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DM-PKA187\.spyder-py3\Prashank_scripts\IMO_2020\data\"/>
    </mc:Choice>
  </mc:AlternateContent>
  <xr:revisionPtr revIDLastSave="0" documentId="13_ncr:1_{AC445A90-A985-4835-9254-CDAE5E3140C5}" xr6:coauthVersionLast="41" xr6:coauthVersionMax="43" xr10:uidLastSave="{00000000-0000-0000-0000-000000000000}"/>
  <bookViews>
    <workbookView xWindow="-38520" yWindow="-120" windowWidth="38640" windowHeight="21240" tabRatio="879" activeTab="1" xr2:uid="{00000000-000D-0000-FFFF-FFFF00000000}"/>
  </bookViews>
  <sheets>
    <sheet name="IMO 2020_Operator's Comment" sheetId="12" r:id="rId1"/>
    <sheet name="IMO _2020_Dont Edit" sheetId="3" r:id="rId2"/>
    <sheet name="Monthly_Consumption _Trend" sheetId="6" r:id="rId3"/>
    <sheet name="Bunker Planning_last Voyage" sheetId="4" r:id="rId4"/>
    <sheet name="RemainingOnBoard_RAW" sheetId="1" r:id="rId5"/>
    <sheet name="Redelivered ships" sheetId="11" r:id="rId6"/>
    <sheet name="Sheet2" sheetId="14" r:id="rId7"/>
    <sheet name="Intermediate" sheetId="7" state="hidden" r:id="rId8"/>
    <sheet name="Handy" sheetId="8" state="hidden" r:id="rId9"/>
    <sheet name="MR" sheetId="9" state="hidden" r:id="rId10"/>
    <sheet name="LR2 &amp; Afra" sheetId="10" state="hidden" r:id="rId11"/>
    <sheet name="Params" sheetId="2"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1" hidden="1">'IMO _2020_Dont Edit'!$A$3:$CC$182</definedName>
    <definedName name="_xlnm._FilterDatabase" localSheetId="0" hidden="1">'IMO 2020_Operator''s Comment'!$A$3:$DB$181</definedName>
    <definedName name="_xlnm._FilterDatabase" localSheetId="2" hidden="1">'Monthly_Consumption _Trend'!$A$3:$AX$176</definedName>
    <definedName name="_xlnm._FilterDatabase" localSheetId="4" hidden="1">RemainingOnBoard_RAW!$A$1:$BM$164</definedName>
  </definedNames>
  <calcPr calcId="181029"/>
</workbook>
</file>

<file path=xl/calcChain.xml><?xml version="1.0" encoding="utf-8"?>
<calcChain xmlns="http://schemas.openxmlformats.org/spreadsheetml/2006/main">
  <c r="L164" i="12" l="1"/>
  <c r="K164" i="12"/>
  <c r="J164" i="12"/>
  <c r="I164" i="12"/>
  <c r="H164" i="12"/>
  <c r="K163" i="12"/>
  <c r="J163" i="12"/>
  <c r="K162" i="12"/>
  <c r="J162" i="12"/>
  <c r="L161" i="12"/>
  <c r="K161" i="12"/>
  <c r="J161" i="12"/>
  <c r="I161" i="12"/>
  <c r="H161" i="12"/>
  <c r="K160" i="12"/>
  <c r="J160" i="12"/>
  <c r="L159" i="12"/>
  <c r="K159" i="12"/>
  <c r="J159" i="12"/>
  <c r="I159" i="12"/>
  <c r="H159" i="12"/>
  <c r="K158" i="12"/>
  <c r="J158" i="12"/>
  <c r="K157" i="12"/>
  <c r="J157" i="12"/>
  <c r="K156" i="12"/>
  <c r="J156" i="12"/>
  <c r="L155" i="12"/>
  <c r="K155" i="12"/>
  <c r="J155" i="12"/>
  <c r="I155" i="12"/>
  <c r="H155" i="12"/>
  <c r="L154" i="12"/>
  <c r="K154" i="12"/>
  <c r="J154" i="12"/>
  <c r="I154" i="12"/>
  <c r="H154" i="12"/>
  <c r="L153" i="12"/>
  <c r="K153" i="12"/>
  <c r="J153" i="12"/>
  <c r="I153" i="12"/>
  <c r="H153" i="12"/>
  <c r="K152" i="12"/>
  <c r="J152" i="12"/>
  <c r="K151" i="12"/>
  <c r="J151" i="12"/>
  <c r="K150" i="12"/>
  <c r="J150" i="12"/>
  <c r="K149" i="12"/>
  <c r="J149" i="12"/>
  <c r="L148" i="12"/>
  <c r="K148" i="12"/>
  <c r="J148" i="12"/>
  <c r="I148" i="12"/>
  <c r="H148" i="12"/>
  <c r="K147" i="12"/>
  <c r="J147" i="12"/>
  <c r="K146" i="12"/>
  <c r="J146" i="12"/>
  <c r="K145" i="12"/>
  <c r="J145" i="12"/>
  <c r="K144" i="12"/>
  <c r="J144" i="12"/>
  <c r="K99" i="12"/>
  <c r="J99" i="12"/>
  <c r="K98" i="12"/>
  <c r="L36" i="12"/>
  <c r="K36" i="12"/>
  <c r="J36" i="12"/>
  <c r="I36" i="12"/>
  <c r="H36" i="12"/>
  <c r="L34" i="12"/>
  <c r="K34" i="12"/>
  <c r="J34" i="12"/>
  <c r="I34" i="12"/>
  <c r="H34" i="12"/>
  <c r="K33" i="12"/>
  <c r="J33" i="12"/>
  <c r="L36" i="3"/>
  <c r="K36" i="3"/>
  <c r="J36" i="3"/>
  <c r="I36" i="3"/>
  <c r="M38" i="3"/>
  <c r="M37" i="3"/>
  <c r="M36" i="3"/>
  <c r="M35" i="3"/>
  <c r="N104" i="3"/>
  <c r="N103" i="3"/>
  <c r="N102" i="3"/>
  <c r="N101" i="3"/>
  <c r="N100" i="3"/>
  <c r="N99" i="3"/>
  <c r="N98" i="3"/>
  <c r="M104" i="3"/>
  <c r="M103" i="3"/>
  <c r="M102" i="3"/>
  <c r="M101" i="3"/>
  <c r="M100" i="3"/>
  <c r="M99" i="3"/>
  <c r="M98" i="3"/>
  <c r="B94" i="6"/>
  <c r="C94" i="6"/>
  <c r="D94" i="6"/>
  <c r="E94" i="6"/>
  <c r="B95" i="6"/>
  <c r="C95" i="6"/>
  <c r="D95" i="6"/>
  <c r="E95" i="6"/>
  <c r="B96" i="6"/>
  <c r="C96" i="6"/>
  <c r="D96" i="6"/>
  <c r="E96" i="6"/>
  <c r="B97" i="6"/>
  <c r="C97" i="6"/>
  <c r="E97" i="6"/>
  <c r="B98" i="6"/>
  <c r="C98" i="6"/>
  <c r="D98" i="6"/>
  <c r="E98" i="6"/>
  <c r="B99" i="6"/>
  <c r="C99" i="6"/>
  <c r="E99" i="6"/>
  <c r="B100" i="6"/>
  <c r="C100" i="6"/>
  <c r="D100" i="6"/>
  <c r="E100" i="6"/>
  <c r="F140" i="6"/>
  <c r="G140" i="6"/>
  <c r="H140" i="6"/>
  <c r="I140" i="6"/>
  <c r="J140" i="6"/>
  <c r="K140" i="6"/>
  <c r="L140" i="6"/>
  <c r="M140" i="6"/>
  <c r="N140" i="6"/>
  <c r="F141" i="6"/>
  <c r="G141" i="6"/>
  <c r="H141" i="6"/>
  <c r="I141" i="6"/>
  <c r="J141" i="6"/>
  <c r="K141" i="6"/>
  <c r="L141" i="6"/>
  <c r="M141" i="6"/>
  <c r="N141" i="6"/>
  <c r="F142" i="6"/>
  <c r="G142" i="6"/>
  <c r="H142" i="6"/>
  <c r="I142" i="6"/>
  <c r="J142" i="6"/>
  <c r="K142" i="6"/>
  <c r="L142" i="6"/>
  <c r="M142" i="6"/>
  <c r="N142" i="6"/>
  <c r="F143" i="6"/>
  <c r="G143" i="6"/>
  <c r="H143" i="6"/>
  <c r="I143" i="6"/>
  <c r="J143" i="6"/>
  <c r="K143" i="6"/>
  <c r="L143" i="6"/>
  <c r="M143" i="6"/>
  <c r="N143" i="6"/>
  <c r="F144" i="6"/>
  <c r="G144" i="6"/>
  <c r="H144" i="6"/>
  <c r="I144" i="6"/>
  <c r="J144" i="6"/>
  <c r="K144" i="6"/>
  <c r="L144" i="6"/>
  <c r="M144" i="6"/>
  <c r="N144" i="6"/>
  <c r="F145" i="6"/>
  <c r="G145" i="6"/>
  <c r="H145" i="6"/>
  <c r="I145" i="6"/>
  <c r="J145" i="6"/>
  <c r="K145" i="6"/>
  <c r="L145" i="6"/>
  <c r="M145" i="6"/>
  <c r="N145" i="6"/>
  <c r="F146" i="6"/>
  <c r="G146" i="6"/>
  <c r="H146" i="6"/>
  <c r="I146" i="6"/>
  <c r="J146" i="6"/>
  <c r="K146" i="6"/>
  <c r="L146" i="6"/>
  <c r="M146" i="6"/>
  <c r="N146" i="6"/>
  <c r="F147" i="6"/>
  <c r="G147" i="6"/>
  <c r="H147" i="6"/>
  <c r="I147" i="6"/>
  <c r="J147" i="6"/>
  <c r="K147" i="6"/>
  <c r="L147" i="6"/>
  <c r="M147" i="6"/>
  <c r="N147" i="6"/>
  <c r="F148" i="6"/>
  <c r="G148" i="6"/>
  <c r="H148" i="6"/>
  <c r="I148" i="6"/>
  <c r="J148" i="6"/>
  <c r="K148" i="6"/>
  <c r="L148" i="6"/>
  <c r="M148" i="6"/>
  <c r="N148" i="6"/>
  <c r="F149" i="6"/>
  <c r="G149" i="6"/>
  <c r="H149" i="6"/>
  <c r="I149" i="6"/>
  <c r="J149" i="6"/>
  <c r="K149" i="6"/>
  <c r="L149" i="6"/>
  <c r="M149" i="6"/>
  <c r="N149" i="6"/>
  <c r="F150" i="6"/>
  <c r="G150" i="6"/>
  <c r="H150" i="6"/>
  <c r="I150" i="6"/>
  <c r="J150" i="6"/>
  <c r="K150" i="6"/>
  <c r="L150" i="6"/>
  <c r="M150" i="6"/>
  <c r="N150" i="6"/>
  <c r="F151" i="6"/>
  <c r="G151" i="6"/>
  <c r="H151" i="6"/>
  <c r="I151" i="6"/>
  <c r="J151" i="6"/>
  <c r="K151" i="6"/>
  <c r="L151" i="6"/>
  <c r="M151" i="6"/>
  <c r="N151" i="6"/>
  <c r="F152" i="6"/>
  <c r="G152" i="6"/>
  <c r="H152" i="6"/>
  <c r="I152" i="6"/>
  <c r="J152" i="6"/>
  <c r="K152" i="6"/>
  <c r="L152" i="6"/>
  <c r="M152" i="6"/>
  <c r="N152" i="6"/>
  <c r="F153" i="6"/>
  <c r="G153" i="6"/>
  <c r="H153" i="6"/>
  <c r="I153" i="6"/>
  <c r="J153" i="6"/>
  <c r="K153" i="6"/>
  <c r="L153" i="6"/>
  <c r="M153" i="6"/>
  <c r="N153" i="6"/>
  <c r="F154" i="6"/>
  <c r="G154" i="6"/>
  <c r="H154" i="6"/>
  <c r="I154" i="6"/>
  <c r="J154" i="6"/>
  <c r="K154" i="6"/>
  <c r="L154" i="6"/>
  <c r="M154" i="6"/>
  <c r="N154" i="6"/>
  <c r="F155" i="6"/>
  <c r="G155" i="6"/>
  <c r="H155" i="6"/>
  <c r="I155" i="6"/>
  <c r="J155" i="6"/>
  <c r="K155" i="6"/>
  <c r="L155" i="6"/>
  <c r="M155" i="6"/>
  <c r="N155" i="6"/>
  <c r="F156" i="6"/>
  <c r="G156" i="6"/>
  <c r="H156" i="6"/>
  <c r="I156" i="6"/>
  <c r="J156" i="6"/>
  <c r="K156" i="6"/>
  <c r="L156" i="6"/>
  <c r="M156" i="6"/>
  <c r="N156" i="6"/>
  <c r="F157" i="6"/>
  <c r="G157" i="6"/>
  <c r="H157" i="6"/>
  <c r="I157" i="6"/>
  <c r="J157" i="6"/>
  <c r="K157" i="6"/>
  <c r="L157" i="6"/>
  <c r="M157" i="6"/>
  <c r="N157" i="6"/>
  <c r="F158" i="6"/>
  <c r="G158" i="6"/>
  <c r="H158" i="6"/>
  <c r="I158" i="6"/>
  <c r="J158" i="6"/>
  <c r="K158" i="6"/>
  <c r="L158" i="6"/>
  <c r="M158" i="6"/>
  <c r="N158" i="6"/>
  <c r="F159" i="6"/>
  <c r="G159" i="6"/>
  <c r="H159" i="6"/>
  <c r="I159" i="6"/>
  <c r="J159" i="6"/>
  <c r="K159" i="6"/>
  <c r="L159" i="6"/>
  <c r="M159" i="6"/>
  <c r="N159" i="6"/>
  <c r="F160" i="6"/>
  <c r="G160" i="6"/>
  <c r="H160" i="6"/>
  <c r="I160" i="6"/>
  <c r="J160" i="6"/>
  <c r="K160" i="6"/>
  <c r="L160" i="6"/>
  <c r="M160" i="6"/>
  <c r="N160" i="6"/>
  <c r="B157" i="6"/>
  <c r="C157" i="6"/>
  <c r="D157" i="6"/>
  <c r="BI157" i="6" s="1"/>
  <c r="E157" i="6"/>
  <c r="B158" i="6"/>
  <c r="C158" i="6"/>
  <c r="D158" i="6"/>
  <c r="S158" i="6" s="1"/>
  <c r="E158" i="6"/>
  <c r="B159" i="6"/>
  <c r="C159" i="6"/>
  <c r="D159" i="6"/>
  <c r="BI159" i="6" s="1"/>
  <c r="E159" i="6"/>
  <c r="B160" i="6"/>
  <c r="C160" i="6"/>
  <c r="D160" i="6"/>
  <c r="BI160" i="6" s="1"/>
  <c r="E160" i="6"/>
  <c r="B140" i="6"/>
  <c r="C140" i="6"/>
  <c r="D140" i="6"/>
  <c r="S140" i="6" s="1"/>
  <c r="E140" i="6"/>
  <c r="B141" i="6"/>
  <c r="C141" i="6"/>
  <c r="D141" i="6"/>
  <c r="S141" i="6" s="1"/>
  <c r="E141" i="6"/>
  <c r="B142" i="6"/>
  <c r="C142" i="6"/>
  <c r="D142" i="6"/>
  <c r="S142" i="6" s="1"/>
  <c r="E142" i="6"/>
  <c r="B143" i="6"/>
  <c r="C143" i="6"/>
  <c r="D143" i="6"/>
  <c r="S143" i="6" s="1"/>
  <c r="E143" i="6"/>
  <c r="B144" i="6"/>
  <c r="C144" i="6"/>
  <c r="D144" i="6"/>
  <c r="BI144" i="6" s="1"/>
  <c r="E144" i="6"/>
  <c r="B145" i="6"/>
  <c r="C145" i="6"/>
  <c r="D145" i="6"/>
  <c r="S145" i="6" s="1"/>
  <c r="E145" i="6"/>
  <c r="B146" i="6"/>
  <c r="C146" i="6"/>
  <c r="D146" i="6"/>
  <c r="BI146" i="6" s="1"/>
  <c r="E146" i="6"/>
  <c r="B147" i="6"/>
  <c r="C147" i="6"/>
  <c r="D147" i="6"/>
  <c r="BI147" i="6" s="1"/>
  <c r="E147" i="6"/>
  <c r="B148" i="6"/>
  <c r="C148" i="6"/>
  <c r="D148" i="6"/>
  <c r="S148" i="6" s="1"/>
  <c r="E148" i="6"/>
  <c r="B149" i="6"/>
  <c r="C149" i="6"/>
  <c r="D149" i="6"/>
  <c r="BI149" i="6" s="1"/>
  <c r="E149" i="6"/>
  <c r="B150" i="6"/>
  <c r="C150" i="6"/>
  <c r="D150" i="6"/>
  <c r="BI150" i="6" s="1"/>
  <c r="E150" i="6"/>
  <c r="B151" i="6"/>
  <c r="C151" i="6"/>
  <c r="D151" i="6"/>
  <c r="BI151" i="6" s="1"/>
  <c r="E151" i="6"/>
  <c r="B152" i="6"/>
  <c r="C152" i="6"/>
  <c r="D152" i="6"/>
  <c r="S152" i="6" s="1"/>
  <c r="E152" i="6"/>
  <c r="B153" i="6"/>
  <c r="C153" i="6"/>
  <c r="D153" i="6"/>
  <c r="S153" i="6" s="1"/>
  <c r="E153" i="6"/>
  <c r="B154" i="6"/>
  <c r="C154" i="6"/>
  <c r="D154" i="6"/>
  <c r="S154" i="6" s="1"/>
  <c r="E154" i="6"/>
  <c r="B155" i="6"/>
  <c r="C155" i="6"/>
  <c r="D155" i="6"/>
  <c r="BI155" i="6" s="1"/>
  <c r="E155" i="6"/>
  <c r="B156" i="6"/>
  <c r="C156" i="6"/>
  <c r="D156" i="6"/>
  <c r="BI156" i="6" s="1"/>
  <c r="E156" i="6"/>
  <c r="L164" i="3"/>
  <c r="K164" i="3"/>
  <c r="J164" i="3"/>
  <c r="I164" i="3"/>
  <c r="L161" i="3"/>
  <c r="K161" i="3"/>
  <c r="J161" i="3"/>
  <c r="I161" i="3"/>
  <c r="L159" i="3"/>
  <c r="K159" i="3"/>
  <c r="J159" i="3"/>
  <c r="I159" i="3"/>
  <c r="L155" i="3"/>
  <c r="K155" i="3"/>
  <c r="J155" i="3"/>
  <c r="I155" i="3"/>
  <c r="L154" i="3"/>
  <c r="K154" i="3"/>
  <c r="J154" i="3"/>
  <c r="I154" i="3"/>
  <c r="L153" i="3"/>
  <c r="K153" i="3"/>
  <c r="J153" i="3"/>
  <c r="I153" i="3"/>
  <c r="L148" i="3"/>
  <c r="K148" i="3"/>
  <c r="J148" i="3"/>
  <c r="I148" i="3"/>
  <c r="N145" i="3"/>
  <c r="N146" i="3"/>
  <c r="N147" i="3"/>
  <c r="N149" i="3"/>
  <c r="N150" i="3"/>
  <c r="N151" i="3"/>
  <c r="N152" i="3"/>
  <c r="N156" i="3"/>
  <c r="N157" i="3"/>
  <c r="N158" i="3"/>
  <c r="N160" i="3"/>
  <c r="N162" i="3"/>
  <c r="N163" i="3"/>
  <c r="N144" i="3"/>
  <c r="M145" i="3"/>
  <c r="M146" i="3"/>
  <c r="M147" i="3"/>
  <c r="M149" i="3"/>
  <c r="M150" i="3"/>
  <c r="M151" i="3"/>
  <c r="M152" i="3"/>
  <c r="M156" i="3"/>
  <c r="M157" i="3"/>
  <c r="M158" i="3"/>
  <c r="M160" i="3"/>
  <c r="M162" i="3"/>
  <c r="M163" i="3"/>
  <c r="M144" i="3"/>
  <c r="R153" i="6" l="1"/>
  <c r="R145" i="6"/>
  <c r="T145" i="6" s="1"/>
  <c r="R157" i="6"/>
  <c r="R141" i="6"/>
  <c r="T141" i="6" s="1"/>
  <c r="R149" i="6"/>
  <c r="R148" i="6"/>
  <c r="T153" i="6"/>
  <c r="T148" i="6"/>
  <c r="BH159" i="6"/>
  <c r="S149" i="6"/>
  <c r="BH151" i="6"/>
  <c r="BH146" i="6"/>
  <c r="S151" i="6"/>
  <c r="BH155" i="6"/>
  <c r="BH147" i="6"/>
  <c r="BH160" i="6"/>
  <c r="BH150" i="6"/>
  <c r="BH149" i="6"/>
  <c r="S156" i="6"/>
  <c r="S147" i="6"/>
  <c r="BG160" i="6"/>
  <c r="BG159" i="6"/>
  <c r="BG157" i="6"/>
  <c r="BG156" i="6"/>
  <c r="BG155" i="6"/>
  <c r="BG151" i="6"/>
  <c r="BG150" i="6"/>
  <c r="BG149" i="6"/>
  <c r="BG147" i="6"/>
  <c r="BG146" i="6"/>
  <c r="BG144" i="6"/>
  <c r="BH156" i="6"/>
  <c r="S159" i="6"/>
  <c r="S157" i="6"/>
  <c r="S150" i="6"/>
  <c r="BF160" i="6"/>
  <c r="BF159" i="6"/>
  <c r="BF157" i="6"/>
  <c r="BF156" i="6"/>
  <c r="BF155" i="6"/>
  <c r="BF151" i="6"/>
  <c r="BF150" i="6"/>
  <c r="BF149" i="6"/>
  <c r="BF147" i="6"/>
  <c r="BF146" i="6"/>
  <c r="BF144" i="6"/>
  <c r="S144" i="6"/>
  <c r="BH157" i="6"/>
  <c r="BH144" i="6"/>
  <c r="S155" i="6"/>
  <c r="S146" i="6"/>
  <c r="R152" i="6"/>
  <c r="T152" i="6" s="1"/>
  <c r="R154" i="6"/>
  <c r="T154" i="6" s="1"/>
  <c r="R143" i="6"/>
  <c r="T143" i="6" s="1"/>
  <c r="R159" i="6"/>
  <c r="R155" i="6"/>
  <c r="R150" i="6"/>
  <c r="R160" i="6"/>
  <c r="R151" i="6"/>
  <c r="R146" i="6"/>
  <c r="R144" i="6"/>
  <c r="R158" i="6"/>
  <c r="T158" i="6" s="1"/>
  <c r="R156" i="6"/>
  <c r="R147" i="6"/>
  <c r="R142" i="6"/>
  <c r="T142" i="6" s="1"/>
  <c r="R140" i="6"/>
  <c r="T140" i="6" s="1"/>
  <c r="CX5" i="12"/>
  <c r="CW5" i="12" s="1"/>
  <c r="CZ5" i="12"/>
  <c r="CY5" i="12" s="1"/>
  <c r="DB5" i="12"/>
  <c r="CX6" i="12"/>
  <c r="CW6" i="12" s="1"/>
  <c r="CZ6" i="12"/>
  <c r="CY6" i="12" s="1"/>
  <c r="DB6" i="12"/>
  <c r="CX7" i="12"/>
  <c r="CW7" i="12" s="1"/>
  <c r="CZ7" i="12"/>
  <c r="CY7" i="12" s="1"/>
  <c r="DB7" i="12"/>
  <c r="CX8" i="12"/>
  <c r="CW8" i="12" s="1"/>
  <c r="CZ8" i="12"/>
  <c r="CY8" i="12" s="1"/>
  <c r="DB8" i="12"/>
  <c r="CX9" i="12"/>
  <c r="CW9" i="12" s="1"/>
  <c r="CZ9" i="12"/>
  <c r="CY9" i="12" s="1"/>
  <c r="DB9" i="12"/>
  <c r="CX10" i="12"/>
  <c r="CW10" i="12" s="1"/>
  <c r="CZ10" i="12"/>
  <c r="CY10" i="12" s="1"/>
  <c r="DB10" i="12"/>
  <c r="CX11" i="12"/>
  <c r="CW11" i="12" s="1"/>
  <c r="CZ11" i="12"/>
  <c r="CY11" i="12" s="1"/>
  <c r="DB11" i="12"/>
  <c r="CX12" i="12"/>
  <c r="CW12" i="12" s="1"/>
  <c r="CZ12" i="12"/>
  <c r="CY12" i="12" s="1"/>
  <c r="DB12" i="12"/>
  <c r="CX13" i="12"/>
  <c r="CW13" i="12" s="1"/>
  <c r="CZ13" i="12"/>
  <c r="CY13" i="12" s="1"/>
  <c r="DB13" i="12"/>
  <c r="CX14" i="12"/>
  <c r="CW14" i="12" s="1"/>
  <c r="CZ14" i="12"/>
  <c r="CY14" i="12" s="1"/>
  <c r="DB14" i="12"/>
  <c r="CX15" i="12"/>
  <c r="CW15" i="12" s="1"/>
  <c r="CZ15" i="12"/>
  <c r="CY15" i="12" s="1"/>
  <c r="DB15" i="12"/>
  <c r="CX16" i="12"/>
  <c r="CW16" i="12" s="1"/>
  <c r="CZ16" i="12"/>
  <c r="CY16" i="12" s="1"/>
  <c r="DB16" i="12"/>
  <c r="CX17" i="12"/>
  <c r="CW17" i="12" s="1"/>
  <c r="CZ17" i="12"/>
  <c r="CY17" i="12" s="1"/>
  <c r="DB17" i="12"/>
  <c r="CX18" i="12"/>
  <c r="CW18" i="12" s="1"/>
  <c r="CZ18" i="12"/>
  <c r="CY18" i="12" s="1"/>
  <c r="DB18" i="12"/>
  <c r="CX19" i="12"/>
  <c r="CW19" i="12" s="1"/>
  <c r="CZ19" i="12"/>
  <c r="CY19" i="12" s="1"/>
  <c r="DB19" i="12"/>
  <c r="CX20" i="12"/>
  <c r="CW20" i="12" s="1"/>
  <c r="CZ20" i="12"/>
  <c r="CY20" i="12" s="1"/>
  <c r="DB20" i="12"/>
  <c r="CX21" i="12"/>
  <c r="CW21" i="12" s="1"/>
  <c r="CZ21" i="12"/>
  <c r="CY21" i="12" s="1"/>
  <c r="DB21" i="12"/>
  <c r="CX22" i="12"/>
  <c r="CW22" i="12" s="1"/>
  <c r="CZ22" i="12"/>
  <c r="CY22" i="12" s="1"/>
  <c r="DB22" i="12"/>
  <c r="CX23" i="12"/>
  <c r="CW23" i="12" s="1"/>
  <c r="CZ23" i="12"/>
  <c r="CY23" i="12" s="1"/>
  <c r="DB23" i="12"/>
  <c r="CX24" i="12"/>
  <c r="CW24" i="12" s="1"/>
  <c r="CZ24" i="12"/>
  <c r="CY24" i="12" s="1"/>
  <c r="DB24" i="12"/>
  <c r="CX25" i="12"/>
  <c r="CW25" i="12" s="1"/>
  <c r="CZ25" i="12"/>
  <c r="CY25" i="12" s="1"/>
  <c r="DB25" i="12"/>
  <c r="CX26" i="12"/>
  <c r="CW26" i="12" s="1"/>
  <c r="CZ26" i="12"/>
  <c r="CY26" i="12" s="1"/>
  <c r="DB26" i="12"/>
  <c r="CX27" i="12"/>
  <c r="CW27" i="12" s="1"/>
  <c r="CZ27" i="12"/>
  <c r="CY27" i="12" s="1"/>
  <c r="DB27" i="12"/>
  <c r="CX28" i="12"/>
  <c r="CW28" i="12" s="1"/>
  <c r="CZ28" i="12"/>
  <c r="CY28" i="12" s="1"/>
  <c r="DB28" i="12"/>
  <c r="CX29" i="12"/>
  <c r="CW29" i="12" s="1"/>
  <c r="CZ29" i="12"/>
  <c r="CY29" i="12" s="1"/>
  <c r="DB29" i="12"/>
  <c r="CX30" i="12"/>
  <c r="CW30" i="12" s="1"/>
  <c r="CZ30" i="12"/>
  <c r="CY30" i="12" s="1"/>
  <c r="DB30" i="12"/>
  <c r="CX31" i="12"/>
  <c r="CW31" i="12" s="1"/>
  <c r="CZ31" i="12"/>
  <c r="CY31" i="12" s="1"/>
  <c r="DB31" i="12"/>
  <c r="CX32" i="12"/>
  <c r="CW32" i="12" s="1"/>
  <c r="CZ32" i="12"/>
  <c r="CY32" i="12" s="1"/>
  <c r="DB32" i="12"/>
  <c r="CX33" i="12"/>
  <c r="CW33" i="12" s="1"/>
  <c r="CZ33" i="12"/>
  <c r="CY33" i="12" s="1"/>
  <c r="DB33" i="12"/>
  <c r="CX34" i="12"/>
  <c r="CW34" i="12" s="1"/>
  <c r="CZ34" i="12"/>
  <c r="CY34" i="12" s="1"/>
  <c r="DB34" i="12"/>
  <c r="CX35" i="12"/>
  <c r="CW35" i="12" s="1"/>
  <c r="CZ35" i="12"/>
  <c r="CY35" i="12" s="1"/>
  <c r="DB35" i="12"/>
  <c r="CX36" i="12"/>
  <c r="CW36" i="12" s="1"/>
  <c r="CZ36" i="12"/>
  <c r="CY36" i="12" s="1"/>
  <c r="DB36" i="12"/>
  <c r="CX37" i="12"/>
  <c r="CW37" i="12" s="1"/>
  <c r="CZ37" i="12"/>
  <c r="CY37" i="12" s="1"/>
  <c r="DB37" i="12"/>
  <c r="CX38" i="12"/>
  <c r="CW38" i="12" s="1"/>
  <c r="CZ38" i="12"/>
  <c r="CY38" i="12" s="1"/>
  <c r="DB38" i="12"/>
  <c r="CX39" i="12"/>
  <c r="CW39" i="12" s="1"/>
  <c r="CZ39" i="12"/>
  <c r="CY39" i="12" s="1"/>
  <c r="DB39" i="12"/>
  <c r="CX40" i="12"/>
  <c r="CW40" i="12" s="1"/>
  <c r="CZ40" i="12"/>
  <c r="CY40" i="12" s="1"/>
  <c r="DB40" i="12"/>
  <c r="CX41" i="12"/>
  <c r="CW41" i="12" s="1"/>
  <c r="CZ41" i="12"/>
  <c r="CY41" i="12" s="1"/>
  <c r="DB41" i="12"/>
  <c r="CX42" i="12"/>
  <c r="CW42" i="12" s="1"/>
  <c r="CZ42" i="12"/>
  <c r="CY42" i="12" s="1"/>
  <c r="DB42" i="12"/>
  <c r="CX43" i="12"/>
  <c r="CW43" i="12" s="1"/>
  <c r="CZ43" i="12"/>
  <c r="CY43" i="12" s="1"/>
  <c r="DB43" i="12"/>
  <c r="CX44" i="12"/>
  <c r="CW44" i="12" s="1"/>
  <c r="CZ44" i="12"/>
  <c r="CY44" i="12" s="1"/>
  <c r="DB44" i="12"/>
  <c r="CX45" i="12"/>
  <c r="CW45" i="12" s="1"/>
  <c r="CZ45" i="12"/>
  <c r="CY45" i="12" s="1"/>
  <c r="DB45" i="12"/>
  <c r="CX46" i="12"/>
  <c r="CW46" i="12" s="1"/>
  <c r="CZ46" i="12"/>
  <c r="CY46" i="12" s="1"/>
  <c r="DB46" i="12"/>
  <c r="CX47" i="12"/>
  <c r="CW47" i="12" s="1"/>
  <c r="CZ47" i="12"/>
  <c r="CY47" i="12" s="1"/>
  <c r="DB47" i="12"/>
  <c r="CX48" i="12"/>
  <c r="CW48" i="12" s="1"/>
  <c r="CZ48" i="12"/>
  <c r="CY48" i="12" s="1"/>
  <c r="DB48" i="12"/>
  <c r="CX49" i="12"/>
  <c r="CW49" i="12" s="1"/>
  <c r="CZ49" i="12"/>
  <c r="CY49" i="12" s="1"/>
  <c r="DB49" i="12"/>
  <c r="CX50" i="12"/>
  <c r="CW50" i="12" s="1"/>
  <c r="CZ50" i="12"/>
  <c r="CY50" i="12" s="1"/>
  <c r="DB50" i="12"/>
  <c r="CX51" i="12"/>
  <c r="CW51" i="12" s="1"/>
  <c r="CZ51" i="12"/>
  <c r="CY51" i="12" s="1"/>
  <c r="DB51" i="12"/>
  <c r="CX52" i="12"/>
  <c r="CW52" i="12" s="1"/>
  <c r="CZ52" i="12"/>
  <c r="CY52" i="12" s="1"/>
  <c r="DB52" i="12"/>
  <c r="CX53" i="12"/>
  <c r="CW53" i="12" s="1"/>
  <c r="CZ53" i="12"/>
  <c r="CY53" i="12" s="1"/>
  <c r="DB53" i="12"/>
  <c r="CX54" i="12"/>
  <c r="CW54" i="12" s="1"/>
  <c r="CZ54" i="12"/>
  <c r="CY54" i="12" s="1"/>
  <c r="DB54" i="12"/>
  <c r="CX55" i="12"/>
  <c r="CW55" i="12" s="1"/>
  <c r="CZ55" i="12"/>
  <c r="CY55" i="12" s="1"/>
  <c r="DB55" i="12"/>
  <c r="CX56" i="12"/>
  <c r="CW56" i="12" s="1"/>
  <c r="CZ56" i="12"/>
  <c r="CY56" i="12" s="1"/>
  <c r="DB56" i="12"/>
  <c r="CX57" i="12"/>
  <c r="CW57" i="12" s="1"/>
  <c r="CZ57" i="12"/>
  <c r="CY57" i="12" s="1"/>
  <c r="DB57" i="12"/>
  <c r="CX58" i="12"/>
  <c r="CW58" i="12" s="1"/>
  <c r="CZ58" i="12"/>
  <c r="CY58" i="12" s="1"/>
  <c r="DB58" i="12"/>
  <c r="CX59" i="12"/>
  <c r="CW59" i="12" s="1"/>
  <c r="CZ59" i="12"/>
  <c r="CY59" i="12" s="1"/>
  <c r="DB59" i="12"/>
  <c r="CX60" i="12"/>
  <c r="CW60" i="12" s="1"/>
  <c r="CZ60" i="12"/>
  <c r="CY60" i="12" s="1"/>
  <c r="DB60" i="12"/>
  <c r="CX61" i="12"/>
  <c r="CW61" i="12" s="1"/>
  <c r="CZ61" i="12"/>
  <c r="CY61" i="12" s="1"/>
  <c r="DB61" i="12"/>
  <c r="CX62" i="12"/>
  <c r="CW62" i="12" s="1"/>
  <c r="CZ62" i="12"/>
  <c r="CY62" i="12" s="1"/>
  <c r="DB62" i="12"/>
  <c r="CX63" i="12"/>
  <c r="CW63" i="12" s="1"/>
  <c r="CZ63" i="12"/>
  <c r="CY63" i="12" s="1"/>
  <c r="DB63" i="12"/>
  <c r="CX64" i="12"/>
  <c r="CW64" i="12" s="1"/>
  <c r="CZ64" i="12"/>
  <c r="CY64" i="12" s="1"/>
  <c r="DB64" i="12"/>
  <c r="CX65" i="12"/>
  <c r="CW65" i="12" s="1"/>
  <c r="CZ65" i="12"/>
  <c r="CY65" i="12" s="1"/>
  <c r="DB65" i="12"/>
  <c r="CX66" i="12"/>
  <c r="CW66" i="12" s="1"/>
  <c r="CZ66" i="12"/>
  <c r="CY66" i="12" s="1"/>
  <c r="DB66" i="12"/>
  <c r="CX67" i="12"/>
  <c r="CW67" i="12" s="1"/>
  <c r="CZ67" i="12"/>
  <c r="CY67" i="12" s="1"/>
  <c r="DB67" i="12"/>
  <c r="CX68" i="12"/>
  <c r="CW68" i="12" s="1"/>
  <c r="CZ68" i="12"/>
  <c r="CY68" i="12" s="1"/>
  <c r="DB68" i="12"/>
  <c r="CX69" i="12"/>
  <c r="CW69" i="12" s="1"/>
  <c r="CZ69" i="12"/>
  <c r="CY69" i="12" s="1"/>
  <c r="DB69" i="12"/>
  <c r="CX70" i="12"/>
  <c r="CW70" i="12" s="1"/>
  <c r="CZ70" i="12"/>
  <c r="CY70" i="12" s="1"/>
  <c r="DB70" i="12"/>
  <c r="CX71" i="12"/>
  <c r="CW71" i="12" s="1"/>
  <c r="CZ71" i="12"/>
  <c r="CY71" i="12" s="1"/>
  <c r="DB71" i="12"/>
  <c r="CX72" i="12"/>
  <c r="CW72" i="12" s="1"/>
  <c r="CZ72" i="12"/>
  <c r="CY72" i="12" s="1"/>
  <c r="DB72" i="12"/>
  <c r="CX73" i="12"/>
  <c r="CW73" i="12" s="1"/>
  <c r="CZ73" i="12"/>
  <c r="CY73" i="12" s="1"/>
  <c r="DB73" i="12"/>
  <c r="CX74" i="12"/>
  <c r="CW74" i="12" s="1"/>
  <c r="CZ74" i="12"/>
  <c r="CY74" i="12" s="1"/>
  <c r="DB74" i="12"/>
  <c r="CX75" i="12"/>
  <c r="CW75" i="12" s="1"/>
  <c r="CZ75" i="12"/>
  <c r="CY75" i="12" s="1"/>
  <c r="DB75" i="12"/>
  <c r="CX76" i="12"/>
  <c r="CW76" i="12" s="1"/>
  <c r="CZ76" i="12"/>
  <c r="CY76" i="12" s="1"/>
  <c r="DB76" i="12"/>
  <c r="CX77" i="12"/>
  <c r="CW77" i="12" s="1"/>
  <c r="CZ77" i="12"/>
  <c r="CY77" i="12" s="1"/>
  <c r="DB77" i="12"/>
  <c r="CX78" i="12"/>
  <c r="CW78" i="12" s="1"/>
  <c r="CZ78" i="12"/>
  <c r="CY78" i="12" s="1"/>
  <c r="DB78" i="12"/>
  <c r="CX79" i="12"/>
  <c r="CW79" i="12" s="1"/>
  <c r="CZ79" i="12"/>
  <c r="CY79" i="12" s="1"/>
  <c r="DB79" i="12"/>
  <c r="CX80" i="12"/>
  <c r="CW80" i="12" s="1"/>
  <c r="CZ80" i="12"/>
  <c r="CY80" i="12" s="1"/>
  <c r="DB80" i="12"/>
  <c r="CX81" i="12"/>
  <c r="CW81" i="12" s="1"/>
  <c r="CZ81" i="12"/>
  <c r="CY81" i="12" s="1"/>
  <c r="DB81" i="12"/>
  <c r="CX82" i="12"/>
  <c r="CW82" i="12" s="1"/>
  <c r="CZ82" i="12"/>
  <c r="CY82" i="12" s="1"/>
  <c r="DB82" i="12"/>
  <c r="CX83" i="12"/>
  <c r="CW83" i="12" s="1"/>
  <c r="CZ83" i="12"/>
  <c r="CY83" i="12" s="1"/>
  <c r="DB83" i="12"/>
  <c r="CX84" i="12"/>
  <c r="CW84" i="12" s="1"/>
  <c r="CZ84" i="12"/>
  <c r="CY84" i="12" s="1"/>
  <c r="DB84" i="12"/>
  <c r="CX85" i="12"/>
  <c r="CW85" i="12" s="1"/>
  <c r="CZ85" i="12"/>
  <c r="CY85" i="12" s="1"/>
  <c r="DB85" i="12"/>
  <c r="CX86" i="12"/>
  <c r="CW86" i="12" s="1"/>
  <c r="CZ86" i="12"/>
  <c r="CY86" i="12" s="1"/>
  <c r="DB86" i="12"/>
  <c r="CX87" i="12"/>
  <c r="CW87" i="12" s="1"/>
  <c r="CZ87" i="12"/>
  <c r="CY87" i="12" s="1"/>
  <c r="DB87" i="12"/>
  <c r="CX88" i="12"/>
  <c r="CW88" i="12" s="1"/>
  <c r="CZ88" i="12"/>
  <c r="CY88" i="12" s="1"/>
  <c r="DB88" i="12"/>
  <c r="CX89" i="12"/>
  <c r="CW89" i="12" s="1"/>
  <c r="CZ89" i="12"/>
  <c r="CY89" i="12" s="1"/>
  <c r="DB89" i="12"/>
  <c r="CX90" i="12"/>
  <c r="CW90" i="12" s="1"/>
  <c r="CZ90" i="12"/>
  <c r="CY90" i="12" s="1"/>
  <c r="DB90" i="12"/>
  <c r="CX91" i="12"/>
  <c r="CW91" i="12" s="1"/>
  <c r="CZ91" i="12"/>
  <c r="CY91" i="12" s="1"/>
  <c r="DB91" i="12"/>
  <c r="CX92" i="12"/>
  <c r="CW92" i="12" s="1"/>
  <c r="CZ92" i="12"/>
  <c r="CY92" i="12" s="1"/>
  <c r="DB92" i="12"/>
  <c r="CX93" i="12"/>
  <c r="CW93" i="12" s="1"/>
  <c r="CZ93" i="12"/>
  <c r="CY93" i="12" s="1"/>
  <c r="DB93" i="12"/>
  <c r="CX94" i="12"/>
  <c r="CW94" i="12" s="1"/>
  <c r="CZ94" i="12"/>
  <c r="CY94" i="12" s="1"/>
  <c r="DB94" i="12"/>
  <c r="CX95" i="12"/>
  <c r="CW95" i="12" s="1"/>
  <c r="CZ95" i="12"/>
  <c r="CY95" i="12" s="1"/>
  <c r="DB95" i="12"/>
  <c r="CX96" i="12"/>
  <c r="CW96" i="12" s="1"/>
  <c r="CZ96" i="12"/>
  <c r="CY96" i="12" s="1"/>
  <c r="DB96" i="12"/>
  <c r="CX97" i="12"/>
  <c r="CW97" i="12" s="1"/>
  <c r="CZ97" i="12"/>
  <c r="CY97" i="12" s="1"/>
  <c r="DB97" i="12"/>
  <c r="CX98" i="12"/>
  <c r="CW98" i="12" s="1"/>
  <c r="CZ98" i="12"/>
  <c r="CY98" i="12" s="1"/>
  <c r="DB98" i="12"/>
  <c r="CX99" i="12"/>
  <c r="CW99" i="12" s="1"/>
  <c r="CZ99" i="12"/>
  <c r="CY99" i="12" s="1"/>
  <c r="DB99" i="12"/>
  <c r="CX100" i="12"/>
  <c r="CW100" i="12" s="1"/>
  <c r="CZ100" i="12"/>
  <c r="CY100" i="12" s="1"/>
  <c r="DB100" i="12"/>
  <c r="CX101" i="12"/>
  <c r="CW101" i="12" s="1"/>
  <c r="CZ101" i="12"/>
  <c r="CY101" i="12" s="1"/>
  <c r="DB101" i="12"/>
  <c r="CX102" i="12"/>
  <c r="CW102" i="12" s="1"/>
  <c r="CZ102" i="12"/>
  <c r="CY102" i="12" s="1"/>
  <c r="DB102" i="12"/>
  <c r="CX103" i="12"/>
  <c r="CW103" i="12" s="1"/>
  <c r="CZ103" i="12"/>
  <c r="CY103" i="12" s="1"/>
  <c r="DB103" i="12"/>
  <c r="CX104" i="12"/>
  <c r="CW104" i="12" s="1"/>
  <c r="CZ104" i="12"/>
  <c r="CY104" i="12" s="1"/>
  <c r="DB104" i="12"/>
  <c r="CX105" i="12"/>
  <c r="CW105" i="12" s="1"/>
  <c r="CZ105" i="12"/>
  <c r="CY105" i="12" s="1"/>
  <c r="DB105" i="12"/>
  <c r="CX106" i="12"/>
  <c r="CW106" i="12" s="1"/>
  <c r="CZ106" i="12"/>
  <c r="CY106" i="12" s="1"/>
  <c r="DB106" i="12"/>
  <c r="CX107" i="12"/>
  <c r="CW107" i="12" s="1"/>
  <c r="CZ107" i="12"/>
  <c r="CY107" i="12" s="1"/>
  <c r="DB107" i="12"/>
  <c r="CX108" i="12"/>
  <c r="CW108" i="12" s="1"/>
  <c r="CZ108" i="12"/>
  <c r="CY108" i="12" s="1"/>
  <c r="DB108" i="12"/>
  <c r="CX109" i="12"/>
  <c r="CW109" i="12" s="1"/>
  <c r="CZ109" i="12"/>
  <c r="CY109" i="12" s="1"/>
  <c r="DB109" i="12"/>
  <c r="CX110" i="12"/>
  <c r="CW110" i="12" s="1"/>
  <c r="CZ110" i="12"/>
  <c r="CY110" i="12" s="1"/>
  <c r="DB110" i="12"/>
  <c r="CX111" i="12"/>
  <c r="CW111" i="12" s="1"/>
  <c r="CZ111" i="12"/>
  <c r="CY111" i="12" s="1"/>
  <c r="DB111" i="12"/>
  <c r="CX112" i="12"/>
  <c r="CW112" i="12" s="1"/>
  <c r="CZ112" i="12"/>
  <c r="CY112" i="12" s="1"/>
  <c r="DB112" i="12"/>
  <c r="CX113" i="12"/>
  <c r="CW113" i="12" s="1"/>
  <c r="CZ113" i="12"/>
  <c r="CY113" i="12" s="1"/>
  <c r="DB113" i="12"/>
  <c r="CX114" i="12"/>
  <c r="CW114" i="12" s="1"/>
  <c r="CZ114" i="12"/>
  <c r="CY114" i="12" s="1"/>
  <c r="DB114" i="12"/>
  <c r="CX115" i="12"/>
  <c r="CW115" i="12" s="1"/>
  <c r="CZ115" i="12"/>
  <c r="CY115" i="12" s="1"/>
  <c r="DB115" i="12"/>
  <c r="CX116" i="12"/>
  <c r="CW116" i="12" s="1"/>
  <c r="CZ116" i="12"/>
  <c r="CY116" i="12" s="1"/>
  <c r="DB116" i="12"/>
  <c r="CX117" i="12"/>
  <c r="CW117" i="12" s="1"/>
  <c r="CZ117" i="12"/>
  <c r="CY117" i="12" s="1"/>
  <c r="DB117" i="12"/>
  <c r="CX118" i="12"/>
  <c r="CW118" i="12" s="1"/>
  <c r="CZ118" i="12"/>
  <c r="CY118" i="12" s="1"/>
  <c r="DB118" i="12"/>
  <c r="CX119" i="12"/>
  <c r="CW119" i="12" s="1"/>
  <c r="CZ119" i="12"/>
  <c r="CY119" i="12" s="1"/>
  <c r="DB119" i="12"/>
  <c r="CX120" i="12"/>
  <c r="CW120" i="12" s="1"/>
  <c r="CZ120" i="12"/>
  <c r="CY120" i="12" s="1"/>
  <c r="DB120" i="12"/>
  <c r="CX121" i="12"/>
  <c r="CW121" i="12" s="1"/>
  <c r="CZ121" i="12"/>
  <c r="CY121" i="12" s="1"/>
  <c r="DB121" i="12"/>
  <c r="CX122" i="12"/>
  <c r="CW122" i="12" s="1"/>
  <c r="CZ122" i="12"/>
  <c r="CY122" i="12" s="1"/>
  <c r="DB122" i="12"/>
  <c r="CX123" i="12"/>
  <c r="CW123" i="12" s="1"/>
  <c r="CZ123" i="12"/>
  <c r="CY123" i="12" s="1"/>
  <c r="DB123" i="12"/>
  <c r="CX124" i="12"/>
  <c r="CW124" i="12" s="1"/>
  <c r="CZ124" i="12"/>
  <c r="CY124" i="12" s="1"/>
  <c r="DB124" i="12"/>
  <c r="CX125" i="12"/>
  <c r="CW125" i="12" s="1"/>
  <c r="CZ125" i="12"/>
  <c r="CY125" i="12" s="1"/>
  <c r="DB125" i="12"/>
  <c r="CX126" i="12"/>
  <c r="CW126" i="12" s="1"/>
  <c r="CZ126" i="12"/>
  <c r="CY126" i="12" s="1"/>
  <c r="DB126" i="12"/>
  <c r="CX127" i="12"/>
  <c r="CW127" i="12" s="1"/>
  <c r="CZ127" i="12"/>
  <c r="CY127" i="12" s="1"/>
  <c r="DB127" i="12"/>
  <c r="CX128" i="12"/>
  <c r="CW128" i="12" s="1"/>
  <c r="CZ128" i="12"/>
  <c r="CY128" i="12" s="1"/>
  <c r="DB128" i="12"/>
  <c r="CX129" i="12"/>
  <c r="CW129" i="12" s="1"/>
  <c r="CZ129" i="12"/>
  <c r="CY129" i="12" s="1"/>
  <c r="DB129" i="12"/>
  <c r="CX130" i="12"/>
  <c r="CW130" i="12" s="1"/>
  <c r="CZ130" i="12"/>
  <c r="CY130" i="12" s="1"/>
  <c r="DB130" i="12"/>
  <c r="CX131" i="12"/>
  <c r="CW131" i="12" s="1"/>
  <c r="CZ131" i="12"/>
  <c r="CY131" i="12" s="1"/>
  <c r="DB131" i="12"/>
  <c r="CX132" i="12"/>
  <c r="CW132" i="12" s="1"/>
  <c r="CZ132" i="12"/>
  <c r="CY132" i="12" s="1"/>
  <c r="DB132" i="12"/>
  <c r="CX133" i="12"/>
  <c r="CW133" i="12" s="1"/>
  <c r="CZ133" i="12"/>
  <c r="CY133" i="12" s="1"/>
  <c r="DB133" i="12"/>
  <c r="CX134" i="12"/>
  <c r="CW134" i="12" s="1"/>
  <c r="CZ134" i="12"/>
  <c r="CY134" i="12" s="1"/>
  <c r="DB134" i="12"/>
  <c r="CX135" i="12"/>
  <c r="CW135" i="12" s="1"/>
  <c r="CZ135" i="12"/>
  <c r="CY135" i="12" s="1"/>
  <c r="DB135" i="12"/>
  <c r="CX136" i="12"/>
  <c r="CW136" i="12" s="1"/>
  <c r="CZ136" i="12"/>
  <c r="CY136" i="12" s="1"/>
  <c r="DB136" i="12"/>
  <c r="CX137" i="12"/>
  <c r="CW137" i="12" s="1"/>
  <c r="CZ137" i="12"/>
  <c r="CY137" i="12" s="1"/>
  <c r="DB137" i="12"/>
  <c r="CX138" i="12"/>
  <c r="CW138" i="12" s="1"/>
  <c r="CZ138" i="12"/>
  <c r="CY138" i="12" s="1"/>
  <c r="DB138" i="12"/>
  <c r="CX139" i="12"/>
  <c r="CW139" i="12" s="1"/>
  <c r="CZ139" i="12"/>
  <c r="CY139" i="12" s="1"/>
  <c r="DB139" i="12"/>
  <c r="CX140" i="12"/>
  <c r="CW140" i="12" s="1"/>
  <c r="CZ140" i="12"/>
  <c r="CY140" i="12" s="1"/>
  <c r="DB140" i="12"/>
  <c r="CX141" i="12"/>
  <c r="CW141" i="12" s="1"/>
  <c r="CZ141" i="12"/>
  <c r="CY141" i="12" s="1"/>
  <c r="DB141" i="12"/>
  <c r="CX142" i="12"/>
  <c r="CW142" i="12" s="1"/>
  <c r="CZ142" i="12"/>
  <c r="CY142" i="12" s="1"/>
  <c r="DB142" i="12"/>
  <c r="CX143" i="12"/>
  <c r="CW143" i="12" s="1"/>
  <c r="CZ143" i="12"/>
  <c r="CY143" i="12" s="1"/>
  <c r="DB143" i="12"/>
  <c r="CX144" i="12"/>
  <c r="CW144" i="12" s="1"/>
  <c r="CZ144" i="12"/>
  <c r="CY144" i="12" s="1"/>
  <c r="DB144" i="12"/>
  <c r="CX145" i="12"/>
  <c r="CW145" i="12" s="1"/>
  <c r="CZ145" i="12"/>
  <c r="CY145" i="12" s="1"/>
  <c r="DB145" i="12"/>
  <c r="CX146" i="12"/>
  <c r="CW146" i="12" s="1"/>
  <c r="CZ146" i="12"/>
  <c r="CY146" i="12" s="1"/>
  <c r="DB146" i="12"/>
  <c r="CX147" i="12"/>
  <c r="CW147" i="12" s="1"/>
  <c r="CZ147" i="12"/>
  <c r="CY147" i="12" s="1"/>
  <c r="DB147" i="12"/>
  <c r="CX148" i="12"/>
  <c r="CW148" i="12" s="1"/>
  <c r="CZ148" i="12"/>
  <c r="CY148" i="12" s="1"/>
  <c r="DB148" i="12"/>
  <c r="CX149" i="12"/>
  <c r="CW149" i="12" s="1"/>
  <c r="CZ149" i="12"/>
  <c r="CY149" i="12" s="1"/>
  <c r="DB149" i="12"/>
  <c r="CX150" i="12"/>
  <c r="CW150" i="12" s="1"/>
  <c r="CZ150" i="12"/>
  <c r="CY150" i="12" s="1"/>
  <c r="DB150" i="12"/>
  <c r="CX151" i="12"/>
  <c r="CW151" i="12" s="1"/>
  <c r="CZ151" i="12"/>
  <c r="CY151" i="12" s="1"/>
  <c r="DB151" i="12"/>
  <c r="CX152" i="12"/>
  <c r="CW152" i="12" s="1"/>
  <c r="CZ152" i="12"/>
  <c r="CY152" i="12" s="1"/>
  <c r="DB152" i="12"/>
  <c r="CX153" i="12"/>
  <c r="CW153" i="12" s="1"/>
  <c r="CZ153" i="12"/>
  <c r="CY153" i="12" s="1"/>
  <c r="DB153" i="12"/>
  <c r="CX154" i="12"/>
  <c r="CW154" i="12" s="1"/>
  <c r="CZ154" i="12"/>
  <c r="CY154" i="12" s="1"/>
  <c r="DB154" i="12"/>
  <c r="CX155" i="12"/>
  <c r="CW155" i="12" s="1"/>
  <c r="CZ155" i="12"/>
  <c r="CY155" i="12" s="1"/>
  <c r="DB155" i="12"/>
  <c r="CX156" i="12"/>
  <c r="CW156" i="12" s="1"/>
  <c r="CZ156" i="12"/>
  <c r="CY156" i="12" s="1"/>
  <c r="DB156" i="12"/>
  <c r="CX157" i="12"/>
  <c r="CW157" i="12" s="1"/>
  <c r="CZ157" i="12"/>
  <c r="CY157" i="12" s="1"/>
  <c r="DB157" i="12"/>
  <c r="CX158" i="12"/>
  <c r="CW158" i="12" s="1"/>
  <c r="CZ158" i="12"/>
  <c r="CY158" i="12" s="1"/>
  <c r="DB158" i="12"/>
  <c r="CX159" i="12"/>
  <c r="CW159" i="12" s="1"/>
  <c r="CZ159" i="12"/>
  <c r="CY159" i="12" s="1"/>
  <c r="DB159" i="12"/>
  <c r="CX160" i="12"/>
  <c r="CW160" i="12" s="1"/>
  <c r="CZ160" i="12"/>
  <c r="CY160" i="12" s="1"/>
  <c r="DB160" i="12"/>
  <c r="CX161" i="12"/>
  <c r="CW161" i="12" s="1"/>
  <c r="CZ161" i="12"/>
  <c r="CY161" i="12" s="1"/>
  <c r="DB161" i="12"/>
  <c r="CX162" i="12"/>
  <c r="CW162" i="12" s="1"/>
  <c r="CZ162" i="12"/>
  <c r="CY162" i="12" s="1"/>
  <c r="DB162" i="12"/>
  <c r="CX163" i="12"/>
  <c r="CW163" i="12" s="1"/>
  <c r="CZ163" i="12"/>
  <c r="CY163" i="12" s="1"/>
  <c r="DB163" i="12"/>
  <c r="CX164" i="12"/>
  <c r="CW164" i="12" s="1"/>
  <c r="CZ164" i="12"/>
  <c r="CY164" i="12" s="1"/>
  <c r="DB164" i="12"/>
  <c r="CX165" i="12"/>
  <c r="CW165" i="12" s="1"/>
  <c r="CZ165" i="12"/>
  <c r="CY165" i="12" s="1"/>
  <c r="DB165" i="12"/>
  <c r="CX166" i="12"/>
  <c r="CW166" i="12" s="1"/>
  <c r="CZ166" i="12"/>
  <c r="CY166" i="12" s="1"/>
  <c r="DB166" i="12"/>
  <c r="CX167" i="12"/>
  <c r="CW167" i="12" s="1"/>
  <c r="CZ167" i="12"/>
  <c r="CY167" i="12" s="1"/>
  <c r="DB167" i="12"/>
  <c r="CX168" i="12"/>
  <c r="CW168" i="12" s="1"/>
  <c r="CZ168" i="12"/>
  <c r="CY168" i="12" s="1"/>
  <c r="DB168" i="12"/>
  <c r="CX169" i="12"/>
  <c r="CW169" i="12" s="1"/>
  <c r="CZ169" i="12"/>
  <c r="CY169" i="12" s="1"/>
  <c r="DB169" i="12"/>
  <c r="CX170" i="12"/>
  <c r="CW170" i="12" s="1"/>
  <c r="CZ170" i="12"/>
  <c r="CY170" i="12" s="1"/>
  <c r="DB170" i="12"/>
  <c r="CX171" i="12"/>
  <c r="CW171" i="12" s="1"/>
  <c r="CZ171" i="12"/>
  <c r="CY171" i="12" s="1"/>
  <c r="DB171" i="12"/>
  <c r="CX172" i="12"/>
  <c r="CW172" i="12" s="1"/>
  <c r="CZ172" i="12"/>
  <c r="CY172" i="12" s="1"/>
  <c r="DB172" i="12"/>
  <c r="CX173" i="12"/>
  <c r="CW173" i="12" s="1"/>
  <c r="CZ173" i="12"/>
  <c r="CY173" i="12" s="1"/>
  <c r="DB173" i="12"/>
  <c r="CX174" i="12"/>
  <c r="CW174" i="12" s="1"/>
  <c r="CZ174" i="12"/>
  <c r="CY174" i="12" s="1"/>
  <c r="DB174" i="12"/>
  <c r="CX175" i="12"/>
  <c r="CW175" i="12" s="1"/>
  <c r="CZ175" i="12"/>
  <c r="CY175" i="12" s="1"/>
  <c r="DB175" i="12"/>
  <c r="CX176" i="12"/>
  <c r="CW176" i="12" s="1"/>
  <c r="CZ176" i="12"/>
  <c r="CY176" i="12" s="1"/>
  <c r="DB176" i="12"/>
  <c r="CX177" i="12"/>
  <c r="CW177" i="12" s="1"/>
  <c r="CZ177" i="12"/>
  <c r="CY177" i="12" s="1"/>
  <c r="DB177" i="12"/>
  <c r="CX178" i="12"/>
  <c r="CW178" i="12" s="1"/>
  <c r="CZ178" i="12"/>
  <c r="CY178" i="12" s="1"/>
  <c r="DB178" i="12"/>
  <c r="CX179" i="12"/>
  <c r="CW179" i="12" s="1"/>
  <c r="CZ179" i="12"/>
  <c r="CY179" i="12" s="1"/>
  <c r="DB179" i="12"/>
  <c r="CX180" i="12"/>
  <c r="CW180" i="12" s="1"/>
  <c r="CZ180" i="12"/>
  <c r="CY180" i="12" s="1"/>
  <c r="DB180" i="12"/>
  <c r="CX181" i="12"/>
  <c r="CW181" i="12" s="1"/>
  <c r="CZ181" i="12"/>
  <c r="CY181" i="12" s="1"/>
  <c r="DB181" i="12"/>
  <c r="CX182" i="12"/>
  <c r="CW182" i="12" s="1"/>
  <c r="CZ182" i="12"/>
  <c r="CY182" i="12" s="1"/>
  <c r="DB182" i="12"/>
  <c r="CX183" i="12"/>
  <c r="CW183" i="12" s="1"/>
  <c r="CZ183" i="12"/>
  <c r="CY183" i="12" s="1"/>
  <c r="DB183" i="12"/>
  <c r="CX184" i="12"/>
  <c r="CW184" i="12" s="1"/>
  <c r="CZ184" i="12"/>
  <c r="CY184" i="12" s="1"/>
  <c r="DB184" i="12"/>
  <c r="CX185" i="12"/>
  <c r="CW185" i="12" s="1"/>
  <c r="CZ185" i="12"/>
  <c r="CY185" i="12" s="1"/>
  <c r="DB185" i="12"/>
  <c r="CX186" i="12"/>
  <c r="CW186" i="12" s="1"/>
  <c r="CZ186" i="12"/>
  <c r="CY186" i="12" s="1"/>
  <c r="DB186" i="12"/>
  <c r="CX187" i="12"/>
  <c r="CW187" i="12" s="1"/>
  <c r="CZ187" i="12"/>
  <c r="CY187" i="12" s="1"/>
  <c r="DB187" i="12"/>
  <c r="CX188" i="12"/>
  <c r="CW188" i="12" s="1"/>
  <c r="CZ188" i="12"/>
  <c r="CY188" i="12" s="1"/>
  <c r="DB188" i="12"/>
  <c r="CX189" i="12"/>
  <c r="CW189" i="12" s="1"/>
  <c r="CZ189" i="12"/>
  <c r="CY189" i="12" s="1"/>
  <c r="DB189" i="12"/>
  <c r="CX190" i="12"/>
  <c r="CW190" i="12" s="1"/>
  <c r="CZ190" i="12"/>
  <c r="CY190" i="12" s="1"/>
  <c r="DB190" i="12"/>
  <c r="CX191" i="12"/>
  <c r="CW191" i="12" s="1"/>
  <c r="CZ191" i="12"/>
  <c r="CY191" i="12" s="1"/>
  <c r="DB191" i="12"/>
  <c r="CX192" i="12"/>
  <c r="CW192" i="12" s="1"/>
  <c r="CZ192" i="12"/>
  <c r="CY192" i="12" s="1"/>
  <c r="DB192" i="12"/>
  <c r="CX193" i="12"/>
  <c r="CW193" i="12" s="1"/>
  <c r="CZ193" i="12"/>
  <c r="CY193" i="12" s="1"/>
  <c r="DB193" i="12"/>
  <c r="CX194" i="12"/>
  <c r="CW194" i="12" s="1"/>
  <c r="CZ194" i="12"/>
  <c r="CY194" i="12" s="1"/>
  <c r="DB194" i="12"/>
  <c r="CX195" i="12"/>
  <c r="CW195" i="12" s="1"/>
  <c r="CZ195" i="12"/>
  <c r="CY195" i="12" s="1"/>
  <c r="DB195" i="12"/>
  <c r="CX196" i="12"/>
  <c r="CW196" i="12" s="1"/>
  <c r="CZ196" i="12"/>
  <c r="CY196" i="12" s="1"/>
  <c r="DB196" i="12"/>
  <c r="DB4" i="12"/>
  <c r="CZ4" i="12"/>
  <c r="CY4" i="12" s="1"/>
  <c r="CX4" i="12"/>
  <c r="CW4" i="12" s="1"/>
  <c r="CS5" i="12"/>
  <c r="CR5" i="12" s="1"/>
  <c r="CU5" i="12"/>
  <c r="CT5" i="12" s="1"/>
  <c r="CS6" i="12"/>
  <c r="CR6" i="12" s="1"/>
  <c r="CU6" i="12"/>
  <c r="CT6" i="12" s="1"/>
  <c r="CS7" i="12"/>
  <c r="CR7" i="12" s="1"/>
  <c r="CU7" i="12"/>
  <c r="CT7" i="12" s="1"/>
  <c r="CS8" i="12"/>
  <c r="CR8" i="12" s="1"/>
  <c r="CU8" i="12"/>
  <c r="CT8" i="12" s="1"/>
  <c r="CS9" i="12"/>
  <c r="CR9" i="12" s="1"/>
  <c r="CU9" i="12"/>
  <c r="CT9" i="12" s="1"/>
  <c r="CS10" i="12"/>
  <c r="CR10" i="12" s="1"/>
  <c r="CU10" i="12"/>
  <c r="CT10" i="12" s="1"/>
  <c r="CS11" i="12"/>
  <c r="CR11" i="12" s="1"/>
  <c r="CU11" i="12"/>
  <c r="CT11" i="12" s="1"/>
  <c r="CS12" i="12"/>
  <c r="CR12" i="12" s="1"/>
  <c r="CU12" i="12"/>
  <c r="CT12" i="12" s="1"/>
  <c r="CS13" i="12"/>
  <c r="CR13" i="12" s="1"/>
  <c r="CU13" i="12"/>
  <c r="CT13" i="12" s="1"/>
  <c r="CS14" i="12"/>
  <c r="CR14" i="12" s="1"/>
  <c r="CU14" i="12"/>
  <c r="CT14" i="12" s="1"/>
  <c r="CS15" i="12"/>
  <c r="CR15" i="12" s="1"/>
  <c r="CU15" i="12"/>
  <c r="CT15" i="12" s="1"/>
  <c r="CS16" i="12"/>
  <c r="CR16" i="12" s="1"/>
  <c r="CU16" i="12"/>
  <c r="CT16" i="12" s="1"/>
  <c r="CS17" i="12"/>
  <c r="CR17" i="12" s="1"/>
  <c r="CU17" i="12"/>
  <c r="CT17" i="12" s="1"/>
  <c r="CS18" i="12"/>
  <c r="CR18" i="12" s="1"/>
  <c r="CU18" i="12"/>
  <c r="CT18" i="12" s="1"/>
  <c r="CS19" i="12"/>
  <c r="CR19" i="12" s="1"/>
  <c r="CU19" i="12"/>
  <c r="CT19" i="12" s="1"/>
  <c r="CS20" i="12"/>
  <c r="CR20" i="12" s="1"/>
  <c r="CU20" i="12"/>
  <c r="CT20" i="12" s="1"/>
  <c r="CS21" i="12"/>
  <c r="CR21" i="12" s="1"/>
  <c r="CU21" i="12"/>
  <c r="CT21" i="12" s="1"/>
  <c r="CS22" i="12"/>
  <c r="CR22" i="12" s="1"/>
  <c r="CU22" i="12"/>
  <c r="CT22" i="12" s="1"/>
  <c r="CS23" i="12"/>
  <c r="CR23" i="12" s="1"/>
  <c r="CU23" i="12"/>
  <c r="CT23" i="12" s="1"/>
  <c r="CS24" i="12"/>
  <c r="CR24" i="12" s="1"/>
  <c r="CU24" i="12"/>
  <c r="CT24" i="12" s="1"/>
  <c r="CS25" i="12"/>
  <c r="CR25" i="12" s="1"/>
  <c r="CU25" i="12"/>
  <c r="CT25" i="12" s="1"/>
  <c r="CS26" i="12"/>
  <c r="CR26" i="12" s="1"/>
  <c r="CU26" i="12"/>
  <c r="CT26" i="12" s="1"/>
  <c r="CS27" i="12"/>
  <c r="CR27" i="12" s="1"/>
  <c r="CU27" i="12"/>
  <c r="CT27" i="12" s="1"/>
  <c r="CS28" i="12"/>
  <c r="CR28" i="12" s="1"/>
  <c r="CU28" i="12"/>
  <c r="CT28" i="12" s="1"/>
  <c r="CS29" i="12"/>
  <c r="CR29" i="12" s="1"/>
  <c r="CU29" i="12"/>
  <c r="CT29" i="12" s="1"/>
  <c r="CS30" i="12"/>
  <c r="CR30" i="12" s="1"/>
  <c r="CU30" i="12"/>
  <c r="CT30" i="12" s="1"/>
  <c r="CS31" i="12"/>
  <c r="CR31" i="12" s="1"/>
  <c r="CU31" i="12"/>
  <c r="CT31" i="12" s="1"/>
  <c r="CS32" i="12"/>
  <c r="CR32" i="12" s="1"/>
  <c r="CU32" i="12"/>
  <c r="CT32" i="12" s="1"/>
  <c r="CS33" i="12"/>
  <c r="CR33" i="12" s="1"/>
  <c r="CU33" i="12"/>
  <c r="CT33" i="12" s="1"/>
  <c r="CS34" i="12"/>
  <c r="CR34" i="12" s="1"/>
  <c r="CU34" i="12"/>
  <c r="CT34" i="12" s="1"/>
  <c r="CS35" i="12"/>
  <c r="CR35" i="12" s="1"/>
  <c r="CU35" i="12"/>
  <c r="CT35" i="12" s="1"/>
  <c r="CS36" i="12"/>
  <c r="CR36" i="12" s="1"/>
  <c r="CU36" i="12"/>
  <c r="CT36" i="12" s="1"/>
  <c r="CS37" i="12"/>
  <c r="CR37" i="12" s="1"/>
  <c r="CU37" i="12"/>
  <c r="CT37" i="12" s="1"/>
  <c r="CS38" i="12"/>
  <c r="CR38" i="12" s="1"/>
  <c r="CU38" i="12"/>
  <c r="CT38" i="12" s="1"/>
  <c r="CS39" i="12"/>
  <c r="CR39" i="12" s="1"/>
  <c r="CU39" i="12"/>
  <c r="CT39" i="12" s="1"/>
  <c r="CS40" i="12"/>
  <c r="CR40" i="12" s="1"/>
  <c r="CU40" i="12"/>
  <c r="CT40" i="12" s="1"/>
  <c r="CS41" i="12"/>
  <c r="CR41" i="12" s="1"/>
  <c r="CU41" i="12"/>
  <c r="CT41" i="12" s="1"/>
  <c r="CS42" i="12"/>
  <c r="CR42" i="12" s="1"/>
  <c r="CU42" i="12"/>
  <c r="CT42" i="12" s="1"/>
  <c r="CS43" i="12"/>
  <c r="CR43" i="12" s="1"/>
  <c r="CU43" i="12"/>
  <c r="CT43" i="12" s="1"/>
  <c r="CS44" i="12"/>
  <c r="CR44" i="12" s="1"/>
  <c r="CU44" i="12"/>
  <c r="CT44" i="12" s="1"/>
  <c r="CS45" i="12"/>
  <c r="CR45" i="12" s="1"/>
  <c r="CU45" i="12"/>
  <c r="CT45" i="12" s="1"/>
  <c r="CS46" i="12"/>
  <c r="CR46" i="12" s="1"/>
  <c r="CU46" i="12"/>
  <c r="CT46" i="12" s="1"/>
  <c r="CS47" i="12"/>
  <c r="CR47" i="12" s="1"/>
  <c r="CU47" i="12"/>
  <c r="CT47" i="12" s="1"/>
  <c r="CS48" i="12"/>
  <c r="CR48" i="12" s="1"/>
  <c r="CU48" i="12"/>
  <c r="CT48" i="12" s="1"/>
  <c r="CS49" i="12"/>
  <c r="CR49" i="12" s="1"/>
  <c r="CU49" i="12"/>
  <c r="CT49" i="12" s="1"/>
  <c r="CS50" i="12"/>
  <c r="CR50" i="12" s="1"/>
  <c r="CU50" i="12"/>
  <c r="CT50" i="12" s="1"/>
  <c r="CS51" i="12"/>
  <c r="CR51" i="12" s="1"/>
  <c r="CU51" i="12"/>
  <c r="CT51" i="12" s="1"/>
  <c r="CS52" i="12"/>
  <c r="CR52" i="12" s="1"/>
  <c r="CU52" i="12"/>
  <c r="CT52" i="12" s="1"/>
  <c r="CS53" i="12"/>
  <c r="CR53" i="12" s="1"/>
  <c r="CU53" i="12"/>
  <c r="CT53" i="12" s="1"/>
  <c r="CS54" i="12"/>
  <c r="CR54" i="12" s="1"/>
  <c r="CU54" i="12"/>
  <c r="CT54" i="12" s="1"/>
  <c r="CS55" i="12"/>
  <c r="CR55" i="12" s="1"/>
  <c r="CU55" i="12"/>
  <c r="CT55" i="12" s="1"/>
  <c r="CS56" i="12"/>
  <c r="CR56" i="12" s="1"/>
  <c r="CU56" i="12"/>
  <c r="CT56" i="12" s="1"/>
  <c r="CS57" i="12"/>
  <c r="CR57" i="12" s="1"/>
  <c r="CU57" i="12"/>
  <c r="CT57" i="12" s="1"/>
  <c r="CS58" i="12"/>
  <c r="CR58" i="12" s="1"/>
  <c r="CU58" i="12"/>
  <c r="CT58" i="12" s="1"/>
  <c r="CS59" i="12"/>
  <c r="CR59" i="12" s="1"/>
  <c r="CU59" i="12"/>
  <c r="CT59" i="12" s="1"/>
  <c r="CS60" i="12"/>
  <c r="CR60" i="12" s="1"/>
  <c r="CU60" i="12"/>
  <c r="CT60" i="12" s="1"/>
  <c r="CS61" i="12"/>
  <c r="CR61" i="12" s="1"/>
  <c r="CU61" i="12"/>
  <c r="CT61" i="12" s="1"/>
  <c r="CS62" i="12"/>
  <c r="CR62" i="12" s="1"/>
  <c r="CU62" i="12"/>
  <c r="CT62" i="12" s="1"/>
  <c r="CS63" i="12"/>
  <c r="CR63" i="12" s="1"/>
  <c r="CU63" i="12"/>
  <c r="CT63" i="12" s="1"/>
  <c r="CS64" i="12"/>
  <c r="CR64" i="12" s="1"/>
  <c r="CU64" i="12"/>
  <c r="CT64" i="12" s="1"/>
  <c r="CS65" i="12"/>
  <c r="CR65" i="12" s="1"/>
  <c r="CU65" i="12"/>
  <c r="CT65" i="12" s="1"/>
  <c r="CS66" i="12"/>
  <c r="CR66" i="12" s="1"/>
  <c r="CU66" i="12"/>
  <c r="CT66" i="12" s="1"/>
  <c r="CS67" i="12"/>
  <c r="CR67" i="12" s="1"/>
  <c r="CU67" i="12"/>
  <c r="CT67" i="12" s="1"/>
  <c r="CS68" i="12"/>
  <c r="CR68" i="12" s="1"/>
  <c r="CU68" i="12"/>
  <c r="CT68" i="12" s="1"/>
  <c r="CS69" i="12"/>
  <c r="CR69" i="12" s="1"/>
  <c r="CU69" i="12"/>
  <c r="CT69" i="12" s="1"/>
  <c r="CS70" i="12"/>
  <c r="CR70" i="12" s="1"/>
  <c r="CU70" i="12"/>
  <c r="CT70" i="12" s="1"/>
  <c r="CS71" i="12"/>
  <c r="CR71" i="12" s="1"/>
  <c r="CU71" i="12"/>
  <c r="CT71" i="12" s="1"/>
  <c r="CS72" i="12"/>
  <c r="CR72" i="12" s="1"/>
  <c r="CU72" i="12"/>
  <c r="CT72" i="12" s="1"/>
  <c r="CS73" i="12"/>
  <c r="CR73" i="12" s="1"/>
  <c r="CU73" i="12"/>
  <c r="CT73" i="12" s="1"/>
  <c r="CS74" i="12"/>
  <c r="CR74" i="12" s="1"/>
  <c r="CU74" i="12"/>
  <c r="CT74" i="12" s="1"/>
  <c r="CS75" i="12"/>
  <c r="CR75" i="12" s="1"/>
  <c r="CU75" i="12"/>
  <c r="CT75" i="12" s="1"/>
  <c r="CS76" i="12"/>
  <c r="CR76" i="12" s="1"/>
  <c r="CU76" i="12"/>
  <c r="CT76" i="12" s="1"/>
  <c r="CS77" i="12"/>
  <c r="CR77" i="12" s="1"/>
  <c r="CU77" i="12"/>
  <c r="CT77" i="12" s="1"/>
  <c r="CS78" i="12"/>
  <c r="CR78" i="12" s="1"/>
  <c r="CU78" i="12"/>
  <c r="CT78" i="12" s="1"/>
  <c r="CS79" i="12"/>
  <c r="CR79" i="12" s="1"/>
  <c r="CU79" i="12"/>
  <c r="CT79" i="12" s="1"/>
  <c r="CS80" i="12"/>
  <c r="CR80" i="12" s="1"/>
  <c r="CU80" i="12"/>
  <c r="CT80" i="12" s="1"/>
  <c r="CS81" i="12"/>
  <c r="CR81" i="12" s="1"/>
  <c r="CU81" i="12"/>
  <c r="CT81" i="12" s="1"/>
  <c r="CS82" i="12"/>
  <c r="CR82" i="12" s="1"/>
  <c r="CU82" i="12"/>
  <c r="CT82" i="12" s="1"/>
  <c r="CS83" i="12"/>
  <c r="CR83" i="12" s="1"/>
  <c r="CU83" i="12"/>
  <c r="CT83" i="12" s="1"/>
  <c r="CS84" i="12"/>
  <c r="CR84" i="12" s="1"/>
  <c r="CU84" i="12"/>
  <c r="CT84" i="12" s="1"/>
  <c r="CS85" i="12"/>
  <c r="CR85" i="12" s="1"/>
  <c r="CU85" i="12"/>
  <c r="CT85" i="12" s="1"/>
  <c r="CS86" i="12"/>
  <c r="CR86" i="12" s="1"/>
  <c r="CU86" i="12"/>
  <c r="CT86" i="12" s="1"/>
  <c r="CS87" i="12"/>
  <c r="CR87" i="12" s="1"/>
  <c r="CU87" i="12"/>
  <c r="CT87" i="12" s="1"/>
  <c r="CS88" i="12"/>
  <c r="CR88" i="12" s="1"/>
  <c r="CU88" i="12"/>
  <c r="CT88" i="12" s="1"/>
  <c r="CS89" i="12"/>
  <c r="CR89" i="12" s="1"/>
  <c r="CU89" i="12"/>
  <c r="CT89" i="12" s="1"/>
  <c r="CS90" i="12"/>
  <c r="CR90" i="12" s="1"/>
  <c r="CU90" i="12"/>
  <c r="CT90" i="12" s="1"/>
  <c r="CS91" i="12"/>
  <c r="CR91" i="12" s="1"/>
  <c r="CU91" i="12"/>
  <c r="CT91" i="12" s="1"/>
  <c r="CS92" i="12"/>
  <c r="CR92" i="12" s="1"/>
  <c r="CU92" i="12"/>
  <c r="CT92" i="12" s="1"/>
  <c r="CS93" i="12"/>
  <c r="CR93" i="12" s="1"/>
  <c r="CU93" i="12"/>
  <c r="CT93" i="12" s="1"/>
  <c r="CS94" i="12"/>
  <c r="CR94" i="12" s="1"/>
  <c r="CU94" i="12"/>
  <c r="CT94" i="12" s="1"/>
  <c r="CS95" i="12"/>
  <c r="CR95" i="12" s="1"/>
  <c r="CU95" i="12"/>
  <c r="CT95" i="12" s="1"/>
  <c r="CS96" i="12"/>
  <c r="CR96" i="12" s="1"/>
  <c r="CU96" i="12"/>
  <c r="CT96" i="12" s="1"/>
  <c r="CS97" i="12"/>
  <c r="CR97" i="12" s="1"/>
  <c r="CU97" i="12"/>
  <c r="CT97" i="12" s="1"/>
  <c r="CS98" i="12"/>
  <c r="CR98" i="12" s="1"/>
  <c r="CU98" i="12"/>
  <c r="CT98" i="12" s="1"/>
  <c r="CS99" i="12"/>
  <c r="CR99" i="12" s="1"/>
  <c r="CU99" i="12"/>
  <c r="CT99" i="12" s="1"/>
  <c r="CS100" i="12"/>
  <c r="CR100" i="12" s="1"/>
  <c r="CU100" i="12"/>
  <c r="CT100" i="12" s="1"/>
  <c r="CS101" i="12"/>
  <c r="CR101" i="12" s="1"/>
  <c r="CU101" i="12"/>
  <c r="CT101" i="12" s="1"/>
  <c r="CS102" i="12"/>
  <c r="CR102" i="12" s="1"/>
  <c r="CU102" i="12"/>
  <c r="CT102" i="12" s="1"/>
  <c r="CS103" i="12"/>
  <c r="CR103" i="12" s="1"/>
  <c r="CU103" i="12"/>
  <c r="CT103" i="12" s="1"/>
  <c r="CS104" i="12"/>
  <c r="CR104" i="12" s="1"/>
  <c r="CU104" i="12"/>
  <c r="CT104" i="12" s="1"/>
  <c r="CS105" i="12"/>
  <c r="CR105" i="12" s="1"/>
  <c r="CU105" i="12"/>
  <c r="CT105" i="12" s="1"/>
  <c r="CS106" i="12"/>
  <c r="CR106" i="12" s="1"/>
  <c r="CU106" i="12"/>
  <c r="CT106" i="12" s="1"/>
  <c r="CS107" i="12"/>
  <c r="CR107" i="12" s="1"/>
  <c r="CU107" i="12"/>
  <c r="CT107" i="12" s="1"/>
  <c r="CS108" i="12"/>
  <c r="CR108" i="12" s="1"/>
  <c r="CU108" i="12"/>
  <c r="CT108" i="12" s="1"/>
  <c r="CS109" i="12"/>
  <c r="CR109" i="12" s="1"/>
  <c r="CU109" i="12"/>
  <c r="CT109" i="12" s="1"/>
  <c r="CS110" i="12"/>
  <c r="CR110" i="12" s="1"/>
  <c r="CU110" i="12"/>
  <c r="CT110" i="12" s="1"/>
  <c r="CS111" i="12"/>
  <c r="CR111" i="12" s="1"/>
  <c r="CU111" i="12"/>
  <c r="CT111" i="12" s="1"/>
  <c r="CS112" i="12"/>
  <c r="CR112" i="12" s="1"/>
  <c r="CU112" i="12"/>
  <c r="CT112" i="12" s="1"/>
  <c r="CS113" i="12"/>
  <c r="CR113" i="12" s="1"/>
  <c r="CU113" i="12"/>
  <c r="CT113" i="12" s="1"/>
  <c r="CS114" i="12"/>
  <c r="CR114" i="12" s="1"/>
  <c r="CU114" i="12"/>
  <c r="CT114" i="12" s="1"/>
  <c r="CS115" i="12"/>
  <c r="CR115" i="12" s="1"/>
  <c r="CU115" i="12"/>
  <c r="CT115" i="12" s="1"/>
  <c r="CS116" i="12"/>
  <c r="CR116" i="12" s="1"/>
  <c r="CU116" i="12"/>
  <c r="CT116" i="12" s="1"/>
  <c r="CS117" i="12"/>
  <c r="CR117" i="12" s="1"/>
  <c r="CU117" i="12"/>
  <c r="CT117" i="12" s="1"/>
  <c r="CS118" i="12"/>
  <c r="CR118" i="12" s="1"/>
  <c r="CU118" i="12"/>
  <c r="CT118" i="12" s="1"/>
  <c r="CS119" i="12"/>
  <c r="CR119" i="12" s="1"/>
  <c r="CU119" i="12"/>
  <c r="CT119" i="12" s="1"/>
  <c r="CS120" i="12"/>
  <c r="CR120" i="12" s="1"/>
  <c r="CU120" i="12"/>
  <c r="CT120" i="12" s="1"/>
  <c r="CS121" i="12"/>
  <c r="CR121" i="12" s="1"/>
  <c r="CU121" i="12"/>
  <c r="CT121" i="12" s="1"/>
  <c r="CS122" i="12"/>
  <c r="CR122" i="12" s="1"/>
  <c r="CU122" i="12"/>
  <c r="CT122" i="12" s="1"/>
  <c r="CS123" i="12"/>
  <c r="CR123" i="12" s="1"/>
  <c r="CU123" i="12"/>
  <c r="CT123" i="12" s="1"/>
  <c r="CS124" i="12"/>
  <c r="CR124" i="12" s="1"/>
  <c r="CU124" i="12"/>
  <c r="CT124" i="12" s="1"/>
  <c r="CS125" i="12"/>
  <c r="CR125" i="12" s="1"/>
  <c r="CU125" i="12"/>
  <c r="CT125" i="12" s="1"/>
  <c r="CS126" i="12"/>
  <c r="CR126" i="12" s="1"/>
  <c r="CU126" i="12"/>
  <c r="CT126" i="12" s="1"/>
  <c r="CS127" i="12"/>
  <c r="CR127" i="12" s="1"/>
  <c r="CU127" i="12"/>
  <c r="CT127" i="12" s="1"/>
  <c r="CS128" i="12"/>
  <c r="CR128" i="12" s="1"/>
  <c r="CU128" i="12"/>
  <c r="CT128" i="12" s="1"/>
  <c r="CS129" i="12"/>
  <c r="CR129" i="12" s="1"/>
  <c r="CU129" i="12"/>
  <c r="CT129" i="12" s="1"/>
  <c r="CS130" i="12"/>
  <c r="CR130" i="12" s="1"/>
  <c r="CU130" i="12"/>
  <c r="CT130" i="12" s="1"/>
  <c r="CS131" i="12"/>
  <c r="CR131" i="12" s="1"/>
  <c r="CU131" i="12"/>
  <c r="CT131" i="12" s="1"/>
  <c r="CS132" i="12"/>
  <c r="CR132" i="12" s="1"/>
  <c r="CU132" i="12"/>
  <c r="CT132" i="12" s="1"/>
  <c r="CS133" i="12"/>
  <c r="CR133" i="12" s="1"/>
  <c r="CU133" i="12"/>
  <c r="CT133" i="12" s="1"/>
  <c r="CS134" i="12"/>
  <c r="CR134" i="12" s="1"/>
  <c r="CU134" i="12"/>
  <c r="CT134" i="12" s="1"/>
  <c r="CS135" i="12"/>
  <c r="CR135" i="12" s="1"/>
  <c r="CU135" i="12"/>
  <c r="CT135" i="12" s="1"/>
  <c r="CS136" i="12"/>
  <c r="CR136" i="12" s="1"/>
  <c r="CU136" i="12"/>
  <c r="CT136" i="12" s="1"/>
  <c r="CS137" i="12"/>
  <c r="CR137" i="12" s="1"/>
  <c r="CU137" i="12"/>
  <c r="CT137" i="12" s="1"/>
  <c r="CS138" i="12"/>
  <c r="CR138" i="12" s="1"/>
  <c r="CU138" i="12"/>
  <c r="CT138" i="12" s="1"/>
  <c r="CS139" i="12"/>
  <c r="CR139" i="12" s="1"/>
  <c r="CU139" i="12"/>
  <c r="CT139" i="12" s="1"/>
  <c r="CS140" i="12"/>
  <c r="CR140" i="12" s="1"/>
  <c r="CU140" i="12"/>
  <c r="CT140" i="12" s="1"/>
  <c r="CS141" i="12"/>
  <c r="CR141" i="12" s="1"/>
  <c r="CU141" i="12"/>
  <c r="CT141" i="12" s="1"/>
  <c r="CS142" i="12"/>
  <c r="CR142" i="12" s="1"/>
  <c r="CU142" i="12"/>
  <c r="CT142" i="12" s="1"/>
  <c r="CS143" i="12"/>
  <c r="CR143" i="12" s="1"/>
  <c r="CU143" i="12"/>
  <c r="CT143" i="12" s="1"/>
  <c r="CS144" i="12"/>
  <c r="CR144" i="12" s="1"/>
  <c r="CU144" i="12"/>
  <c r="CT144" i="12" s="1"/>
  <c r="CS145" i="12"/>
  <c r="CR145" i="12" s="1"/>
  <c r="CU145" i="12"/>
  <c r="CT145" i="12" s="1"/>
  <c r="CS146" i="12"/>
  <c r="CR146" i="12" s="1"/>
  <c r="CU146" i="12"/>
  <c r="CT146" i="12" s="1"/>
  <c r="CS147" i="12"/>
  <c r="CR147" i="12" s="1"/>
  <c r="CU147" i="12"/>
  <c r="CT147" i="12" s="1"/>
  <c r="CS148" i="12"/>
  <c r="CR148" i="12" s="1"/>
  <c r="CU148" i="12"/>
  <c r="CT148" i="12" s="1"/>
  <c r="CS149" i="12"/>
  <c r="CR149" i="12" s="1"/>
  <c r="CU149" i="12"/>
  <c r="CT149" i="12" s="1"/>
  <c r="CS150" i="12"/>
  <c r="CR150" i="12" s="1"/>
  <c r="CU150" i="12"/>
  <c r="CT150" i="12" s="1"/>
  <c r="CS151" i="12"/>
  <c r="CR151" i="12" s="1"/>
  <c r="CU151" i="12"/>
  <c r="CT151" i="12" s="1"/>
  <c r="CS152" i="12"/>
  <c r="CR152" i="12" s="1"/>
  <c r="CU152" i="12"/>
  <c r="CT152" i="12" s="1"/>
  <c r="CS153" i="12"/>
  <c r="CR153" i="12" s="1"/>
  <c r="CU153" i="12"/>
  <c r="CT153" i="12" s="1"/>
  <c r="CS154" i="12"/>
  <c r="CR154" i="12" s="1"/>
  <c r="CU154" i="12"/>
  <c r="CT154" i="12" s="1"/>
  <c r="CS155" i="12"/>
  <c r="CR155" i="12" s="1"/>
  <c r="CU155" i="12"/>
  <c r="CT155" i="12" s="1"/>
  <c r="CS156" i="12"/>
  <c r="CR156" i="12" s="1"/>
  <c r="CU156" i="12"/>
  <c r="CT156" i="12" s="1"/>
  <c r="CS157" i="12"/>
  <c r="CR157" i="12" s="1"/>
  <c r="CU157" i="12"/>
  <c r="CT157" i="12" s="1"/>
  <c r="CS158" i="12"/>
  <c r="CR158" i="12" s="1"/>
  <c r="CU158" i="12"/>
  <c r="CT158" i="12" s="1"/>
  <c r="CS159" i="12"/>
  <c r="CR159" i="12" s="1"/>
  <c r="CU159" i="12"/>
  <c r="CT159" i="12" s="1"/>
  <c r="CS160" i="12"/>
  <c r="CR160" i="12" s="1"/>
  <c r="CU160" i="12"/>
  <c r="CT160" i="12" s="1"/>
  <c r="CS161" i="12"/>
  <c r="CR161" i="12" s="1"/>
  <c r="CU161" i="12"/>
  <c r="CT161" i="12" s="1"/>
  <c r="CS162" i="12"/>
  <c r="CR162" i="12" s="1"/>
  <c r="CU162" i="12"/>
  <c r="CT162" i="12" s="1"/>
  <c r="CS163" i="12"/>
  <c r="CR163" i="12" s="1"/>
  <c r="CU163" i="12"/>
  <c r="CT163" i="12" s="1"/>
  <c r="CS164" i="12"/>
  <c r="CR164" i="12" s="1"/>
  <c r="CU164" i="12"/>
  <c r="CT164" i="12" s="1"/>
  <c r="CS165" i="12"/>
  <c r="CR165" i="12" s="1"/>
  <c r="CU165" i="12"/>
  <c r="CT165" i="12" s="1"/>
  <c r="CS166" i="12"/>
  <c r="CR166" i="12" s="1"/>
  <c r="CU166" i="12"/>
  <c r="CT166" i="12" s="1"/>
  <c r="CS167" i="12"/>
  <c r="CR167" i="12" s="1"/>
  <c r="CU167" i="12"/>
  <c r="CT167" i="12" s="1"/>
  <c r="CS168" i="12"/>
  <c r="CR168" i="12" s="1"/>
  <c r="CU168" i="12"/>
  <c r="CT168" i="12" s="1"/>
  <c r="CS169" i="12"/>
  <c r="CR169" i="12" s="1"/>
  <c r="CU169" i="12"/>
  <c r="CT169" i="12" s="1"/>
  <c r="CS170" i="12"/>
  <c r="CR170" i="12" s="1"/>
  <c r="CU170" i="12"/>
  <c r="CT170" i="12" s="1"/>
  <c r="CS171" i="12"/>
  <c r="CR171" i="12" s="1"/>
  <c r="CU171" i="12"/>
  <c r="CT171" i="12" s="1"/>
  <c r="CS172" i="12"/>
  <c r="CR172" i="12" s="1"/>
  <c r="CU172" i="12"/>
  <c r="CT172" i="12" s="1"/>
  <c r="CS173" i="12"/>
  <c r="CR173" i="12" s="1"/>
  <c r="CU173" i="12"/>
  <c r="CT173" i="12" s="1"/>
  <c r="CS174" i="12"/>
  <c r="CR174" i="12" s="1"/>
  <c r="CU174" i="12"/>
  <c r="CT174" i="12" s="1"/>
  <c r="CS175" i="12"/>
  <c r="CR175" i="12" s="1"/>
  <c r="CU175" i="12"/>
  <c r="CT175" i="12" s="1"/>
  <c r="CS176" i="12"/>
  <c r="CR176" i="12" s="1"/>
  <c r="CU176" i="12"/>
  <c r="CT176" i="12" s="1"/>
  <c r="CS177" i="12"/>
  <c r="CR177" i="12" s="1"/>
  <c r="CU177" i="12"/>
  <c r="CT177" i="12" s="1"/>
  <c r="CS178" i="12"/>
  <c r="CR178" i="12" s="1"/>
  <c r="CU178" i="12"/>
  <c r="CT178" i="12" s="1"/>
  <c r="CS179" i="12"/>
  <c r="CR179" i="12" s="1"/>
  <c r="CU179" i="12"/>
  <c r="CT179" i="12" s="1"/>
  <c r="CS180" i="12"/>
  <c r="CR180" i="12" s="1"/>
  <c r="CU180" i="12"/>
  <c r="CT180" i="12" s="1"/>
  <c r="CS181" i="12"/>
  <c r="CR181" i="12" s="1"/>
  <c r="CU181" i="12"/>
  <c r="CT181" i="12" s="1"/>
  <c r="CS182" i="12"/>
  <c r="CR182" i="12" s="1"/>
  <c r="CU182" i="12"/>
  <c r="CT182" i="12" s="1"/>
  <c r="CS183" i="12"/>
  <c r="CR183" i="12" s="1"/>
  <c r="CU183" i="12"/>
  <c r="CT183" i="12" s="1"/>
  <c r="CS184" i="12"/>
  <c r="CR184" i="12" s="1"/>
  <c r="CU184" i="12"/>
  <c r="CT184" i="12" s="1"/>
  <c r="CS185" i="12"/>
  <c r="CR185" i="12" s="1"/>
  <c r="CU185" i="12"/>
  <c r="CT185" i="12" s="1"/>
  <c r="CS186" i="12"/>
  <c r="CR186" i="12" s="1"/>
  <c r="CU186" i="12"/>
  <c r="CT186" i="12" s="1"/>
  <c r="CS187" i="12"/>
  <c r="CR187" i="12" s="1"/>
  <c r="CU187" i="12"/>
  <c r="CT187" i="12" s="1"/>
  <c r="CS188" i="12"/>
  <c r="CR188" i="12" s="1"/>
  <c r="CU188" i="12"/>
  <c r="CT188" i="12" s="1"/>
  <c r="CS189" i="12"/>
  <c r="CR189" i="12" s="1"/>
  <c r="CU189" i="12"/>
  <c r="CT189" i="12" s="1"/>
  <c r="CS190" i="12"/>
  <c r="CR190" i="12" s="1"/>
  <c r="CU190" i="12"/>
  <c r="CT190" i="12" s="1"/>
  <c r="CS191" i="12"/>
  <c r="CR191" i="12" s="1"/>
  <c r="CU191" i="12"/>
  <c r="CT191" i="12" s="1"/>
  <c r="CS192" i="12"/>
  <c r="CR192" i="12" s="1"/>
  <c r="CU192" i="12"/>
  <c r="CT192" i="12" s="1"/>
  <c r="CS193" i="12"/>
  <c r="CR193" i="12" s="1"/>
  <c r="CU193" i="12"/>
  <c r="CT193" i="12" s="1"/>
  <c r="CS194" i="12"/>
  <c r="CR194" i="12" s="1"/>
  <c r="CU194" i="12"/>
  <c r="CT194" i="12" s="1"/>
  <c r="CS195" i="12"/>
  <c r="CR195" i="12" s="1"/>
  <c r="CU195" i="12"/>
  <c r="CT195" i="12" s="1"/>
  <c r="CS196" i="12"/>
  <c r="CR196" i="12" s="1"/>
  <c r="CU196" i="12"/>
  <c r="CT196" i="12" s="1"/>
  <c r="CU4" i="12"/>
  <c r="CT4" i="12" s="1"/>
  <c r="CS4" i="12"/>
  <c r="CR4" i="12" s="1"/>
  <c r="CP5" i="12"/>
  <c r="CO5" i="12" s="1"/>
  <c r="CP6" i="12"/>
  <c r="CO6" i="12" s="1"/>
  <c r="CP7" i="12"/>
  <c r="CO7" i="12" s="1"/>
  <c r="CP8" i="12"/>
  <c r="CO8" i="12" s="1"/>
  <c r="CP9" i="12"/>
  <c r="CO9" i="12" s="1"/>
  <c r="CP10" i="12"/>
  <c r="CO10" i="12" s="1"/>
  <c r="CP11" i="12"/>
  <c r="CO11" i="12" s="1"/>
  <c r="CP12" i="12"/>
  <c r="CO12" i="12" s="1"/>
  <c r="CP13" i="12"/>
  <c r="CO13" i="12" s="1"/>
  <c r="CP14" i="12"/>
  <c r="CO14" i="12" s="1"/>
  <c r="CP15" i="12"/>
  <c r="CO15" i="12" s="1"/>
  <c r="CP16" i="12"/>
  <c r="CO16" i="12" s="1"/>
  <c r="CP17" i="12"/>
  <c r="CO17" i="12" s="1"/>
  <c r="CP18" i="12"/>
  <c r="CO18" i="12" s="1"/>
  <c r="CP19" i="12"/>
  <c r="CO19" i="12" s="1"/>
  <c r="CP20" i="12"/>
  <c r="CO20" i="12" s="1"/>
  <c r="CP21" i="12"/>
  <c r="CO21" i="12" s="1"/>
  <c r="CP22" i="12"/>
  <c r="CO22" i="12" s="1"/>
  <c r="CP23" i="12"/>
  <c r="CO23" i="12" s="1"/>
  <c r="CP24" i="12"/>
  <c r="CO24" i="12" s="1"/>
  <c r="CP25" i="12"/>
  <c r="CO25" i="12" s="1"/>
  <c r="CP26" i="12"/>
  <c r="CO26" i="12" s="1"/>
  <c r="CP27" i="12"/>
  <c r="CO27" i="12" s="1"/>
  <c r="CP28" i="12"/>
  <c r="CO28" i="12" s="1"/>
  <c r="CP29" i="12"/>
  <c r="CO29" i="12" s="1"/>
  <c r="CP30" i="12"/>
  <c r="CO30" i="12" s="1"/>
  <c r="CP31" i="12"/>
  <c r="CO31" i="12" s="1"/>
  <c r="CP32" i="12"/>
  <c r="CO32" i="12" s="1"/>
  <c r="CP33" i="12"/>
  <c r="CO33" i="12" s="1"/>
  <c r="CP34" i="12"/>
  <c r="CO34" i="12" s="1"/>
  <c r="CP35" i="12"/>
  <c r="CO35" i="12" s="1"/>
  <c r="CP36" i="12"/>
  <c r="CO36" i="12" s="1"/>
  <c r="CP37" i="12"/>
  <c r="CO37" i="12" s="1"/>
  <c r="CP38" i="12"/>
  <c r="CO38" i="12" s="1"/>
  <c r="CP39" i="12"/>
  <c r="CO39" i="12" s="1"/>
  <c r="CP40" i="12"/>
  <c r="CO40" i="12" s="1"/>
  <c r="CP41" i="12"/>
  <c r="CO41" i="12" s="1"/>
  <c r="CP42" i="12"/>
  <c r="CO42" i="12" s="1"/>
  <c r="CP43" i="12"/>
  <c r="CO43" i="12" s="1"/>
  <c r="CP44" i="12"/>
  <c r="CO44" i="12" s="1"/>
  <c r="CP45" i="12"/>
  <c r="CO45" i="12" s="1"/>
  <c r="CP46" i="12"/>
  <c r="CO46" i="12" s="1"/>
  <c r="CP47" i="12"/>
  <c r="CO47" i="12" s="1"/>
  <c r="CP48" i="12"/>
  <c r="CO48" i="12" s="1"/>
  <c r="CP49" i="12"/>
  <c r="CO49" i="12" s="1"/>
  <c r="CP50" i="12"/>
  <c r="CO50" i="12" s="1"/>
  <c r="CP51" i="12"/>
  <c r="CO51" i="12" s="1"/>
  <c r="CP52" i="12"/>
  <c r="CO52" i="12" s="1"/>
  <c r="CP53" i="12"/>
  <c r="CO53" i="12" s="1"/>
  <c r="CP54" i="12"/>
  <c r="CO54" i="12" s="1"/>
  <c r="CP55" i="12"/>
  <c r="CO55" i="12" s="1"/>
  <c r="CP56" i="12"/>
  <c r="CO56" i="12" s="1"/>
  <c r="CP57" i="12"/>
  <c r="CO57" i="12" s="1"/>
  <c r="CP58" i="12"/>
  <c r="CO58" i="12" s="1"/>
  <c r="CP59" i="12"/>
  <c r="CO59" i="12" s="1"/>
  <c r="CP60" i="12"/>
  <c r="CO60" i="12" s="1"/>
  <c r="CP61" i="12"/>
  <c r="CO61" i="12" s="1"/>
  <c r="CP62" i="12"/>
  <c r="CO62" i="12" s="1"/>
  <c r="CP63" i="12"/>
  <c r="CO63" i="12" s="1"/>
  <c r="CP64" i="12"/>
  <c r="CO64" i="12" s="1"/>
  <c r="CP65" i="12"/>
  <c r="CO65" i="12" s="1"/>
  <c r="CP66" i="12"/>
  <c r="CO66" i="12" s="1"/>
  <c r="CP67" i="12"/>
  <c r="CO67" i="12" s="1"/>
  <c r="CP68" i="12"/>
  <c r="CO68" i="12" s="1"/>
  <c r="CP69" i="12"/>
  <c r="CO69" i="12" s="1"/>
  <c r="CP70" i="12"/>
  <c r="CO70" i="12" s="1"/>
  <c r="CP71" i="12"/>
  <c r="CO71" i="12" s="1"/>
  <c r="CP72" i="12"/>
  <c r="CO72" i="12" s="1"/>
  <c r="CP73" i="12"/>
  <c r="CO73" i="12" s="1"/>
  <c r="CP74" i="12"/>
  <c r="CO74" i="12" s="1"/>
  <c r="CP75" i="12"/>
  <c r="CO75" i="12" s="1"/>
  <c r="CP76" i="12"/>
  <c r="CO76" i="12" s="1"/>
  <c r="CP77" i="12"/>
  <c r="CO77" i="12" s="1"/>
  <c r="CP78" i="12"/>
  <c r="CO78" i="12" s="1"/>
  <c r="CP79" i="12"/>
  <c r="CO79" i="12" s="1"/>
  <c r="CP80" i="12"/>
  <c r="CO80" i="12" s="1"/>
  <c r="CP81" i="12"/>
  <c r="CO81" i="12" s="1"/>
  <c r="CP82" i="12"/>
  <c r="CO82" i="12" s="1"/>
  <c r="CP83" i="12"/>
  <c r="CO83" i="12" s="1"/>
  <c r="CP84" i="12"/>
  <c r="CO84" i="12" s="1"/>
  <c r="CP85" i="12"/>
  <c r="CO85" i="12" s="1"/>
  <c r="CP86" i="12"/>
  <c r="CO86" i="12" s="1"/>
  <c r="CP87" i="12"/>
  <c r="CO87" i="12" s="1"/>
  <c r="CP88" i="12"/>
  <c r="CO88" i="12" s="1"/>
  <c r="CP89" i="12"/>
  <c r="CO89" i="12" s="1"/>
  <c r="CP90" i="12"/>
  <c r="CO90" i="12" s="1"/>
  <c r="CP91" i="12"/>
  <c r="CO91" i="12" s="1"/>
  <c r="CP92" i="12"/>
  <c r="CO92" i="12" s="1"/>
  <c r="CP93" i="12"/>
  <c r="CO93" i="12" s="1"/>
  <c r="CP94" i="12"/>
  <c r="CO94" i="12" s="1"/>
  <c r="CP95" i="12"/>
  <c r="CO95" i="12" s="1"/>
  <c r="CP96" i="12"/>
  <c r="CO96" i="12" s="1"/>
  <c r="CP97" i="12"/>
  <c r="CO97" i="12" s="1"/>
  <c r="CP98" i="12"/>
  <c r="CO98" i="12" s="1"/>
  <c r="CP99" i="12"/>
  <c r="CO99" i="12" s="1"/>
  <c r="CP100" i="12"/>
  <c r="CO100" i="12" s="1"/>
  <c r="CP101" i="12"/>
  <c r="CO101" i="12" s="1"/>
  <c r="CP102" i="12"/>
  <c r="CO102" i="12" s="1"/>
  <c r="CP103" i="12"/>
  <c r="CO103" i="12" s="1"/>
  <c r="CP104" i="12"/>
  <c r="CO104" i="12" s="1"/>
  <c r="CP105" i="12"/>
  <c r="CO105" i="12" s="1"/>
  <c r="CP106" i="12"/>
  <c r="CO106" i="12" s="1"/>
  <c r="CP107" i="12"/>
  <c r="CO107" i="12" s="1"/>
  <c r="CP108" i="12"/>
  <c r="CO108" i="12" s="1"/>
  <c r="CP109" i="12"/>
  <c r="CO109" i="12" s="1"/>
  <c r="CP110" i="12"/>
  <c r="CO110" i="12" s="1"/>
  <c r="CP111" i="12"/>
  <c r="CO111" i="12" s="1"/>
  <c r="CP112" i="12"/>
  <c r="CO112" i="12" s="1"/>
  <c r="CP113" i="12"/>
  <c r="CO113" i="12" s="1"/>
  <c r="CP114" i="12"/>
  <c r="CO114" i="12" s="1"/>
  <c r="CP115" i="12"/>
  <c r="CO115" i="12" s="1"/>
  <c r="CP116" i="12"/>
  <c r="CO116" i="12" s="1"/>
  <c r="CP117" i="12"/>
  <c r="CO117" i="12" s="1"/>
  <c r="CP118" i="12"/>
  <c r="CO118" i="12" s="1"/>
  <c r="CP119" i="12"/>
  <c r="CO119" i="12" s="1"/>
  <c r="CP120" i="12"/>
  <c r="CO120" i="12" s="1"/>
  <c r="CP121" i="12"/>
  <c r="CO121" i="12" s="1"/>
  <c r="CP122" i="12"/>
  <c r="CO122" i="12" s="1"/>
  <c r="CP123" i="12"/>
  <c r="CO123" i="12" s="1"/>
  <c r="CP124" i="12"/>
  <c r="CO124" i="12" s="1"/>
  <c r="CP125" i="12"/>
  <c r="CO125" i="12" s="1"/>
  <c r="CP126" i="12"/>
  <c r="CO126" i="12" s="1"/>
  <c r="CP127" i="12"/>
  <c r="CO127" i="12" s="1"/>
  <c r="CP128" i="12"/>
  <c r="CO128" i="12" s="1"/>
  <c r="CP129" i="12"/>
  <c r="CO129" i="12" s="1"/>
  <c r="CP130" i="12"/>
  <c r="CO130" i="12" s="1"/>
  <c r="CP131" i="12"/>
  <c r="CO131" i="12" s="1"/>
  <c r="CP132" i="12"/>
  <c r="CO132" i="12" s="1"/>
  <c r="CP133" i="12"/>
  <c r="CO133" i="12" s="1"/>
  <c r="CP134" i="12"/>
  <c r="CO134" i="12" s="1"/>
  <c r="CP135" i="12"/>
  <c r="CO135" i="12" s="1"/>
  <c r="CP136" i="12"/>
  <c r="CO136" i="12" s="1"/>
  <c r="CP137" i="12"/>
  <c r="CO137" i="12" s="1"/>
  <c r="CP138" i="12"/>
  <c r="CO138" i="12" s="1"/>
  <c r="CP139" i="12"/>
  <c r="CO139" i="12" s="1"/>
  <c r="CP140" i="12"/>
  <c r="CO140" i="12" s="1"/>
  <c r="CP141" i="12"/>
  <c r="CO141" i="12" s="1"/>
  <c r="CP142" i="12"/>
  <c r="CO142" i="12" s="1"/>
  <c r="CP143" i="12"/>
  <c r="CO143" i="12" s="1"/>
  <c r="CP144" i="12"/>
  <c r="CO144" i="12" s="1"/>
  <c r="CP145" i="12"/>
  <c r="CO145" i="12" s="1"/>
  <c r="CP146" i="12"/>
  <c r="CO146" i="12" s="1"/>
  <c r="CP147" i="12"/>
  <c r="CO147" i="12" s="1"/>
  <c r="CP148" i="12"/>
  <c r="CO148" i="12" s="1"/>
  <c r="CP149" i="12"/>
  <c r="CO149" i="12" s="1"/>
  <c r="CP150" i="12"/>
  <c r="CO150" i="12" s="1"/>
  <c r="CP151" i="12"/>
  <c r="CO151" i="12" s="1"/>
  <c r="CP152" i="12"/>
  <c r="CO152" i="12" s="1"/>
  <c r="CP153" i="12"/>
  <c r="CO153" i="12" s="1"/>
  <c r="CP154" i="12"/>
  <c r="CO154" i="12" s="1"/>
  <c r="CP155" i="12"/>
  <c r="CO155" i="12" s="1"/>
  <c r="CP156" i="12"/>
  <c r="CO156" i="12" s="1"/>
  <c r="CP157" i="12"/>
  <c r="CO157" i="12" s="1"/>
  <c r="CP158" i="12"/>
  <c r="CO158" i="12" s="1"/>
  <c r="CP159" i="12"/>
  <c r="CO159" i="12" s="1"/>
  <c r="CP160" i="12"/>
  <c r="CO160" i="12" s="1"/>
  <c r="CP161" i="12"/>
  <c r="CO161" i="12" s="1"/>
  <c r="CP162" i="12"/>
  <c r="CO162" i="12" s="1"/>
  <c r="CP163" i="12"/>
  <c r="CO163" i="12" s="1"/>
  <c r="CP164" i="12"/>
  <c r="CO164" i="12" s="1"/>
  <c r="CP165" i="12"/>
  <c r="CO165" i="12" s="1"/>
  <c r="CP166" i="12"/>
  <c r="CO166" i="12" s="1"/>
  <c r="CP167" i="12"/>
  <c r="CO167" i="12" s="1"/>
  <c r="CP168" i="12"/>
  <c r="CO168" i="12" s="1"/>
  <c r="CP169" i="12"/>
  <c r="CO169" i="12" s="1"/>
  <c r="CP170" i="12"/>
  <c r="CO170" i="12" s="1"/>
  <c r="CP171" i="12"/>
  <c r="CO171" i="12" s="1"/>
  <c r="CP172" i="12"/>
  <c r="CO172" i="12" s="1"/>
  <c r="CP173" i="12"/>
  <c r="CO173" i="12" s="1"/>
  <c r="CP174" i="12"/>
  <c r="CO174" i="12" s="1"/>
  <c r="CP175" i="12"/>
  <c r="CO175" i="12" s="1"/>
  <c r="CP176" i="12"/>
  <c r="CO176" i="12" s="1"/>
  <c r="CP177" i="12"/>
  <c r="CO177" i="12" s="1"/>
  <c r="CP178" i="12"/>
  <c r="CO178" i="12" s="1"/>
  <c r="CP179" i="12"/>
  <c r="CO179" i="12" s="1"/>
  <c r="CP180" i="12"/>
  <c r="CO180" i="12" s="1"/>
  <c r="CP181" i="12"/>
  <c r="CO181" i="12" s="1"/>
  <c r="CP182" i="12"/>
  <c r="CO182" i="12" s="1"/>
  <c r="CP183" i="12"/>
  <c r="CO183" i="12" s="1"/>
  <c r="CP184" i="12"/>
  <c r="CO184" i="12" s="1"/>
  <c r="CP185" i="12"/>
  <c r="CO185" i="12" s="1"/>
  <c r="CP186" i="12"/>
  <c r="CO186" i="12" s="1"/>
  <c r="CP187" i="12"/>
  <c r="CO187" i="12" s="1"/>
  <c r="CP188" i="12"/>
  <c r="CO188" i="12" s="1"/>
  <c r="CP189" i="12"/>
  <c r="CO189" i="12" s="1"/>
  <c r="CP190" i="12"/>
  <c r="CO190" i="12" s="1"/>
  <c r="CP191" i="12"/>
  <c r="CO191" i="12" s="1"/>
  <c r="CP192" i="12"/>
  <c r="CO192" i="12" s="1"/>
  <c r="CP193" i="12"/>
  <c r="CO193" i="12" s="1"/>
  <c r="CP194" i="12"/>
  <c r="CO194" i="12" s="1"/>
  <c r="CP195" i="12"/>
  <c r="CO195" i="12" s="1"/>
  <c r="CP196" i="12"/>
  <c r="CO196" i="12" s="1"/>
  <c r="CP197" i="12"/>
  <c r="CO197" i="12" s="1"/>
  <c r="CP198" i="12"/>
  <c r="CO198" i="12" s="1"/>
  <c r="CP199" i="12"/>
  <c r="CO199" i="12" s="1"/>
  <c r="CP200" i="12"/>
  <c r="CO200" i="12" s="1"/>
  <c r="CP201" i="12"/>
  <c r="CO201" i="12" s="1"/>
  <c r="CP202" i="12"/>
  <c r="CO202" i="12" s="1"/>
  <c r="CP203" i="12"/>
  <c r="CO203" i="12" s="1"/>
  <c r="CP204" i="12"/>
  <c r="CO204" i="12" s="1"/>
  <c r="CP205" i="12"/>
  <c r="CO205" i="12" s="1"/>
  <c r="CP206" i="12"/>
  <c r="CO206" i="12" s="1"/>
  <c r="CP207" i="12"/>
  <c r="CO207" i="12" s="1"/>
  <c r="CP208" i="12"/>
  <c r="CO208" i="12" s="1"/>
  <c r="CP209" i="12"/>
  <c r="CO209" i="12" s="1"/>
  <c r="CP210" i="12"/>
  <c r="CO210" i="12" s="1"/>
  <c r="CP211" i="12"/>
  <c r="CO211" i="12" s="1"/>
  <c r="CP212" i="12"/>
  <c r="CO212" i="12" s="1"/>
  <c r="CP213" i="12"/>
  <c r="CO213" i="12" s="1"/>
  <c r="CP214" i="12"/>
  <c r="CO214" i="12" s="1"/>
  <c r="CP215" i="12"/>
  <c r="CO215" i="12" s="1"/>
  <c r="CP216" i="12"/>
  <c r="CO216" i="12" s="1"/>
  <c r="CP217" i="12"/>
  <c r="CO217" i="12" s="1"/>
  <c r="CP218" i="12"/>
  <c r="CO218" i="12" s="1"/>
  <c r="CP219" i="12"/>
  <c r="CO219" i="12" s="1"/>
  <c r="CP220" i="12"/>
  <c r="CO220" i="12" s="1"/>
  <c r="CP221" i="12"/>
  <c r="CO221" i="12" s="1"/>
  <c r="CP222" i="12"/>
  <c r="CO222" i="12" s="1"/>
  <c r="CP223" i="12"/>
  <c r="CO223" i="12" s="1"/>
  <c r="CP224" i="12"/>
  <c r="CO224" i="12" s="1"/>
  <c r="CP225" i="12"/>
  <c r="CO225" i="12" s="1"/>
  <c r="CP226" i="12"/>
  <c r="CO226" i="12" s="1"/>
  <c r="CP227" i="12"/>
  <c r="CO227" i="12" s="1"/>
  <c r="CP228" i="12"/>
  <c r="CO228" i="12" s="1"/>
  <c r="CP229" i="12"/>
  <c r="CO229" i="12" s="1"/>
  <c r="CP230" i="12"/>
  <c r="CO230" i="12" s="1"/>
  <c r="CP231" i="12"/>
  <c r="CO231" i="12" s="1"/>
  <c r="CP232" i="12"/>
  <c r="CO232" i="12" s="1"/>
  <c r="CP233" i="12"/>
  <c r="CO233" i="12" s="1"/>
  <c r="CP234" i="12"/>
  <c r="CO234" i="12" s="1"/>
  <c r="CP235" i="12"/>
  <c r="CO235" i="12" s="1"/>
  <c r="CP236" i="12"/>
  <c r="CO236" i="12" s="1"/>
  <c r="CP237" i="12"/>
  <c r="CO237" i="12" s="1"/>
  <c r="CP238" i="12"/>
  <c r="CO238" i="12" s="1"/>
  <c r="CP239" i="12"/>
  <c r="CO239" i="12" s="1"/>
  <c r="CP240" i="12"/>
  <c r="CO240" i="12" s="1"/>
  <c r="CP241" i="12"/>
  <c r="CO241" i="12" s="1"/>
  <c r="CP242" i="12"/>
  <c r="CO242" i="12" s="1"/>
  <c r="CP243" i="12"/>
  <c r="CO243" i="12" s="1"/>
  <c r="CP244" i="12"/>
  <c r="CO244" i="12" s="1"/>
  <c r="CP245" i="12"/>
  <c r="CO245" i="12" s="1"/>
  <c r="CP246" i="12"/>
  <c r="CO246" i="12" s="1"/>
  <c r="CP247" i="12"/>
  <c r="CO247" i="12" s="1"/>
  <c r="CP4" i="12"/>
  <c r="CO4" i="12" s="1"/>
  <c r="CN5" i="12"/>
  <c r="CM5" i="12" s="1"/>
  <c r="CN6" i="12"/>
  <c r="CM6" i="12" s="1"/>
  <c r="CN7" i="12"/>
  <c r="CM7" i="12" s="1"/>
  <c r="CN8" i="12"/>
  <c r="CM8" i="12" s="1"/>
  <c r="CN9" i="12"/>
  <c r="CM9" i="12" s="1"/>
  <c r="CN10" i="12"/>
  <c r="CM10" i="12" s="1"/>
  <c r="CN11" i="12"/>
  <c r="CM11" i="12" s="1"/>
  <c r="CN12" i="12"/>
  <c r="CM12" i="12" s="1"/>
  <c r="CN13" i="12"/>
  <c r="CM13" i="12" s="1"/>
  <c r="CN14" i="12"/>
  <c r="CM14" i="12" s="1"/>
  <c r="CN15" i="12"/>
  <c r="CM15" i="12" s="1"/>
  <c r="CN16" i="12"/>
  <c r="CM16" i="12" s="1"/>
  <c r="CN17" i="12"/>
  <c r="CM17" i="12" s="1"/>
  <c r="CN18" i="12"/>
  <c r="CM18" i="12" s="1"/>
  <c r="CN19" i="12"/>
  <c r="CM19" i="12" s="1"/>
  <c r="CN20" i="12"/>
  <c r="CM20" i="12" s="1"/>
  <c r="CN21" i="12"/>
  <c r="CM21" i="12" s="1"/>
  <c r="CN22" i="12"/>
  <c r="CM22" i="12" s="1"/>
  <c r="CN23" i="12"/>
  <c r="CM23" i="12" s="1"/>
  <c r="CN24" i="12"/>
  <c r="CM24" i="12" s="1"/>
  <c r="CN25" i="12"/>
  <c r="CM25" i="12" s="1"/>
  <c r="CN26" i="12"/>
  <c r="CM26" i="12" s="1"/>
  <c r="CN27" i="12"/>
  <c r="CM27" i="12" s="1"/>
  <c r="CN28" i="12"/>
  <c r="CM28" i="12" s="1"/>
  <c r="CN29" i="12"/>
  <c r="CM29" i="12" s="1"/>
  <c r="CN30" i="12"/>
  <c r="CM30" i="12" s="1"/>
  <c r="CN31" i="12"/>
  <c r="CM31" i="12" s="1"/>
  <c r="CN32" i="12"/>
  <c r="CM32" i="12" s="1"/>
  <c r="CN33" i="12"/>
  <c r="CM33" i="12" s="1"/>
  <c r="CN34" i="12"/>
  <c r="CM34" i="12" s="1"/>
  <c r="CN35" i="12"/>
  <c r="CM35" i="12" s="1"/>
  <c r="CN36" i="12"/>
  <c r="CM36" i="12" s="1"/>
  <c r="CN37" i="12"/>
  <c r="CM37" i="12" s="1"/>
  <c r="CN38" i="12"/>
  <c r="CM38" i="12" s="1"/>
  <c r="CN39" i="12"/>
  <c r="CM39" i="12" s="1"/>
  <c r="CN40" i="12"/>
  <c r="CM40" i="12" s="1"/>
  <c r="CN41" i="12"/>
  <c r="CM41" i="12" s="1"/>
  <c r="CN42" i="12"/>
  <c r="CM42" i="12" s="1"/>
  <c r="CN43" i="12"/>
  <c r="CM43" i="12" s="1"/>
  <c r="CN44" i="12"/>
  <c r="CM44" i="12" s="1"/>
  <c r="CN45" i="12"/>
  <c r="CM45" i="12" s="1"/>
  <c r="CN46" i="12"/>
  <c r="CM46" i="12" s="1"/>
  <c r="CN47" i="12"/>
  <c r="CM47" i="12" s="1"/>
  <c r="CN48" i="12"/>
  <c r="CM48" i="12" s="1"/>
  <c r="CN49" i="12"/>
  <c r="CM49" i="12" s="1"/>
  <c r="CN50" i="12"/>
  <c r="CM50" i="12" s="1"/>
  <c r="CN51" i="12"/>
  <c r="CM51" i="12" s="1"/>
  <c r="CN52" i="12"/>
  <c r="CM52" i="12" s="1"/>
  <c r="CN53" i="12"/>
  <c r="CM53" i="12" s="1"/>
  <c r="CN54" i="12"/>
  <c r="CM54" i="12" s="1"/>
  <c r="CN55" i="12"/>
  <c r="CM55" i="12" s="1"/>
  <c r="CN56" i="12"/>
  <c r="CM56" i="12" s="1"/>
  <c r="CN57" i="12"/>
  <c r="CM57" i="12" s="1"/>
  <c r="CN58" i="12"/>
  <c r="CM58" i="12" s="1"/>
  <c r="CN59" i="12"/>
  <c r="CM59" i="12" s="1"/>
  <c r="CN60" i="12"/>
  <c r="CM60" i="12" s="1"/>
  <c r="CN61" i="12"/>
  <c r="CM61" i="12" s="1"/>
  <c r="CN62" i="12"/>
  <c r="CM62" i="12" s="1"/>
  <c r="CN63" i="12"/>
  <c r="CM63" i="12" s="1"/>
  <c r="CN64" i="12"/>
  <c r="CM64" i="12" s="1"/>
  <c r="CN65" i="12"/>
  <c r="CM65" i="12" s="1"/>
  <c r="CN66" i="12"/>
  <c r="CM66" i="12" s="1"/>
  <c r="CN67" i="12"/>
  <c r="CM67" i="12" s="1"/>
  <c r="CN68" i="12"/>
  <c r="CM68" i="12" s="1"/>
  <c r="CN69" i="12"/>
  <c r="CM69" i="12" s="1"/>
  <c r="CN70" i="12"/>
  <c r="CM70" i="12" s="1"/>
  <c r="CN71" i="12"/>
  <c r="CM71" i="12" s="1"/>
  <c r="CN72" i="12"/>
  <c r="CM72" i="12" s="1"/>
  <c r="CN73" i="12"/>
  <c r="CM73" i="12" s="1"/>
  <c r="CN74" i="12"/>
  <c r="CM74" i="12" s="1"/>
  <c r="CN75" i="12"/>
  <c r="CM75" i="12" s="1"/>
  <c r="CN76" i="12"/>
  <c r="CM76" i="12" s="1"/>
  <c r="CN77" i="12"/>
  <c r="CM77" i="12" s="1"/>
  <c r="CN78" i="12"/>
  <c r="CM78" i="12" s="1"/>
  <c r="CN79" i="12"/>
  <c r="CM79" i="12" s="1"/>
  <c r="CN80" i="12"/>
  <c r="CM80" i="12" s="1"/>
  <c r="CN81" i="12"/>
  <c r="CM81" i="12" s="1"/>
  <c r="CN82" i="12"/>
  <c r="CM82" i="12" s="1"/>
  <c r="CN83" i="12"/>
  <c r="CM83" i="12" s="1"/>
  <c r="CN84" i="12"/>
  <c r="CM84" i="12" s="1"/>
  <c r="CN85" i="12"/>
  <c r="CM85" i="12" s="1"/>
  <c r="CN86" i="12"/>
  <c r="CM86" i="12" s="1"/>
  <c r="CN87" i="12"/>
  <c r="CM87" i="12" s="1"/>
  <c r="CN88" i="12"/>
  <c r="CM88" i="12" s="1"/>
  <c r="CN89" i="12"/>
  <c r="CM89" i="12" s="1"/>
  <c r="CN90" i="12"/>
  <c r="CM90" i="12" s="1"/>
  <c r="CN91" i="12"/>
  <c r="CM91" i="12" s="1"/>
  <c r="CN92" i="12"/>
  <c r="CM92" i="12" s="1"/>
  <c r="CN93" i="12"/>
  <c r="CM93" i="12" s="1"/>
  <c r="CN94" i="12"/>
  <c r="CM94" i="12" s="1"/>
  <c r="CN95" i="12"/>
  <c r="CM95" i="12" s="1"/>
  <c r="CN96" i="12"/>
  <c r="CM96" i="12" s="1"/>
  <c r="CN97" i="12"/>
  <c r="CM97" i="12" s="1"/>
  <c r="CN98" i="12"/>
  <c r="CM98" i="12" s="1"/>
  <c r="CN99" i="12"/>
  <c r="CM99" i="12" s="1"/>
  <c r="CN100" i="12"/>
  <c r="CM100" i="12" s="1"/>
  <c r="CN101" i="12"/>
  <c r="CM101" i="12" s="1"/>
  <c r="CN102" i="12"/>
  <c r="CM102" i="12" s="1"/>
  <c r="CN103" i="12"/>
  <c r="CM103" i="12" s="1"/>
  <c r="CN104" i="12"/>
  <c r="CM104" i="12" s="1"/>
  <c r="CN105" i="12"/>
  <c r="CM105" i="12" s="1"/>
  <c r="CN106" i="12"/>
  <c r="CM106" i="12" s="1"/>
  <c r="CN107" i="12"/>
  <c r="CM107" i="12" s="1"/>
  <c r="CN108" i="12"/>
  <c r="CM108" i="12" s="1"/>
  <c r="CN109" i="12"/>
  <c r="CM109" i="12" s="1"/>
  <c r="CN110" i="12"/>
  <c r="CM110" i="12" s="1"/>
  <c r="CN111" i="12"/>
  <c r="CM111" i="12" s="1"/>
  <c r="CN112" i="12"/>
  <c r="CM112" i="12" s="1"/>
  <c r="CN113" i="12"/>
  <c r="CM113" i="12" s="1"/>
  <c r="CN114" i="12"/>
  <c r="CM114" i="12" s="1"/>
  <c r="CN115" i="12"/>
  <c r="CM115" i="12" s="1"/>
  <c r="CN116" i="12"/>
  <c r="CM116" i="12" s="1"/>
  <c r="CN117" i="12"/>
  <c r="CM117" i="12" s="1"/>
  <c r="CN118" i="12"/>
  <c r="CM118" i="12" s="1"/>
  <c r="CN119" i="12"/>
  <c r="CM119" i="12" s="1"/>
  <c r="CN120" i="12"/>
  <c r="CM120" i="12" s="1"/>
  <c r="CN121" i="12"/>
  <c r="CM121" i="12" s="1"/>
  <c r="CN122" i="12"/>
  <c r="CM122" i="12" s="1"/>
  <c r="CN123" i="12"/>
  <c r="CM123" i="12" s="1"/>
  <c r="CN124" i="12"/>
  <c r="CM124" i="12" s="1"/>
  <c r="CN125" i="12"/>
  <c r="CM125" i="12" s="1"/>
  <c r="CN126" i="12"/>
  <c r="CM126" i="12" s="1"/>
  <c r="CN127" i="12"/>
  <c r="CM127" i="12" s="1"/>
  <c r="CN128" i="12"/>
  <c r="CM128" i="12" s="1"/>
  <c r="CN129" i="12"/>
  <c r="CM129" i="12" s="1"/>
  <c r="CN130" i="12"/>
  <c r="CM130" i="12" s="1"/>
  <c r="CN131" i="12"/>
  <c r="CM131" i="12" s="1"/>
  <c r="CN132" i="12"/>
  <c r="CM132" i="12" s="1"/>
  <c r="CN133" i="12"/>
  <c r="CM133" i="12" s="1"/>
  <c r="CN134" i="12"/>
  <c r="CM134" i="12" s="1"/>
  <c r="CN135" i="12"/>
  <c r="CM135" i="12" s="1"/>
  <c r="CN136" i="12"/>
  <c r="CM136" i="12" s="1"/>
  <c r="CN137" i="12"/>
  <c r="CM137" i="12" s="1"/>
  <c r="CN138" i="12"/>
  <c r="CM138" i="12" s="1"/>
  <c r="CN139" i="12"/>
  <c r="CM139" i="12" s="1"/>
  <c r="CN140" i="12"/>
  <c r="CM140" i="12" s="1"/>
  <c r="CN141" i="12"/>
  <c r="CM141" i="12" s="1"/>
  <c r="CN142" i="12"/>
  <c r="CM142" i="12" s="1"/>
  <c r="CN143" i="12"/>
  <c r="CM143" i="12" s="1"/>
  <c r="CN144" i="12"/>
  <c r="CM144" i="12" s="1"/>
  <c r="CN145" i="12"/>
  <c r="CM145" i="12" s="1"/>
  <c r="CN146" i="12"/>
  <c r="CM146" i="12" s="1"/>
  <c r="CN147" i="12"/>
  <c r="CM147" i="12" s="1"/>
  <c r="CN148" i="12"/>
  <c r="CM148" i="12" s="1"/>
  <c r="CN149" i="12"/>
  <c r="CM149" i="12" s="1"/>
  <c r="CN150" i="12"/>
  <c r="CM150" i="12" s="1"/>
  <c r="CN151" i="12"/>
  <c r="CM151" i="12" s="1"/>
  <c r="CN152" i="12"/>
  <c r="CM152" i="12" s="1"/>
  <c r="CN153" i="12"/>
  <c r="CM153" i="12" s="1"/>
  <c r="CN154" i="12"/>
  <c r="CM154" i="12" s="1"/>
  <c r="CN155" i="12"/>
  <c r="CM155" i="12" s="1"/>
  <c r="CN156" i="12"/>
  <c r="CM156" i="12" s="1"/>
  <c r="CN157" i="12"/>
  <c r="CM157" i="12" s="1"/>
  <c r="CN158" i="12"/>
  <c r="CM158" i="12" s="1"/>
  <c r="CN159" i="12"/>
  <c r="CM159" i="12" s="1"/>
  <c r="CN160" i="12"/>
  <c r="CM160" i="12" s="1"/>
  <c r="CN161" i="12"/>
  <c r="CM161" i="12" s="1"/>
  <c r="CN162" i="12"/>
  <c r="CM162" i="12" s="1"/>
  <c r="CN163" i="12"/>
  <c r="CM163" i="12" s="1"/>
  <c r="CN164" i="12"/>
  <c r="CM164" i="12" s="1"/>
  <c r="CN165" i="12"/>
  <c r="CM165" i="12" s="1"/>
  <c r="CN166" i="12"/>
  <c r="CM166" i="12" s="1"/>
  <c r="CN167" i="12"/>
  <c r="CM167" i="12" s="1"/>
  <c r="CN168" i="12"/>
  <c r="CM168" i="12" s="1"/>
  <c r="CN169" i="12"/>
  <c r="CM169" i="12" s="1"/>
  <c r="CN170" i="12"/>
  <c r="CM170" i="12" s="1"/>
  <c r="CN171" i="12"/>
  <c r="CM171" i="12" s="1"/>
  <c r="CN172" i="12"/>
  <c r="CM172" i="12" s="1"/>
  <c r="CN173" i="12"/>
  <c r="CM173" i="12" s="1"/>
  <c r="CN174" i="12"/>
  <c r="CM174" i="12" s="1"/>
  <c r="CN175" i="12"/>
  <c r="CM175" i="12" s="1"/>
  <c r="CN176" i="12"/>
  <c r="CM176" i="12" s="1"/>
  <c r="CN177" i="12"/>
  <c r="CM177" i="12" s="1"/>
  <c r="CN178" i="12"/>
  <c r="CM178" i="12" s="1"/>
  <c r="CN179" i="12"/>
  <c r="CM179" i="12" s="1"/>
  <c r="CN180" i="12"/>
  <c r="CM180" i="12" s="1"/>
  <c r="CN181" i="12"/>
  <c r="CM181" i="12" s="1"/>
  <c r="CN182" i="12"/>
  <c r="CM182" i="12" s="1"/>
  <c r="CN183" i="12"/>
  <c r="CM183" i="12" s="1"/>
  <c r="CN184" i="12"/>
  <c r="CM184" i="12" s="1"/>
  <c r="CN185" i="12"/>
  <c r="CM185" i="12" s="1"/>
  <c r="CN186" i="12"/>
  <c r="CM186" i="12" s="1"/>
  <c r="CN187" i="12"/>
  <c r="CM187" i="12" s="1"/>
  <c r="CN188" i="12"/>
  <c r="CM188" i="12" s="1"/>
  <c r="CN189" i="12"/>
  <c r="CM189" i="12" s="1"/>
  <c r="CN190" i="12"/>
  <c r="CM190" i="12" s="1"/>
  <c r="CN191" i="12"/>
  <c r="CM191" i="12" s="1"/>
  <c r="CN192" i="12"/>
  <c r="CM192" i="12" s="1"/>
  <c r="CN193" i="12"/>
  <c r="CM193" i="12" s="1"/>
  <c r="CN194" i="12"/>
  <c r="CM194" i="12" s="1"/>
  <c r="CN195" i="12"/>
  <c r="CM195" i="12" s="1"/>
  <c r="CN196" i="12"/>
  <c r="CM196" i="12" s="1"/>
  <c r="CN197" i="12"/>
  <c r="CM197" i="12" s="1"/>
  <c r="CN198" i="12"/>
  <c r="CM198" i="12" s="1"/>
  <c r="CN199" i="12"/>
  <c r="CM199" i="12" s="1"/>
  <c r="CN200" i="12"/>
  <c r="CM200" i="12" s="1"/>
  <c r="CN201" i="12"/>
  <c r="CM201" i="12" s="1"/>
  <c r="CN202" i="12"/>
  <c r="CM202" i="12" s="1"/>
  <c r="CN203" i="12"/>
  <c r="CM203" i="12" s="1"/>
  <c r="CN204" i="12"/>
  <c r="CM204" i="12" s="1"/>
  <c r="CN205" i="12"/>
  <c r="CM205" i="12" s="1"/>
  <c r="CN206" i="12"/>
  <c r="CM206" i="12" s="1"/>
  <c r="CN207" i="12"/>
  <c r="CM207" i="12" s="1"/>
  <c r="CN208" i="12"/>
  <c r="CM208" i="12" s="1"/>
  <c r="CN209" i="12"/>
  <c r="CM209" i="12" s="1"/>
  <c r="CN210" i="12"/>
  <c r="CM210" i="12" s="1"/>
  <c r="CN211" i="12"/>
  <c r="CM211" i="12" s="1"/>
  <c r="CN212" i="12"/>
  <c r="CM212" i="12" s="1"/>
  <c r="CN213" i="12"/>
  <c r="CM213" i="12" s="1"/>
  <c r="CN214" i="12"/>
  <c r="CM214" i="12" s="1"/>
  <c r="CN215" i="12"/>
  <c r="CM215" i="12" s="1"/>
  <c r="CN216" i="12"/>
  <c r="CM216" i="12" s="1"/>
  <c r="CN217" i="12"/>
  <c r="CM217" i="12" s="1"/>
  <c r="CN218" i="12"/>
  <c r="CM218" i="12" s="1"/>
  <c r="CN219" i="12"/>
  <c r="CM219" i="12" s="1"/>
  <c r="CN220" i="12"/>
  <c r="CM220" i="12" s="1"/>
  <c r="CN221" i="12"/>
  <c r="CM221" i="12" s="1"/>
  <c r="CN222" i="12"/>
  <c r="CM222" i="12" s="1"/>
  <c r="CN223" i="12"/>
  <c r="CM223" i="12" s="1"/>
  <c r="CN224" i="12"/>
  <c r="CM224" i="12" s="1"/>
  <c r="CN225" i="12"/>
  <c r="CM225" i="12" s="1"/>
  <c r="CN226" i="12"/>
  <c r="CM226" i="12" s="1"/>
  <c r="CN227" i="12"/>
  <c r="CM227" i="12" s="1"/>
  <c r="CN228" i="12"/>
  <c r="CM228" i="12" s="1"/>
  <c r="CN229" i="12"/>
  <c r="CM229" i="12" s="1"/>
  <c r="CN230" i="12"/>
  <c r="CM230" i="12" s="1"/>
  <c r="CN231" i="12"/>
  <c r="CM231" i="12" s="1"/>
  <c r="CN232" i="12"/>
  <c r="CM232" i="12" s="1"/>
  <c r="CN233" i="12"/>
  <c r="CM233" i="12" s="1"/>
  <c r="CN234" i="12"/>
  <c r="CM234" i="12" s="1"/>
  <c r="CN235" i="12"/>
  <c r="CM235" i="12" s="1"/>
  <c r="CN236" i="12"/>
  <c r="CM236" i="12" s="1"/>
  <c r="CN237" i="12"/>
  <c r="CM237" i="12" s="1"/>
  <c r="CN238" i="12"/>
  <c r="CM238" i="12" s="1"/>
  <c r="CN239" i="12"/>
  <c r="CM239" i="12" s="1"/>
  <c r="CN240" i="12"/>
  <c r="CM240" i="12" s="1"/>
  <c r="CN241" i="12"/>
  <c r="CM241" i="12" s="1"/>
  <c r="CN242" i="12"/>
  <c r="CM242" i="12" s="1"/>
  <c r="CN243" i="12"/>
  <c r="CM243" i="12" s="1"/>
  <c r="CN244" i="12"/>
  <c r="CM244" i="12" s="1"/>
  <c r="CN245" i="12"/>
  <c r="CM245" i="12" s="1"/>
  <c r="CN246" i="12"/>
  <c r="CM246" i="12" s="1"/>
  <c r="CN247" i="12"/>
  <c r="CM247" i="12" s="1"/>
  <c r="CN4" i="12"/>
  <c r="CM4" i="12" s="1"/>
  <c r="CL5" i="12"/>
  <c r="CK5" i="12" s="1"/>
  <c r="CL6" i="12"/>
  <c r="CK6" i="12" s="1"/>
  <c r="CL7" i="12"/>
  <c r="CK7" i="12" s="1"/>
  <c r="CL8" i="12"/>
  <c r="CK8" i="12" s="1"/>
  <c r="CL9" i="12"/>
  <c r="CK9" i="12" s="1"/>
  <c r="CL10" i="12"/>
  <c r="CK10" i="12" s="1"/>
  <c r="CL11" i="12"/>
  <c r="CK11" i="12" s="1"/>
  <c r="CL12" i="12"/>
  <c r="CK12" i="12" s="1"/>
  <c r="CL13" i="12"/>
  <c r="CK13" i="12" s="1"/>
  <c r="CL14" i="12"/>
  <c r="CK14" i="12" s="1"/>
  <c r="CL15" i="12"/>
  <c r="CK15" i="12" s="1"/>
  <c r="CL16" i="12"/>
  <c r="CK16" i="12" s="1"/>
  <c r="CL17" i="12"/>
  <c r="CK17" i="12" s="1"/>
  <c r="CL18" i="12"/>
  <c r="CK18" i="12" s="1"/>
  <c r="CL19" i="12"/>
  <c r="CK19" i="12" s="1"/>
  <c r="CL20" i="12"/>
  <c r="CK20" i="12" s="1"/>
  <c r="CL21" i="12"/>
  <c r="CK21" i="12" s="1"/>
  <c r="CL22" i="12"/>
  <c r="CK22" i="12" s="1"/>
  <c r="CL23" i="12"/>
  <c r="CK23" i="12" s="1"/>
  <c r="CL24" i="12"/>
  <c r="CK24" i="12" s="1"/>
  <c r="CL25" i="12"/>
  <c r="CK25" i="12" s="1"/>
  <c r="CL26" i="12"/>
  <c r="CK26" i="12" s="1"/>
  <c r="CL27" i="12"/>
  <c r="CK27" i="12" s="1"/>
  <c r="CL28" i="12"/>
  <c r="CK28" i="12" s="1"/>
  <c r="CL29" i="12"/>
  <c r="CK29" i="12" s="1"/>
  <c r="CL30" i="12"/>
  <c r="CK30" i="12" s="1"/>
  <c r="CL31" i="12"/>
  <c r="CK31" i="12" s="1"/>
  <c r="CL32" i="12"/>
  <c r="CK32" i="12" s="1"/>
  <c r="CL33" i="12"/>
  <c r="CK33" i="12" s="1"/>
  <c r="CL34" i="12"/>
  <c r="CK34" i="12" s="1"/>
  <c r="CL35" i="12"/>
  <c r="CK35" i="12" s="1"/>
  <c r="CL36" i="12"/>
  <c r="CK36" i="12" s="1"/>
  <c r="CL37" i="12"/>
  <c r="CK37" i="12" s="1"/>
  <c r="CL38" i="12"/>
  <c r="CK38" i="12" s="1"/>
  <c r="CL39" i="12"/>
  <c r="CK39" i="12" s="1"/>
  <c r="CL40" i="12"/>
  <c r="CK40" i="12" s="1"/>
  <c r="CL41" i="12"/>
  <c r="CK41" i="12" s="1"/>
  <c r="CL42" i="12"/>
  <c r="CK42" i="12" s="1"/>
  <c r="CL43" i="12"/>
  <c r="CK43" i="12" s="1"/>
  <c r="CL44" i="12"/>
  <c r="CK44" i="12" s="1"/>
  <c r="CL45" i="12"/>
  <c r="CK45" i="12" s="1"/>
  <c r="CL46" i="12"/>
  <c r="CK46" i="12" s="1"/>
  <c r="CL47" i="12"/>
  <c r="CK47" i="12" s="1"/>
  <c r="CL48" i="12"/>
  <c r="CK48" i="12" s="1"/>
  <c r="CL49" i="12"/>
  <c r="CK49" i="12" s="1"/>
  <c r="CL50" i="12"/>
  <c r="CK50" i="12" s="1"/>
  <c r="CL51" i="12"/>
  <c r="CK51" i="12" s="1"/>
  <c r="CL52" i="12"/>
  <c r="CK52" i="12" s="1"/>
  <c r="CL53" i="12"/>
  <c r="CK53" i="12" s="1"/>
  <c r="CL54" i="12"/>
  <c r="CK54" i="12" s="1"/>
  <c r="CL55" i="12"/>
  <c r="CK55" i="12" s="1"/>
  <c r="CL56" i="12"/>
  <c r="CK56" i="12" s="1"/>
  <c r="CL57" i="12"/>
  <c r="CK57" i="12" s="1"/>
  <c r="CL58" i="12"/>
  <c r="CK58" i="12" s="1"/>
  <c r="CL59" i="12"/>
  <c r="CK59" i="12" s="1"/>
  <c r="CL60" i="12"/>
  <c r="CK60" i="12" s="1"/>
  <c r="CL61" i="12"/>
  <c r="CK61" i="12" s="1"/>
  <c r="CL62" i="12"/>
  <c r="CK62" i="12" s="1"/>
  <c r="CL63" i="12"/>
  <c r="CK63" i="12" s="1"/>
  <c r="CL64" i="12"/>
  <c r="CK64" i="12" s="1"/>
  <c r="CL65" i="12"/>
  <c r="CK65" i="12" s="1"/>
  <c r="CL66" i="12"/>
  <c r="CK66" i="12" s="1"/>
  <c r="CL67" i="12"/>
  <c r="CK67" i="12" s="1"/>
  <c r="CL68" i="12"/>
  <c r="CK68" i="12" s="1"/>
  <c r="CL69" i="12"/>
  <c r="CK69" i="12" s="1"/>
  <c r="CL70" i="12"/>
  <c r="CK70" i="12" s="1"/>
  <c r="CL71" i="12"/>
  <c r="CK71" i="12" s="1"/>
  <c r="CL72" i="12"/>
  <c r="CK72" i="12" s="1"/>
  <c r="CL73" i="12"/>
  <c r="CK73" i="12" s="1"/>
  <c r="CL74" i="12"/>
  <c r="CK74" i="12" s="1"/>
  <c r="CL75" i="12"/>
  <c r="CK75" i="12" s="1"/>
  <c r="CL76" i="12"/>
  <c r="CK76" i="12" s="1"/>
  <c r="CL77" i="12"/>
  <c r="CK77" i="12" s="1"/>
  <c r="CL78" i="12"/>
  <c r="CK78" i="12" s="1"/>
  <c r="CL79" i="12"/>
  <c r="CK79" i="12" s="1"/>
  <c r="CL80" i="12"/>
  <c r="CK80" i="12" s="1"/>
  <c r="CL81" i="12"/>
  <c r="CK81" i="12" s="1"/>
  <c r="CL82" i="12"/>
  <c r="CK82" i="12" s="1"/>
  <c r="CL83" i="12"/>
  <c r="CK83" i="12" s="1"/>
  <c r="CL84" i="12"/>
  <c r="CK84" i="12" s="1"/>
  <c r="CL85" i="12"/>
  <c r="CK85" i="12" s="1"/>
  <c r="CL86" i="12"/>
  <c r="CK86" i="12" s="1"/>
  <c r="CL87" i="12"/>
  <c r="CK87" i="12" s="1"/>
  <c r="CL88" i="12"/>
  <c r="CK88" i="12" s="1"/>
  <c r="CL89" i="12"/>
  <c r="CK89" i="12" s="1"/>
  <c r="CL90" i="12"/>
  <c r="CK90" i="12" s="1"/>
  <c r="CL91" i="12"/>
  <c r="CK91" i="12" s="1"/>
  <c r="CL92" i="12"/>
  <c r="CK92" i="12" s="1"/>
  <c r="CL93" i="12"/>
  <c r="CK93" i="12" s="1"/>
  <c r="CL94" i="12"/>
  <c r="CK94" i="12" s="1"/>
  <c r="CL95" i="12"/>
  <c r="CK95" i="12" s="1"/>
  <c r="CL96" i="12"/>
  <c r="CK96" i="12" s="1"/>
  <c r="CL97" i="12"/>
  <c r="CK97" i="12" s="1"/>
  <c r="CL98" i="12"/>
  <c r="CK98" i="12" s="1"/>
  <c r="CL99" i="12"/>
  <c r="CK99" i="12" s="1"/>
  <c r="CL100" i="12"/>
  <c r="CK100" i="12" s="1"/>
  <c r="CL101" i="12"/>
  <c r="CK101" i="12" s="1"/>
  <c r="CL102" i="12"/>
  <c r="CK102" i="12" s="1"/>
  <c r="CL103" i="12"/>
  <c r="CK103" i="12" s="1"/>
  <c r="CL104" i="12"/>
  <c r="CK104" i="12" s="1"/>
  <c r="CL105" i="12"/>
  <c r="CK105" i="12" s="1"/>
  <c r="CL106" i="12"/>
  <c r="CK106" i="12" s="1"/>
  <c r="CL107" i="12"/>
  <c r="CK107" i="12" s="1"/>
  <c r="CL108" i="12"/>
  <c r="CK108" i="12" s="1"/>
  <c r="CL109" i="12"/>
  <c r="CK109" i="12" s="1"/>
  <c r="CL110" i="12"/>
  <c r="CK110" i="12" s="1"/>
  <c r="CL111" i="12"/>
  <c r="CK111" i="12" s="1"/>
  <c r="CL112" i="12"/>
  <c r="CK112" i="12" s="1"/>
  <c r="CL113" i="12"/>
  <c r="CK113" i="12" s="1"/>
  <c r="CL114" i="12"/>
  <c r="CK114" i="12" s="1"/>
  <c r="CL115" i="12"/>
  <c r="CK115" i="12" s="1"/>
  <c r="CL116" i="12"/>
  <c r="CK116" i="12" s="1"/>
  <c r="CL117" i="12"/>
  <c r="CK117" i="12" s="1"/>
  <c r="CL118" i="12"/>
  <c r="CK118" i="12" s="1"/>
  <c r="CL119" i="12"/>
  <c r="CK119" i="12" s="1"/>
  <c r="CL120" i="12"/>
  <c r="CK120" i="12" s="1"/>
  <c r="CL121" i="12"/>
  <c r="CK121" i="12" s="1"/>
  <c r="CL122" i="12"/>
  <c r="CK122" i="12" s="1"/>
  <c r="CL123" i="12"/>
  <c r="CK123" i="12" s="1"/>
  <c r="CL124" i="12"/>
  <c r="CK124" i="12" s="1"/>
  <c r="CL125" i="12"/>
  <c r="CK125" i="12" s="1"/>
  <c r="CL126" i="12"/>
  <c r="CK126" i="12" s="1"/>
  <c r="CL127" i="12"/>
  <c r="CK127" i="12" s="1"/>
  <c r="CL128" i="12"/>
  <c r="CK128" i="12" s="1"/>
  <c r="CL129" i="12"/>
  <c r="CK129" i="12" s="1"/>
  <c r="CL130" i="12"/>
  <c r="CK130" i="12" s="1"/>
  <c r="CL131" i="12"/>
  <c r="CK131" i="12" s="1"/>
  <c r="CL132" i="12"/>
  <c r="CK132" i="12" s="1"/>
  <c r="CL133" i="12"/>
  <c r="CK133" i="12" s="1"/>
  <c r="CL134" i="12"/>
  <c r="CK134" i="12" s="1"/>
  <c r="CL135" i="12"/>
  <c r="CK135" i="12" s="1"/>
  <c r="CL136" i="12"/>
  <c r="CK136" i="12" s="1"/>
  <c r="CL137" i="12"/>
  <c r="CK137" i="12" s="1"/>
  <c r="CL138" i="12"/>
  <c r="CK138" i="12" s="1"/>
  <c r="CL139" i="12"/>
  <c r="CK139" i="12" s="1"/>
  <c r="CL140" i="12"/>
  <c r="CK140" i="12" s="1"/>
  <c r="CL141" i="12"/>
  <c r="CK141" i="12" s="1"/>
  <c r="CL142" i="12"/>
  <c r="CK142" i="12" s="1"/>
  <c r="CL143" i="12"/>
  <c r="CK143" i="12" s="1"/>
  <c r="CL144" i="12"/>
  <c r="CK144" i="12" s="1"/>
  <c r="CL145" i="12"/>
  <c r="CK145" i="12" s="1"/>
  <c r="CL146" i="12"/>
  <c r="CK146" i="12" s="1"/>
  <c r="CL147" i="12"/>
  <c r="CK147" i="12" s="1"/>
  <c r="CL148" i="12"/>
  <c r="CK148" i="12" s="1"/>
  <c r="CL149" i="12"/>
  <c r="CK149" i="12" s="1"/>
  <c r="CL150" i="12"/>
  <c r="CK150" i="12" s="1"/>
  <c r="CL151" i="12"/>
  <c r="CK151" i="12" s="1"/>
  <c r="CL152" i="12"/>
  <c r="CK152" i="12" s="1"/>
  <c r="CL153" i="12"/>
  <c r="CK153" i="12" s="1"/>
  <c r="CL154" i="12"/>
  <c r="CK154" i="12" s="1"/>
  <c r="CL155" i="12"/>
  <c r="CK155" i="12" s="1"/>
  <c r="CL156" i="12"/>
  <c r="CK156" i="12" s="1"/>
  <c r="CL157" i="12"/>
  <c r="CK157" i="12" s="1"/>
  <c r="CL158" i="12"/>
  <c r="CK158" i="12" s="1"/>
  <c r="CL159" i="12"/>
  <c r="CK159" i="12" s="1"/>
  <c r="CL160" i="12"/>
  <c r="CK160" i="12" s="1"/>
  <c r="CL161" i="12"/>
  <c r="CK161" i="12" s="1"/>
  <c r="CL162" i="12"/>
  <c r="CK162" i="12" s="1"/>
  <c r="CL163" i="12"/>
  <c r="CK163" i="12" s="1"/>
  <c r="CL164" i="12"/>
  <c r="CK164" i="12" s="1"/>
  <c r="CL165" i="12"/>
  <c r="CK165" i="12" s="1"/>
  <c r="CL166" i="12"/>
  <c r="CK166" i="12" s="1"/>
  <c r="CL167" i="12"/>
  <c r="CK167" i="12" s="1"/>
  <c r="CL168" i="12"/>
  <c r="CK168" i="12" s="1"/>
  <c r="CL169" i="12"/>
  <c r="CK169" i="12" s="1"/>
  <c r="CL170" i="12"/>
  <c r="CK170" i="12" s="1"/>
  <c r="CL171" i="12"/>
  <c r="CK171" i="12" s="1"/>
  <c r="CL172" i="12"/>
  <c r="CK172" i="12" s="1"/>
  <c r="CL173" i="12"/>
  <c r="CK173" i="12" s="1"/>
  <c r="CL174" i="12"/>
  <c r="CK174" i="12" s="1"/>
  <c r="CL175" i="12"/>
  <c r="CK175" i="12" s="1"/>
  <c r="CL176" i="12"/>
  <c r="CK176" i="12" s="1"/>
  <c r="CL177" i="12"/>
  <c r="CK177" i="12" s="1"/>
  <c r="CL178" i="12"/>
  <c r="CK178" i="12" s="1"/>
  <c r="CL179" i="12"/>
  <c r="CK179" i="12" s="1"/>
  <c r="CL180" i="12"/>
  <c r="CK180" i="12" s="1"/>
  <c r="CL181" i="12"/>
  <c r="CK181" i="12" s="1"/>
  <c r="CL182" i="12"/>
  <c r="CK182" i="12" s="1"/>
  <c r="CL183" i="12"/>
  <c r="CK183" i="12" s="1"/>
  <c r="CL184" i="12"/>
  <c r="CK184" i="12" s="1"/>
  <c r="CL185" i="12"/>
  <c r="CK185" i="12" s="1"/>
  <c r="CL186" i="12"/>
  <c r="CK186" i="12" s="1"/>
  <c r="CL187" i="12"/>
  <c r="CK187" i="12" s="1"/>
  <c r="CL188" i="12"/>
  <c r="CK188" i="12" s="1"/>
  <c r="CL189" i="12"/>
  <c r="CK189" i="12" s="1"/>
  <c r="CL190" i="12"/>
  <c r="CK190" i="12" s="1"/>
  <c r="CL191" i="12"/>
  <c r="CK191" i="12" s="1"/>
  <c r="CL192" i="12"/>
  <c r="CK192" i="12" s="1"/>
  <c r="CL193" i="12"/>
  <c r="CK193" i="12" s="1"/>
  <c r="CL194" i="12"/>
  <c r="CK194" i="12" s="1"/>
  <c r="CL195" i="12"/>
  <c r="CK195" i="12" s="1"/>
  <c r="CL196" i="12"/>
  <c r="CK196" i="12" s="1"/>
  <c r="CL197" i="12"/>
  <c r="CK197" i="12" s="1"/>
  <c r="CL198" i="12"/>
  <c r="CK198" i="12" s="1"/>
  <c r="CL199" i="12"/>
  <c r="CK199" i="12" s="1"/>
  <c r="CL200" i="12"/>
  <c r="CK200" i="12" s="1"/>
  <c r="CL201" i="12"/>
  <c r="CK201" i="12" s="1"/>
  <c r="CL202" i="12"/>
  <c r="CK202" i="12" s="1"/>
  <c r="CL203" i="12"/>
  <c r="CK203" i="12" s="1"/>
  <c r="CL204" i="12"/>
  <c r="CK204" i="12" s="1"/>
  <c r="CL205" i="12"/>
  <c r="CK205" i="12" s="1"/>
  <c r="CL206" i="12"/>
  <c r="CK206" i="12" s="1"/>
  <c r="CL207" i="12"/>
  <c r="CK207" i="12" s="1"/>
  <c r="CL208" i="12"/>
  <c r="CK208" i="12" s="1"/>
  <c r="CL209" i="12"/>
  <c r="CK209" i="12" s="1"/>
  <c r="CL210" i="12"/>
  <c r="CK210" i="12" s="1"/>
  <c r="CL211" i="12"/>
  <c r="CK211" i="12" s="1"/>
  <c r="CL212" i="12"/>
  <c r="CK212" i="12" s="1"/>
  <c r="CL213" i="12"/>
  <c r="CK213" i="12" s="1"/>
  <c r="CL214" i="12"/>
  <c r="CK214" i="12" s="1"/>
  <c r="CL215" i="12"/>
  <c r="CK215" i="12" s="1"/>
  <c r="CL216" i="12"/>
  <c r="CK216" i="12" s="1"/>
  <c r="CL217" i="12"/>
  <c r="CK217" i="12" s="1"/>
  <c r="CL218" i="12"/>
  <c r="CK218" i="12" s="1"/>
  <c r="CL219" i="12"/>
  <c r="CK219" i="12" s="1"/>
  <c r="CL220" i="12"/>
  <c r="CK220" i="12" s="1"/>
  <c r="CL221" i="12"/>
  <c r="CK221" i="12" s="1"/>
  <c r="CL222" i="12"/>
  <c r="CK222" i="12" s="1"/>
  <c r="CL223" i="12"/>
  <c r="CK223" i="12" s="1"/>
  <c r="CL224" i="12"/>
  <c r="CK224" i="12" s="1"/>
  <c r="CL225" i="12"/>
  <c r="CK225" i="12" s="1"/>
  <c r="CL226" i="12"/>
  <c r="CK226" i="12" s="1"/>
  <c r="CL227" i="12"/>
  <c r="CK227" i="12" s="1"/>
  <c r="CL228" i="12"/>
  <c r="CK228" i="12" s="1"/>
  <c r="CL229" i="12"/>
  <c r="CK229" i="12" s="1"/>
  <c r="CL230" i="12"/>
  <c r="CK230" i="12" s="1"/>
  <c r="CL231" i="12"/>
  <c r="CK231" i="12" s="1"/>
  <c r="CL232" i="12"/>
  <c r="CK232" i="12" s="1"/>
  <c r="CL233" i="12"/>
  <c r="CK233" i="12" s="1"/>
  <c r="CL234" i="12"/>
  <c r="CK234" i="12" s="1"/>
  <c r="CL235" i="12"/>
  <c r="CK235" i="12" s="1"/>
  <c r="CL236" i="12"/>
  <c r="CK236" i="12" s="1"/>
  <c r="CL237" i="12"/>
  <c r="CK237" i="12" s="1"/>
  <c r="CL238" i="12"/>
  <c r="CK238" i="12" s="1"/>
  <c r="CL239" i="12"/>
  <c r="CK239" i="12" s="1"/>
  <c r="CL240" i="12"/>
  <c r="CK240" i="12" s="1"/>
  <c r="CL241" i="12"/>
  <c r="CK241" i="12" s="1"/>
  <c r="CL242" i="12"/>
  <c r="CK242" i="12" s="1"/>
  <c r="CL243" i="12"/>
  <c r="CK243" i="12" s="1"/>
  <c r="CL244" i="12"/>
  <c r="CK244" i="12" s="1"/>
  <c r="CL245" i="12"/>
  <c r="CK245" i="12" s="1"/>
  <c r="CL246" i="12"/>
  <c r="CK246" i="12" s="1"/>
  <c r="CL247" i="12"/>
  <c r="CK247" i="12" s="1"/>
  <c r="CL4" i="12"/>
  <c r="CK4" i="12" s="1"/>
  <c r="CJ5" i="12"/>
  <c r="CI5" i="12" s="1"/>
  <c r="CJ6" i="12"/>
  <c r="CI6" i="12" s="1"/>
  <c r="CJ7" i="12"/>
  <c r="CI7" i="12" s="1"/>
  <c r="CJ8" i="12"/>
  <c r="CI8" i="12" s="1"/>
  <c r="CJ9" i="12"/>
  <c r="CI9" i="12" s="1"/>
  <c r="CJ10" i="12"/>
  <c r="CI10" i="12" s="1"/>
  <c r="CJ11" i="12"/>
  <c r="CI11" i="12" s="1"/>
  <c r="CJ12" i="12"/>
  <c r="CI12" i="12" s="1"/>
  <c r="CJ13" i="12"/>
  <c r="CI13" i="12" s="1"/>
  <c r="CJ14" i="12"/>
  <c r="CI14" i="12" s="1"/>
  <c r="CJ15" i="12"/>
  <c r="CI15" i="12" s="1"/>
  <c r="CJ16" i="12"/>
  <c r="CI16" i="12" s="1"/>
  <c r="CJ17" i="12"/>
  <c r="CI17" i="12" s="1"/>
  <c r="CJ18" i="12"/>
  <c r="CI18" i="12" s="1"/>
  <c r="CJ19" i="12"/>
  <c r="CI19" i="12" s="1"/>
  <c r="CJ20" i="12"/>
  <c r="CI20" i="12" s="1"/>
  <c r="CJ21" i="12"/>
  <c r="CI21" i="12" s="1"/>
  <c r="CJ22" i="12"/>
  <c r="CI22" i="12" s="1"/>
  <c r="CJ23" i="12"/>
  <c r="CI23" i="12" s="1"/>
  <c r="CJ24" i="12"/>
  <c r="CI24" i="12" s="1"/>
  <c r="CJ25" i="12"/>
  <c r="CI25" i="12" s="1"/>
  <c r="CJ26" i="12"/>
  <c r="CI26" i="12" s="1"/>
  <c r="CJ27" i="12"/>
  <c r="CI27" i="12" s="1"/>
  <c r="CJ28" i="12"/>
  <c r="CI28" i="12" s="1"/>
  <c r="CJ29" i="12"/>
  <c r="CI29" i="12" s="1"/>
  <c r="CJ30" i="12"/>
  <c r="CI30" i="12" s="1"/>
  <c r="CJ31" i="12"/>
  <c r="CI31" i="12" s="1"/>
  <c r="CJ32" i="12"/>
  <c r="CI32" i="12" s="1"/>
  <c r="CJ33" i="12"/>
  <c r="CI33" i="12" s="1"/>
  <c r="CJ34" i="12"/>
  <c r="CI34" i="12" s="1"/>
  <c r="CJ35" i="12"/>
  <c r="CI35" i="12" s="1"/>
  <c r="CJ36" i="12"/>
  <c r="CI36" i="12" s="1"/>
  <c r="CJ37" i="12"/>
  <c r="CI37" i="12" s="1"/>
  <c r="CJ38" i="12"/>
  <c r="CI38" i="12" s="1"/>
  <c r="CJ39" i="12"/>
  <c r="CI39" i="12" s="1"/>
  <c r="CJ40" i="12"/>
  <c r="CI40" i="12" s="1"/>
  <c r="CJ41" i="12"/>
  <c r="CI41" i="12" s="1"/>
  <c r="CJ42" i="12"/>
  <c r="CI42" i="12" s="1"/>
  <c r="CJ43" i="12"/>
  <c r="CI43" i="12" s="1"/>
  <c r="CJ44" i="12"/>
  <c r="CI44" i="12" s="1"/>
  <c r="CJ45" i="12"/>
  <c r="CI45" i="12" s="1"/>
  <c r="CJ46" i="12"/>
  <c r="CI46" i="12" s="1"/>
  <c r="CJ47" i="12"/>
  <c r="CI47" i="12" s="1"/>
  <c r="CJ48" i="12"/>
  <c r="CI48" i="12" s="1"/>
  <c r="CJ49" i="12"/>
  <c r="CI49" i="12" s="1"/>
  <c r="CJ50" i="12"/>
  <c r="CI50" i="12" s="1"/>
  <c r="CJ51" i="12"/>
  <c r="CI51" i="12" s="1"/>
  <c r="CJ52" i="12"/>
  <c r="CI52" i="12" s="1"/>
  <c r="CJ53" i="12"/>
  <c r="CI53" i="12" s="1"/>
  <c r="CJ54" i="12"/>
  <c r="CI54" i="12" s="1"/>
  <c r="CJ55" i="12"/>
  <c r="CI55" i="12" s="1"/>
  <c r="CJ56" i="12"/>
  <c r="CI56" i="12" s="1"/>
  <c r="CJ57" i="12"/>
  <c r="CI57" i="12" s="1"/>
  <c r="CJ58" i="12"/>
  <c r="CI58" i="12" s="1"/>
  <c r="CJ59" i="12"/>
  <c r="CI59" i="12" s="1"/>
  <c r="CJ60" i="12"/>
  <c r="CI60" i="12" s="1"/>
  <c r="CJ61" i="12"/>
  <c r="CI61" i="12" s="1"/>
  <c r="CJ62" i="12"/>
  <c r="CI62" i="12" s="1"/>
  <c r="CJ63" i="12"/>
  <c r="CI63" i="12" s="1"/>
  <c r="CJ64" i="12"/>
  <c r="CI64" i="12" s="1"/>
  <c r="CJ65" i="12"/>
  <c r="CI65" i="12" s="1"/>
  <c r="CJ66" i="12"/>
  <c r="CI66" i="12" s="1"/>
  <c r="CJ67" i="12"/>
  <c r="CI67" i="12" s="1"/>
  <c r="CJ68" i="12"/>
  <c r="CI68" i="12" s="1"/>
  <c r="CJ69" i="12"/>
  <c r="CI69" i="12" s="1"/>
  <c r="CJ70" i="12"/>
  <c r="CI70" i="12" s="1"/>
  <c r="CJ71" i="12"/>
  <c r="CI71" i="12" s="1"/>
  <c r="CJ72" i="12"/>
  <c r="CI72" i="12" s="1"/>
  <c r="CJ73" i="12"/>
  <c r="CI73" i="12" s="1"/>
  <c r="CJ74" i="12"/>
  <c r="CI74" i="12" s="1"/>
  <c r="CJ75" i="12"/>
  <c r="CI75" i="12" s="1"/>
  <c r="CJ76" i="12"/>
  <c r="CI76" i="12" s="1"/>
  <c r="CJ77" i="12"/>
  <c r="CI77" i="12" s="1"/>
  <c r="CJ78" i="12"/>
  <c r="CI78" i="12" s="1"/>
  <c r="CJ79" i="12"/>
  <c r="CI79" i="12" s="1"/>
  <c r="CJ80" i="12"/>
  <c r="CI80" i="12" s="1"/>
  <c r="CJ81" i="12"/>
  <c r="CI81" i="12" s="1"/>
  <c r="CJ82" i="12"/>
  <c r="CI82" i="12" s="1"/>
  <c r="CJ83" i="12"/>
  <c r="CI83" i="12" s="1"/>
  <c r="CJ84" i="12"/>
  <c r="CI84" i="12" s="1"/>
  <c r="CJ85" i="12"/>
  <c r="CI85" i="12" s="1"/>
  <c r="CJ86" i="12"/>
  <c r="CI86" i="12" s="1"/>
  <c r="CJ87" i="12"/>
  <c r="CI87" i="12" s="1"/>
  <c r="CJ88" i="12"/>
  <c r="CI88" i="12" s="1"/>
  <c r="CJ89" i="12"/>
  <c r="CI89" i="12" s="1"/>
  <c r="CJ90" i="12"/>
  <c r="CI90" i="12" s="1"/>
  <c r="CJ91" i="12"/>
  <c r="CI91" i="12" s="1"/>
  <c r="CJ92" i="12"/>
  <c r="CI92" i="12" s="1"/>
  <c r="CJ93" i="12"/>
  <c r="CI93" i="12" s="1"/>
  <c r="CJ94" i="12"/>
  <c r="CI94" i="12" s="1"/>
  <c r="CJ95" i="12"/>
  <c r="CI95" i="12" s="1"/>
  <c r="CJ96" i="12"/>
  <c r="CI96" i="12" s="1"/>
  <c r="CJ97" i="12"/>
  <c r="CI97" i="12" s="1"/>
  <c r="CJ98" i="12"/>
  <c r="CI98" i="12" s="1"/>
  <c r="CJ99" i="12"/>
  <c r="CI99" i="12" s="1"/>
  <c r="CJ100" i="12"/>
  <c r="CI100" i="12" s="1"/>
  <c r="CJ101" i="12"/>
  <c r="CI101" i="12" s="1"/>
  <c r="CJ102" i="12"/>
  <c r="CI102" i="12" s="1"/>
  <c r="CJ103" i="12"/>
  <c r="CI103" i="12" s="1"/>
  <c r="CJ104" i="12"/>
  <c r="CI104" i="12" s="1"/>
  <c r="CJ105" i="12"/>
  <c r="CI105" i="12" s="1"/>
  <c r="CJ106" i="12"/>
  <c r="CI106" i="12" s="1"/>
  <c r="CJ107" i="12"/>
  <c r="CI107" i="12" s="1"/>
  <c r="CJ108" i="12"/>
  <c r="CI108" i="12" s="1"/>
  <c r="CJ109" i="12"/>
  <c r="CI109" i="12" s="1"/>
  <c r="CJ110" i="12"/>
  <c r="CI110" i="12" s="1"/>
  <c r="CJ111" i="12"/>
  <c r="CI111" i="12" s="1"/>
  <c r="CJ112" i="12"/>
  <c r="CI112" i="12" s="1"/>
  <c r="CJ113" i="12"/>
  <c r="CI113" i="12" s="1"/>
  <c r="CJ114" i="12"/>
  <c r="CI114" i="12" s="1"/>
  <c r="CJ115" i="12"/>
  <c r="CI115" i="12" s="1"/>
  <c r="CJ116" i="12"/>
  <c r="CI116" i="12" s="1"/>
  <c r="CJ117" i="12"/>
  <c r="CI117" i="12" s="1"/>
  <c r="CJ118" i="12"/>
  <c r="CI118" i="12" s="1"/>
  <c r="CJ119" i="12"/>
  <c r="CI119" i="12" s="1"/>
  <c r="CJ120" i="12"/>
  <c r="CI120" i="12" s="1"/>
  <c r="CJ121" i="12"/>
  <c r="CI121" i="12" s="1"/>
  <c r="CJ122" i="12"/>
  <c r="CI122" i="12" s="1"/>
  <c r="CJ123" i="12"/>
  <c r="CI123" i="12" s="1"/>
  <c r="CJ124" i="12"/>
  <c r="CI124" i="12" s="1"/>
  <c r="CJ125" i="12"/>
  <c r="CI125" i="12" s="1"/>
  <c r="CJ126" i="12"/>
  <c r="CI126" i="12" s="1"/>
  <c r="CJ127" i="12"/>
  <c r="CI127" i="12" s="1"/>
  <c r="CJ128" i="12"/>
  <c r="CI128" i="12" s="1"/>
  <c r="CJ129" i="12"/>
  <c r="CI129" i="12" s="1"/>
  <c r="CJ130" i="12"/>
  <c r="CI130" i="12" s="1"/>
  <c r="CJ131" i="12"/>
  <c r="CI131" i="12" s="1"/>
  <c r="CJ132" i="12"/>
  <c r="CI132" i="12" s="1"/>
  <c r="CJ133" i="12"/>
  <c r="CI133" i="12" s="1"/>
  <c r="CJ134" i="12"/>
  <c r="CI134" i="12" s="1"/>
  <c r="CJ135" i="12"/>
  <c r="CI135" i="12" s="1"/>
  <c r="CJ136" i="12"/>
  <c r="CI136" i="12" s="1"/>
  <c r="CJ137" i="12"/>
  <c r="CI137" i="12" s="1"/>
  <c r="CJ138" i="12"/>
  <c r="CI138" i="12" s="1"/>
  <c r="CJ139" i="12"/>
  <c r="CI139" i="12" s="1"/>
  <c r="CJ140" i="12"/>
  <c r="CI140" i="12" s="1"/>
  <c r="CJ141" i="12"/>
  <c r="CI141" i="12" s="1"/>
  <c r="CJ142" i="12"/>
  <c r="CI142" i="12" s="1"/>
  <c r="CJ143" i="12"/>
  <c r="CI143" i="12" s="1"/>
  <c r="CJ144" i="12"/>
  <c r="CI144" i="12" s="1"/>
  <c r="CJ145" i="12"/>
  <c r="CI145" i="12" s="1"/>
  <c r="CJ146" i="12"/>
  <c r="CI146" i="12" s="1"/>
  <c r="CJ147" i="12"/>
  <c r="CI147" i="12" s="1"/>
  <c r="CJ148" i="12"/>
  <c r="CI148" i="12" s="1"/>
  <c r="CJ149" i="12"/>
  <c r="CI149" i="12" s="1"/>
  <c r="CJ150" i="12"/>
  <c r="CI150" i="12" s="1"/>
  <c r="CJ151" i="12"/>
  <c r="CI151" i="12" s="1"/>
  <c r="CJ152" i="12"/>
  <c r="CI152" i="12" s="1"/>
  <c r="CJ153" i="12"/>
  <c r="CI153" i="12" s="1"/>
  <c r="CJ154" i="12"/>
  <c r="CI154" i="12" s="1"/>
  <c r="CJ155" i="12"/>
  <c r="CI155" i="12" s="1"/>
  <c r="CJ156" i="12"/>
  <c r="CI156" i="12" s="1"/>
  <c r="CJ157" i="12"/>
  <c r="CI157" i="12" s="1"/>
  <c r="CJ158" i="12"/>
  <c r="CI158" i="12" s="1"/>
  <c r="CJ159" i="12"/>
  <c r="CI159" i="12" s="1"/>
  <c r="CJ160" i="12"/>
  <c r="CI160" i="12" s="1"/>
  <c r="CJ161" i="12"/>
  <c r="CI161" i="12" s="1"/>
  <c r="CJ162" i="12"/>
  <c r="CI162" i="12" s="1"/>
  <c r="CJ163" i="12"/>
  <c r="CI163" i="12" s="1"/>
  <c r="CJ164" i="12"/>
  <c r="CI164" i="12" s="1"/>
  <c r="CJ165" i="12"/>
  <c r="CI165" i="12" s="1"/>
  <c r="CJ166" i="12"/>
  <c r="CI166" i="12" s="1"/>
  <c r="CJ167" i="12"/>
  <c r="CI167" i="12" s="1"/>
  <c r="CJ168" i="12"/>
  <c r="CI168" i="12" s="1"/>
  <c r="CJ169" i="12"/>
  <c r="CI169" i="12" s="1"/>
  <c r="CJ170" i="12"/>
  <c r="CI170" i="12" s="1"/>
  <c r="CJ171" i="12"/>
  <c r="CI171" i="12" s="1"/>
  <c r="CJ172" i="12"/>
  <c r="CI172" i="12" s="1"/>
  <c r="CJ173" i="12"/>
  <c r="CI173" i="12" s="1"/>
  <c r="CJ174" i="12"/>
  <c r="CI174" i="12" s="1"/>
  <c r="CJ175" i="12"/>
  <c r="CI175" i="12" s="1"/>
  <c r="CJ176" i="12"/>
  <c r="CI176" i="12" s="1"/>
  <c r="CJ177" i="12"/>
  <c r="CI177" i="12" s="1"/>
  <c r="CJ178" i="12"/>
  <c r="CI178" i="12" s="1"/>
  <c r="CJ179" i="12"/>
  <c r="CI179" i="12" s="1"/>
  <c r="CJ180" i="12"/>
  <c r="CI180" i="12" s="1"/>
  <c r="CJ181" i="12"/>
  <c r="CI181" i="12" s="1"/>
  <c r="CJ182" i="12"/>
  <c r="CI182" i="12" s="1"/>
  <c r="CJ183" i="12"/>
  <c r="CI183" i="12" s="1"/>
  <c r="CJ184" i="12"/>
  <c r="CI184" i="12" s="1"/>
  <c r="CJ185" i="12"/>
  <c r="CI185" i="12" s="1"/>
  <c r="CJ186" i="12"/>
  <c r="CI186" i="12" s="1"/>
  <c r="CJ187" i="12"/>
  <c r="CI187" i="12" s="1"/>
  <c r="CJ188" i="12"/>
  <c r="CI188" i="12" s="1"/>
  <c r="CJ189" i="12"/>
  <c r="CI189" i="12" s="1"/>
  <c r="CJ190" i="12"/>
  <c r="CI190" i="12" s="1"/>
  <c r="CJ191" i="12"/>
  <c r="CI191" i="12" s="1"/>
  <c r="CJ192" i="12"/>
  <c r="CI192" i="12" s="1"/>
  <c r="CJ193" i="12"/>
  <c r="CI193" i="12" s="1"/>
  <c r="CJ194" i="12"/>
  <c r="CI194" i="12" s="1"/>
  <c r="CJ195" i="12"/>
  <c r="CI195" i="12" s="1"/>
  <c r="CJ196" i="12"/>
  <c r="CI196" i="12" s="1"/>
  <c r="CJ197" i="12"/>
  <c r="CI197" i="12" s="1"/>
  <c r="CJ198" i="12"/>
  <c r="CI198" i="12" s="1"/>
  <c r="CJ199" i="12"/>
  <c r="CI199" i="12" s="1"/>
  <c r="CJ200" i="12"/>
  <c r="CI200" i="12" s="1"/>
  <c r="CJ201" i="12"/>
  <c r="CI201" i="12" s="1"/>
  <c r="CJ202" i="12"/>
  <c r="CI202" i="12" s="1"/>
  <c r="CJ203" i="12"/>
  <c r="CI203" i="12" s="1"/>
  <c r="CJ204" i="12"/>
  <c r="CI204" i="12" s="1"/>
  <c r="CJ205" i="12"/>
  <c r="CI205" i="12" s="1"/>
  <c r="CJ206" i="12"/>
  <c r="CI206" i="12" s="1"/>
  <c r="CJ207" i="12"/>
  <c r="CI207" i="12" s="1"/>
  <c r="CJ208" i="12"/>
  <c r="CI208" i="12" s="1"/>
  <c r="CJ209" i="12"/>
  <c r="CI209" i="12" s="1"/>
  <c r="CJ210" i="12"/>
  <c r="CI210" i="12" s="1"/>
  <c r="CJ211" i="12"/>
  <c r="CI211" i="12" s="1"/>
  <c r="CJ212" i="12"/>
  <c r="CI212" i="12" s="1"/>
  <c r="CJ213" i="12"/>
  <c r="CI213" i="12" s="1"/>
  <c r="CJ214" i="12"/>
  <c r="CI214" i="12" s="1"/>
  <c r="CJ215" i="12"/>
  <c r="CI215" i="12" s="1"/>
  <c r="CJ216" i="12"/>
  <c r="CI216" i="12" s="1"/>
  <c r="CJ217" i="12"/>
  <c r="CI217" i="12" s="1"/>
  <c r="CJ218" i="12"/>
  <c r="CI218" i="12" s="1"/>
  <c r="CJ219" i="12"/>
  <c r="CI219" i="12" s="1"/>
  <c r="CJ220" i="12"/>
  <c r="CI220" i="12" s="1"/>
  <c r="CJ221" i="12"/>
  <c r="CI221" i="12" s="1"/>
  <c r="CJ222" i="12"/>
  <c r="CI222" i="12" s="1"/>
  <c r="CJ223" i="12"/>
  <c r="CI223" i="12" s="1"/>
  <c r="CJ224" i="12"/>
  <c r="CI224" i="12" s="1"/>
  <c r="CJ225" i="12"/>
  <c r="CI225" i="12" s="1"/>
  <c r="CJ226" i="12"/>
  <c r="CI226" i="12" s="1"/>
  <c r="CJ227" i="12"/>
  <c r="CI227" i="12" s="1"/>
  <c r="CJ228" i="12"/>
  <c r="CI228" i="12" s="1"/>
  <c r="CJ229" i="12"/>
  <c r="CI229" i="12" s="1"/>
  <c r="CJ230" i="12"/>
  <c r="CI230" i="12" s="1"/>
  <c r="CJ231" i="12"/>
  <c r="CI231" i="12" s="1"/>
  <c r="CJ232" i="12"/>
  <c r="CI232" i="12" s="1"/>
  <c r="CJ233" i="12"/>
  <c r="CI233" i="12" s="1"/>
  <c r="CJ234" i="12"/>
  <c r="CI234" i="12" s="1"/>
  <c r="CJ235" i="12"/>
  <c r="CI235" i="12" s="1"/>
  <c r="CJ236" i="12"/>
  <c r="CI236" i="12" s="1"/>
  <c r="CJ237" i="12"/>
  <c r="CI237" i="12" s="1"/>
  <c r="CJ238" i="12"/>
  <c r="CI238" i="12" s="1"/>
  <c r="CJ239" i="12"/>
  <c r="CI239" i="12" s="1"/>
  <c r="CJ240" i="12"/>
  <c r="CI240" i="12" s="1"/>
  <c r="CJ241" i="12"/>
  <c r="CI241" i="12" s="1"/>
  <c r="CJ242" i="12"/>
  <c r="CI242" i="12" s="1"/>
  <c r="CJ243" i="12"/>
  <c r="CI243" i="12" s="1"/>
  <c r="CJ244" i="12"/>
  <c r="CI244" i="12" s="1"/>
  <c r="CJ245" i="12"/>
  <c r="CI245" i="12" s="1"/>
  <c r="CJ246" i="12"/>
  <c r="CI246" i="12" s="1"/>
  <c r="CJ247" i="12"/>
  <c r="CI247" i="12" s="1"/>
  <c r="CJ4" i="12"/>
  <c r="CI4" i="12" s="1"/>
  <c r="CH5" i="12"/>
  <c r="CG5" i="12" s="1"/>
  <c r="CH6" i="12"/>
  <c r="CG6" i="12" s="1"/>
  <c r="CH7" i="12"/>
  <c r="CG7" i="12" s="1"/>
  <c r="CH8" i="12"/>
  <c r="CG8" i="12" s="1"/>
  <c r="CH9" i="12"/>
  <c r="CG9" i="12" s="1"/>
  <c r="CH10" i="12"/>
  <c r="CG10" i="12" s="1"/>
  <c r="CH11" i="12"/>
  <c r="CG11" i="12" s="1"/>
  <c r="CH12" i="12"/>
  <c r="CG12" i="12" s="1"/>
  <c r="CH13" i="12"/>
  <c r="CG13" i="12" s="1"/>
  <c r="CH14" i="12"/>
  <c r="CG14" i="12" s="1"/>
  <c r="CH15" i="12"/>
  <c r="CG15" i="12" s="1"/>
  <c r="CH16" i="12"/>
  <c r="CG16" i="12" s="1"/>
  <c r="CH17" i="12"/>
  <c r="CG17" i="12" s="1"/>
  <c r="CH18" i="12"/>
  <c r="CG18" i="12" s="1"/>
  <c r="CH19" i="12"/>
  <c r="CG19" i="12" s="1"/>
  <c r="CH20" i="12"/>
  <c r="CG20" i="12" s="1"/>
  <c r="CH21" i="12"/>
  <c r="CG21" i="12" s="1"/>
  <c r="CH22" i="12"/>
  <c r="CG22" i="12" s="1"/>
  <c r="CH23" i="12"/>
  <c r="CG23" i="12" s="1"/>
  <c r="CH24" i="12"/>
  <c r="CG24" i="12" s="1"/>
  <c r="CH25" i="12"/>
  <c r="CG25" i="12" s="1"/>
  <c r="CH26" i="12"/>
  <c r="CG26" i="12" s="1"/>
  <c r="CH27" i="12"/>
  <c r="CG27" i="12" s="1"/>
  <c r="CH28" i="12"/>
  <c r="CG28" i="12" s="1"/>
  <c r="CH29" i="12"/>
  <c r="CG29" i="12" s="1"/>
  <c r="CH30" i="12"/>
  <c r="CG30" i="12" s="1"/>
  <c r="CH31" i="12"/>
  <c r="CG31" i="12" s="1"/>
  <c r="CH32" i="12"/>
  <c r="CG32" i="12" s="1"/>
  <c r="CH33" i="12"/>
  <c r="CG33" i="12" s="1"/>
  <c r="CH34" i="12"/>
  <c r="CG34" i="12" s="1"/>
  <c r="CH35" i="12"/>
  <c r="CG35" i="12" s="1"/>
  <c r="CH36" i="12"/>
  <c r="CG36" i="12" s="1"/>
  <c r="CH37" i="12"/>
  <c r="CG37" i="12" s="1"/>
  <c r="CH38" i="12"/>
  <c r="CG38" i="12" s="1"/>
  <c r="CH39" i="12"/>
  <c r="CG39" i="12" s="1"/>
  <c r="CH40" i="12"/>
  <c r="CG40" i="12" s="1"/>
  <c r="CH41" i="12"/>
  <c r="CG41" i="12" s="1"/>
  <c r="CH42" i="12"/>
  <c r="CG42" i="12" s="1"/>
  <c r="CH43" i="12"/>
  <c r="CG43" i="12" s="1"/>
  <c r="CH44" i="12"/>
  <c r="CG44" i="12" s="1"/>
  <c r="CH45" i="12"/>
  <c r="CG45" i="12" s="1"/>
  <c r="CH46" i="12"/>
  <c r="CG46" i="12" s="1"/>
  <c r="CH47" i="12"/>
  <c r="CG47" i="12" s="1"/>
  <c r="CH48" i="12"/>
  <c r="CG48" i="12" s="1"/>
  <c r="CH49" i="12"/>
  <c r="CG49" i="12" s="1"/>
  <c r="CH50" i="12"/>
  <c r="CG50" i="12" s="1"/>
  <c r="CH51" i="12"/>
  <c r="CG51" i="12" s="1"/>
  <c r="CH52" i="12"/>
  <c r="CG52" i="12" s="1"/>
  <c r="CH53" i="12"/>
  <c r="CG53" i="12" s="1"/>
  <c r="CH54" i="12"/>
  <c r="CG54" i="12" s="1"/>
  <c r="CH55" i="12"/>
  <c r="CG55" i="12" s="1"/>
  <c r="CH56" i="12"/>
  <c r="CG56" i="12" s="1"/>
  <c r="CH57" i="12"/>
  <c r="CG57" i="12" s="1"/>
  <c r="CH58" i="12"/>
  <c r="CG58" i="12" s="1"/>
  <c r="CH59" i="12"/>
  <c r="CG59" i="12" s="1"/>
  <c r="CH60" i="12"/>
  <c r="CG60" i="12" s="1"/>
  <c r="CH61" i="12"/>
  <c r="CG61" i="12" s="1"/>
  <c r="CH62" i="12"/>
  <c r="CG62" i="12" s="1"/>
  <c r="CH63" i="12"/>
  <c r="CG63" i="12" s="1"/>
  <c r="CH64" i="12"/>
  <c r="CG64" i="12" s="1"/>
  <c r="CH65" i="12"/>
  <c r="CG65" i="12" s="1"/>
  <c r="CH66" i="12"/>
  <c r="CG66" i="12" s="1"/>
  <c r="CH67" i="12"/>
  <c r="CG67" i="12" s="1"/>
  <c r="CH68" i="12"/>
  <c r="CG68" i="12" s="1"/>
  <c r="CH69" i="12"/>
  <c r="CG69" i="12" s="1"/>
  <c r="CH70" i="12"/>
  <c r="CG70" i="12" s="1"/>
  <c r="CH71" i="12"/>
  <c r="CG71" i="12" s="1"/>
  <c r="CH72" i="12"/>
  <c r="CG72" i="12" s="1"/>
  <c r="CH73" i="12"/>
  <c r="CG73" i="12" s="1"/>
  <c r="CH74" i="12"/>
  <c r="CG74" i="12" s="1"/>
  <c r="CH75" i="12"/>
  <c r="CG75" i="12" s="1"/>
  <c r="CH76" i="12"/>
  <c r="CG76" i="12" s="1"/>
  <c r="CH77" i="12"/>
  <c r="CG77" i="12" s="1"/>
  <c r="CH78" i="12"/>
  <c r="CG78" i="12" s="1"/>
  <c r="CH79" i="12"/>
  <c r="CG79" i="12" s="1"/>
  <c r="CH80" i="12"/>
  <c r="CG80" i="12" s="1"/>
  <c r="CH81" i="12"/>
  <c r="CG81" i="12" s="1"/>
  <c r="CH82" i="12"/>
  <c r="CG82" i="12" s="1"/>
  <c r="CH83" i="12"/>
  <c r="CG83" i="12" s="1"/>
  <c r="CH84" i="12"/>
  <c r="CG84" i="12" s="1"/>
  <c r="CH85" i="12"/>
  <c r="CG85" i="12" s="1"/>
  <c r="CH86" i="12"/>
  <c r="CG86" i="12" s="1"/>
  <c r="CH87" i="12"/>
  <c r="CG87" i="12" s="1"/>
  <c r="CH88" i="12"/>
  <c r="CG88" i="12" s="1"/>
  <c r="CH89" i="12"/>
  <c r="CG89" i="12" s="1"/>
  <c r="CH90" i="12"/>
  <c r="CG90" i="12" s="1"/>
  <c r="CH91" i="12"/>
  <c r="CG91" i="12" s="1"/>
  <c r="CH92" i="12"/>
  <c r="CG92" i="12" s="1"/>
  <c r="CH93" i="12"/>
  <c r="CG93" i="12" s="1"/>
  <c r="CH94" i="12"/>
  <c r="CG94" i="12" s="1"/>
  <c r="CH95" i="12"/>
  <c r="CG95" i="12" s="1"/>
  <c r="CH96" i="12"/>
  <c r="CG96" i="12" s="1"/>
  <c r="CH97" i="12"/>
  <c r="CG97" i="12" s="1"/>
  <c r="CH98" i="12"/>
  <c r="CG98" i="12" s="1"/>
  <c r="CH99" i="12"/>
  <c r="CG99" i="12" s="1"/>
  <c r="CH100" i="12"/>
  <c r="CG100" i="12" s="1"/>
  <c r="CH101" i="12"/>
  <c r="CG101" i="12" s="1"/>
  <c r="CH102" i="12"/>
  <c r="CG102" i="12" s="1"/>
  <c r="CH103" i="12"/>
  <c r="CG103" i="12" s="1"/>
  <c r="CH104" i="12"/>
  <c r="CG104" i="12" s="1"/>
  <c r="CH105" i="12"/>
  <c r="CG105" i="12" s="1"/>
  <c r="CH106" i="12"/>
  <c r="CG106" i="12" s="1"/>
  <c r="CH107" i="12"/>
  <c r="CG107" i="12" s="1"/>
  <c r="CH108" i="12"/>
  <c r="CG108" i="12" s="1"/>
  <c r="CH109" i="12"/>
  <c r="CG109" i="12" s="1"/>
  <c r="CH110" i="12"/>
  <c r="CG110" i="12" s="1"/>
  <c r="CH111" i="12"/>
  <c r="CG111" i="12" s="1"/>
  <c r="CH112" i="12"/>
  <c r="CG112" i="12" s="1"/>
  <c r="CH113" i="12"/>
  <c r="CG113" i="12" s="1"/>
  <c r="CH114" i="12"/>
  <c r="CG114" i="12" s="1"/>
  <c r="CH115" i="12"/>
  <c r="CG115" i="12" s="1"/>
  <c r="CH116" i="12"/>
  <c r="CG116" i="12" s="1"/>
  <c r="CH117" i="12"/>
  <c r="CG117" i="12" s="1"/>
  <c r="CH118" i="12"/>
  <c r="CG118" i="12" s="1"/>
  <c r="CH119" i="12"/>
  <c r="CG119" i="12" s="1"/>
  <c r="CH120" i="12"/>
  <c r="CG120" i="12" s="1"/>
  <c r="CH121" i="12"/>
  <c r="CG121" i="12" s="1"/>
  <c r="CH122" i="12"/>
  <c r="CG122" i="12" s="1"/>
  <c r="CH123" i="12"/>
  <c r="CG123" i="12" s="1"/>
  <c r="CH124" i="12"/>
  <c r="CG124" i="12" s="1"/>
  <c r="CH125" i="12"/>
  <c r="CG125" i="12" s="1"/>
  <c r="CH126" i="12"/>
  <c r="CG126" i="12" s="1"/>
  <c r="CH127" i="12"/>
  <c r="CG127" i="12" s="1"/>
  <c r="CH128" i="12"/>
  <c r="CG128" i="12" s="1"/>
  <c r="CH129" i="12"/>
  <c r="CG129" i="12" s="1"/>
  <c r="CH130" i="12"/>
  <c r="CG130" i="12" s="1"/>
  <c r="CH131" i="12"/>
  <c r="CG131" i="12" s="1"/>
  <c r="CH132" i="12"/>
  <c r="CG132" i="12" s="1"/>
  <c r="CH133" i="12"/>
  <c r="CG133" i="12" s="1"/>
  <c r="CH134" i="12"/>
  <c r="CG134" i="12" s="1"/>
  <c r="CH135" i="12"/>
  <c r="CG135" i="12" s="1"/>
  <c r="CH136" i="12"/>
  <c r="CG136" i="12" s="1"/>
  <c r="CH137" i="12"/>
  <c r="CG137" i="12" s="1"/>
  <c r="CH138" i="12"/>
  <c r="CG138" i="12" s="1"/>
  <c r="CH139" i="12"/>
  <c r="CG139" i="12" s="1"/>
  <c r="CH140" i="12"/>
  <c r="CG140" i="12" s="1"/>
  <c r="CH141" i="12"/>
  <c r="CG141" i="12" s="1"/>
  <c r="CH142" i="12"/>
  <c r="CG142" i="12" s="1"/>
  <c r="CH143" i="12"/>
  <c r="CG143" i="12" s="1"/>
  <c r="CH144" i="12"/>
  <c r="CG144" i="12" s="1"/>
  <c r="CH145" i="12"/>
  <c r="CG145" i="12" s="1"/>
  <c r="CH146" i="12"/>
  <c r="CG146" i="12" s="1"/>
  <c r="CH147" i="12"/>
  <c r="CG147" i="12" s="1"/>
  <c r="CH148" i="12"/>
  <c r="CG148" i="12" s="1"/>
  <c r="CH149" i="12"/>
  <c r="CG149" i="12" s="1"/>
  <c r="CH150" i="12"/>
  <c r="CG150" i="12" s="1"/>
  <c r="CH151" i="12"/>
  <c r="CG151" i="12" s="1"/>
  <c r="CH152" i="12"/>
  <c r="CG152" i="12" s="1"/>
  <c r="CH153" i="12"/>
  <c r="CG153" i="12" s="1"/>
  <c r="CH154" i="12"/>
  <c r="CG154" i="12" s="1"/>
  <c r="CH155" i="12"/>
  <c r="CG155" i="12" s="1"/>
  <c r="CH156" i="12"/>
  <c r="CG156" i="12" s="1"/>
  <c r="CH157" i="12"/>
  <c r="CG157" i="12" s="1"/>
  <c r="CH158" i="12"/>
  <c r="CG158" i="12" s="1"/>
  <c r="CH159" i="12"/>
  <c r="CG159" i="12" s="1"/>
  <c r="CH160" i="12"/>
  <c r="CG160" i="12" s="1"/>
  <c r="CH161" i="12"/>
  <c r="CG161" i="12" s="1"/>
  <c r="CH162" i="12"/>
  <c r="CG162" i="12" s="1"/>
  <c r="CH163" i="12"/>
  <c r="CG163" i="12" s="1"/>
  <c r="CH164" i="12"/>
  <c r="CG164" i="12" s="1"/>
  <c r="CH165" i="12"/>
  <c r="CG165" i="12" s="1"/>
  <c r="CH166" i="12"/>
  <c r="CG166" i="12" s="1"/>
  <c r="CH167" i="12"/>
  <c r="CG167" i="12" s="1"/>
  <c r="CH168" i="12"/>
  <c r="CG168" i="12" s="1"/>
  <c r="CH169" i="12"/>
  <c r="CG169" i="12" s="1"/>
  <c r="CH170" i="12"/>
  <c r="CG170" i="12" s="1"/>
  <c r="CH171" i="12"/>
  <c r="CG171" i="12" s="1"/>
  <c r="CH172" i="12"/>
  <c r="CG172" i="12" s="1"/>
  <c r="CH173" i="12"/>
  <c r="CG173" i="12" s="1"/>
  <c r="CH174" i="12"/>
  <c r="CG174" i="12" s="1"/>
  <c r="CH175" i="12"/>
  <c r="CG175" i="12" s="1"/>
  <c r="CH176" i="12"/>
  <c r="CG176" i="12" s="1"/>
  <c r="CH177" i="12"/>
  <c r="CG177" i="12" s="1"/>
  <c r="CH178" i="12"/>
  <c r="CG178" i="12" s="1"/>
  <c r="CH179" i="12"/>
  <c r="CG179" i="12" s="1"/>
  <c r="CH180" i="12"/>
  <c r="CG180" i="12" s="1"/>
  <c r="CH181" i="12"/>
  <c r="CG181" i="12" s="1"/>
  <c r="CH182" i="12"/>
  <c r="CG182" i="12" s="1"/>
  <c r="CH183" i="12"/>
  <c r="CG183" i="12" s="1"/>
  <c r="CH184" i="12"/>
  <c r="CG184" i="12" s="1"/>
  <c r="CH185" i="12"/>
  <c r="CG185" i="12" s="1"/>
  <c r="CH186" i="12"/>
  <c r="CG186" i="12" s="1"/>
  <c r="CH187" i="12"/>
  <c r="CG187" i="12" s="1"/>
  <c r="CH188" i="12"/>
  <c r="CG188" i="12" s="1"/>
  <c r="CH189" i="12"/>
  <c r="CG189" i="12" s="1"/>
  <c r="CH190" i="12"/>
  <c r="CG190" i="12" s="1"/>
  <c r="CH191" i="12"/>
  <c r="CG191" i="12" s="1"/>
  <c r="CH192" i="12"/>
  <c r="CG192" i="12" s="1"/>
  <c r="CH193" i="12"/>
  <c r="CG193" i="12" s="1"/>
  <c r="CH194" i="12"/>
  <c r="CG194" i="12" s="1"/>
  <c r="CH195" i="12"/>
  <c r="CG195" i="12" s="1"/>
  <c r="CH196" i="12"/>
  <c r="CG196" i="12" s="1"/>
  <c r="CH197" i="12"/>
  <c r="CH198" i="12"/>
  <c r="CH199" i="12"/>
  <c r="CH200" i="12"/>
  <c r="CH201" i="12"/>
  <c r="CH202" i="12"/>
  <c r="CH203" i="12"/>
  <c r="CH204" i="12"/>
  <c r="CH205" i="12"/>
  <c r="CH206" i="12"/>
  <c r="CH207" i="12"/>
  <c r="CH208" i="12"/>
  <c r="CH209" i="12"/>
  <c r="CH210" i="12"/>
  <c r="CH211" i="12"/>
  <c r="CH212" i="12"/>
  <c r="CH213" i="12"/>
  <c r="CH214" i="12"/>
  <c r="CH215" i="12"/>
  <c r="CH216" i="12"/>
  <c r="CH217" i="12"/>
  <c r="CH218" i="12"/>
  <c r="CH219" i="12"/>
  <c r="CH220" i="12"/>
  <c r="CH221" i="12"/>
  <c r="CH222" i="12"/>
  <c r="CH223" i="12"/>
  <c r="CH224" i="12"/>
  <c r="CH225" i="12"/>
  <c r="CH226" i="12"/>
  <c r="CH227" i="12"/>
  <c r="CH228" i="12"/>
  <c r="CH229" i="12"/>
  <c r="CH230" i="12"/>
  <c r="CH231" i="12"/>
  <c r="CH232" i="12"/>
  <c r="CH233" i="12"/>
  <c r="CH234" i="12"/>
  <c r="CH235" i="12"/>
  <c r="CH236" i="12"/>
  <c r="CH237" i="12"/>
  <c r="CH238" i="12"/>
  <c r="CH239" i="12"/>
  <c r="CH240" i="12"/>
  <c r="CH241" i="12"/>
  <c r="CH242" i="12"/>
  <c r="CH243" i="12"/>
  <c r="CH244" i="12"/>
  <c r="CH245" i="12"/>
  <c r="CH246" i="12"/>
  <c r="CH247" i="12"/>
  <c r="CH4" i="12"/>
  <c r="CG4" i="12" s="1"/>
  <c r="T157" i="6" l="1"/>
  <c r="T149" i="6"/>
  <c r="T155" i="6"/>
  <c r="T147" i="6"/>
  <c r="T146" i="6"/>
  <c r="T144" i="6"/>
  <c r="T150" i="6"/>
  <c r="T159" i="6"/>
  <c r="T156" i="6"/>
  <c r="T151" i="6"/>
  <c r="Q38" i="12"/>
  <c r="P38" i="12"/>
  <c r="O38" i="12"/>
  <c r="N38" i="12"/>
  <c r="Q37" i="12"/>
  <c r="P37" i="12"/>
  <c r="O37" i="12"/>
  <c r="N37" i="12"/>
  <c r="Q36" i="12"/>
  <c r="P36" i="12"/>
  <c r="O36" i="12"/>
  <c r="N36" i="12"/>
  <c r="Q35" i="12"/>
  <c r="P35" i="12"/>
  <c r="O35" i="12"/>
  <c r="N35" i="12"/>
  <c r="N37" i="3"/>
  <c r="O37" i="3"/>
  <c r="P37" i="3"/>
  <c r="Q37" i="3"/>
  <c r="N38" i="3"/>
  <c r="O38" i="3"/>
  <c r="P38" i="3"/>
  <c r="Q38" i="3"/>
  <c r="N35" i="3"/>
  <c r="O35" i="3"/>
  <c r="P35" i="3"/>
  <c r="Q35" i="3"/>
  <c r="N36" i="3"/>
  <c r="O36" i="3"/>
  <c r="P36" i="3"/>
  <c r="Q36" i="3"/>
  <c r="A104" i="12"/>
  <c r="A103" i="12"/>
  <c r="A102" i="12"/>
  <c r="A101" i="12"/>
  <c r="A100" i="12"/>
  <c r="A100" i="3"/>
  <c r="A96" i="6" s="1"/>
  <c r="A102" i="3"/>
  <c r="A98" i="6" s="1"/>
  <c r="A104" i="3"/>
  <c r="A100" i="6" s="1"/>
  <c r="J144" i="3" l="1"/>
  <c r="K144" i="3"/>
  <c r="J145" i="3"/>
  <c r="K145" i="3"/>
  <c r="J146" i="3"/>
  <c r="K146" i="3"/>
  <c r="J147" i="3"/>
  <c r="K147" i="3"/>
  <c r="J149" i="3"/>
  <c r="K149" i="3"/>
  <c r="J150" i="3"/>
  <c r="K150" i="3"/>
  <c r="J151" i="3"/>
  <c r="K151" i="3"/>
  <c r="J152" i="3"/>
  <c r="K152" i="3"/>
  <c r="J156" i="3"/>
  <c r="K156" i="3"/>
  <c r="J157" i="3"/>
  <c r="K157" i="3"/>
  <c r="J158" i="3"/>
  <c r="K158" i="3"/>
  <c r="J160" i="3"/>
  <c r="K160" i="3"/>
  <c r="J162" i="3"/>
  <c r="K162" i="3"/>
  <c r="J163" i="3"/>
  <c r="K163" i="3"/>
  <c r="BF31" i="12" l="1"/>
  <c r="BN142" i="12" l="1"/>
  <c r="BN134" i="12"/>
  <c r="BN133" i="12"/>
  <c r="BN132" i="12"/>
  <c r="BN247" i="12"/>
  <c r="BN83" i="12"/>
  <c r="BN82" i="12"/>
  <c r="BN58" i="12"/>
  <c r="BN54" i="12"/>
  <c r="BN49" i="12"/>
  <c r="BN48" i="12"/>
  <c r="BN47" i="12"/>
  <c r="BL142" i="12"/>
  <c r="BL134" i="12"/>
  <c r="BL133" i="12"/>
  <c r="BL132" i="12"/>
  <c r="BL247" i="12"/>
  <c r="BL83" i="12"/>
  <c r="BL82" i="12"/>
  <c r="BL58" i="12"/>
  <c r="BL54" i="12"/>
  <c r="BL49" i="12"/>
  <c r="BL48" i="12"/>
  <c r="BL47" i="12"/>
  <c r="BN46" i="12"/>
  <c r="BL46" i="12"/>
  <c r="BL181" i="12"/>
  <c r="BL172" i="12"/>
  <c r="BL171" i="12"/>
  <c r="BL170" i="12"/>
  <c r="BL143" i="12"/>
  <c r="BL246" i="12"/>
  <c r="BL141" i="12"/>
  <c r="BL140" i="12"/>
  <c r="BL139" i="12"/>
  <c r="BL138" i="12"/>
  <c r="BL137" i="12"/>
  <c r="BL136" i="12"/>
  <c r="BL131" i="12"/>
  <c r="BL130" i="12"/>
  <c r="BL129" i="12"/>
  <c r="BL128" i="12"/>
  <c r="BL126" i="12"/>
  <c r="BL105" i="12"/>
  <c r="BL97" i="12"/>
  <c r="BL96" i="12"/>
  <c r="BL95" i="12"/>
  <c r="BL94" i="12"/>
  <c r="BL93" i="12"/>
  <c r="BL92" i="12"/>
  <c r="BL91" i="12"/>
  <c r="BL90" i="12"/>
  <c r="BL89" i="12"/>
  <c r="BL88" i="12"/>
  <c r="BL87" i="12"/>
  <c r="BL84" i="12"/>
  <c r="BL56" i="12"/>
  <c r="BL55" i="12"/>
  <c r="BL53" i="12"/>
  <c r="BL52" i="12"/>
  <c r="BL51" i="12"/>
  <c r="BL50" i="12"/>
  <c r="BL44" i="12"/>
  <c r="BL43" i="12"/>
  <c r="BL42" i="12"/>
  <c r="BL41" i="12"/>
  <c r="BL40" i="12"/>
  <c r="BL39" i="12"/>
  <c r="BX5" i="3" l="1"/>
  <c r="BY5" i="3"/>
  <c r="BZ5" i="3"/>
  <c r="CA5" i="3"/>
  <c r="CB5" i="3"/>
  <c r="CC5" i="3"/>
  <c r="BX6" i="3"/>
  <c r="BY6" i="3"/>
  <c r="BZ6" i="3"/>
  <c r="CA6" i="3"/>
  <c r="CB6" i="3"/>
  <c r="CC6" i="3"/>
  <c r="BX7" i="3"/>
  <c r="BY7" i="3"/>
  <c r="BZ7" i="3"/>
  <c r="CA7" i="3"/>
  <c r="CB7" i="3"/>
  <c r="CC7" i="3"/>
  <c r="BX8" i="3"/>
  <c r="BY8" i="3"/>
  <c r="BZ8" i="3"/>
  <c r="CA8" i="3"/>
  <c r="CB8" i="3"/>
  <c r="CC8" i="3"/>
  <c r="BX9" i="3"/>
  <c r="BY9" i="3"/>
  <c r="BZ9" i="3"/>
  <c r="CA9" i="3"/>
  <c r="CB9" i="3"/>
  <c r="CC9" i="3"/>
  <c r="BX10" i="3"/>
  <c r="BY10" i="3"/>
  <c r="BZ10" i="3"/>
  <c r="CA10" i="3"/>
  <c r="CB10" i="3"/>
  <c r="CC10" i="3"/>
  <c r="BX11" i="3"/>
  <c r="BY11" i="3"/>
  <c r="BZ11" i="3"/>
  <c r="CA11" i="3"/>
  <c r="CB11" i="3"/>
  <c r="CC11" i="3"/>
  <c r="BX12" i="3"/>
  <c r="BY12" i="3"/>
  <c r="BZ12" i="3"/>
  <c r="CA12" i="3"/>
  <c r="CB12" i="3"/>
  <c r="CC12" i="3"/>
  <c r="BX13" i="3"/>
  <c r="BY13" i="3"/>
  <c r="BZ13" i="3"/>
  <c r="CA13" i="3"/>
  <c r="CB13" i="3"/>
  <c r="CC13" i="3"/>
  <c r="BX14" i="3"/>
  <c r="BY14" i="3"/>
  <c r="BZ14" i="3"/>
  <c r="CA14" i="3"/>
  <c r="CB14" i="3"/>
  <c r="CC14" i="3"/>
  <c r="BX15" i="3"/>
  <c r="BY15" i="3"/>
  <c r="BZ15" i="3"/>
  <c r="CA15" i="3"/>
  <c r="CB15" i="3"/>
  <c r="CC15" i="3"/>
  <c r="BX16" i="3"/>
  <c r="BY16" i="3"/>
  <c r="BZ16" i="3"/>
  <c r="CA16" i="3"/>
  <c r="CB16" i="3"/>
  <c r="CC16" i="3"/>
  <c r="BX17" i="3"/>
  <c r="BY17" i="3"/>
  <c r="BZ17" i="3"/>
  <c r="CA17" i="3"/>
  <c r="CB17" i="3"/>
  <c r="CC17" i="3"/>
  <c r="BX18" i="3"/>
  <c r="BY18" i="3"/>
  <c r="BZ18" i="3"/>
  <c r="CA18" i="3"/>
  <c r="CB18" i="3"/>
  <c r="CC18" i="3"/>
  <c r="BX19" i="3"/>
  <c r="BY19" i="3"/>
  <c r="BZ19" i="3"/>
  <c r="CA19" i="3"/>
  <c r="CB19" i="3"/>
  <c r="CC19" i="3"/>
  <c r="BX20" i="3"/>
  <c r="BY20" i="3"/>
  <c r="BZ20" i="3"/>
  <c r="CA20" i="3"/>
  <c r="CB20" i="3"/>
  <c r="CC20" i="3"/>
  <c r="BX21" i="3"/>
  <c r="BY21" i="3"/>
  <c r="BZ21" i="3"/>
  <c r="CA21" i="3"/>
  <c r="CB21" i="3"/>
  <c r="CC21" i="3"/>
  <c r="BX22" i="3"/>
  <c r="BY22" i="3"/>
  <c r="BZ22" i="3"/>
  <c r="CA22" i="3"/>
  <c r="CB22" i="3"/>
  <c r="CC22" i="3"/>
  <c r="BX23" i="3"/>
  <c r="BY23" i="3"/>
  <c r="BZ23" i="3"/>
  <c r="CA23" i="3"/>
  <c r="CB23" i="3"/>
  <c r="CC23" i="3"/>
  <c r="BX24" i="3"/>
  <c r="BY24" i="3"/>
  <c r="BZ24" i="3"/>
  <c r="CA24" i="3"/>
  <c r="CB24" i="3"/>
  <c r="CC24" i="3"/>
  <c r="BX25" i="3"/>
  <c r="BY25" i="3"/>
  <c r="BZ25" i="3"/>
  <c r="CA25" i="3"/>
  <c r="CB25" i="3"/>
  <c r="CC25" i="3"/>
  <c r="BX26" i="3"/>
  <c r="BY26" i="3"/>
  <c r="BZ26" i="3"/>
  <c r="CA26" i="3"/>
  <c r="CB26" i="3"/>
  <c r="CC26" i="3"/>
  <c r="BX27" i="3"/>
  <c r="BY27" i="3"/>
  <c r="BZ27" i="3"/>
  <c r="CA27" i="3"/>
  <c r="CB27" i="3"/>
  <c r="CC27" i="3"/>
  <c r="BX28" i="3"/>
  <c r="BY28" i="3"/>
  <c r="BZ28" i="3"/>
  <c r="CA28" i="3"/>
  <c r="CB28" i="3"/>
  <c r="CC28" i="3"/>
  <c r="BX29" i="3"/>
  <c r="BY29" i="3"/>
  <c r="BZ29" i="3"/>
  <c r="CA29" i="3"/>
  <c r="CB29" i="3"/>
  <c r="CC29" i="3"/>
  <c r="BX30" i="3"/>
  <c r="BY30" i="3"/>
  <c r="BZ30" i="3"/>
  <c r="CA30" i="3"/>
  <c r="CB30" i="3"/>
  <c r="CC30" i="3"/>
  <c r="BX31" i="3"/>
  <c r="BY31" i="3"/>
  <c r="BZ31" i="3"/>
  <c r="CA31" i="3"/>
  <c r="CB31" i="3"/>
  <c r="CC31" i="3"/>
  <c r="BX32" i="3"/>
  <c r="BY32" i="3"/>
  <c r="BZ32" i="3"/>
  <c r="CA32" i="3"/>
  <c r="CB32" i="3"/>
  <c r="CC32" i="3"/>
  <c r="BX33" i="3"/>
  <c r="BY33" i="3"/>
  <c r="BZ33" i="3"/>
  <c r="CA33" i="3"/>
  <c r="CB33" i="3"/>
  <c r="CC33" i="3"/>
  <c r="BX34" i="3"/>
  <c r="BY34" i="3"/>
  <c r="BZ34" i="3"/>
  <c r="CA34" i="3"/>
  <c r="CB34" i="3"/>
  <c r="CC34" i="3"/>
  <c r="BX39" i="3"/>
  <c r="BY39" i="3"/>
  <c r="BZ39" i="3"/>
  <c r="CA39" i="3"/>
  <c r="CB39" i="3"/>
  <c r="CC39" i="3"/>
  <c r="BX40" i="3"/>
  <c r="BY40" i="3"/>
  <c r="BZ40" i="3"/>
  <c r="CA40" i="3"/>
  <c r="CB40" i="3"/>
  <c r="CC40" i="3"/>
  <c r="BX41" i="3"/>
  <c r="BY41" i="3"/>
  <c r="BZ41" i="3"/>
  <c r="CA41" i="3"/>
  <c r="CB41" i="3"/>
  <c r="CC41" i="3"/>
  <c r="BX42" i="3"/>
  <c r="BY42" i="3"/>
  <c r="BZ42" i="3"/>
  <c r="CA42" i="3"/>
  <c r="CB42" i="3"/>
  <c r="CC42" i="3"/>
  <c r="BX43" i="3"/>
  <c r="BY43" i="3"/>
  <c r="BZ43" i="3"/>
  <c r="CA43" i="3"/>
  <c r="CB43" i="3"/>
  <c r="CC43" i="3"/>
  <c r="BX44" i="3"/>
  <c r="BY44" i="3"/>
  <c r="BZ44" i="3"/>
  <c r="CA44" i="3"/>
  <c r="CB44" i="3"/>
  <c r="CC44" i="3"/>
  <c r="BX45" i="3"/>
  <c r="BY45" i="3"/>
  <c r="BZ45" i="3"/>
  <c r="CA45" i="3"/>
  <c r="CB45" i="3"/>
  <c r="CC45" i="3"/>
  <c r="BX46" i="3"/>
  <c r="BY46" i="3"/>
  <c r="BZ46" i="3"/>
  <c r="CA46" i="3"/>
  <c r="CB46" i="3"/>
  <c r="CC46" i="3"/>
  <c r="BX47" i="3"/>
  <c r="BY47" i="3"/>
  <c r="BZ47" i="3"/>
  <c r="CA47" i="3"/>
  <c r="CB47" i="3"/>
  <c r="CC47" i="3"/>
  <c r="BX48" i="3"/>
  <c r="BY48" i="3"/>
  <c r="BZ48" i="3"/>
  <c r="CA48" i="3"/>
  <c r="CB48" i="3"/>
  <c r="CC48" i="3"/>
  <c r="BX49" i="3"/>
  <c r="BY49" i="3"/>
  <c r="BZ49" i="3"/>
  <c r="CA49" i="3"/>
  <c r="CB49" i="3"/>
  <c r="CC49" i="3"/>
  <c r="BX50" i="3"/>
  <c r="BY50" i="3"/>
  <c r="BZ50" i="3"/>
  <c r="CA50" i="3"/>
  <c r="CB50" i="3"/>
  <c r="CC50" i="3"/>
  <c r="BX51" i="3"/>
  <c r="BY51" i="3"/>
  <c r="BZ51" i="3"/>
  <c r="CA51" i="3"/>
  <c r="CB51" i="3"/>
  <c r="CC51" i="3"/>
  <c r="BX52" i="3"/>
  <c r="BY52" i="3"/>
  <c r="BZ52" i="3"/>
  <c r="CA52" i="3"/>
  <c r="CB52" i="3"/>
  <c r="CC52" i="3"/>
  <c r="BX53" i="3"/>
  <c r="BY53" i="3"/>
  <c r="BZ53" i="3"/>
  <c r="CA53" i="3"/>
  <c r="CB53" i="3"/>
  <c r="CC53" i="3"/>
  <c r="BX54" i="3"/>
  <c r="BY54" i="3"/>
  <c r="BZ54" i="3"/>
  <c r="CA54" i="3"/>
  <c r="CB54" i="3"/>
  <c r="CC54" i="3"/>
  <c r="BX55" i="3"/>
  <c r="BY55" i="3"/>
  <c r="BZ55" i="3"/>
  <c r="CA55" i="3"/>
  <c r="CB55" i="3"/>
  <c r="CC55" i="3"/>
  <c r="BX56" i="3"/>
  <c r="BY56" i="3"/>
  <c r="BZ56" i="3"/>
  <c r="CA56" i="3"/>
  <c r="CB56" i="3"/>
  <c r="CC56" i="3"/>
  <c r="BX57" i="3"/>
  <c r="BY57" i="3"/>
  <c r="BZ57" i="3"/>
  <c r="CA57" i="3"/>
  <c r="CB57" i="3"/>
  <c r="CC57" i="3"/>
  <c r="BX58" i="3"/>
  <c r="BY58" i="3"/>
  <c r="BZ58" i="3"/>
  <c r="CA58" i="3"/>
  <c r="CB58" i="3"/>
  <c r="CC58" i="3"/>
  <c r="BX59" i="3"/>
  <c r="BY59" i="3"/>
  <c r="BZ59" i="3"/>
  <c r="CA59" i="3"/>
  <c r="CB59" i="3"/>
  <c r="CC59" i="3"/>
  <c r="BX60" i="3"/>
  <c r="BY60" i="3"/>
  <c r="BZ60" i="3"/>
  <c r="CA60" i="3"/>
  <c r="CB60" i="3"/>
  <c r="CC60" i="3"/>
  <c r="BX61" i="3"/>
  <c r="BY61" i="3"/>
  <c r="BZ61" i="3"/>
  <c r="CA61" i="3"/>
  <c r="CB61" i="3"/>
  <c r="CC61" i="3"/>
  <c r="BX62" i="3"/>
  <c r="BY62" i="3"/>
  <c r="BZ62" i="3"/>
  <c r="CA62" i="3"/>
  <c r="CB62" i="3"/>
  <c r="CC62" i="3"/>
  <c r="BX63" i="3"/>
  <c r="BY63" i="3"/>
  <c r="BZ63" i="3"/>
  <c r="CA63" i="3"/>
  <c r="CB63" i="3"/>
  <c r="CC63" i="3"/>
  <c r="BX64" i="3"/>
  <c r="BY64" i="3"/>
  <c r="BZ64" i="3"/>
  <c r="CA64" i="3"/>
  <c r="CB64" i="3"/>
  <c r="CC64" i="3"/>
  <c r="BX65" i="3"/>
  <c r="BY65" i="3"/>
  <c r="BZ65" i="3"/>
  <c r="CA65" i="3"/>
  <c r="CB65" i="3"/>
  <c r="CC65" i="3"/>
  <c r="BX66" i="3"/>
  <c r="BY66" i="3"/>
  <c r="BZ66" i="3"/>
  <c r="CA66" i="3"/>
  <c r="CB66" i="3"/>
  <c r="CC66" i="3"/>
  <c r="BX67" i="3"/>
  <c r="BY67" i="3"/>
  <c r="BZ67" i="3"/>
  <c r="CA67" i="3"/>
  <c r="CB67" i="3"/>
  <c r="CC67" i="3"/>
  <c r="BX68" i="3"/>
  <c r="BY68" i="3"/>
  <c r="BZ68" i="3"/>
  <c r="CA68" i="3"/>
  <c r="CB68" i="3"/>
  <c r="CC68" i="3"/>
  <c r="BX69" i="3"/>
  <c r="BY69" i="3"/>
  <c r="BZ69" i="3"/>
  <c r="CA69" i="3"/>
  <c r="CB69" i="3"/>
  <c r="CC69" i="3"/>
  <c r="BX70" i="3"/>
  <c r="BY70" i="3"/>
  <c r="BZ70" i="3"/>
  <c r="CA70" i="3"/>
  <c r="CB70" i="3"/>
  <c r="CC70" i="3"/>
  <c r="BX71" i="3"/>
  <c r="BY71" i="3"/>
  <c r="BZ71" i="3"/>
  <c r="CA71" i="3"/>
  <c r="CB71" i="3"/>
  <c r="CC71" i="3"/>
  <c r="BX72" i="3"/>
  <c r="BY72" i="3"/>
  <c r="BZ72" i="3"/>
  <c r="CA72" i="3"/>
  <c r="CB72" i="3"/>
  <c r="CC72" i="3"/>
  <c r="BX73" i="3"/>
  <c r="BY73" i="3"/>
  <c r="BZ73" i="3"/>
  <c r="CA73" i="3"/>
  <c r="CB73" i="3"/>
  <c r="CC73" i="3"/>
  <c r="BX74" i="3"/>
  <c r="BY74" i="3"/>
  <c r="BZ74" i="3"/>
  <c r="CA74" i="3"/>
  <c r="CB74" i="3"/>
  <c r="CC74" i="3"/>
  <c r="BX75" i="3"/>
  <c r="BY75" i="3"/>
  <c r="BZ75" i="3"/>
  <c r="CA75" i="3"/>
  <c r="CB75" i="3"/>
  <c r="CC75" i="3"/>
  <c r="BX76" i="3"/>
  <c r="BY76" i="3"/>
  <c r="BZ76" i="3"/>
  <c r="CA76" i="3"/>
  <c r="CB76" i="3"/>
  <c r="CC76" i="3"/>
  <c r="BX77" i="3"/>
  <c r="BY77" i="3"/>
  <c r="BZ77" i="3"/>
  <c r="CA77" i="3"/>
  <c r="CB77" i="3"/>
  <c r="CC77" i="3"/>
  <c r="BX78" i="3"/>
  <c r="BY78" i="3"/>
  <c r="BZ78" i="3"/>
  <c r="CA78" i="3"/>
  <c r="CB78" i="3"/>
  <c r="CC78" i="3"/>
  <c r="BX79" i="3"/>
  <c r="BY79" i="3"/>
  <c r="BZ79" i="3"/>
  <c r="CA79" i="3"/>
  <c r="CB79" i="3"/>
  <c r="CC79" i="3"/>
  <c r="BX80" i="3"/>
  <c r="BY80" i="3"/>
  <c r="BZ80" i="3"/>
  <c r="CA80" i="3"/>
  <c r="CB80" i="3"/>
  <c r="CC80" i="3"/>
  <c r="BX81" i="3"/>
  <c r="BY81" i="3"/>
  <c r="BZ81" i="3"/>
  <c r="CA81" i="3"/>
  <c r="CB81" i="3"/>
  <c r="CC81" i="3"/>
  <c r="BX82" i="3"/>
  <c r="BY82" i="3"/>
  <c r="BZ82" i="3"/>
  <c r="CA82" i="3"/>
  <c r="CB82" i="3"/>
  <c r="CC82" i="3"/>
  <c r="BX83" i="3"/>
  <c r="BY83" i="3"/>
  <c r="BZ83" i="3"/>
  <c r="CA83" i="3"/>
  <c r="CB83" i="3"/>
  <c r="CC83" i="3"/>
  <c r="BX84" i="3"/>
  <c r="BY84" i="3"/>
  <c r="BZ84" i="3"/>
  <c r="CA84" i="3"/>
  <c r="CB84" i="3"/>
  <c r="CC84" i="3"/>
  <c r="BX85" i="3"/>
  <c r="BY85" i="3"/>
  <c r="BZ85" i="3"/>
  <c r="CA85" i="3"/>
  <c r="CB85" i="3"/>
  <c r="CC85" i="3"/>
  <c r="BX86" i="3"/>
  <c r="BY86" i="3"/>
  <c r="BZ86" i="3"/>
  <c r="CA86" i="3"/>
  <c r="CB86" i="3"/>
  <c r="CC86" i="3"/>
  <c r="BX87" i="3"/>
  <c r="BY87" i="3"/>
  <c r="BZ87" i="3"/>
  <c r="CA87" i="3"/>
  <c r="CB87" i="3"/>
  <c r="CC87" i="3"/>
  <c r="BX88" i="3"/>
  <c r="BY88" i="3"/>
  <c r="BZ88" i="3"/>
  <c r="CA88" i="3"/>
  <c r="CB88" i="3"/>
  <c r="CC88" i="3"/>
  <c r="BX89" i="3"/>
  <c r="BY89" i="3"/>
  <c r="BZ89" i="3"/>
  <c r="CA89" i="3"/>
  <c r="CB89" i="3"/>
  <c r="CC89" i="3"/>
  <c r="BX90" i="3"/>
  <c r="BY90" i="3"/>
  <c r="BZ90" i="3"/>
  <c r="CA90" i="3"/>
  <c r="CB90" i="3"/>
  <c r="CC90" i="3"/>
  <c r="BX91" i="3"/>
  <c r="BY91" i="3"/>
  <c r="BZ91" i="3"/>
  <c r="CA91" i="3"/>
  <c r="CB91" i="3"/>
  <c r="CC91" i="3"/>
  <c r="BX92" i="3"/>
  <c r="BY92" i="3"/>
  <c r="BZ92" i="3"/>
  <c r="CA92" i="3"/>
  <c r="CB92" i="3"/>
  <c r="CC92" i="3"/>
  <c r="BX93" i="3"/>
  <c r="BY93" i="3"/>
  <c r="BZ93" i="3"/>
  <c r="CA93" i="3"/>
  <c r="CB93" i="3"/>
  <c r="CC93" i="3"/>
  <c r="BX94" i="3"/>
  <c r="BY94" i="3"/>
  <c r="BZ94" i="3"/>
  <c r="CA94" i="3"/>
  <c r="CB94" i="3"/>
  <c r="CC94" i="3"/>
  <c r="BX95" i="3"/>
  <c r="BY95" i="3"/>
  <c r="BZ95" i="3"/>
  <c r="CA95" i="3"/>
  <c r="CB95" i="3"/>
  <c r="CC95" i="3"/>
  <c r="BX96" i="3"/>
  <c r="BY96" i="3"/>
  <c r="BZ96" i="3"/>
  <c r="CA96" i="3"/>
  <c r="CB96" i="3"/>
  <c r="CC96" i="3"/>
  <c r="BX97" i="3"/>
  <c r="BY97" i="3"/>
  <c r="BZ97" i="3"/>
  <c r="CA97" i="3"/>
  <c r="CB97" i="3"/>
  <c r="CC97" i="3"/>
  <c r="BX98" i="3"/>
  <c r="BY98" i="3"/>
  <c r="BZ98" i="3"/>
  <c r="CA98" i="3"/>
  <c r="CB98" i="3"/>
  <c r="CC98" i="3"/>
  <c r="BX99" i="3"/>
  <c r="BY99" i="3"/>
  <c r="BZ99" i="3"/>
  <c r="CA99" i="3"/>
  <c r="CB99" i="3"/>
  <c r="CC99" i="3"/>
  <c r="BX105" i="3"/>
  <c r="BY105" i="3"/>
  <c r="BZ105" i="3"/>
  <c r="CA105" i="3"/>
  <c r="CB105" i="3"/>
  <c r="CC105" i="3"/>
  <c r="BX106" i="3"/>
  <c r="BY106" i="3"/>
  <c r="BZ106" i="3"/>
  <c r="CA106" i="3"/>
  <c r="CB106" i="3"/>
  <c r="CC106" i="3"/>
  <c r="BX107" i="3"/>
  <c r="BY107" i="3"/>
  <c r="BZ107" i="3"/>
  <c r="CA107" i="3"/>
  <c r="CB107" i="3"/>
  <c r="CC107" i="3"/>
  <c r="BX108" i="3"/>
  <c r="BY108" i="3"/>
  <c r="BZ108" i="3"/>
  <c r="CA108" i="3"/>
  <c r="CB108" i="3"/>
  <c r="CC108" i="3"/>
  <c r="BX109" i="3"/>
  <c r="BY109" i="3"/>
  <c r="BZ109" i="3"/>
  <c r="CA109" i="3"/>
  <c r="CB109" i="3"/>
  <c r="CC109" i="3"/>
  <c r="BX110" i="3"/>
  <c r="BY110" i="3"/>
  <c r="BZ110" i="3"/>
  <c r="CA110" i="3"/>
  <c r="CB110" i="3"/>
  <c r="CC110" i="3"/>
  <c r="BX111" i="3"/>
  <c r="BY111" i="3"/>
  <c r="BZ111" i="3"/>
  <c r="CA111" i="3"/>
  <c r="CB111" i="3"/>
  <c r="CC111" i="3"/>
  <c r="BX112" i="3"/>
  <c r="BY112" i="3"/>
  <c r="BZ112" i="3"/>
  <c r="CA112" i="3"/>
  <c r="CB112" i="3"/>
  <c r="CC112" i="3"/>
  <c r="BX113" i="3"/>
  <c r="BY113" i="3"/>
  <c r="BZ113" i="3"/>
  <c r="CA113" i="3"/>
  <c r="CB113" i="3"/>
  <c r="CC113" i="3"/>
  <c r="BX114" i="3"/>
  <c r="BY114" i="3"/>
  <c r="BZ114" i="3"/>
  <c r="CA114" i="3"/>
  <c r="CB114" i="3"/>
  <c r="CC114" i="3"/>
  <c r="BX115" i="3"/>
  <c r="BY115" i="3"/>
  <c r="BZ115" i="3"/>
  <c r="CA115" i="3"/>
  <c r="CB115" i="3"/>
  <c r="CC115" i="3"/>
  <c r="BX116" i="3"/>
  <c r="BY116" i="3"/>
  <c r="BZ116" i="3"/>
  <c r="CA116" i="3"/>
  <c r="CB116" i="3"/>
  <c r="CC116" i="3"/>
  <c r="BX117" i="3"/>
  <c r="BY117" i="3"/>
  <c r="BZ117" i="3"/>
  <c r="CA117" i="3"/>
  <c r="CB117" i="3"/>
  <c r="CC117" i="3"/>
  <c r="BX118" i="3"/>
  <c r="BY118" i="3"/>
  <c r="BZ118" i="3"/>
  <c r="CA118" i="3"/>
  <c r="CB118" i="3"/>
  <c r="CC118" i="3"/>
  <c r="BX119" i="3"/>
  <c r="BY119" i="3"/>
  <c r="BZ119" i="3"/>
  <c r="CA119" i="3"/>
  <c r="CB119" i="3"/>
  <c r="CC119" i="3"/>
  <c r="BX120" i="3"/>
  <c r="BY120" i="3"/>
  <c r="BZ120" i="3"/>
  <c r="CA120" i="3"/>
  <c r="CB120" i="3"/>
  <c r="CC120" i="3"/>
  <c r="BX121" i="3"/>
  <c r="BY121" i="3"/>
  <c r="BZ121" i="3"/>
  <c r="CA121" i="3"/>
  <c r="CB121" i="3"/>
  <c r="CC121" i="3"/>
  <c r="BX122" i="3"/>
  <c r="BY122" i="3"/>
  <c r="BZ122" i="3"/>
  <c r="CA122" i="3"/>
  <c r="CB122" i="3"/>
  <c r="CC122" i="3"/>
  <c r="BX123" i="3"/>
  <c r="BY123" i="3"/>
  <c r="BZ123" i="3"/>
  <c r="CA123" i="3"/>
  <c r="CB123" i="3"/>
  <c r="CC123" i="3"/>
  <c r="BX124" i="3"/>
  <c r="BY124" i="3"/>
  <c r="BZ124" i="3"/>
  <c r="CA124" i="3"/>
  <c r="CB124" i="3"/>
  <c r="CC124" i="3"/>
  <c r="BX125" i="3"/>
  <c r="BY125" i="3"/>
  <c r="BZ125" i="3"/>
  <c r="CA125" i="3"/>
  <c r="CB125" i="3"/>
  <c r="CC125" i="3"/>
  <c r="BX126" i="3"/>
  <c r="BY126" i="3"/>
  <c r="BZ126" i="3"/>
  <c r="CA126" i="3"/>
  <c r="CB126" i="3"/>
  <c r="CC126" i="3"/>
  <c r="BX127" i="3"/>
  <c r="BY127" i="3"/>
  <c r="BZ127" i="3"/>
  <c r="CA127" i="3"/>
  <c r="CB127" i="3"/>
  <c r="CC127" i="3"/>
  <c r="BX128" i="3"/>
  <c r="BY128" i="3"/>
  <c r="BZ128" i="3"/>
  <c r="CA128" i="3"/>
  <c r="CB128" i="3"/>
  <c r="CC128" i="3"/>
  <c r="BX129" i="3"/>
  <c r="BY129" i="3"/>
  <c r="BZ129" i="3"/>
  <c r="CA129" i="3"/>
  <c r="CB129" i="3"/>
  <c r="CC129" i="3"/>
  <c r="BX130" i="3"/>
  <c r="BY130" i="3"/>
  <c r="BZ130" i="3"/>
  <c r="CA130" i="3"/>
  <c r="CB130" i="3"/>
  <c r="CC130" i="3"/>
  <c r="BX131" i="3"/>
  <c r="BY131" i="3"/>
  <c r="BZ131" i="3"/>
  <c r="CA131" i="3"/>
  <c r="CB131" i="3"/>
  <c r="CC131" i="3"/>
  <c r="BX132" i="3"/>
  <c r="BY132" i="3"/>
  <c r="BZ132" i="3"/>
  <c r="CA132" i="3"/>
  <c r="CB132" i="3"/>
  <c r="CC132" i="3"/>
  <c r="BX133" i="3"/>
  <c r="BY133" i="3"/>
  <c r="BZ133" i="3"/>
  <c r="CA133" i="3"/>
  <c r="CB133" i="3"/>
  <c r="CC133" i="3"/>
  <c r="BX134" i="3"/>
  <c r="BY134" i="3"/>
  <c r="BZ134" i="3"/>
  <c r="CA134" i="3"/>
  <c r="CB134" i="3"/>
  <c r="CC134" i="3"/>
  <c r="BX135" i="3"/>
  <c r="BY135" i="3"/>
  <c r="BZ135" i="3"/>
  <c r="CA135" i="3"/>
  <c r="CB135" i="3"/>
  <c r="CC135" i="3"/>
  <c r="BX136" i="3"/>
  <c r="BY136" i="3"/>
  <c r="BZ136" i="3"/>
  <c r="CA136" i="3"/>
  <c r="CB136" i="3"/>
  <c r="CC136" i="3"/>
  <c r="BX137" i="3"/>
  <c r="BY137" i="3"/>
  <c r="BZ137" i="3"/>
  <c r="CA137" i="3"/>
  <c r="CB137" i="3"/>
  <c r="CC137" i="3"/>
  <c r="BX138" i="3"/>
  <c r="BY138" i="3"/>
  <c r="BZ138" i="3"/>
  <c r="CA138" i="3"/>
  <c r="CB138" i="3"/>
  <c r="CC138" i="3"/>
  <c r="BX139" i="3"/>
  <c r="BY139" i="3"/>
  <c r="BZ139" i="3"/>
  <c r="CA139" i="3"/>
  <c r="CB139" i="3"/>
  <c r="CC139" i="3"/>
  <c r="BX140" i="3"/>
  <c r="BY140" i="3"/>
  <c r="BZ140" i="3"/>
  <c r="CA140" i="3"/>
  <c r="CB140" i="3"/>
  <c r="CC140" i="3"/>
  <c r="BX141" i="3"/>
  <c r="BY141" i="3"/>
  <c r="BZ141" i="3"/>
  <c r="CA141" i="3"/>
  <c r="CB141" i="3"/>
  <c r="CC141" i="3"/>
  <c r="BX142" i="3"/>
  <c r="BY142" i="3"/>
  <c r="BZ142" i="3"/>
  <c r="CA142" i="3"/>
  <c r="CB142" i="3"/>
  <c r="CC142" i="3"/>
  <c r="BX143" i="3"/>
  <c r="BY143" i="3"/>
  <c r="BZ143" i="3"/>
  <c r="CA143" i="3"/>
  <c r="CB143" i="3"/>
  <c r="CC143" i="3"/>
  <c r="BX144" i="3"/>
  <c r="BY144" i="3"/>
  <c r="BZ144" i="3"/>
  <c r="CA144" i="3"/>
  <c r="CB144" i="3"/>
  <c r="CC144" i="3"/>
  <c r="BX145" i="3"/>
  <c r="BY145" i="3"/>
  <c r="BZ145" i="3"/>
  <c r="CA145" i="3"/>
  <c r="CB145" i="3"/>
  <c r="CC145" i="3"/>
  <c r="BX146" i="3"/>
  <c r="BY146" i="3"/>
  <c r="BZ146" i="3"/>
  <c r="CA146" i="3"/>
  <c r="CB146" i="3"/>
  <c r="CC146" i="3"/>
  <c r="BX147" i="3"/>
  <c r="BY147" i="3"/>
  <c r="BZ147" i="3"/>
  <c r="CA147" i="3"/>
  <c r="CB147" i="3"/>
  <c r="CC147" i="3"/>
  <c r="BX148" i="3"/>
  <c r="BY148" i="3"/>
  <c r="BZ148" i="3"/>
  <c r="CA148" i="3"/>
  <c r="CB148" i="3"/>
  <c r="CC148" i="3"/>
  <c r="BX149" i="3"/>
  <c r="BY149" i="3"/>
  <c r="BZ149" i="3"/>
  <c r="CA149" i="3"/>
  <c r="CB149" i="3"/>
  <c r="CC149" i="3"/>
  <c r="BX150" i="3"/>
  <c r="BY150" i="3"/>
  <c r="BZ150" i="3"/>
  <c r="CA150" i="3"/>
  <c r="CB150" i="3"/>
  <c r="CC150" i="3"/>
  <c r="BX151" i="3"/>
  <c r="BY151" i="3"/>
  <c r="BZ151" i="3"/>
  <c r="CA151" i="3"/>
  <c r="CB151" i="3"/>
  <c r="CC151" i="3"/>
  <c r="BX152" i="3"/>
  <c r="BY152" i="3"/>
  <c r="BZ152" i="3"/>
  <c r="CA152" i="3"/>
  <c r="CB152" i="3"/>
  <c r="CC152" i="3"/>
  <c r="BX153" i="3"/>
  <c r="BY153" i="3"/>
  <c r="BZ153" i="3"/>
  <c r="CA153" i="3"/>
  <c r="CB153" i="3"/>
  <c r="CC153" i="3"/>
  <c r="BX154" i="3"/>
  <c r="BY154" i="3"/>
  <c r="BZ154" i="3"/>
  <c r="CA154" i="3"/>
  <c r="CB154" i="3"/>
  <c r="CC154" i="3"/>
  <c r="BX155" i="3"/>
  <c r="BY155" i="3"/>
  <c r="BZ155" i="3"/>
  <c r="CA155" i="3"/>
  <c r="CB155" i="3"/>
  <c r="CC155" i="3"/>
  <c r="BX156" i="3"/>
  <c r="BY156" i="3"/>
  <c r="BZ156" i="3"/>
  <c r="CA156" i="3"/>
  <c r="CB156" i="3"/>
  <c r="CC156" i="3"/>
  <c r="BX157" i="3"/>
  <c r="BY157" i="3"/>
  <c r="BZ157" i="3"/>
  <c r="CA157" i="3"/>
  <c r="CB157" i="3"/>
  <c r="CC157" i="3"/>
  <c r="BX158" i="3"/>
  <c r="BY158" i="3"/>
  <c r="BZ158" i="3"/>
  <c r="CA158" i="3"/>
  <c r="CB158" i="3"/>
  <c r="CC158" i="3"/>
  <c r="BX159" i="3"/>
  <c r="BY159" i="3"/>
  <c r="BZ159" i="3"/>
  <c r="CA159" i="3"/>
  <c r="CB159" i="3"/>
  <c r="CC159" i="3"/>
  <c r="BX160" i="3"/>
  <c r="BY160" i="3"/>
  <c r="BZ160" i="3"/>
  <c r="CA160" i="3"/>
  <c r="CB160" i="3"/>
  <c r="CC160" i="3"/>
  <c r="BX161" i="3"/>
  <c r="BY161" i="3"/>
  <c r="BZ161" i="3"/>
  <c r="CA161" i="3"/>
  <c r="CB161" i="3"/>
  <c r="CC161" i="3"/>
  <c r="BX162" i="3"/>
  <c r="BY162" i="3"/>
  <c r="BZ162" i="3"/>
  <c r="CA162" i="3"/>
  <c r="CB162" i="3"/>
  <c r="CC162" i="3"/>
  <c r="BX163" i="3"/>
  <c r="BY163" i="3"/>
  <c r="BZ163" i="3"/>
  <c r="CA163" i="3"/>
  <c r="CB163" i="3"/>
  <c r="CC163" i="3"/>
  <c r="BX164" i="3"/>
  <c r="BY164" i="3"/>
  <c r="BZ164" i="3"/>
  <c r="CA164" i="3"/>
  <c r="CB164" i="3"/>
  <c r="CC164" i="3"/>
  <c r="BX165" i="3"/>
  <c r="BY165" i="3"/>
  <c r="BZ165" i="3"/>
  <c r="CA165" i="3"/>
  <c r="CB165" i="3"/>
  <c r="CC165" i="3"/>
  <c r="BX166" i="3"/>
  <c r="BY166" i="3"/>
  <c r="BZ166" i="3"/>
  <c r="CA166" i="3"/>
  <c r="CB166" i="3"/>
  <c r="CC166" i="3"/>
  <c r="BX167" i="3"/>
  <c r="BY167" i="3"/>
  <c r="BZ167" i="3"/>
  <c r="CA167" i="3"/>
  <c r="CB167" i="3"/>
  <c r="CC167" i="3"/>
  <c r="BX168" i="3"/>
  <c r="BY168" i="3"/>
  <c r="BZ168" i="3"/>
  <c r="CA168" i="3"/>
  <c r="CB168" i="3"/>
  <c r="CC168" i="3"/>
  <c r="BX169" i="3"/>
  <c r="BY169" i="3"/>
  <c r="BZ169" i="3"/>
  <c r="CA169" i="3"/>
  <c r="CB169" i="3"/>
  <c r="CC169" i="3"/>
  <c r="BX170" i="3"/>
  <c r="BY170" i="3"/>
  <c r="BZ170" i="3"/>
  <c r="CA170" i="3"/>
  <c r="CB170" i="3"/>
  <c r="CC170" i="3"/>
  <c r="BX171" i="3"/>
  <c r="BY171" i="3"/>
  <c r="BZ171" i="3"/>
  <c r="CA171" i="3"/>
  <c r="CB171" i="3"/>
  <c r="CC171" i="3"/>
  <c r="BX172" i="3"/>
  <c r="BY172" i="3"/>
  <c r="BZ172" i="3"/>
  <c r="CA172" i="3"/>
  <c r="CB172" i="3"/>
  <c r="CC172" i="3"/>
  <c r="BX173" i="3"/>
  <c r="BY173" i="3"/>
  <c r="BZ173" i="3"/>
  <c r="CA173" i="3"/>
  <c r="CB173" i="3"/>
  <c r="CC173" i="3"/>
  <c r="BX174" i="3"/>
  <c r="BY174" i="3"/>
  <c r="BZ174" i="3"/>
  <c r="CA174" i="3"/>
  <c r="CB174" i="3"/>
  <c r="CC174" i="3"/>
  <c r="BX175" i="3"/>
  <c r="BY175" i="3"/>
  <c r="BZ175" i="3"/>
  <c r="CA175" i="3"/>
  <c r="CB175" i="3"/>
  <c r="CC175" i="3"/>
  <c r="BX176" i="3"/>
  <c r="BY176" i="3"/>
  <c r="BZ176" i="3"/>
  <c r="CA176" i="3"/>
  <c r="CB176" i="3"/>
  <c r="CC176" i="3"/>
  <c r="BX177" i="3"/>
  <c r="BY177" i="3"/>
  <c r="BZ177" i="3"/>
  <c r="CA177" i="3"/>
  <c r="CB177" i="3"/>
  <c r="CC177" i="3"/>
  <c r="BX178" i="3"/>
  <c r="BY178" i="3"/>
  <c r="BZ178" i="3"/>
  <c r="CA178" i="3"/>
  <c r="CB178" i="3"/>
  <c r="CC178" i="3"/>
  <c r="BX179" i="3"/>
  <c r="BY179" i="3"/>
  <c r="BZ179" i="3"/>
  <c r="CA179" i="3"/>
  <c r="CB179" i="3"/>
  <c r="CC179" i="3"/>
  <c r="BX180" i="3"/>
  <c r="BY180" i="3"/>
  <c r="BZ180" i="3"/>
  <c r="CA180" i="3"/>
  <c r="CB180" i="3"/>
  <c r="CC180" i="3"/>
  <c r="BX181" i="3"/>
  <c r="BY181" i="3"/>
  <c r="BZ181" i="3"/>
  <c r="CA181" i="3"/>
  <c r="CB181" i="3"/>
  <c r="CC181" i="3"/>
  <c r="BX187" i="3"/>
  <c r="BY187" i="3"/>
  <c r="BZ187" i="3"/>
  <c r="CA187" i="3"/>
  <c r="CB187" i="3"/>
  <c r="CC187" i="3"/>
  <c r="BX188" i="3"/>
  <c r="BY188" i="3"/>
  <c r="BZ188" i="3"/>
  <c r="CA188" i="3"/>
  <c r="CB188" i="3"/>
  <c r="CC188" i="3"/>
  <c r="BX189" i="3"/>
  <c r="BY189" i="3"/>
  <c r="BZ189" i="3"/>
  <c r="CA189" i="3"/>
  <c r="CB189" i="3"/>
  <c r="CC189" i="3"/>
  <c r="BX190" i="3"/>
  <c r="BY190" i="3"/>
  <c r="BZ190" i="3"/>
  <c r="CA190" i="3"/>
  <c r="CB190" i="3"/>
  <c r="CC190" i="3"/>
  <c r="BX191" i="3"/>
  <c r="BY191" i="3"/>
  <c r="BZ191" i="3"/>
  <c r="CA191" i="3"/>
  <c r="CB191" i="3"/>
  <c r="CC191" i="3"/>
  <c r="BX192" i="3"/>
  <c r="BY192" i="3"/>
  <c r="BZ192" i="3"/>
  <c r="CA192" i="3"/>
  <c r="CB192" i="3"/>
  <c r="CC192" i="3"/>
  <c r="BX193" i="3"/>
  <c r="BY193" i="3"/>
  <c r="BZ193" i="3"/>
  <c r="CA193" i="3"/>
  <c r="CB193" i="3"/>
  <c r="CC193" i="3"/>
  <c r="BX194" i="3"/>
  <c r="BY194" i="3"/>
  <c r="BZ194" i="3"/>
  <c r="CA194" i="3"/>
  <c r="CB194" i="3"/>
  <c r="CC194" i="3"/>
  <c r="BX195" i="3"/>
  <c r="BY195" i="3"/>
  <c r="BZ195" i="3"/>
  <c r="CA195" i="3"/>
  <c r="CB195" i="3"/>
  <c r="CC195" i="3"/>
  <c r="BX196" i="3"/>
  <c r="BY196" i="3"/>
  <c r="BZ196" i="3"/>
  <c r="CA196" i="3"/>
  <c r="CB196" i="3"/>
  <c r="CC196" i="3"/>
  <c r="CC4" i="3"/>
  <c r="CB4" i="3"/>
  <c r="CA4" i="3"/>
  <c r="BZ4" i="3"/>
  <c r="BY4" i="3"/>
  <c r="BX4" i="3"/>
  <c r="BS5" i="3"/>
  <c r="BT5" i="3"/>
  <c r="BU5" i="3"/>
  <c r="BV5" i="3"/>
  <c r="BS6" i="3"/>
  <c r="BT6" i="3"/>
  <c r="BU6" i="3"/>
  <c r="BV6" i="3"/>
  <c r="BS7" i="3"/>
  <c r="BT7" i="3"/>
  <c r="BU7" i="3"/>
  <c r="BV7" i="3"/>
  <c r="BS8" i="3"/>
  <c r="BT8" i="3"/>
  <c r="BU8" i="3"/>
  <c r="BV8" i="3"/>
  <c r="BS9" i="3"/>
  <c r="BT9" i="3"/>
  <c r="BU9" i="3"/>
  <c r="BV9" i="3"/>
  <c r="BS10" i="3"/>
  <c r="BT10" i="3"/>
  <c r="BU10" i="3"/>
  <c r="BV10" i="3"/>
  <c r="BS11" i="3"/>
  <c r="BT11" i="3"/>
  <c r="BU11" i="3"/>
  <c r="BV11" i="3"/>
  <c r="BS12" i="3"/>
  <c r="BT12" i="3"/>
  <c r="BU12" i="3"/>
  <c r="BV12" i="3"/>
  <c r="BS13" i="3"/>
  <c r="BT13" i="3"/>
  <c r="BU13" i="3"/>
  <c r="BV13" i="3"/>
  <c r="BS14" i="3"/>
  <c r="BT14" i="3"/>
  <c r="BU14" i="3"/>
  <c r="BV14" i="3"/>
  <c r="BS15" i="3"/>
  <c r="BT15" i="3"/>
  <c r="BU15" i="3"/>
  <c r="BV15" i="3"/>
  <c r="BS16" i="3"/>
  <c r="BT16" i="3"/>
  <c r="BU16" i="3"/>
  <c r="BV16" i="3"/>
  <c r="BS17" i="3"/>
  <c r="BT17" i="3"/>
  <c r="BU17" i="3"/>
  <c r="BV17" i="3"/>
  <c r="BS18" i="3"/>
  <c r="BT18" i="3"/>
  <c r="BU18" i="3"/>
  <c r="BV18" i="3"/>
  <c r="BS19" i="3"/>
  <c r="BT19" i="3"/>
  <c r="BU19" i="3"/>
  <c r="BV19" i="3"/>
  <c r="BS20" i="3"/>
  <c r="BT20" i="3"/>
  <c r="BU20" i="3"/>
  <c r="BV20" i="3"/>
  <c r="BS21" i="3"/>
  <c r="BT21" i="3"/>
  <c r="BU21" i="3"/>
  <c r="BV21" i="3"/>
  <c r="BS22" i="3"/>
  <c r="BT22" i="3"/>
  <c r="BU22" i="3"/>
  <c r="BV22" i="3"/>
  <c r="BS23" i="3"/>
  <c r="BT23" i="3"/>
  <c r="BU23" i="3"/>
  <c r="BV23" i="3"/>
  <c r="BS24" i="3"/>
  <c r="BT24" i="3"/>
  <c r="BU24" i="3"/>
  <c r="BV24" i="3"/>
  <c r="BS25" i="3"/>
  <c r="BT25" i="3"/>
  <c r="BU25" i="3"/>
  <c r="BV25" i="3"/>
  <c r="BS26" i="3"/>
  <c r="BT26" i="3"/>
  <c r="BU26" i="3"/>
  <c r="BV26" i="3"/>
  <c r="BS27" i="3"/>
  <c r="BT27" i="3"/>
  <c r="BU27" i="3"/>
  <c r="BV27" i="3"/>
  <c r="BS28" i="3"/>
  <c r="BT28" i="3"/>
  <c r="BU28" i="3"/>
  <c r="BV28" i="3"/>
  <c r="BS29" i="3"/>
  <c r="BT29" i="3"/>
  <c r="BU29" i="3"/>
  <c r="BV29" i="3"/>
  <c r="BS30" i="3"/>
  <c r="BT30" i="3"/>
  <c r="BU30" i="3"/>
  <c r="BV30" i="3"/>
  <c r="BS31" i="3"/>
  <c r="BT31" i="3"/>
  <c r="BU31" i="3"/>
  <c r="BV31" i="3"/>
  <c r="BS32" i="3"/>
  <c r="BT32" i="3"/>
  <c r="BU32" i="3"/>
  <c r="BV32" i="3"/>
  <c r="BS33" i="3"/>
  <c r="BT33" i="3"/>
  <c r="BU33" i="3"/>
  <c r="BV33" i="3"/>
  <c r="BS34" i="3"/>
  <c r="BT34" i="3"/>
  <c r="BU34" i="3"/>
  <c r="BV34" i="3"/>
  <c r="BS39" i="3"/>
  <c r="BT39" i="3"/>
  <c r="BU39" i="3"/>
  <c r="BV39" i="3"/>
  <c r="BS40" i="3"/>
  <c r="BT40" i="3"/>
  <c r="BU40" i="3"/>
  <c r="BV40" i="3"/>
  <c r="BS41" i="3"/>
  <c r="BT41" i="3"/>
  <c r="BU41" i="3"/>
  <c r="BV41" i="3"/>
  <c r="BS42" i="3"/>
  <c r="BT42" i="3"/>
  <c r="BU42" i="3"/>
  <c r="BV42" i="3"/>
  <c r="BS43" i="3"/>
  <c r="BT43" i="3"/>
  <c r="BU43" i="3"/>
  <c r="BV43" i="3"/>
  <c r="BS44" i="3"/>
  <c r="BT44" i="3"/>
  <c r="BU44" i="3"/>
  <c r="BV44" i="3"/>
  <c r="BS45" i="3"/>
  <c r="BT45" i="3"/>
  <c r="BU45" i="3"/>
  <c r="BV45" i="3"/>
  <c r="BS46" i="3"/>
  <c r="BT46" i="3"/>
  <c r="BU46" i="3"/>
  <c r="BV46" i="3"/>
  <c r="BS47" i="3"/>
  <c r="BT47" i="3"/>
  <c r="BU47" i="3"/>
  <c r="BV47" i="3"/>
  <c r="BS48" i="3"/>
  <c r="BT48" i="3"/>
  <c r="BU48" i="3"/>
  <c r="BV48" i="3"/>
  <c r="BS49" i="3"/>
  <c r="BT49" i="3"/>
  <c r="BU49" i="3"/>
  <c r="BV49" i="3"/>
  <c r="BS50" i="3"/>
  <c r="BT50" i="3"/>
  <c r="BU50" i="3"/>
  <c r="BV50" i="3"/>
  <c r="BS51" i="3"/>
  <c r="BT51" i="3"/>
  <c r="BU51" i="3"/>
  <c r="BV51" i="3"/>
  <c r="BS52" i="3"/>
  <c r="BT52" i="3"/>
  <c r="BU52" i="3"/>
  <c r="BV52" i="3"/>
  <c r="BS53" i="3"/>
  <c r="BT53" i="3"/>
  <c r="BU53" i="3"/>
  <c r="BV53" i="3"/>
  <c r="BS54" i="3"/>
  <c r="BT54" i="3"/>
  <c r="BU54" i="3"/>
  <c r="BV54" i="3"/>
  <c r="BS55" i="3"/>
  <c r="BT55" i="3"/>
  <c r="BU55" i="3"/>
  <c r="BV55" i="3"/>
  <c r="BS56" i="3"/>
  <c r="BT56" i="3"/>
  <c r="BU56" i="3"/>
  <c r="BV56" i="3"/>
  <c r="BS57" i="3"/>
  <c r="BT57" i="3"/>
  <c r="BU57" i="3"/>
  <c r="BV57" i="3"/>
  <c r="BS58" i="3"/>
  <c r="BT58" i="3"/>
  <c r="BU58" i="3"/>
  <c r="BV58" i="3"/>
  <c r="BS59" i="3"/>
  <c r="BT59" i="3"/>
  <c r="BU59" i="3"/>
  <c r="BV59" i="3"/>
  <c r="BS60" i="3"/>
  <c r="BT60" i="3"/>
  <c r="BU60" i="3"/>
  <c r="BV60" i="3"/>
  <c r="BS61" i="3"/>
  <c r="BT61" i="3"/>
  <c r="BU61" i="3"/>
  <c r="BV61" i="3"/>
  <c r="BS62" i="3"/>
  <c r="BT62" i="3"/>
  <c r="BU62" i="3"/>
  <c r="BV62" i="3"/>
  <c r="BS63" i="3"/>
  <c r="BT63" i="3"/>
  <c r="BU63" i="3"/>
  <c r="BV63" i="3"/>
  <c r="BS64" i="3"/>
  <c r="BT64" i="3"/>
  <c r="BU64" i="3"/>
  <c r="BV64" i="3"/>
  <c r="BS65" i="3"/>
  <c r="BT65" i="3"/>
  <c r="BU65" i="3"/>
  <c r="BV65" i="3"/>
  <c r="BS66" i="3"/>
  <c r="BT66" i="3"/>
  <c r="BU66" i="3"/>
  <c r="BV66" i="3"/>
  <c r="BS67" i="3"/>
  <c r="BT67" i="3"/>
  <c r="BU67" i="3"/>
  <c r="BV67" i="3"/>
  <c r="BS68" i="3"/>
  <c r="BT68" i="3"/>
  <c r="BU68" i="3"/>
  <c r="BV68" i="3"/>
  <c r="BS69" i="3"/>
  <c r="BT69" i="3"/>
  <c r="BU69" i="3"/>
  <c r="BV69" i="3"/>
  <c r="BS70" i="3"/>
  <c r="BT70" i="3"/>
  <c r="BU70" i="3"/>
  <c r="BV70" i="3"/>
  <c r="BS71" i="3"/>
  <c r="BT71" i="3"/>
  <c r="BU71" i="3"/>
  <c r="BV71" i="3"/>
  <c r="BS72" i="3"/>
  <c r="BT72" i="3"/>
  <c r="BU72" i="3"/>
  <c r="BV72" i="3"/>
  <c r="BS73" i="3"/>
  <c r="BT73" i="3"/>
  <c r="BU73" i="3"/>
  <c r="BV73" i="3"/>
  <c r="BS74" i="3"/>
  <c r="BT74" i="3"/>
  <c r="BU74" i="3"/>
  <c r="BV74" i="3"/>
  <c r="BS75" i="3"/>
  <c r="BT75" i="3"/>
  <c r="BU75" i="3"/>
  <c r="BV75" i="3"/>
  <c r="BS76" i="3"/>
  <c r="BT76" i="3"/>
  <c r="BU76" i="3"/>
  <c r="BV76" i="3"/>
  <c r="BS77" i="3"/>
  <c r="BT77" i="3"/>
  <c r="BU77" i="3"/>
  <c r="BV77" i="3"/>
  <c r="BS78" i="3"/>
  <c r="BT78" i="3"/>
  <c r="BU78" i="3"/>
  <c r="BV78" i="3"/>
  <c r="BS79" i="3"/>
  <c r="BT79" i="3"/>
  <c r="BU79" i="3"/>
  <c r="BV79" i="3"/>
  <c r="BS80" i="3"/>
  <c r="BT80" i="3"/>
  <c r="BU80" i="3"/>
  <c r="BV80" i="3"/>
  <c r="BS81" i="3"/>
  <c r="BT81" i="3"/>
  <c r="BU81" i="3"/>
  <c r="BV81" i="3"/>
  <c r="BS82" i="3"/>
  <c r="BT82" i="3"/>
  <c r="BU82" i="3"/>
  <c r="BV82" i="3"/>
  <c r="BS83" i="3"/>
  <c r="BT83" i="3"/>
  <c r="BU83" i="3"/>
  <c r="BV83" i="3"/>
  <c r="BS84" i="3"/>
  <c r="BT84" i="3"/>
  <c r="BU84" i="3"/>
  <c r="BV84" i="3"/>
  <c r="BS85" i="3"/>
  <c r="BT85" i="3"/>
  <c r="BU85" i="3"/>
  <c r="BV85" i="3"/>
  <c r="BS86" i="3"/>
  <c r="BT86" i="3"/>
  <c r="BU86" i="3"/>
  <c r="BV86" i="3"/>
  <c r="BS87" i="3"/>
  <c r="BT87" i="3"/>
  <c r="BU87" i="3"/>
  <c r="BV87" i="3"/>
  <c r="BS88" i="3"/>
  <c r="BT88" i="3"/>
  <c r="BU88" i="3"/>
  <c r="BV88" i="3"/>
  <c r="BS89" i="3"/>
  <c r="BT89" i="3"/>
  <c r="BU89" i="3"/>
  <c r="BV89" i="3"/>
  <c r="BS90" i="3"/>
  <c r="BT90" i="3"/>
  <c r="BU90" i="3"/>
  <c r="BV90" i="3"/>
  <c r="BS91" i="3"/>
  <c r="BT91" i="3"/>
  <c r="BU91" i="3"/>
  <c r="BV91" i="3"/>
  <c r="BS92" i="3"/>
  <c r="BT92" i="3"/>
  <c r="BU92" i="3"/>
  <c r="BV92" i="3"/>
  <c r="BS93" i="3"/>
  <c r="BT93" i="3"/>
  <c r="BU93" i="3"/>
  <c r="BV93" i="3"/>
  <c r="BS94" i="3"/>
  <c r="BT94" i="3"/>
  <c r="BU94" i="3"/>
  <c r="BV94" i="3"/>
  <c r="BS95" i="3"/>
  <c r="BT95" i="3"/>
  <c r="BU95" i="3"/>
  <c r="BV95" i="3"/>
  <c r="BS96" i="3"/>
  <c r="BT96" i="3"/>
  <c r="BU96" i="3"/>
  <c r="BV96" i="3"/>
  <c r="BS97" i="3"/>
  <c r="BT97" i="3"/>
  <c r="BU97" i="3"/>
  <c r="BV97" i="3"/>
  <c r="BS98" i="3"/>
  <c r="BT98" i="3"/>
  <c r="BU98" i="3"/>
  <c r="BV98" i="3"/>
  <c r="BS99" i="3"/>
  <c r="BT99" i="3"/>
  <c r="BU99" i="3"/>
  <c r="BV99" i="3"/>
  <c r="BS105" i="3"/>
  <c r="BT105" i="3"/>
  <c r="BU105" i="3"/>
  <c r="BV105" i="3"/>
  <c r="BS106" i="3"/>
  <c r="BT106" i="3"/>
  <c r="BU106" i="3"/>
  <c r="BV106" i="3"/>
  <c r="BS107" i="3"/>
  <c r="BT107" i="3"/>
  <c r="BU107" i="3"/>
  <c r="BV107" i="3"/>
  <c r="BS108" i="3"/>
  <c r="BT108" i="3"/>
  <c r="BU108" i="3"/>
  <c r="BV108" i="3"/>
  <c r="BS109" i="3"/>
  <c r="BT109" i="3"/>
  <c r="BU109" i="3"/>
  <c r="BV109" i="3"/>
  <c r="BS110" i="3"/>
  <c r="BT110" i="3"/>
  <c r="BU110" i="3"/>
  <c r="BV110" i="3"/>
  <c r="BS111" i="3"/>
  <c r="BT111" i="3"/>
  <c r="BU111" i="3"/>
  <c r="BV111" i="3"/>
  <c r="BS112" i="3"/>
  <c r="BT112" i="3"/>
  <c r="BU112" i="3"/>
  <c r="BV112" i="3"/>
  <c r="BS113" i="3"/>
  <c r="BT113" i="3"/>
  <c r="BU113" i="3"/>
  <c r="BV113" i="3"/>
  <c r="BS114" i="3"/>
  <c r="BT114" i="3"/>
  <c r="BU114" i="3"/>
  <c r="BV114" i="3"/>
  <c r="BS115" i="3"/>
  <c r="BT115" i="3"/>
  <c r="BU115" i="3"/>
  <c r="BV115" i="3"/>
  <c r="BS116" i="3"/>
  <c r="BT116" i="3"/>
  <c r="BU116" i="3"/>
  <c r="BV116" i="3"/>
  <c r="BS117" i="3"/>
  <c r="BT117" i="3"/>
  <c r="BU117" i="3"/>
  <c r="BV117" i="3"/>
  <c r="BS118" i="3"/>
  <c r="BT118" i="3"/>
  <c r="BU118" i="3"/>
  <c r="BV118" i="3"/>
  <c r="BS119" i="3"/>
  <c r="BT119" i="3"/>
  <c r="BU119" i="3"/>
  <c r="BV119" i="3"/>
  <c r="BS120" i="3"/>
  <c r="BT120" i="3"/>
  <c r="BU120" i="3"/>
  <c r="BV120" i="3"/>
  <c r="BS121" i="3"/>
  <c r="BT121" i="3"/>
  <c r="BU121" i="3"/>
  <c r="BV121" i="3"/>
  <c r="BS122" i="3"/>
  <c r="BT122" i="3"/>
  <c r="BU122" i="3"/>
  <c r="BV122" i="3"/>
  <c r="BS123" i="3"/>
  <c r="BT123" i="3"/>
  <c r="BU123" i="3"/>
  <c r="BV123" i="3"/>
  <c r="BS124" i="3"/>
  <c r="BT124" i="3"/>
  <c r="BU124" i="3"/>
  <c r="BV124" i="3"/>
  <c r="BS125" i="3"/>
  <c r="BT125" i="3"/>
  <c r="BU125" i="3"/>
  <c r="BV125" i="3"/>
  <c r="BS126" i="3"/>
  <c r="BT126" i="3"/>
  <c r="BU126" i="3"/>
  <c r="BV126" i="3"/>
  <c r="BS127" i="3"/>
  <c r="BT127" i="3"/>
  <c r="BU127" i="3"/>
  <c r="BV127" i="3"/>
  <c r="BS128" i="3"/>
  <c r="BT128" i="3"/>
  <c r="BU128" i="3"/>
  <c r="BV128" i="3"/>
  <c r="BS129" i="3"/>
  <c r="BT129" i="3"/>
  <c r="BU129" i="3"/>
  <c r="BV129" i="3"/>
  <c r="BS130" i="3"/>
  <c r="BT130" i="3"/>
  <c r="BU130" i="3"/>
  <c r="BV130" i="3"/>
  <c r="BS131" i="3"/>
  <c r="BT131" i="3"/>
  <c r="BU131" i="3"/>
  <c r="BV131" i="3"/>
  <c r="BS132" i="3"/>
  <c r="BT132" i="3"/>
  <c r="BU132" i="3"/>
  <c r="BV132" i="3"/>
  <c r="BS133" i="3"/>
  <c r="BT133" i="3"/>
  <c r="BU133" i="3"/>
  <c r="BV133" i="3"/>
  <c r="BS134" i="3"/>
  <c r="BT134" i="3"/>
  <c r="BU134" i="3"/>
  <c r="BV134" i="3"/>
  <c r="BS135" i="3"/>
  <c r="BT135" i="3"/>
  <c r="BU135" i="3"/>
  <c r="BV135" i="3"/>
  <c r="BS136" i="3"/>
  <c r="BT136" i="3"/>
  <c r="BU136" i="3"/>
  <c r="BV136" i="3"/>
  <c r="BS137" i="3"/>
  <c r="BT137" i="3"/>
  <c r="BU137" i="3"/>
  <c r="BV137" i="3"/>
  <c r="BS138" i="3"/>
  <c r="BT138" i="3"/>
  <c r="BU138" i="3"/>
  <c r="BV138" i="3"/>
  <c r="BS139" i="3"/>
  <c r="BT139" i="3"/>
  <c r="BU139" i="3"/>
  <c r="BV139" i="3"/>
  <c r="BS140" i="3"/>
  <c r="BT140" i="3"/>
  <c r="BU140" i="3"/>
  <c r="BV140" i="3"/>
  <c r="BS141" i="3"/>
  <c r="BT141" i="3"/>
  <c r="BU141" i="3"/>
  <c r="BV141" i="3"/>
  <c r="BS142" i="3"/>
  <c r="BT142" i="3"/>
  <c r="BU142" i="3"/>
  <c r="BV142" i="3"/>
  <c r="BS143" i="3"/>
  <c r="BT143" i="3"/>
  <c r="BU143" i="3"/>
  <c r="BV143" i="3"/>
  <c r="BS144" i="3"/>
  <c r="BT144" i="3"/>
  <c r="BU144" i="3"/>
  <c r="BV144" i="3"/>
  <c r="BS145" i="3"/>
  <c r="BT145" i="3"/>
  <c r="BU145" i="3"/>
  <c r="BV145" i="3"/>
  <c r="BS146" i="3"/>
  <c r="BT146" i="3"/>
  <c r="BU146" i="3"/>
  <c r="BV146" i="3"/>
  <c r="BS147" i="3"/>
  <c r="BT147" i="3"/>
  <c r="BU147" i="3"/>
  <c r="BV147" i="3"/>
  <c r="BS148" i="3"/>
  <c r="BT148" i="3"/>
  <c r="BU148" i="3"/>
  <c r="BV148" i="3"/>
  <c r="BS149" i="3"/>
  <c r="BT149" i="3"/>
  <c r="BU149" i="3"/>
  <c r="BV149" i="3"/>
  <c r="BS150" i="3"/>
  <c r="BT150" i="3"/>
  <c r="BU150" i="3"/>
  <c r="BV150" i="3"/>
  <c r="BS151" i="3"/>
  <c r="BT151" i="3"/>
  <c r="BU151" i="3"/>
  <c r="BV151" i="3"/>
  <c r="BS152" i="3"/>
  <c r="BT152" i="3"/>
  <c r="BU152" i="3"/>
  <c r="BV152" i="3"/>
  <c r="BS153" i="3"/>
  <c r="BT153" i="3"/>
  <c r="BU153" i="3"/>
  <c r="BV153" i="3"/>
  <c r="BS154" i="3"/>
  <c r="BT154" i="3"/>
  <c r="BU154" i="3"/>
  <c r="BV154" i="3"/>
  <c r="BS155" i="3"/>
  <c r="BT155" i="3"/>
  <c r="BU155" i="3"/>
  <c r="BV155" i="3"/>
  <c r="BS156" i="3"/>
  <c r="BT156" i="3"/>
  <c r="BU156" i="3"/>
  <c r="BV156" i="3"/>
  <c r="BS157" i="3"/>
  <c r="BT157" i="3"/>
  <c r="BU157" i="3"/>
  <c r="BV157" i="3"/>
  <c r="BS158" i="3"/>
  <c r="BT158" i="3"/>
  <c r="BU158" i="3"/>
  <c r="BV158" i="3"/>
  <c r="BS159" i="3"/>
  <c r="BT159" i="3"/>
  <c r="BU159" i="3"/>
  <c r="BV159" i="3"/>
  <c r="BS160" i="3"/>
  <c r="BT160" i="3"/>
  <c r="BU160" i="3"/>
  <c r="BV160" i="3"/>
  <c r="BS161" i="3"/>
  <c r="BT161" i="3"/>
  <c r="BU161" i="3"/>
  <c r="BV161" i="3"/>
  <c r="BS162" i="3"/>
  <c r="BT162" i="3"/>
  <c r="BU162" i="3"/>
  <c r="BV162" i="3"/>
  <c r="BS163" i="3"/>
  <c r="BT163" i="3"/>
  <c r="BU163" i="3"/>
  <c r="BV163" i="3"/>
  <c r="BS164" i="3"/>
  <c r="BT164" i="3"/>
  <c r="BU164" i="3"/>
  <c r="BV164" i="3"/>
  <c r="BS165" i="3"/>
  <c r="BT165" i="3"/>
  <c r="BU165" i="3"/>
  <c r="BV165" i="3"/>
  <c r="BS166" i="3"/>
  <c r="BT166" i="3"/>
  <c r="BU166" i="3"/>
  <c r="BV166" i="3"/>
  <c r="BS167" i="3"/>
  <c r="BT167" i="3"/>
  <c r="BU167" i="3"/>
  <c r="BV167" i="3"/>
  <c r="BS168" i="3"/>
  <c r="BT168" i="3"/>
  <c r="BU168" i="3"/>
  <c r="BV168" i="3"/>
  <c r="BS169" i="3"/>
  <c r="BT169" i="3"/>
  <c r="BU169" i="3"/>
  <c r="BV169" i="3"/>
  <c r="BS170" i="3"/>
  <c r="BT170" i="3"/>
  <c r="BU170" i="3"/>
  <c r="BV170" i="3"/>
  <c r="BS171" i="3"/>
  <c r="BT171" i="3"/>
  <c r="BU171" i="3"/>
  <c r="BV171" i="3"/>
  <c r="BS172" i="3"/>
  <c r="BT172" i="3"/>
  <c r="BU172" i="3"/>
  <c r="BV172" i="3"/>
  <c r="BS173" i="3"/>
  <c r="BT173" i="3"/>
  <c r="BU173" i="3"/>
  <c r="BV173" i="3"/>
  <c r="BS174" i="3"/>
  <c r="BT174" i="3"/>
  <c r="BU174" i="3"/>
  <c r="BV174" i="3"/>
  <c r="BS175" i="3"/>
  <c r="BT175" i="3"/>
  <c r="BU175" i="3"/>
  <c r="BV175" i="3"/>
  <c r="BS176" i="3"/>
  <c r="BT176" i="3"/>
  <c r="BU176" i="3"/>
  <c r="BV176" i="3"/>
  <c r="BS177" i="3"/>
  <c r="BT177" i="3"/>
  <c r="BU177" i="3"/>
  <c r="BV177" i="3"/>
  <c r="BS178" i="3"/>
  <c r="BT178" i="3"/>
  <c r="BU178" i="3"/>
  <c r="BV178" i="3"/>
  <c r="BS179" i="3"/>
  <c r="BT179" i="3"/>
  <c r="BU179" i="3"/>
  <c r="BV179" i="3"/>
  <c r="BS180" i="3"/>
  <c r="BT180" i="3"/>
  <c r="BU180" i="3"/>
  <c r="BV180" i="3"/>
  <c r="BS181" i="3"/>
  <c r="BT181" i="3"/>
  <c r="BU181" i="3"/>
  <c r="BV181" i="3"/>
  <c r="BS187" i="3"/>
  <c r="BT187" i="3"/>
  <c r="BU187" i="3"/>
  <c r="BV187" i="3"/>
  <c r="BS188" i="3"/>
  <c r="BT188" i="3"/>
  <c r="BU188" i="3"/>
  <c r="BV188" i="3"/>
  <c r="BS189" i="3"/>
  <c r="BT189" i="3"/>
  <c r="BU189" i="3"/>
  <c r="BV189" i="3"/>
  <c r="BS190" i="3"/>
  <c r="BT190" i="3"/>
  <c r="BU190" i="3"/>
  <c r="BV190" i="3"/>
  <c r="BS191" i="3"/>
  <c r="BT191" i="3"/>
  <c r="BU191" i="3"/>
  <c r="BV191" i="3"/>
  <c r="BS192" i="3"/>
  <c r="BT192" i="3"/>
  <c r="BU192" i="3"/>
  <c r="BV192" i="3"/>
  <c r="BS193" i="3"/>
  <c r="BT193" i="3"/>
  <c r="BU193" i="3"/>
  <c r="BV193" i="3"/>
  <c r="BS194" i="3"/>
  <c r="BT194" i="3"/>
  <c r="BU194" i="3"/>
  <c r="BV194" i="3"/>
  <c r="BS195" i="3"/>
  <c r="BT195" i="3"/>
  <c r="BU195" i="3"/>
  <c r="BV195" i="3"/>
  <c r="BS196" i="3"/>
  <c r="BT196" i="3"/>
  <c r="BU196" i="3"/>
  <c r="BV196" i="3"/>
  <c r="BV4" i="3"/>
  <c r="BU4" i="3"/>
  <c r="BT4" i="3"/>
  <c r="BS4" i="3"/>
  <c r="BH188" i="3"/>
  <c r="BI188" i="3"/>
  <c r="BJ188" i="3"/>
  <c r="BK188" i="3"/>
  <c r="BL188" i="3"/>
  <c r="BM188" i="3"/>
  <c r="BN188" i="3"/>
  <c r="BO188" i="3"/>
  <c r="BP188" i="3"/>
  <c r="BQ188" i="3"/>
  <c r="BH189" i="3"/>
  <c r="BI189" i="3"/>
  <c r="BJ189" i="3"/>
  <c r="BK189" i="3"/>
  <c r="BL189" i="3"/>
  <c r="BM189" i="3"/>
  <c r="BN189" i="3"/>
  <c r="BO189" i="3"/>
  <c r="BP189" i="3"/>
  <c r="BQ189" i="3"/>
  <c r="BH190" i="3"/>
  <c r="BI190" i="3"/>
  <c r="BJ190" i="3"/>
  <c r="BK190" i="3"/>
  <c r="BL190" i="3"/>
  <c r="BM190" i="3"/>
  <c r="BN190" i="3"/>
  <c r="BO190" i="3"/>
  <c r="BP190" i="3"/>
  <c r="BQ190" i="3"/>
  <c r="BH191" i="3"/>
  <c r="BI191" i="3"/>
  <c r="BJ191" i="3"/>
  <c r="BK191" i="3"/>
  <c r="BL191" i="3"/>
  <c r="BM191" i="3"/>
  <c r="BN191" i="3"/>
  <c r="BO191" i="3"/>
  <c r="BP191" i="3"/>
  <c r="BQ191" i="3"/>
  <c r="BH192" i="3"/>
  <c r="BI192" i="3"/>
  <c r="BJ192" i="3"/>
  <c r="BK192" i="3"/>
  <c r="BL192" i="3"/>
  <c r="BM192" i="3"/>
  <c r="BN192" i="3"/>
  <c r="BO192" i="3"/>
  <c r="BP192" i="3"/>
  <c r="BQ192" i="3"/>
  <c r="BH193" i="3"/>
  <c r="BI193" i="3"/>
  <c r="BJ193" i="3"/>
  <c r="BK193" i="3"/>
  <c r="BL193" i="3"/>
  <c r="BM193" i="3"/>
  <c r="BN193" i="3"/>
  <c r="BO193" i="3"/>
  <c r="BP193" i="3"/>
  <c r="BQ193" i="3"/>
  <c r="BH194" i="3"/>
  <c r="BI194" i="3"/>
  <c r="BJ194" i="3"/>
  <c r="BK194" i="3"/>
  <c r="BL194" i="3"/>
  <c r="BM194" i="3"/>
  <c r="BN194" i="3"/>
  <c r="BO194" i="3"/>
  <c r="BP194" i="3"/>
  <c r="BQ194" i="3"/>
  <c r="BH195" i="3"/>
  <c r="BI195" i="3"/>
  <c r="BJ195" i="3"/>
  <c r="BK195" i="3"/>
  <c r="BL195" i="3"/>
  <c r="BM195" i="3"/>
  <c r="BN195" i="3"/>
  <c r="BO195" i="3"/>
  <c r="BP195" i="3"/>
  <c r="BQ195" i="3"/>
  <c r="BH196" i="3"/>
  <c r="BI196" i="3"/>
  <c r="BJ196" i="3"/>
  <c r="BK196" i="3"/>
  <c r="BL196" i="3"/>
  <c r="BM196" i="3"/>
  <c r="BN196" i="3"/>
  <c r="BO196" i="3"/>
  <c r="BP196" i="3"/>
  <c r="BQ196" i="3"/>
  <c r="BQ187" i="3"/>
  <c r="BP187" i="3"/>
  <c r="BO187" i="3"/>
  <c r="BN187" i="3"/>
  <c r="BM187" i="3"/>
  <c r="BL187" i="3"/>
  <c r="BK187" i="3"/>
  <c r="BJ187" i="3"/>
  <c r="BI187" i="3"/>
  <c r="BH187" i="3"/>
  <c r="BH5" i="3"/>
  <c r="BI5" i="3"/>
  <c r="BJ5" i="3"/>
  <c r="BK5" i="3"/>
  <c r="BL5" i="3"/>
  <c r="BM5" i="3"/>
  <c r="BN5" i="3"/>
  <c r="BO5" i="3"/>
  <c r="BP5" i="3"/>
  <c r="BQ5" i="3"/>
  <c r="BH6" i="3"/>
  <c r="BI6" i="3"/>
  <c r="BJ6" i="3"/>
  <c r="BK6" i="3"/>
  <c r="BL6" i="3"/>
  <c r="BM6" i="3"/>
  <c r="BN6" i="3"/>
  <c r="BO6" i="3"/>
  <c r="BP6" i="3"/>
  <c r="BQ6" i="3"/>
  <c r="BH7" i="3"/>
  <c r="BI7" i="3"/>
  <c r="BJ7" i="3"/>
  <c r="BK7" i="3"/>
  <c r="BL7" i="3"/>
  <c r="BM7" i="3"/>
  <c r="BN7" i="3"/>
  <c r="BO7" i="3"/>
  <c r="BP7" i="3"/>
  <c r="BQ7" i="3"/>
  <c r="BH8" i="3"/>
  <c r="BI8" i="3"/>
  <c r="BJ8" i="3"/>
  <c r="BK8" i="3"/>
  <c r="BL8" i="3"/>
  <c r="BM8" i="3"/>
  <c r="BN8" i="3"/>
  <c r="BO8" i="3"/>
  <c r="BP8" i="3"/>
  <c r="BQ8" i="3"/>
  <c r="BH9" i="3"/>
  <c r="BI9" i="3"/>
  <c r="BJ9" i="3"/>
  <c r="BK9" i="3"/>
  <c r="BL9" i="3"/>
  <c r="BM9" i="3"/>
  <c r="BN9" i="3"/>
  <c r="BO9" i="3"/>
  <c r="BP9" i="3"/>
  <c r="BQ9" i="3"/>
  <c r="BH10" i="3"/>
  <c r="BI10" i="3"/>
  <c r="BJ10" i="3"/>
  <c r="BK10" i="3"/>
  <c r="BL10" i="3"/>
  <c r="BM10" i="3"/>
  <c r="BN10" i="3"/>
  <c r="BO10" i="3"/>
  <c r="BP10" i="3"/>
  <c r="BQ10" i="3"/>
  <c r="BH11" i="3"/>
  <c r="BI11" i="3"/>
  <c r="BJ11" i="3"/>
  <c r="BK11" i="3"/>
  <c r="BL11" i="3"/>
  <c r="BM11" i="3"/>
  <c r="BN11" i="3"/>
  <c r="BO11" i="3"/>
  <c r="BP11" i="3"/>
  <c r="BQ11" i="3"/>
  <c r="BH12" i="3"/>
  <c r="BI12" i="3"/>
  <c r="BJ12" i="3"/>
  <c r="BK12" i="3"/>
  <c r="BL12" i="3"/>
  <c r="BM12" i="3"/>
  <c r="BN12" i="3"/>
  <c r="BO12" i="3"/>
  <c r="BP12" i="3"/>
  <c r="BQ12" i="3"/>
  <c r="BH13" i="3"/>
  <c r="BI13" i="3"/>
  <c r="BJ13" i="3"/>
  <c r="BK13" i="3"/>
  <c r="BL13" i="3"/>
  <c r="BM13" i="3"/>
  <c r="BN13" i="3"/>
  <c r="BO13" i="3"/>
  <c r="BP13" i="3"/>
  <c r="BQ13" i="3"/>
  <c r="BH14" i="3"/>
  <c r="BI14" i="3"/>
  <c r="BJ14" i="3"/>
  <c r="BK14" i="3"/>
  <c r="BL14" i="3"/>
  <c r="BM14" i="3"/>
  <c r="BN14" i="3"/>
  <c r="BO14" i="3"/>
  <c r="BP14" i="3"/>
  <c r="BQ14" i="3"/>
  <c r="BH15" i="3"/>
  <c r="BI15" i="3"/>
  <c r="BJ15" i="3"/>
  <c r="BK15" i="3"/>
  <c r="BL15" i="3"/>
  <c r="BM15" i="3"/>
  <c r="BN15" i="3"/>
  <c r="BO15" i="3"/>
  <c r="BP15" i="3"/>
  <c r="BQ15" i="3"/>
  <c r="BH16" i="3"/>
  <c r="BI16" i="3"/>
  <c r="BJ16" i="3"/>
  <c r="BK16" i="3"/>
  <c r="BL16" i="3"/>
  <c r="BM16" i="3"/>
  <c r="BN16" i="3"/>
  <c r="BO16" i="3"/>
  <c r="BP16" i="3"/>
  <c r="BQ16" i="3"/>
  <c r="BH17" i="3"/>
  <c r="BI17" i="3"/>
  <c r="BJ17" i="3"/>
  <c r="BK17" i="3"/>
  <c r="BL17" i="3"/>
  <c r="BM17" i="3"/>
  <c r="BN17" i="3"/>
  <c r="BO17" i="3"/>
  <c r="BP17" i="3"/>
  <c r="BQ17" i="3"/>
  <c r="BH18" i="3"/>
  <c r="BI18" i="3"/>
  <c r="BJ18" i="3"/>
  <c r="BK18" i="3"/>
  <c r="BL18" i="3"/>
  <c r="BM18" i="3"/>
  <c r="BN18" i="3"/>
  <c r="BO18" i="3"/>
  <c r="BP18" i="3"/>
  <c r="BQ18" i="3"/>
  <c r="BH19" i="3"/>
  <c r="BI19" i="3"/>
  <c r="BJ19" i="3"/>
  <c r="BK19" i="3"/>
  <c r="BL19" i="3"/>
  <c r="BM19" i="3"/>
  <c r="BN19" i="3"/>
  <c r="BO19" i="3"/>
  <c r="BP19" i="3"/>
  <c r="BQ19" i="3"/>
  <c r="BH20" i="3"/>
  <c r="BI20" i="3"/>
  <c r="BJ20" i="3"/>
  <c r="BK20" i="3"/>
  <c r="BL20" i="3"/>
  <c r="BM20" i="3"/>
  <c r="BN20" i="3"/>
  <c r="BO20" i="3"/>
  <c r="BP20" i="3"/>
  <c r="BQ20" i="3"/>
  <c r="BH21" i="3"/>
  <c r="BI21" i="3"/>
  <c r="BJ21" i="3"/>
  <c r="BK21" i="3"/>
  <c r="BL21" i="3"/>
  <c r="BM21" i="3"/>
  <c r="BN21" i="3"/>
  <c r="BO21" i="3"/>
  <c r="BP21" i="3"/>
  <c r="BQ21" i="3"/>
  <c r="BH22" i="3"/>
  <c r="BI22" i="3"/>
  <c r="BJ22" i="3"/>
  <c r="BK22" i="3"/>
  <c r="BL22" i="3"/>
  <c r="BM22" i="3"/>
  <c r="BN22" i="3"/>
  <c r="BO22" i="3"/>
  <c r="BP22" i="3"/>
  <c r="BQ22" i="3"/>
  <c r="BH23" i="3"/>
  <c r="BI23" i="3"/>
  <c r="BJ23" i="3"/>
  <c r="BK23" i="3"/>
  <c r="BL23" i="3"/>
  <c r="BM23" i="3"/>
  <c r="BN23" i="3"/>
  <c r="BO23" i="3"/>
  <c r="BP23" i="3"/>
  <c r="BQ23" i="3"/>
  <c r="BH24" i="3"/>
  <c r="BI24" i="3"/>
  <c r="BJ24" i="3"/>
  <c r="BK24" i="3"/>
  <c r="BL24" i="3"/>
  <c r="BM24" i="3"/>
  <c r="BN24" i="3"/>
  <c r="BO24" i="3"/>
  <c r="BP24" i="3"/>
  <c r="BQ24" i="3"/>
  <c r="BH25" i="3"/>
  <c r="BI25" i="3"/>
  <c r="BJ25" i="3"/>
  <c r="BK25" i="3"/>
  <c r="BL25" i="3"/>
  <c r="BM25" i="3"/>
  <c r="BN25" i="3"/>
  <c r="BO25" i="3"/>
  <c r="BP25" i="3"/>
  <c r="BQ25" i="3"/>
  <c r="BH26" i="3"/>
  <c r="BI26" i="3"/>
  <c r="BJ26" i="3"/>
  <c r="BK26" i="3"/>
  <c r="BL26" i="3"/>
  <c r="BM26" i="3"/>
  <c r="BN26" i="3"/>
  <c r="BO26" i="3"/>
  <c r="BP26" i="3"/>
  <c r="BQ26" i="3"/>
  <c r="BH27" i="3"/>
  <c r="BI27" i="3"/>
  <c r="BJ27" i="3"/>
  <c r="BK27" i="3"/>
  <c r="BL27" i="3"/>
  <c r="BM27" i="3"/>
  <c r="BN27" i="3"/>
  <c r="BO27" i="3"/>
  <c r="BP27" i="3"/>
  <c r="BQ27" i="3"/>
  <c r="BH28" i="3"/>
  <c r="BI28" i="3"/>
  <c r="BJ28" i="3"/>
  <c r="BK28" i="3"/>
  <c r="BL28" i="3"/>
  <c r="BM28" i="3"/>
  <c r="BN28" i="3"/>
  <c r="BO28" i="3"/>
  <c r="BP28" i="3"/>
  <c r="BQ28" i="3"/>
  <c r="BH29" i="3"/>
  <c r="BI29" i="3"/>
  <c r="BJ29" i="3"/>
  <c r="BK29" i="3"/>
  <c r="BL29" i="3"/>
  <c r="BM29" i="3"/>
  <c r="BN29" i="3"/>
  <c r="BO29" i="3"/>
  <c r="BP29" i="3"/>
  <c r="BQ29" i="3"/>
  <c r="BH30" i="3"/>
  <c r="BI30" i="3"/>
  <c r="BJ30" i="3"/>
  <c r="BK30" i="3"/>
  <c r="BL30" i="3"/>
  <c r="BM30" i="3"/>
  <c r="BN30" i="3"/>
  <c r="BO30" i="3"/>
  <c r="BP30" i="3"/>
  <c r="BQ30" i="3"/>
  <c r="BH31" i="3"/>
  <c r="BI31" i="3"/>
  <c r="BJ31" i="3"/>
  <c r="BK31" i="3"/>
  <c r="BL31" i="3"/>
  <c r="BM31" i="3"/>
  <c r="BN31" i="3"/>
  <c r="BO31" i="3"/>
  <c r="BP31" i="3"/>
  <c r="BQ31" i="3"/>
  <c r="BH32" i="3"/>
  <c r="BI32" i="3"/>
  <c r="BJ32" i="3"/>
  <c r="BK32" i="3"/>
  <c r="BL32" i="3"/>
  <c r="BM32" i="3"/>
  <c r="BN32" i="3"/>
  <c r="BO32" i="3"/>
  <c r="BP32" i="3"/>
  <c r="BQ32" i="3"/>
  <c r="BH33" i="3"/>
  <c r="BI33" i="3"/>
  <c r="BJ33" i="3"/>
  <c r="BK33" i="3"/>
  <c r="BL33" i="3"/>
  <c r="BM33" i="3"/>
  <c r="BN33" i="3"/>
  <c r="BO33" i="3"/>
  <c r="BP33" i="3"/>
  <c r="BQ33" i="3"/>
  <c r="BH34" i="3"/>
  <c r="BI34" i="3"/>
  <c r="BJ34" i="3"/>
  <c r="BK34" i="3"/>
  <c r="BL34" i="3"/>
  <c r="BM34" i="3"/>
  <c r="BN34" i="3"/>
  <c r="BO34" i="3"/>
  <c r="BP34" i="3"/>
  <c r="BQ34" i="3"/>
  <c r="BH39" i="3"/>
  <c r="BI39" i="3"/>
  <c r="BJ39" i="3"/>
  <c r="BK39" i="3"/>
  <c r="BL39" i="3"/>
  <c r="BM39" i="3"/>
  <c r="BN39" i="3"/>
  <c r="BO39" i="3"/>
  <c r="BP39" i="3"/>
  <c r="BQ39" i="3"/>
  <c r="BH40" i="3"/>
  <c r="BI40" i="3"/>
  <c r="BJ40" i="3"/>
  <c r="BK40" i="3"/>
  <c r="BL40" i="3"/>
  <c r="BM40" i="3"/>
  <c r="BN40" i="3"/>
  <c r="BO40" i="3"/>
  <c r="BP40" i="3"/>
  <c r="BQ40" i="3"/>
  <c r="BH41" i="3"/>
  <c r="BI41" i="3"/>
  <c r="BJ41" i="3"/>
  <c r="BK41" i="3"/>
  <c r="BL41" i="3"/>
  <c r="BM41" i="3"/>
  <c r="BN41" i="3"/>
  <c r="BO41" i="3"/>
  <c r="BP41" i="3"/>
  <c r="BQ41" i="3"/>
  <c r="BH42" i="3"/>
  <c r="BI42" i="3"/>
  <c r="BJ42" i="3"/>
  <c r="BK42" i="3"/>
  <c r="BL42" i="3"/>
  <c r="BM42" i="3"/>
  <c r="BN42" i="3"/>
  <c r="BO42" i="3"/>
  <c r="BP42" i="3"/>
  <c r="BQ42" i="3"/>
  <c r="BH43" i="3"/>
  <c r="BI43" i="3"/>
  <c r="BJ43" i="3"/>
  <c r="BK43" i="3"/>
  <c r="BL43" i="3"/>
  <c r="BM43" i="3"/>
  <c r="BN43" i="3"/>
  <c r="BO43" i="3"/>
  <c r="BP43" i="3"/>
  <c r="BQ43" i="3"/>
  <c r="BH44" i="3"/>
  <c r="BI44" i="3"/>
  <c r="BJ44" i="3"/>
  <c r="BK44" i="3"/>
  <c r="BL44" i="3"/>
  <c r="BM44" i="3"/>
  <c r="BN44" i="3"/>
  <c r="BO44" i="3"/>
  <c r="BP44" i="3"/>
  <c r="BQ44" i="3"/>
  <c r="BH45" i="3"/>
  <c r="BI45" i="3"/>
  <c r="BJ45" i="3"/>
  <c r="BK45" i="3"/>
  <c r="BL45" i="3"/>
  <c r="BM45" i="3"/>
  <c r="BN45" i="3"/>
  <c r="BO45" i="3"/>
  <c r="BP45" i="3"/>
  <c r="BQ45" i="3"/>
  <c r="BH46" i="3"/>
  <c r="BI46" i="3"/>
  <c r="BJ46" i="3"/>
  <c r="BK46" i="3"/>
  <c r="BL46" i="3"/>
  <c r="BM46" i="3"/>
  <c r="BN46" i="3"/>
  <c r="BO46" i="3"/>
  <c r="BP46" i="3"/>
  <c r="BQ46" i="3"/>
  <c r="BH47" i="3"/>
  <c r="BI47" i="3"/>
  <c r="BJ47" i="3"/>
  <c r="BK47" i="3"/>
  <c r="BL47" i="3"/>
  <c r="BM47" i="3"/>
  <c r="BN47" i="3"/>
  <c r="BO47" i="3"/>
  <c r="BP47" i="3"/>
  <c r="BQ47" i="3"/>
  <c r="BH48" i="3"/>
  <c r="BI48" i="3"/>
  <c r="BJ48" i="3"/>
  <c r="BK48" i="3"/>
  <c r="BL48" i="3"/>
  <c r="BM48" i="3"/>
  <c r="BN48" i="3"/>
  <c r="BO48" i="3"/>
  <c r="BP48" i="3"/>
  <c r="BQ48" i="3"/>
  <c r="BH49" i="3"/>
  <c r="BI49" i="3"/>
  <c r="BJ49" i="3"/>
  <c r="BK49" i="3"/>
  <c r="BL49" i="3"/>
  <c r="BM49" i="3"/>
  <c r="BN49" i="3"/>
  <c r="BO49" i="3"/>
  <c r="BP49" i="3"/>
  <c r="BQ49" i="3"/>
  <c r="BH50" i="3"/>
  <c r="BI50" i="3"/>
  <c r="BJ50" i="3"/>
  <c r="BK50" i="3"/>
  <c r="BL50" i="3"/>
  <c r="BM50" i="3"/>
  <c r="BN50" i="3"/>
  <c r="BO50" i="3"/>
  <c r="BP50" i="3"/>
  <c r="BQ50" i="3"/>
  <c r="BH51" i="3"/>
  <c r="BI51" i="3"/>
  <c r="BJ51" i="3"/>
  <c r="BK51" i="3"/>
  <c r="BL51" i="3"/>
  <c r="BM51" i="3"/>
  <c r="BN51" i="3"/>
  <c r="BO51" i="3"/>
  <c r="BP51" i="3"/>
  <c r="BQ51" i="3"/>
  <c r="BH52" i="3"/>
  <c r="BI52" i="3"/>
  <c r="BJ52" i="3"/>
  <c r="BK52" i="3"/>
  <c r="BL52" i="3"/>
  <c r="BM52" i="3"/>
  <c r="BN52" i="3"/>
  <c r="BO52" i="3"/>
  <c r="BP52" i="3"/>
  <c r="BQ52" i="3"/>
  <c r="BH53" i="3"/>
  <c r="BI53" i="3"/>
  <c r="BJ53" i="3"/>
  <c r="BK53" i="3"/>
  <c r="BL53" i="3"/>
  <c r="BM53" i="3"/>
  <c r="BN53" i="3"/>
  <c r="BO53" i="3"/>
  <c r="BP53" i="3"/>
  <c r="BQ53" i="3"/>
  <c r="BH54" i="3"/>
  <c r="BI54" i="3"/>
  <c r="BJ54" i="3"/>
  <c r="BK54" i="3"/>
  <c r="BL54" i="3"/>
  <c r="BM54" i="3"/>
  <c r="BN54" i="3"/>
  <c r="BO54" i="3"/>
  <c r="BP54" i="3"/>
  <c r="BQ54" i="3"/>
  <c r="BH55" i="3"/>
  <c r="BI55" i="3"/>
  <c r="BJ55" i="3"/>
  <c r="BK55" i="3"/>
  <c r="BL55" i="3"/>
  <c r="BM55" i="3"/>
  <c r="BN55" i="3"/>
  <c r="BO55" i="3"/>
  <c r="BP55" i="3"/>
  <c r="BQ55" i="3"/>
  <c r="BH56" i="3"/>
  <c r="BI56" i="3"/>
  <c r="BJ56" i="3"/>
  <c r="BK56" i="3"/>
  <c r="BL56" i="3"/>
  <c r="BM56" i="3"/>
  <c r="BN56" i="3"/>
  <c r="BO56" i="3"/>
  <c r="BP56" i="3"/>
  <c r="BQ56" i="3"/>
  <c r="BH57" i="3"/>
  <c r="BI57" i="3"/>
  <c r="BJ57" i="3"/>
  <c r="BK57" i="3"/>
  <c r="BL57" i="3"/>
  <c r="BM57" i="3"/>
  <c r="BN57" i="3"/>
  <c r="BO57" i="3"/>
  <c r="BP57" i="3"/>
  <c r="BQ57" i="3"/>
  <c r="BH58" i="3"/>
  <c r="BI58" i="3"/>
  <c r="BJ58" i="3"/>
  <c r="BK58" i="3"/>
  <c r="BL58" i="3"/>
  <c r="BM58" i="3"/>
  <c r="BN58" i="3"/>
  <c r="BO58" i="3"/>
  <c r="BP58" i="3"/>
  <c r="BQ58" i="3"/>
  <c r="BH59" i="3"/>
  <c r="BI59" i="3"/>
  <c r="BJ59" i="3"/>
  <c r="BK59" i="3"/>
  <c r="BL59" i="3"/>
  <c r="BM59" i="3"/>
  <c r="BN59" i="3"/>
  <c r="BO59" i="3"/>
  <c r="BP59" i="3"/>
  <c r="BQ59" i="3"/>
  <c r="BH60" i="3"/>
  <c r="BI60" i="3"/>
  <c r="BJ60" i="3"/>
  <c r="BK60" i="3"/>
  <c r="BL60" i="3"/>
  <c r="BM60" i="3"/>
  <c r="BN60" i="3"/>
  <c r="BO60" i="3"/>
  <c r="BP60" i="3"/>
  <c r="BQ60" i="3"/>
  <c r="BH61" i="3"/>
  <c r="BI61" i="3"/>
  <c r="BJ61" i="3"/>
  <c r="BK61" i="3"/>
  <c r="BL61" i="3"/>
  <c r="BM61" i="3"/>
  <c r="BN61" i="3"/>
  <c r="BO61" i="3"/>
  <c r="BP61" i="3"/>
  <c r="BQ61" i="3"/>
  <c r="BH62" i="3"/>
  <c r="BI62" i="3"/>
  <c r="BJ62" i="3"/>
  <c r="BK62" i="3"/>
  <c r="BL62" i="3"/>
  <c r="BM62" i="3"/>
  <c r="BN62" i="3"/>
  <c r="BO62" i="3"/>
  <c r="BP62" i="3"/>
  <c r="BQ62" i="3"/>
  <c r="BH63" i="3"/>
  <c r="BI63" i="3"/>
  <c r="BJ63" i="3"/>
  <c r="BK63" i="3"/>
  <c r="BL63" i="3"/>
  <c r="BM63" i="3"/>
  <c r="BN63" i="3"/>
  <c r="BO63" i="3"/>
  <c r="BP63" i="3"/>
  <c r="BQ63" i="3"/>
  <c r="BH64" i="3"/>
  <c r="BI64" i="3"/>
  <c r="BJ64" i="3"/>
  <c r="BK64" i="3"/>
  <c r="BL64" i="3"/>
  <c r="BM64" i="3"/>
  <c r="BN64" i="3"/>
  <c r="BO64" i="3"/>
  <c r="BP64" i="3"/>
  <c r="BQ64" i="3"/>
  <c r="BH65" i="3"/>
  <c r="BI65" i="3"/>
  <c r="BJ65" i="3"/>
  <c r="BK65" i="3"/>
  <c r="BL65" i="3"/>
  <c r="BM65" i="3"/>
  <c r="BN65" i="3"/>
  <c r="BO65" i="3"/>
  <c r="BP65" i="3"/>
  <c r="BQ65" i="3"/>
  <c r="BH66" i="3"/>
  <c r="BI66" i="3"/>
  <c r="BJ66" i="3"/>
  <c r="BK66" i="3"/>
  <c r="BL66" i="3"/>
  <c r="BM66" i="3"/>
  <c r="BN66" i="3"/>
  <c r="BO66" i="3"/>
  <c r="BP66" i="3"/>
  <c r="BQ66" i="3"/>
  <c r="BH67" i="3"/>
  <c r="BI67" i="3"/>
  <c r="BJ67" i="3"/>
  <c r="BK67" i="3"/>
  <c r="BL67" i="3"/>
  <c r="BM67" i="3"/>
  <c r="BN67" i="3"/>
  <c r="BO67" i="3"/>
  <c r="BP67" i="3"/>
  <c r="BQ67" i="3"/>
  <c r="BH68" i="3"/>
  <c r="BI68" i="3"/>
  <c r="BJ68" i="3"/>
  <c r="BK68" i="3"/>
  <c r="BL68" i="3"/>
  <c r="BM68" i="3"/>
  <c r="BN68" i="3"/>
  <c r="BO68" i="3"/>
  <c r="BP68" i="3"/>
  <c r="BQ68" i="3"/>
  <c r="BH69" i="3"/>
  <c r="BI69" i="3"/>
  <c r="BJ69" i="3"/>
  <c r="BK69" i="3"/>
  <c r="BL69" i="3"/>
  <c r="BM69" i="3"/>
  <c r="BN69" i="3"/>
  <c r="BO69" i="3"/>
  <c r="BP69" i="3"/>
  <c r="BQ69" i="3"/>
  <c r="BH70" i="3"/>
  <c r="BI70" i="3"/>
  <c r="BJ70" i="3"/>
  <c r="BK70" i="3"/>
  <c r="BL70" i="3"/>
  <c r="BM70" i="3"/>
  <c r="BN70" i="3"/>
  <c r="BO70" i="3"/>
  <c r="BP70" i="3"/>
  <c r="BQ70" i="3"/>
  <c r="BH71" i="3"/>
  <c r="BI71" i="3"/>
  <c r="BJ71" i="3"/>
  <c r="BK71" i="3"/>
  <c r="BL71" i="3"/>
  <c r="BM71" i="3"/>
  <c r="BN71" i="3"/>
  <c r="BO71" i="3"/>
  <c r="BP71" i="3"/>
  <c r="BQ71" i="3"/>
  <c r="BH72" i="3"/>
  <c r="BI72" i="3"/>
  <c r="BJ72" i="3"/>
  <c r="BK72" i="3"/>
  <c r="BL72" i="3"/>
  <c r="BM72" i="3"/>
  <c r="BN72" i="3"/>
  <c r="BO72" i="3"/>
  <c r="BP72" i="3"/>
  <c r="BQ72" i="3"/>
  <c r="BH73" i="3"/>
  <c r="BI73" i="3"/>
  <c r="BJ73" i="3"/>
  <c r="BK73" i="3"/>
  <c r="BL73" i="3"/>
  <c r="BM73" i="3"/>
  <c r="BN73" i="3"/>
  <c r="BO73" i="3"/>
  <c r="BP73" i="3"/>
  <c r="BQ73" i="3"/>
  <c r="BH74" i="3"/>
  <c r="BI74" i="3"/>
  <c r="BJ74" i="3"/>
  <c r="BK74" i="3"/>
  <c r="BL74" i="3"/>
  <c r="BM74" i="3"/>
  <c r="BN74" i="3"/>
  <c r="BO74" i="3"/>
  <c r="BP74" i="3"/>
  <c r="BQ74" i="3"/>
  <c r="BH75" i="3"/>
  <c r="BI75" i="3"/>
  <c r="BJ75" i="3"/>
  <c r="BK75" i="3"/>
  <c r="BL75" i="3"/>
  <c r="BM75" i="3"/>
  <c r="BN75" i="3"/>
  <c r="BO75" i="3"/>
  <c r="BP75" i="3"/>
  <c r="BQ75" i="3"/>
  <c r="BH76" i="3"/>
  <c r="BI76" i="3"/>
  <c r="BJ76" i="3"/>
  <c r="BK76" i="3"/>
  <c r="BL76" i="3"/>
  <c r="BM76" i="3"/>
  <c r="BN76" i="3"/>
  <c r="BO76" i="3"/>
  <c r="BP76" i="3"/>
  <c r="BQ76" i="3"/>
  <c r="BH77" i="3"/>
  <c r="BI77" i="3"/>
  <c r="BJ77" i="3"/>
  <c r="BK77" i="3"/>
  <c r="BL77" i="3"/>
  <c r="BM77" i="3"/>
  <c r="BN77" i="3"/>
  <c r="BO77" i="3"/>
  <c r="BP77" i="3"/>
  <c r="BQ77" i="3"/>
  <c r="BH78" i="3"/>
  <c r="BI78" i="3"/>
  <c r="BJ78" i="3"/>
  <c r="BK78" i="3"/>
  <c r="BL78" i="3"/>
  <c r="BM78" i="3"/>
  <c r="BN78" i="3"/>
  <c r="BO78" i="3"/>
  <c r="BP78" i="3"/>
  <c r="BQ78" i="3"/>
  <c r="BH79" i="3"/>
  <c r="BI79" i="3"/>
  <c r="BJ79" i="3"/>
  <c r="BK79" i="3"/>
  <c r="BL79" i="3"/>
  <c r="BM79" i="3"/>
  <c r="BN79" i="3"/>
  <c r="BO79" i="3"/>
  <c r="BP79" i="3"/>
  <c r="BQ79" i="3"/>
  <c r="BH80" i="3"/>
  <c r="BI80" i="3"/>
  <c r="BJ80" i="3"/>
  <c r="BK80" i="3"/>
  <c r="BL80" i="3"/>
  <c r="BM80" i="3"/>
  <c r="BN80" i="3"/>
  <c r="BO80" i="3"/>
  <c r="BP80" i="3"/>
  <c r="BQ80" i="3"/>
  <c r="BH81" i="3"/>
  <c r="BI81" i="3"/>
  <c r="BJ81" i="3"/>
  <c r="BK81" i="3"/>
  <c r="BL81" i="3"/>
  <c r="BM81" i="3"/>
  <c r="BN81" i="3"/>
  <c r="BO81" i="3"/>
  <c r="BP81" i="3"/>
  <c r="BQ81" i="3"/>
  <c r="BH82" i="3"/>
  <c r="BI82" i="3"/>
  <c r="BJ82" i="3"/>
  <c r="BK82" i="3"/>
  <c r="BL82" i="3"/>
  <c r="BM82" i="3"/>
  <c r="BN82" i="3"/>
  <c r="BO82" i="3"/>
  <c r="BP82" i="3"/>
  <c r="BQ82" i="3"/>
  <c r="BH83" i="3"/>
  <c r="BI83" i="3"/>
  <c r="BJ83" i="3"/>
  <c r="BK83" i="3"/>
  <c r="BL83" i="3"/>
  <c r="BM83" i="3"/>
  <c r="BN83" i="3"/>
  <c r="BO83" i="3"/>
  <c r="BP83" i="3"/>
  <c r="BQ83" i="3"/>
  <c r="BH84" i="3"/>
  <c r="BI84" i="3"/>
  <c r="BJ84" i="3"/>
  <c r="BK84" i="3"/>
  <c r="BL84" i="3"/>
  <c r="BM84" i="3"/>
  <c r="BN84" i="3"/>
  <c r="BO84" i="3"/>
  <c r="BP84" i="3"/>
  <c r="BQ84" i="3"/>
  <c r="BH85" i="3"/>
  <c r="BI85" i="3"/>
  <c r="BJ85" i="3"/>
  <c r="BK85" i="3"/>
  <c r="BL85" i="3"/>
  <c r="BM85" i="3"/>
  <c r="BN85" i="3"/>
  <c r="BO85" i="3"/>
  <c r="BP85" i="3"/>
  <c r="BQ85" i="3"/>
  <c r="BH86" i="3"/>
  <c r="BI86" i="3"/>
  <c r="BJ86" i="3"/>
  <c r="BK86" i="3"/>
  <c r="BL86" i="3"/>
  <c r="BM86" i="3"/>
  <c r="BN86" i="3"/>
  <c r="BO86" i="3"/>
  <c r="BP86" i="3"/>
  <c r="BQ86" i="3"/>
  <c r="BH87" i="3"/>
  <c r="BI87" i="3"/>
  <c r="BJ87" i="3"/>
  <c r="BK87" i="3"/>
  <c r="BL87" i="3"/>
  <c r="BM87" i="3"/>
  <c r="BN87" i="3"/>
  <c r="BO87" i="3"/>
  <c r="BP87" i="3"/>
  <c r="BQ87" i="3"/>
  <c r="BH88" i="3"/>
  <c r="BI88" i="3"/>
  <c r="BJ88" i="3"/>
  <c r="BK88" i="3"/>
  <c r="BL88" i="3"/>
  <c r="BM88" i="3"/>
  <c r="BN88" i="3"/>
  <c r="BO88" i="3"/>
  <c r="BP88" i="3"/>
  <c r="BQ88" i="3"/>
  <c r="BH89" i="3"/>
  <c r="BI89" i="3"/>
  <c r="BJ89" i="3"/>
  <c r="BK89" i="3"/>
  <c r="BL89" i="3"/>
  <c r="BM89" i="3"/>
  <c r="BN89" i="3"/>
  <c r="BO89" i="3"/>
  <c r="BP89" i="3"/>
  <c r="BQ89" i="3"/>
  <c r="BH90" i="3"/>
  <c r="BI90" i="3"/>
  <c r="BJ90" i="3"/>
  <c r="BK90" i="3"/>
  <c r="BL90" i="3"/>
  <c r="BM90" i="3"/>
  <c r="BN90" i="3"/>
  <c r="BO90" i="3"/>
  <c r="BP90" i="3"/>
  <c r="BQ90" i="3"/>
  <c r="BH91" i="3"/>
  <c r="BI91" i="3"/>
  <c r="BJ91" i="3"/>
  <c r="BK91" i="3"/>
  <c r="BL91" i="3"/>
  <c r="BM91" i="3"/>
  <c r="BN91" i="3"/>
  <c r="BO91" i="3"/>
  <c r="BP91" i="3"/>
  <c r="BQ91" i="3"/>
  <c r="BH92" i="3"/>
  <c r="BI92" i="3"/>
  <c r="BJ92" i="3"/>
  <c r="BK92" i="3"/>
  <c r="BL92" i="3"/>
  <c r="BM92" i="3"/>
  <c r="BN92" i="3"/>
  <c r="BO92" i="3"/>
  <c r="BP92" i="3"/>
  <c r="BQ92" i="3"/>
  <c r="BH93" i="3"/>
  <c r="BI93" i="3"/>
  <c r="BJ93" i="3"/>
  <c r="BK93" i="3"/>
  <c r="BL93" i="3"/>
  <c r="BM93" i="3"/>
  <c r="BN93" i="3"/>
  <c r="BO93" i="3"/>
  <c r="BP93" i="3"/>
  <c r="BQ93" i="3"/>
  <c r="BH94" i="3"/>
  <c r="BI94" i="3"/>
  <c r="BJ94" i="3"/>
  <c r="BK94" i="3"/>
  <c r="BL94" i="3"/>
  <c r="BM94" i="3"/>
  <c r="BN94" i="3"/>
  <c r="BO94" i="3"/>
  <c r="BP94" i="3"/>
  <c r="BQ94" i="3"/>
  <c r="BH95" i="3"/>
  <c r="BI95" i="3"/>
  <c r="BJ95" i="3"/>
  <c r="BK95" i="3"/>
  <c r="BL95" i="3"/>
  <c r="BM95" i="3"/>
  <c r="BN95" i="3"/>
  <c r="BO95" i="3"/>
  <c r="BP95" i="3"/>
  <c r="BQ95" i="3"/>
  <c r="BH96" i="3"/>
  <c r="BI96" i="3"/>
  <c r="BJ96" i="3"/>
  <c r="BK96" i="3"/>
  <c r="BL96" i="3"/>
  <c r="BM96" i="3"/>
  <c r="BN96" i="3"/>
  <c r="BO96" i="3"/>
  <c r="BP96" i="3"/>
  <c r="BQ96" i="3"/>
  <c r="BH97" i="3"/>
  <c r="BI97" i="3"/>
  <c r="BJ97" i="3"/>
  <c r="BK97" i="3"/>
  <c r="BL97" i="3"/>
  <c r="BM97" i="3"/>
  <c r="BN97" i="3"/>
  <c r="BO97" i="3"/>
  <c r="BP97" i="3"/>
  <c r="BQ97" i="3"/>
  <c r="BH98" i="3"/>
  <c r="BI98" i="3"/>
  <c r="BJ98" i="3"/>
  <c r="BK98" i="3"/>
  <c r="BL98" i="3"/>
  <c r="BM98" i="3"/>
  <c r="BN98" i="3"/>
  <c r="BO98" i="3"/>
  <c r="BP98" i="3"/>
  <c r="BQ98" i="3"/>
  <c r="BH99" i="3"/>
  <c r="BI99" i="3"/>
  <c r="BJ99" i="3"/>
  <c r="BK99" i="3"/>
  <c r="BL99" i="3"/>
  <c r="BM99" i="3"/>
  <c r="BN99" i="3"/>
  <c r="BO99" i="3"/>
  <c r="BP99" i="3"/>
  <c r="BQ99" i="3"/>
  <c r="BH105" i="3"/>
  <c r="BI105" i="3"/>
  <c r="BJ105" i="3"/>
  <c r="BK105" i="3"/>
  <c r="BL105" i="3"/>
  <c r="BM105" i="3"/>
  <c r="BN105" i="3"/>
  <c r="BO105" i="3"/>
  <c r="BP105" i="3"/>
  <c r="BQ105" i="3"/>
  <c r="BH106" i="3"/>
  <c r="BI106" i="3"/>
  <c r="BJ106" i="3"/>
  <c r="BK106" i="3"/>
  <c r="BL106" i="3"/>
  <c r="BM106" i="3"/>
  <c r="BN106" i="3"/>
  <c r="BO106" i="3"/>
  <c r="BP106" i="3"/>
  <c r="BQ106" i="3"/>
  <c r="BH107" i="3"/>
  <c r="BI107" i="3"/>
  <c r="BJ107" i="3"/>
  <c r="BK107" i="3"/>
  <c r="BL107" i="3"/>
  <c r="BM107" i="3"/>
  <c r="BN107" i="3"/>
  <c r="BO107" i="3"/>
  <c r="BP107" i="3"/>
  <c r="BQ107" i="3"/>
  <c r="BH108" i="3"/>
  <c r="BI108" i="3"/>
  <c r="BJ108" i="3"/>
  <c r="BK108" i="3"/>
  <c r="BL108" i="3"/>
  <c r="BM108" i="3"/>
  <c r="BN108" i="3"/>
  <c r="BO108" i="3"/>
  <c r="BP108" i="3"/>
  <c r="BQ108" i="3"/>
  <c r="BH109" i="3"/>
  <c r="BI109" i="3"/>
  <c r="BJ109" i="3"/>
  <c r="BK109" i="3"/>
  <c r="BL109" i="3"/>
  <c r="BM109" i="3"/>
  <c r="BN109" i="3"/>
  <c r="BO109" i="3"/>
  <c r="BP109" i="3"/>
  <c r="BQ109" i="3"/>
  <c r="BH110" i="3"/>
  <c r="BI110" i="3"/>
  <c r="BJ110" i="3"/>
  <c r="BK110" i="3"/>
  <c r="BL110" i="3"/>
  <c r="BM110" i="3"/>
  <c r="BN110" i="3"/>
  <c r="BO110" i="3"/>
  <c r="BP110" i="3"/>
  <c r="BQ110" i="3"/>
  <c r="BH111" i="3"/>
  <c r="BI111" i="3"/>
  <c r="BJ111" i="3"/>
  <c r="BK111" i="3"/>
  <c r="BL111" i="3"/>
  <c r="BM111" i="3"/>
  <c r="BN111" i="3"/>
  <c r="BO111" i="3"/>
  <c r="BP111" i="3"/>
  <c r="BQ111" i="3"/>
  <c r="BH112" i="3"/>
  <c r="BI112" i="3"/>
  <c r="BJ112" i="3"/>
  <c r="BK112" i="3"/>
  <c r="BL112" i="3"/>
  <c r="BM112" i="3"/>
  <c r="BN112" i="3"/>
  <c r="BO112" i="3"/>
  <c r="BP112" i="3"/>
  <c r="BQ112" i="3"/>
  <c r="BH113" i="3"/>
  <c r="BI113" i="3"/>
  <c r="BJ113" i="3"/>
  <c r="BK113" i="3"/>
  <c r="BL113" i="3"/>
  <c r="BM113" i="3"/>
  <c r="BN113" i="3"/>
  <c r="BO113" i="3"/>
  <c r="BP113" i="3"/>
  <c r="BQ113" i="3"/>
  <c r="BH114" i="3"/>
  <c r="BI114" i="3"/>
  <c r="BJ114" i="3"/>
  <c r="BK114" i="3"/>
  <c r="BL114" i="3"/>
  <c r="BM114" i="3"/>
  <c r="BN114" i="3"/>
  <c r="BO114" i="3"/>
  <c r="BP114" i="3"/>
  <c r="BQ114" i="3"/>
  <c r="BH115" i="3"/>
  <c r="BI115" i="3"/>
  <c r="BJ115" i="3"/>
  <c r="BK115" i="3"/>
  <c r="BL115" i="3"/>
  <c r="BM115" i="3"/>
  <c r="BN115" i="3"/>
  <c r="BO115" i="3"/>
  <c r="BP115" i="3"/>
  <c r="BQ115" i="3"/>
  <c r="BH116" i="3"/>
  <c r="BI116" i="3"/>
  <c r="BJ116" i="3"/>
  <c r="BK116" i="3"/>
  <c r="BL116" i="3"/>
  <c r="BM116" i="3"/>
  <c r="BN116" i="3"/>
  <c r="BO116" i="3"/>
  <c r="BP116" i="3"/>
  <c r="BQ116" i="3"/>
  <c r="BH117" i="3"/>
  <c r="BI117" i="3"/>
  <c r="BJ117" i="3"/>
  <c r="BK117" i="3"/>
  <c r="BL117" i="3"/>
  <c r="BM117" i="3"/>
  <c r="BN117" i="3"/>
  <c r="BO117" i="3"/>
  <c r="BP117" i="3"/>
  <c r="BQ117" i="3"/>
  <c r="BH118" i="3"/>
  <c r="BI118" i="3"/>
  <c r="BJ118" i="3"/>
  <c r="BK118" i="3"/>
  <c r="BL118" i="3"/>
  <c r="BM118" i="3"/>
  <c r="BN118" i="3"/>
  <c r="BO118" i="3"/>
  <c r="BP118" i="3"/>
  <c r="BQ118" i="3"/>
  <c r="BH119" i="3"/>
  <c r="BI119" i="3"/>
  <c r="BJ119" i="3"/>
  <c r="BK119" i="3"/>
  <c r="BL119" i="3"/>
  <c r="BM119" i="3"/>
  <c r="BN119" i="3"/>
  <c r="BO119" i="3"/>
  <c r="BP119" i="3"/>
  <c r="BQ119" i="3"/>
  <c r="BH120" i="3"/>
  <c r="BI120" i="3"/>
  <c r="BJ120" i="3"/>
  <c r="BK120" i="3"/>
  <c r="BL120" i="3"/>
  <c r="BM120" i="3"/>
  <c r="BN120" i="3"/>
  <c r="BO120" i="3"/>
  <c r="BP120" i="3"/>
  <c r="BQ120" i="3"/>
  <c r="BH121" i="3"/>
  <c r="BI121" i="3"/>
  <c r="BJ121" i="3"/>
  <c r="BK121" i="3"/>
  <c r="BL121" i="3"/>
  <c r="BM121" i="3"/>
  <c r="BN121" i="3"/>
  <c r="BO121" i="3"/>
  <c r="BP121" i="3"/>
  <c r="BQ121" i="3"/>
  <c r="BH122" i="3"/>
  <c r="BI122" i="3"/>
  <c r="BJ122" i="3"/>
  <c r="BK122" i="3"/>
  <c r="BL122" i="3"/>
  <c r="BM122" i="3"/>
  <c r="BN122" i="3"/>
  <c r="BO122" i="3"/>
  <c r="BP122" i="3"/>
  <c r="BQ122" i="3"/>
  <c r="BH123" i="3"/>
  <c r="BI123" i="3"/>
  <c r="BJ123" i="3"/>
  <c r="BK123" i="3"/>
  <c r="BL123" i="3"/>
  <c r="BM123" i="3"/>
  <c r="BN123" i="3"/>
  <c r="BO123" i="3"/>
  <c r="BP123" i="3"/>
  <c r="BQ123" i="3"/>
  <c r="BH124" i="3"/>
  <c r="BI124" i="3"/>
  <c r="BJ124" i="3"/>
  <c r="BK124" i="3"/>
  <c r="BL124" i="3"/>
  <c r="BM124" i="3"/>
  <c r="BN124" i="3"/>
  <c r="BO124" i="3"/>
  <c r="BP124" i="3"/>
  <c r="BQ124" i="3"/>
  <c r="BH125" i="3"/>
  <c r="BI125" i="3"/>
  <c r="BJ125" i="3"/>
  <c r="BK125" i="3"/>
  <c r="BL125" i="3"/>
  <c r="BM125" i="3"/>
  <c r="BN125" i="3"/>
  <c r="BO125" i="3"/>
  <c r="BP125" i="3"/>
  <c r="BQ125" i="3"/>
  <c r="BH126" i="3"/>
  <c r="BI126" i="3"/>
  <c r="BJ126" i="3"/>
  <c r="BK126" i="3"/>
  <c r="BL126" i="3"/>
  <c r="BM126" i="3"/>
  <c r="BN126" i="3"/>
  <c r="BO126" i="3"/>
  <c r="BP126" i="3"/>
  <c r="BQ126" i="3"/>
  <c r="BH127" i="3"/>
  <c r="BI127" i="3"/>
  <c r="BJ127" i="3"/>
  <c r="BK127" i="3"/>
  <c r="BL127" i="3"/>
  <c r="BM127" i="3"/>
  <c r="BN127" i="3"/>
  <c r="BO127" i="3"/>
  <c r="BP127" i="3"/>
  <c r="BQ127" i="3"/>
  <c r="BH128" i="3"/>
  <c r="BI128" i="3"/>
  <c r="BJ128" i="3"/>
  <c r="BK128" i="3"/>
  <c r="BL128" i="3"/>
  <c r="BM128" i="3"/>
  <c r="BN128" i="3"/>
  <c r="BO128" i="3"/>
  <c r="BP128" i="3"/>
  <c r="BQ128" i="3"/>
  <c r="BH129" i="3"/>
  <c r="BI129" i="3"/>
  <c r="BJ129" i="3"/>
  <c r="BK129" i="3"/>
  <c r="BL129" i="3"/>
  <c r="BM129" i="3"/>
  <c r="BN129" i="3"/>
  <c r="BO129" i="3"/>
  <c r="BP129" i="3"/>
  <c r="BQ129" i="3"/>
  <c r="BH130" i="3"/>
  <c r="BI130" i="3"/>
  <c r="BJ130" i="3"/>
  <c r="BK130" i="3"/>
  <c r="BL130" i="3"/>
  <c r="BM130" i="3"/>
  <c r="BN130" i="3"/>
  <c r="BO130" i="3"/>
  <c r="BP130" i="3"/>
  <c r="BQ130" i="3"/>
  <c r="BH131" i="3"/>
  <c r="BI131" i="3"/>
  <c r="BJ131" i="3"/>
  <c r="BK131" i="3"/>
  <c r="BL131" i="3"/>
  <c r="BM131" i="3"/>
  <c r="BN131" i="3"/>
  <c r="BO131" i="3"/>
  <c r="BP131" i="3"/>
  <c r="BQ131" i="3"/>
  <c r="BH132" i="3"/>
  <c r="BI132" i="3"/>
  <c r="BJ132" i="3"/>
  <c r="BK132" i="3"/>
  <c r="BL132" i="3"/>
  <c r="BM132" i="3"/>
  <c r="BN132" i="3"/>
  <c r="BO132" i="3"/>
  <c r="BP132" i="3"/>
  <c r="BQ132" i="3"/>
  <c r="BH133" i="3"/>
  <c r="BI133" i="3"/>
  <c r="BJ133" i="3"/>
  <c r="BK133" i="3"/>
  <c r="BL133" i="3"/>
  <c r="BM133" i="3"/>
  <c r="BN133" i="3"/>
  <c r="BO133" i="3"/>
  <c r="BP133" i="3"/>
  <c r="BQ133" i="3"/>
  <c r="BH134" i="3"/>
  <c r="BI134" i="3"/>
  <c r="BJ134" i="3"/>
  <c r="BK134" i="3"/>
  <c r="BL134" i="3"/>
  <c r="BM134" i="3"/>
  <c r="BN134" i="3"/>
  <c r="BO134" i="3"/>
  <c r="BP134" i="3"/>
  <c r="BQ134" i="3"/>
  <c r="BH135" i="3"/>
  <c r="BI135" i="3"/>
  <c r="BJ135" i="3"/>
  <c r="BK135" i="3"/>
  <c r="BL135" i="3"/>
  <c r="BM135" i="3"/>
  <c r="BN135" i="3"/>
  <c r="BO135" i="3"/>
  <c r="BP135" i="3"/>
  <c r="BQ135" i="3"/>
  <c r="BH136" i="3"/>
  <c r="BI136" i="3"/>
  <c r="BJ136" i="3"/>
  <c r="BK136" i="3"/>
  <c r="BL136" i="3"/>
  <c r="BM136" i="3"/>
  <c r="BN136" i="3"/>
  <c r="BO136" i="3"/>
  <c r="BP136" i="3"/>
  <c r="BQ136" i="3"/>
  <c r="BH137" i="3"/>
  <c r="BI137" i="3"/>
  <c r="BJ137" i="3"/>
  <c r="BK137" i="3"/>
  <c r="BL137" i="3"/>
  <c r="BM137" i="3"/>
  <c r="BN137" i="3"/>
  <c r="BO137" i="3"/>
  <c r="BP137" i="3"/>
  <c r="BQ137" i="3"/>
  <c r="BH138" i="3"/>
  <c r="BI138" i="3"/>
  <c r="BJ138" i="3"/>
  <c r="BK138" i="3"/>
  <c r="BL138" i="3"/>
  <c r="BM138" i="3"/>
  <c r="BN138" i="3"/>
  <c r="BO138" i="3"/>
  <c r="BP138" i="3"/>
  <c r="BQ138" i="3"/>
  <c r="BH139" i="3"/>
  <c r="BI139" i="3"/>
  <c r="BJ139" i="3"/>
  <c r="BK139" i="3"/>
  <c r="BL139" i="3"/>
  <c r="BM139" i="3"/>
  <c r="BN139" i="3"/>
  <c r="BO139" i="3"/>
  <c r="BP139" i="3"/>
  <c r="BQ139" i="3"/>
  <c r="BH140" i="3"/>
  <c r="BI140" i="3"/>
  <c r="BJ140" i="3"/>
  <c r="BK140" i="3"/>
  <c r="BL140" i="3"/>
  <c r="BM140" i="3"/>
  <c r="BN140" i="3"/>
  <c r="BO140" i="3"/>
  <c r="BP140" i="3"/>
  <c r="BQ140" i="3"/>
  <c r="BH141" i="3"/>
  <c r="BI141" i="3"/>
  <c r="BJ141" i="3"/>
  <c r="BK141" i="3"/>
  <c r="BL141" i="3"/>
  <c r="BM141" i="3"/>
  <c r="BN141" i="3"/>
  <c r="BO141" i="3"/>
  <c r="BP141" i="3"/>
  <c r="BQ141" i="3"/>
  <c r="BH142" i="3"/>
  <c r="BI142" i="3"/>
  <c r="BJ142" i="3"/>
  <c r="BK142" i="3"/>
  <c r="BL142" i="3"/>
  <c r="BM142" i="3"/>
  <c r="BN142" i="3"/>
  <c r="BO142" i="3"/>
  <c r="BP142" i="3"/>
  <c r="BQ142" i="3"/>
  <c r="BH143" i="3"/>
  <c r="BI143" i="3"/>
  <c r="BJ143" i="3"/>
  <c r="BK143" i="3"/>
  <c r="BL143" i="3"/>
  <c r="BM143" i="3"/>
  <c r="BN143" i="3"/>
  <c r="BO143" i="3"/>
  <c r="BP143" i="3"/>
  <c r="BQ143" i="3"/>
  <c r="BH144" i="3"/>
  <c r="BI144" i="3"/>
  <c r="BJ144" i="3"/>
  <c r="BK144" i="3"/>
  <c r="BL144" i="3"/>
  <c r="BM144" i="3"/>
  <c r="BN144" i="3"/>
  <c r="BO144" i="3"/>
  <c r="BP144" i="3"/>
  <c r="BQ144" i="3"/>
  <c r="BH145" i="3"/>
  <c r="BI145" i="3"/>
  <c r="BJ145" i="3"/>
  <c r="BK145" i="3"/>
  <c r="BL145" i="3"/>
  <c r="BM145" i="3"/>
  <c r="BN145" i="3"/>
  <c r="BO145" i="3"/>
  <c r="BP145" i="3"/>
  <c r="BQ145" i="3"/>
  <c r="BH146" i="3"/>
  <c r="BI146" i="3"/>
  <c r="BJ146" i="3"/>
  <c r="BK146" i="3"/>
  <c r="BL146" i="3"/>
  <c r="BM146" i="3"/>
  <c r="BN146" i="3"/>
  <c r="BO146" i="3"/>
  <c r="BP146" i="3"/>
  <c r="BQ146" i="3"/>
  <c r="BH147" i="3"/>
  <c r="BI147" i="3"/>
  <c r="BJ147" i="3"/>
  <c r="BK147" i="3"/>
  <c r="BL147" i="3"/>
  <c r="BM147" i="3"/>
  <c r="BN147" i="3"/>
  <c r="BO147" i="3"/>
  <c r="BP147" i="3"/>
  <c r="BQ147" i="3"/>
  <c r="BH148" i="3"/>
  <c r="BI148" i="3"/>
  <c r="BJ148" i="3"/>
  <c r="BK148" i="3"/>
  <c r="BL148" i="3"/>
  <c r="BM148" i="3"/>
  <c r="BN148" i="3"/>
  <c r="BO148" i="3"/>
  <c r="BP148" i="3"/>
  <c r="BQ148" i="3"/>
  <c r="BH149" i="3"/>
  <c r="BI149" i="3"/>
  <c r="BJ149" i="3"/>
  <c r="BK149" i="3"/>
  <c r="BL149" i="3"/>
  <c r="BM149" i="3"/>
  <c r="BN149" i="3"/>
  <c r="BO149" i="3"/>
  <c r="BP149" i="3"/>
  <c r="BQ149" i="3"/>
  <c r="BH150" i="3"/>
  <c r="BI150" i="3"/>
  <c r="BJ150" i="3"/>
  <c r="BK150" i="3"/>
  <c r="BL150" i="3"/>
  <c r="BM150" i="3"/>
  <c r="BN150" i="3"/>
  <c r="BO150" i="3"/>
  <c r="BP150" i="3"/>
  <c r="BQ150" i="3"/>
  <c r="BH151" i="3"/>
  <c r="BI151" i="3"/>
  <c r="BJ151" i="3"/>
  <c r="BK151" i="3"/>
  <c r="BL151" i="3"/>
  <c r="BM151" i="3"/>
  <c r="BN151" i="3"/>
  <c r="BO151" i="3"/>
  <c r="BP151" i="3"/>
  <c r="BQ151" i="3"/>
  <c r="BH152" i="3"/>
  <c r="BI152" i="3"/>
  <c r="BJ152" i="3"/>
  <c r="BK152" i="3"/>
  <c r="BL152" i="3"/>
  <c r="BM152" i="3"/>
  <c r="BN152" i="3"/>
  <c r="BO152" i="3"/>
  <c r="BP152" i="3"/>
  <c r="BQ152" i="3"/>
  <c r="BH153" i="3"/>
  <c r="BI153" i="3"/>
  <c r="BJ153" i="3"/>
  <c r="BK153" i="3"/>
  <c r="BL153" i="3"/>
  <c r="BM153" i="3"/>
  <c r="BN153" i="3"/>
  <c r="BO153" i="3"/>
  <c r="BP153" i="3"/>
  <c r="BQ153" i="3"/>
  <c r="BH154" i="3"/>
  <c r="BI154" i="3"/>
  <c r="BJ154" i="3"/>
  <c r="BK154" i="3"/>
  <c r="BL154" i="3"/>
  <c r="BM154" i="3"/>
  <c r="BN154" i="3"/>
  <c r="BO154" i="3"/>
  <c r="BP154" i="3"/>
  <c r="BQ154" i="3"/>
  <c r="BH155" i="3"/>
  <c r="BI155" i="3"/>
  <c r="BJ155" i="3"/>
  <c r="BK155" i="3"/>
  <c r="BL155" i="3"/>
  <c r="BM155" i="3"/>
  <c r="BN155" i="3"/>
  <c r="BO155" i="3"/>
  <c r="BP155" i="3"/>
  <c r="BQ155" i="3"/>
  <c r="BH156" i="3"/>
  <c r="BI156" i="3"/>
  <c r="BJ156" i="3"/>
  <c r="BK156" i="3"/>
  <c r="BL156" i="3"/>
  <c r="BM156" i="3"/>
  <c r="BN156" i="3"/>
  <c r="BO156" i="3"/>
  <c r="BP156" i="3"/>
  <c r="BQ156" i="3"/>
  <c r="BH157" i="3"/>
  <c r="BI157" i="3"/>
  <c r="BJ157" i="3"/>
  <c r="BK157" i="3"/>
  <c r="BL157" i="3"/>
  <c r="BM157" i="3"/>
  <c r="BN157" i="3"/>
  <c r="BO157" i="3"/>
  <c r="BP157" i="3"/>
  <c r="BQ157" i="3"/>
  <c r="BH158" i="3"/>
  <c r="BI158" i="3"/>
  <c r="BJ158" i="3"/>
  <c r="BK158" i="3"/>
  <c r="BL158" i="3"/>
  <c r="BM158" i="3"/>
  <c r="BN158" i="3"/>
  <c r="BO158" i="3"/>
  <c r="BP158" i="3"/>
  <c r="BQ158" i="3"/>
  <c r="BH159" i="3"/>
  <c r="BI159" i="3"/>
  <c r="BJ159" i="3"/>
  <c r="BK159" i="3"/>
  <c r="BL159" i="3"/>
  <c r="BM159" i="3"/>
  <c r="BN159" i="3"/>
  <c r="BO159" i="3"/>
  <c r="BP159" i="3"/>
  <c r="BQ159" i="3"/>
  <c r="BH160" i="3"/>
  <c r="BI160" i="3"/>
  <c r="BJ160" i="3"/>
  <c r="BK160" i="3"/>
  <c r="BL160" i="3"/>
  <c r="BM160" i="3"/>
  <c r="BN160" i="3"/>
  <c r="BO160" i="3"/>
  <c r="BP160" i="3"/>
  <c r="BQ160" i="3"/>
  <c r="BH161" i="3"/>
  <c r="BI161" i="3"/>
  <c r="BJ161" i="3"/>
  <c r="BK161" i="3"/>
  <c r="BL161" i="3"/>
  <c r="BM161" i="3"/>
  <c r="BN161" i="3"/>
  <c r="BO161" i="3"/>
  <c r="BP161" i="3"/>
  <c r="BQ161" i="3"/>
  <c r="BH162" i="3"/>
  <c r="BI162" i="3"/>
  <c r="BJ162" i="3"/>
  <c r="BK162" i="3"/>
  <c r="BL162" i="3"/>
  <c r="BM162" i="3"/>
  <c r="BN162" i="3"/>
  <c r="BO162" i="3"/>
  <c r="BP162" i="3"/>
  <c r="BQ162" i="3"/>
  <c r="BH163" i="3"/>
  <c r="BI163" i="3"/>
  <c r="BJ163" i="3"/>
  <c r="BK163" i="3"/>
  <c r="BL163" i="3"/>
  <c r="BM163" i="3"/>
  <c r="BN163" i="3"/>
  <c r="BO163" i="3"/>
  <c r="BP163" i="3"/>
  <c r="BQ163" i="3"/>
  <c r="BH164" i="3"/>
  <c r="BI164" i="3"/>
  <c r="BJ164" i="3"/>
  <c r="BK164" i="3"/>
  <c r="BL164" i="3"/>
  <c r="BM164" i="3"/>
  <c r="BN164" i="3"/>
  <c r="BO164" i="3"/>
  <c r="BP164" i="3"/>
  <c r="BQ164" i="3"/>
  <c r="BH165" i="3"/>
  <c r="BI165" i="3"/>
  <c r="BJ165" i="3"/>
  <c r="BK165" i="3"/>
  <c r="BL165" i="3"/>
  <c r="BM165" i="3"/>
  <c r="BN165" i="3"/>
  <c r="BO165" i="3"/>
  <c r="BP165" i="3"/>
  <c r="BQ165" i="3"/>
  <c r="BH166" i="3"/>
  <c r="BI166" i="3"/>
  <c r="BJ166" i="3"/>
  <c r="BK166" i="3"/>
  <c r="BL166" i="3"/>
  <c r="BM166" i="3"/>
  <c r="BN166" i="3"/>
  <c r="BO166" i="3"/>
  <c r="BP166" i="3"/>
  <c r="BQ166" i="3"/>
  <c r="BH167" i="3"/>
  <c r="BI167" i="3"/>
  <c r="BJ167" i="3"/>
  <c r="BK167" i="3"/>
  <c r="BL167" i="3"/>
  <c r="BM167" i="3"/>
  <c r="BN167" i="3"/>
  <c r="BO167" i="3"/>
  <c r="BP167" i="3"/>
  <c r="BQ167" i="3"/>
  <c r="BH168" i="3"/>
  <c r="BI168" i="3"/>
  <c r="BJ168" i="3"/>
  <c r="BK168" i="3"/>
  <c r="BL168" i="3"/>
  <c r="BM168" i="3"/>
  <c r="BN168" i="3"/>
  <c r="BO168" i="3"/>
  <c r="BP168" i="3"/>
  <c r="BQ168" i="3"/>
  <c r="BH169" i="3"/>
  <c r="BI169" i="3"/>
  <c r="BJ169" i="3"/>
  <c r="BK169" i="3"/>
  <c r="BL169" i="3"/>
  <c r="BM169" i="3"/>
  <c r="BN169" i="3"/>
  <c r="BO169" i="3"/>
  <c r="BP169" i="3"/>
  <c r="BQ169" i="3"/>
  <c r="BH170" i="3"/>
  <c r="BI170" i="3"/>
  <c r="BJ170" i="3"/>
  <c r="BK170" i="3"/>
  <c r="BL170" i="3"/>
  <c r="BM170" i="3"/>
  <c r="BN170" i="3"/>
  <c r="BO170" i="3"/>
  <c r="BP170" i="3"/>
  <c r="BQ170" i="3"/>
  <c r="BH171" i="3"/>
  <c r="BI171" i="3"/>
  <c r="BJ171" i="3"/>
  <c r="BK171" i="3"/>
  <c r="BL171" i="3"/>
  <c r="BM171" i="3"/>
  <c r="BN171" i="3"/>
  <c r="BO171" i="3"/>
  <c r="BP171" i="3"/>
  <c r="BQ171" i="3"/>
  <c r="BH172" i="3"/>
  <c r="BI172" i="3"/>
  <c r="BJ172" i="3"/>
  <c r="BK172" i="3"/>
  <c r="BL172" i="3"/>
  <c r="BM172" i="3"/>
  <c r="BN172" i="3"/>
  <c r="BO172" i="3"/>
  <c r="BP172" i="3"/>
  <c r="BQ172" i="3"/>
  <c r="BH173" i="3"/>
  <c r="BI173" i="3"/>
  <c r="BJ173" i="3"/>
  <c r="BK173" i="3"/>
  <c r="BL173" i="3"/>
  <c r="BM173" i="3"/>
  <c r="BN173" i="3"/>
  <c r="BO173" i="3"/>
  <c r="BP173" i="3"/>
  <c r="BQ173" i="3"/>
  <c r="BH174" i="3"/>
  <c r="BI174" i="3"/>
  <c r="BJ174" i="3"/>
  <c r="BK174" i="3"/>
  <c r="BL174" i="3"/>
  <c r="BM174" i="3"/>
  <c r="BN174" i="3"/>
  <c r="BO174" i="3"/>
  <c r="BP174" i="3"/>
  <c r="BQ174" i="3"/>
  <c r="BH175" i="3"/>
  <c r="BI175" i="3"/>
  <c r="BJ175" i="3"/>
  <c r="BK175" i="3"/>
  <c r="BL175" i="3"/>
  <c r="BM175" i="3"/>
  <c r="BN175" i="3"/>
  <c r="BO175" i="3"/>
  <c r="BP175" i="3"/>
  <c r="BQ175" i="3"/>
  <c r="BH176" i="3"/>
  <c r="BI176" i="3"/>
  <c r="BJ176" i="3"/>
  <c r="BK176" i="3"/>
  <c r="BL176" i="3"/>
  <c r="BM176" i="3"/>
  <c r="BN176" i="3"/>
  <c r="BO176" i="3"/>
  <c r="BP176" i="3"/>
  <c r="BQ176" i="3"/>
  <c r="BH177" i="3"/>
  <c r="BI177" i="3"/>
  <c r="BJ177" i="3"/>
  <c r="BK177" i="3"/>
  <c r="BL177" i="3"/>
  <c r="BM177" i="3"/>
  <c r="BN177" i="3"/>
  <c r="BO177" i="3"/>
  <c r="BP177" i="3"/>
  <c r="BQ177" i="3"/>
  <c r="BH178" i="3"/>
  <c r="BI178" i="3"/>
  <c r="BJ178" i="3"/>
  <c r="BK178" i="3"/>
  <c r="BL178" i="3"/>
  <c r="BM178" i="3"/>
  <c r="BN178" i="3"/>
  <c r="BO178" i="3"/>
  <c r="BP178" i="3"/>
  <c r="BQ178" i="3"/>
  <c r="BH179" i="3"/>
  <c r="BI179" i="3"/>
  <c r="BJ179" i="3"/>
  <c r="BK179" i="3"/>
  <c r="BL179" i="3"/>
  <c r="BM179" i="3"/>
  <c r="BN179" i="3"/>
  <c r="BO179" i="3"/>
  <c r="BP179" i="3"/>
  <c r="BQ179" i="3"/>
  <c r="BH180" i="3"/>
  <c r="BI180" i="3"/>
  <c r="BJ180" i="3"/>
  <c r="BK180" i="3"/>
  <c r="BL180" i="3"/>
  <c r="BM180" i="3"/>
  <c r="BN180" i="3"/>
  <c r="BO180" i="3"/>
  <c r="BP180" i="3"/>
  <c r="BQ180" i="3"/>
  <c r="BH181" i="3"/>
  <c r="BI181" i="3"/>
  <c r="BJ181" i="3"/>
  <c r="BK181" i="3"/>
  <c r="BL181" i="3"/>
  <c r="BM181" i="3"/>
  <c r="BN181" i="3"/>
  <c r="BO181" i="3"/>
  <c r="BP181" i="3"/>
  <c r="BQ181" i="3"/>
  <c r="BP4" i="3"/>
  <c r="BN4" i="3"/>
  <c r="BL4" i="3"/>
  <c r="BJ4" i="3"/>
  <c r="BH4" i="3"/>
  <c r="BI4" i="3"/>
  <c r="BK4" i="3"/>
  <c r="BM4" i="3"/>
  <c r="BO4" i="3"/>
  <c r="BQ4" i="3"/>
  <c r="BG4" i="3"/>
  <c r="A196" i="12" l="1"/>
  <c r="A195" i="12"/>
  <c r="A194" i="12"/>
  <c r="A193" i="12"/>
  <c r="A192" i="12"/>
  <c r="A245" i="12"/>
  <c r="A191" i="12"/>
  <c r="A190" i="12"/>
  <c r="A189" i="12"/>
  <c r="A188" i="12"/>
  <c r="A187" i="12"/>
  <c r="A181" i="12"/>
  <c r="A180" i="12"/>
  <c r="A179"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246" i="12"/>
  <c r="A142" i="12"/>
  <c r="A141" i="12"/>
  <c r="A140" i="12"/>
  <c r="A139" i="12"/>
  <c r="A138" i="12"/>
  <c r="A136" i="12"/>
  <c r="A135" i="12"/>
  <c r="A134" i="12"/>
  <c r="A133" i="12"/>
  <c r="A132" i="12"/>
  <c r="A247" i="12"/>
  <c r="A131" i="12"/>
  <c r="A130" i="12"/>
  <c r="A129" i="12"/>
  <c r="A128" i="12"/>
  <c r="A127" i="12"/>
  <c r="A126" i="12"/>
  <c r="A125" i="12"/>
  <c r="A124" i="12"/>
  <c r="A123" i="12"/>
  <c r="A121" i="12"/>
  <c r="A120" i="12"/>
  <c r="A119" i="12"/>
  <c r="A117" i="12"/>
  <c r="A116" i="12"/>
  <c r="A115" i="12"/>
  <c r="A114" i="12"/>
  <c r="A113" i="12"/>
  <c r="A112" i="12"/>
  <c r="A111" i="12"/>
  <c r="A110" i="12"/>
  <c r="A108" i="12"/>
  <c r="A107" i="12"/>
  <c r="A106" i="12"/>
  <c r="A105"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189" i="3"/>
  <c r="A190" i="3"/>
  <c r="A191" i="3"/>
  <c r="A192" i="3"/>
  <c r="A193" i="3"/>
  <c r="A194" i="3"/>
  <c r="A195" i="3"/>
  <c r="A196" i="3"/>
  <c r="A187" i="3"/>
  <c r="A40" i="3"/>
  <c r="A41" i="3"/>
  <c r="A42" i="3"/>
  <c r="A43" i="3"/>
  <c r="A44" i="3"/>
  <c r="A45" i="3"/>
  <c r="A46" i="3"/>
  <c r="A47" i="3"/>
  <c r="A48" i="3"/>
  <c r="A49" i="3"/>
  <c r="A50" i="3"/>
  <c r="A51" i="3"/>
  <c r="A52" i="3"/>
  <c r="A53" i="3"/>
  <c r="A54" i="3"/>
  <c r="A55" i="3"/>
  <c r="A56" i="3"/>
  <c r="A57" i="3"/>
  <c r="A58" i="3"/>
  <c r="A59" i="3"/>
  <c r="A60" i="3"/>
  <c r="A61" i="3"/>
  <c r="A63" i="3"/>
  <c r="A64" i="3"/>
  <c r="A65" i="3"/>
  <c r="A66" i="3"/>
  <c r="A67" i="3"/>
  <c r="A68" i="3"/>
  <c r="A69" i="3"/>
  <c r="A70" i="3"/>
  <c r="A73" i="3"/>
  <c r="A74" i="3"/>
  <c r="A75" i="3"/>
  <c r="A76" i="3"/>
  <c r="A77" i="3"/>
  <c r="A78" i="3"/>
  <c r="A79" i="3"/>
  <c r="A80" i="3"/>
  <c r="A81" i="3"/>
  <c r="A82" i="3"/>
  <c r="A83" i="3"/>
  <c r="A84" i="3"/>
  <c r="A85" i="3"/>
  <c r="A86" i="3"/>
  <c r="A87" i="3"/>
  <c r="A88" i="3"/>
  <c r="A89" i="3"/>
  <c r="A90" i="3"/>
  <c r="A93" i="3"/>
  <c r="A94" i="3"/>
  <c r="A95" i="3"/>
  <c r="A96" i="3"/>
  <c r="A97" i="3"/>
  <c r="A98" i="3"/>
  <c r="A94" i="6" s="1"/>
  <c r="A99" i="3"/>
  <c r="A95" i="6" s="1"/>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0" i="6" s="1"/>
  <c r="A145" i="3"/>
  <c r="A141" i="6" s="1"/>
  <c r="A146" i="3"/>
  <c r="A142" i="6" s="1"/>
  <c r="A147" i="3"/>
  <c r="A143" i="6" s="1"/>
  <c r="A148" i="3"/>
  <c r="A144" i="6" s="1"/>
  <c r="A149" i="3"/>
  <c r="A145" i="6" s="1"/>
  <c r="A150" i="3"/>
  <c r="A146" i="6" s="1"/>
  <c r="A151" i="3"/>
  <c r="A147" i="6" s="1"/>
  <c r="A152" i="3"/>
  <c r="A148" i="6" s="1"/>
  <c r="A153" i="3"/>
  <c r="A149" i="6" s="1"/>
  <c r="A154" i="3"/>
  <c r="A150" i="6" s="1"/>
  <c r="A155" i="3"/>
  <c r="A151" i="6" s="1"/>
  <c r="A156" i="3"/>
  <c r="A152" i="6" s="1"/>
  <c r="A157" i="3"/>
  <c r="A153" i="6" s="1"/>
  <c r="A158" i="3"/>
  <c r="A154" i="6" s="1"/>
  <c r="A159" i="3"/>
  <c r="A155" i="6" s="1"/>
  <c r="A160" i="3"/>
  <c r="A156" i="6" s="1"/>
  <c r="A161" i="3"/>
  <c r="A157" i="6" s="1"/>
  <c r="A162" i="3"/>
  <c r="A158" i="6" s="1"/>
  <c r="A163" i="3"/>
  <c r="A159" i="6" s="1"/>
  <c r="A164" i="3"/>
  <c r="A160" i="6" s="1"/>
  <c r="A165" i="3"/>
  <c r="A166" i="3"/>
  <c r="A167" i="3"/>
  <c r="A168" i="3"/>
  <c r="A169" i="3"/>
  <c r="A170" i="3"/>
  <c r="A171" i="3"/>
  <c r="A172" i="3"/>
  <c r="A173" i="3"/>
  <c r="A174" i="3"/>
  <c r="A175" i="3"/>
  <c r="A176" i="3"/>
  <c r="A177" i="3"/>
  <c r="A179" i="3"/>
  <c r="A180" i="3"/>
  <c r="A181" i="3"/>
  <c r="BF177" i="12" l="1"/>
  <c r="AV177" i="12"/>
  <c r="AU177" i="12"/>
  <c r="AT177" i="12"/>
  <c r="AM177" i="12"/>
  <c r="AL177" i="12"/>
  <c r="AK177" i="12"/>
  <c r="AJ177" i="12"/>
  <c r="AF177" i="12"/>
  <c r="AG177" i="12" s="1"/>
  <c r="L177" i="12"/>
  <c r="K177" i="12"/>
  <c r="J177" i="12"/>
  <c r="I177" i="12"/>
  <c r="H177" i="12"/>
  <c r="BF164" i="12"/>
  <c r="AV164" i="12"/>
  <c r="AU164" i="12"/>
  <c r="AT164" i="12"/>
  <c r="AM164" i="12"/>
  <c r="AL164" i="12"/>
  <c r="AK164" i="12"/>
  <c r="AJ164" i="12"/>
  <c r="AF164" i="12"/>
  <c r="AG164" i="12" s="1"/>
  <c r="N98" i="12"/>
  <c r="O98" i="12"/>
  <c r="P98" i="12"/>
  <c r="Q98" i="12"/>
  <c r="X98" i="12"/>
  <c r="Y98" i="12"/>
  <c r="Z98" i="12"/>
  <c r="AA98" i="12"/>
  <c r="AB98" i="12"/>
  <c r="BF177" i="3"/>
  <c r="AT177" i="3"/>
  <c r="AU177" i="3"/>
  <c r="AV177" i="3"/>
  <c r="AJ177" i="3"/>
  <c r="AK177" i="3"/>
  <c r="AL177" i="3"/>
  <c r="AM177" i="3"/>
  <c r="AF177" i="3"/>
  <c r="AG177" i="3" s="1"/>
  <c r="I177" i="3"/>
  <c r="J177" i="3"/>
  <c r="K177" i="3"/>
  <c r="L177" i="3"/>
  <c r="BF164" i="3"/>
  <c r="AV164" i="3"/>
  <c r="AU164" i="3"/>
  <c r="AT164" i="3"/>
  <c r="AM164" i="3"/>
  <c r="AL164" i="3"/>
  <c r="AK164" i="3"/>
  <c r="AJ164" i="3"/>
  <c r="AF164" i="3"/>
  <c r="K98" i="3"/>
  <c r="O98" i="3"/>
  <c r="P98" i="3"/>
  <c r="Q98" i="3"/>
  <c r="J99" i="3"/>
  <c r="K99" i="3"/>
  <c r="O99" i="3"/>
  <c r="P99" i="3"/>
  <c r="Q99" i="3"/>
  <c r="J33" i="3"/>
  <c r="K33" i="3"/>
  <c r="BF188" i="3"/>
  <c r="BF189" i="3"/>
  <c r="BF190" i="3"/>
  <c r="BF191" i="3"/>
  <c r="BF192" i="3"/>
  <c r="BF193" i="3"/>
  <c r="BF194" i="3"/>
  <c r="BF195" i="3"/>
  <c r="BF196" i="3"/>
  <c r="BF187"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9"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5" i="3"/>
  <c r="BF106" i="3"/>
  <c r="BF107" i="3"/>
  <c r="BF108" i="3"/>
  <c r="BF110" i="3"/>
  <c r="BF111" i="3"/>
  <c r="BF112" i="3"/>
  <c r="BF113" i="3"/>
  <c r="BF114" i="3"/>
  <c r="BF115" i="3"/>
  <c r="BF116" i="3"/>
  <c r="BF117"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5" i="3"/>
  <c r="BF166" i="3"/>
  <c r="BF167" i="3"/>
  <c r="BF168" i="3"/>
  <c r="BF169" i="3"/>
  <c r="BF170" i="3"/>
  <c r="BF171" i="3"/>
  <c r="BF172" i="3"/>
  <c r="BF173" i="3"/>
  <c r="BF174" i="3"/>
  <c r="BF176" i="3"/>
  <c r="BF178" i="3"/>
  <c r="BF179" i="3"/>
  <c r="BF180" i="3"/>
  <c r="BF4" i="3"/>
  <c r="AA244" i="12"/>
  <c r="Z244" i="12"/>
  <c r="Y244" i="12"/>
  <c r="X244" i="12"/>
  <c r="Q244" i="12"/>
  <c r="P244" i="12"/>
  <c r="O244" i="12"/>
  <c r="N244" i="12"/>
  <c r="L244" i="12"/>
  <c r="K244" i="12"/>
  <c r="J244" i="12"/>
  <c r="I244" i="12"/>
  <c r="H244" i="12"/>
  <c r="G244" i="12"/>
  <c r="F244" i="12"/>
  <c r="A244" i="12"/>
  <c r="AA243" i="12"/>
  <c r="Z243" i="12"/>
  <c r="Y243" i="12"/>
  <c r="X243" i="12"/>
  <c r="Q243" i="12"/>
  <c r="P243" i="12"/>
  <c r="O243" i="12"/>
  <c r="N243" i="12"/>
  <c r="L243" i="12"/>
  <c r="K243" i="12"/>
  <c r="J243" i="12"/>
  <c r="I243" i="12"/>
  <c r="H243" i="12"/>
  <c r="G243" i="12"/>
  <c r="F243" i="12"/>
  <c r="A243" i="12"/>
  <c r="AA242" i="12"/>
  <c r="Z242" i="12"/>
  <c r="Y242" i="12"/>
  <c r="X242" i="12"/>
  <c r="Q242" i="12"/>
  <c r="P242" i="12"/>
  <c r="O242" i="12"/>
  <c r="N242" i="12"/>
  <c r="L242" i="12"/>
  <c r="K242" i="12"/>
  <c r="J242" i="12"/>
  <c r="I242" i="12"/>
  <c r="H242" i="12"/>
  <c r="G242" i="12"/>
  <c r="F242" i="12"/>
  <c r="A242" i="12"/>
  <c r="AA241" i="12"/>
  <c r="Z241" i="12"/>
  <c r="Y241" i="12"/>
  <c r="X241" i="12"/>
  <c r="Q241" i="12"/>
  <c r="P241" i="12"/>
  <c r="O241" i="12"/>
  <c r="N241" i="12"/>
  <c r="L241" i="12"/>
  <c r="K241" i="12"/>
  <c r="J241" i="12"/>
  <c r="I241" i="12"/>
  <c r="H241" i="12"/>
  <c r="G241" i="12"/>
  <c r="F241" i="12"/>
  <c r="A241" i="12"/>
  <c r="AA240" i="12"/>
  <c r="Z240" i="12"/>
  <c r="Y240" i="12"/>
  <c r="X240" i="12"/>
  <c r="Q240" i="12"/>
  <c r="P240" i="12"/>
  <c r="O240" i="12"/>
  <c r="N240" i="12"/>
  <c r="L240" i="12"/>
  <c r="K240" i="12"/>
  <c r="J240" i="12"/>
  <c r="I240" i="12"/>
  <c r="H240" i="12"/>
  <c r="G240" i="12"/>
  <c r="F240" i="12"/>
  <c r="AA239" i="12"/>
  <c r="Z239" i="12"/>
  <c r="Y239" i="12"/>
  <c r="X239" i="12"/>
  <c r="AB239" i="12" s="1"/>
  <c r="Q239" i="12"/>
  <c r="P239" i="12"/>
  <c r="O239" i="12"/>
  <c r="N239" i="12"/>
  <c r="L239" i="12"/>
  <c r="K239" i="12"/>
  <c r="J239" i="12"/>
  <c r="I239" i="12"/>
  <c r="H239" i="12"/>
  <c r="AA238" i="12"/>
  <c r="Z238" i="12"/>
  <c r="Y238" i="12"/>
  <c r="X238" i="12"/>
  <c r="AB238" i="12" s="1"/>
  <c r="Q238" i="12"/>
  <c r="P238" i="12"/>
  <c r="O238" i="12"/>
  <c r="N238" i="12"/>
  <c r="L238" i="12"/>
  <c r="K238" i="12"/>
  <c r="J238" i="12"/>
  <c r="I238" i="12"/>
  <c r="H238" i="12"/>
  <c r="AA237" i="12"/>
  <c r="Z237" i="12"/>
  <c r="Y237" i="12"/>
  <c r="X237" i="12"/>
  <c r="AB237" i="12" s="1"/>
  <c r="Q237" i="12"/>
  <c r="P237" i="12"/>
  <c r="O237" i="12"/>
  <c r="N237" i="12"/>
  <c r="L237" i="12"/>
  <c r="K237" i="12"/>
  <c r="J237" i="12"/>
  <c r="I237" i="12"/>
  <c r="H237" i="12"/>
  <c r="AA236" i="12"/>
  <c r="Z236" i="12"/>
  <c r="Y236" i="12"/>
  <c r="X236" i="12"/>
  <c r="AB236" i="12" s="1"/>
  <c r="Q236" i="12"/>
  <c r="P236" i="12"/>
  <c r="O236" i="12"/>
  <c r="N236" i="12"/>
  <c r="L236" i="12"/>
  <c r="K236" i="12"/>
  <c r="J236" i="12"/>
  <c r="I236" i="12"/>
  <c r="H236" i="12"/>
  <c r="AA235" i="12"/>
  <c r="Z235" i="12"/>
  <c r="Y235" i="12"/>
  <c r="X235" i="12"/>
  <c r="AB235" i="12" s="1"/>
  <c r="Q235" i="12"/>
  <c r="P235" i="12"/>
  <c r="O235" i="12"/>
  <c r="N235" i="12"/>
  <c r="L235" i="12"/>
  <c r="K235" i="12"/>
  <c r="J235" i="12"/>
  <c r="I235" i="12"/>
  <c r="H235" i="12"/>
  <c r="G235" i="12"/>
  <c r="AA234" i="12"/>
  <c r="Z234" i="12"/>
  <c r="Y234" i="12"/>
  <c r="X234" i="12"/>
  <c r="AB234" i="12" s="1"/>
  <c r="Q234" i="12"/>
  <c r="P234" i="12"/>
  <c r="O234" i="12"/>
  <c r="N234" i="12"/>
  <c r="L234" i="12"/>
  <c r="K234" i="12"/>
  <c r="J234" i="12"/>
  <c r="I234" i="12"/>
  <c r="H234" i="12"/>
  <c r="G234" i="12"/>
  <c r="AA233" i="12"/>
  <c r="Z233" i="12"/>
  <c r="Y233" i="12"/>
  <c r="X233" i="12"/>
  <c r="Q233" i="12"/>
  <c r="P233" i="12"/>
  <c r="O233" i="12"/>
  <c r="N233" i="12"/>
  <c r="L233" i="12"/>
  <c r="K233" i="12"/>
  <c r="J233" i="12"/>
  <c r="I233" i="12"/>
  <c r="H233" i="12"/>
  <c r="AA232" i="12"/>
  <c r="Z232" i="12"/>
  <c r="Y232" i="12"/>
  <c r="X232" i="12"/>
  <c r="Q232" i="12"/>
  <c r="P232" i="12"/>
  <c r="O232" i="12"/>
  <c r="N232" i="12"/>
  <c r="L232" i="12"/>
  <c r="K232" i="12"/>
  <c r="J232" i="12"/>
  <c r="I232" i="12"/>
  <c r="H232" i="12"/>
  <c r="F232" i="12"/>
  <c r="AA231" i="12"/>
  <c r="Z231" i="12"/>
  <c r="Y231" i="12"/>
  <c r="X231" i="12"/>
  <c r="Q231" i="12"/>
  <c r="P231" i="12"/>
  <c r="O231" i="12"/>
  <c r="N231" i="12"/>
  <c r="L231" i="12"/>
  <c r="K231" i="12"/>
  <c r="J231" i="12"/>
  <c r="I231" i="12"/>
  <c r="H231" i="12"/>
  <c r="F231" i="12"/>
  <c r="AA230" i="12"/>
  <c r="Z230" i="12"/>
  <c r="Y230" i="12"/>
  <c r="X230" i="12"/>
  <c r="Q230" i="12"/>
  <c r="P230" i="12"/>
  <c r="O230" i="12"/>
  <c r="N230" i="12"/>
  <c r="L230" i="12"/>
  <c r="K230" i="12"/>
  <c r="J230" i="12"/>
  <c r="I230" i="12"/>
  <c r="H230" i="12"/>
  <c r="AA229" i="12"/>
  <c r="Z229" i="12"/>
  <c r="Y229" i="12"/>
  <c r="X229" i="12"/>
  <c r="Q229" i="12"/>
  <c r="P229" i="12"/>
  <c r="O229" i="12"/>
  <c r="N229" i="12"/>
  <c r="L229" i="12"/>
  <c r="K229" i="12"/>
  <c r="J229" i="12"/>
  <c r="I229" i="12"/>
  <c r="H229" i="12"/>
  <c r="AA228" i="12"/>
  <c r="Z228" i="12"/>
  <c r="Y228" i="12"/>
  <c r="X228" i="12"/>
  <c r="Q228" i="12"/>
  <c r="P228" i="12"/>
  <c r="O228" i="12"/>
  <c r="N228" i="12"/>
  <c r="L228" i="12"/>
  <c r="K228" i="12"/>
  <c r="J228" i="12"/>
  <c r="I228" i="12"/>
  <c r="H228" i="12"/>
  <c r="AA227" i="12"/>
  <c r="Z227" i="12"/>
  <c r="Y227" i="12"/>
  <c r="X227" i="12"/>
  <c r="Q227" i="12"/>
  <c r="P227" i="12"/>
  <c r="O227" i="12"/>
  <c r="N227" i="12"/>
  <c r="L227" i="12"/>
  <c r="K227" i="12"/>
  <c r="J227" i="12"/>
  <c r="I227" i="12"/>
  <c r="H227" i="12"/>
  <c r="AA226" i="12"/>
  <c r="Z226" i="12"/>
  <c r="Y226" i="12"/>
  <c r="X226" i="12"/>
  <c r="Q226" i="12"/>
  <c r="P226" i="12"/>
  <c r="O226" i="12"/>
  <c r="N226" i="12"/>
  <c r="L226" i="12"/>
  <c r="K226" i="12"/>
  <c r="J226" i="12"/>
  <c r="I226" i="12"/>
  <c r="H226" i="12"/>
  <c r="AA225" i="12"/>
  <c r="Z225" i="12"/>
  <c r="Y225" i="12"/>
  <c r="X225" i="12"/>
  <c r="Q225" i="12"/>
  <c r="P225" i="12"/>
  <c r="O225" i="12"/>
  <c r="N225" i="12"/>
  <c r="L225" i="12"/>
  <c r="K225" i="12"/>
  <c r="J225" i="12"/>
  <c r="I225" i="12"/>
  <c r="H225" i="12"/>
  <c r="AA224" i="12"/>
  <c r="Z224" i="12"/>
  <c r="Y224" i="12"/>
  <c r="X224" i="12"/>
  <c r="Q224" i="12"/>
  <c r="P224" i="12"/>
  <c r="O224" i="12"/>
  <c r="N224" i="12"/>
  <c r="L224" i="12"/>
  <c r="K224" i="12"/>
  <c r="J224" i="12"/>
  <c r="I224" i="12"/>
  <c r="H224" i="12"/>
  <c r="AR196" i="12"/>
  <c r="AQ196" i="12"/>
  <c r="AP196" i="12"/>
  <c r="AO196" i="12"/>
  <c r="AA196" i="12"/>
  <c r="Z196" i="12"/>
  <c r="Y196" i="12"/>
  <c r="X196" i="12"/>
  <c r="Q196" i="12"/>
  <c r="P196" i="12"/>
  <c r="O196" i="12"/>
  <c r="N196" i="12"/>
  <c r="L196" i="12"/>
  <c r="K196" i="12"/>
  <c r="J196" i="12"/>
  <c r="I196" i="12"/>
  <c r="H196" i="12"/>
  <c r="F196" i="12"/>
  <c r="AR195" i="12"/>
  <c r="AQ195" i="12"/>
  <c r="AP195" i="12"/>
  <c r="AO195" i="12"/>
  <c r="AA195" i="12"/>
  <c r="Z195" i="12"/>
  <c r="Y195" i="12"/>
  <c r="X195" i="12"/>
  <c r="Q195" i="12"/>
  <c r="P195" i="12"/>
  <c r="O195" i="12"/>
  <c r="N195" i="12"/>
  <c r="L195" i="12"/>
  <c r="K195" i="12"/>
  <c r="J195" i="12"/>
  <c r="I195" i="12"/>
  <c r="H195" i="12"/>
  <c r="F195" i="12"/>
  <c r="AA194" i="12"/>
  <c r="Z194" i="12"/>
  <c r="Y194" i="12"/>
  <c r="X194" i="12"/>
  <c r="Q194" i="12"/>
  <c r="P194" i="12"/>
  <c r="O194" i="12"/>
  <c r="N194" i="12"/>
  <c r="L194" i="12"/>
  <c r="K194" i="12"/>
  <c r="J194" i="12"/>
  <c r="I194" i="12"/>
  <c r="H194" i="12"/>
  <c r="F194" i="12"/>
  <c r="AR193" i="12"/>
  <c r="AQ193" i="12"/>
  <c r="AP193" i="12"/>
  <c r="AO193" i="12"/>
  <c r="AA193" i="12"/>
  <c r="Z193" i="12"/>
  <c r="Y193" i="12"/>
  <c r="X193" i="12"/>
  <c r="Q193" i="12"/>
  <c r="P193" i="12"/>
  <c r="O193" i="12"/>
  <c r="N193" i="12"/>
  <c r="L193" i="12"/>
  <c r="K193" i="12"/>
  <c r="J193" i="12"/>
  <c r="I193" i="12"/>
  <c r="H193" i="12"/>
  <c r="F193" i="12"/>
  <c r="AR192" i="12"/>
  <c r="AQ192" i="12"/>
  <c r="AP192" i="12"/>
  <c r="AO192" i="12"/>
  <c r="AA192" i="12"/>
  <c r="Z192" i="12"/>
  <c r="Y192" i="12"/>
  <c r="X192" i="12"/>
  <c r="Q192" i="12"/>
  <c r="P192" i="12"/>
  <c r="O192" i="12"/>
  <c r="N192" i="12"/>
  <c r="L192" i="12"/>
  <c r="K192" i="12"/>
  <c r="J192" i="12"/>
  <c r="I192" i="12"/>
  <c r="H192" i="12"/>
  <c r="F192" i="12"/>
  <c r="AA245" i="12"/>
  <c r="Z245" i="12"/>
  <c r="Y245" i="12"/>
  <c r="X245" i="12"/>
  <c r="Q245" i="12"/>
  <c r="P245" i="12"/>
  <c r="O245" i="12"/>
  <c r="N245" i="12"/>
  <c r="L245" i="12"/>
  <c r="K245" i="12"/>
  <c r="J245" i="12"/>
  <c r="I245" i="12"/>
  <c r="H245" i="12"/>
  <c r="F245" i="12"/>
  <c r="AR191" i="12"/>
  <c r="AQ191" i="12"/>
  <c r="AP191" i="12"/>
  <c r="AO191" i="12"/>
  <c r="AA191" i="12"/>
  <c r="Z191" i="12"/>
  <c r="Y191" i="12"/>
  <c r="X191" i="12"/>
  <c r="Q191" i="12"/>
  <c r="P191" i="12"/>
  <c r="O191" i="12"/>
  <c r="N191" i="12"/>
  <c r="L191" i="12"/>
  <c r="K191" i="12"/>
  <c r="J191" i="12"/>
  <c r="I191" i="12"/>
  <c r="H191" i="12"/>
  <c r="F191" i="12"/>
  <c r="AR190" i="12"/>
  <c r="AQ190" i="12"/>
  <c r="AP190" i="12"/>
  <c r="AO190" i="12"/>
  <c r="AA190" i="12"/>
  <c r="Z190" i="12"/>
  <c r="Y190" i="12"/>
  <c r="X190" i="12"/>
  <c r="Q190" i="12"/>
  <c r="P190" i="12"/>
  <c r="O190" i="12"/>
  <c r="N190" i="12"/>
  <c r="L190" i="12"/>
  <c r="K190" i="12"/>
  <c r="J190" i="12"/>
  <c r="I190" i="12"/>
  <c r="H190" i="12"/>
  <c r="F190" i="12"/>
  <c r="AR189" i="12"/>
  <c r="AQ189" i="12"/>
  <c r="AP189" i="12"/>
  <c r="AO189" i="12"/>
  <c r="AA189" i="12"/>
  <c r="Z189" i="12"/>
  <c r="Y189" i="12"/>
  <c r="X189" i="12"/>
  <c r="Q189" i="12"/>
  <c r="P189" i="12"/>
  <c r="O189" i="12"/>
  <c r="N189" i="12"/>
  <c r="L189" i="12"/>
  <c r="K189" i="12"/>
  <c r="J189" i="12"/>
  <c r="I189" i="12"/>
  <c r="H189" i="12"/>
  <c r="F189" i="12"/>
  <c r="AA188" i="12"/>
  <c r="Z188" i="12"/>
  <c r="Y188" i="12"/>
  <c r="X188" i="12"/>
  <c r="Q188" i="12"/>
  <c r="P188" i="12"/>
  <c r="O188" i="12"/>
  <c r="N188" i="12"/>
  <c r="L188" i="12"/>
  <c r="K188" i="12"/>
  <c r="J188" i="12"/>
  <c r="I188" i="12"/>
  <c r="H188" i="12"/>
  <c r="F188" i="12"/>
  <c r="AR187" i="12"/>
  <c r="AQ187" i="12"/>
  <c r="AP187" i="12"/>
  <c r="AO187" i="12"/>
  <c r="AA187" i="12"/>
  <c r="Z187" i="12"/>
  <c r="Y187" i="12"/>
  <c r="X187" i="12"/>
  <c r="Q187" i="12"/>
  <c r="P187" i="12"/>
  <c r="O187" i="12"/>
  <c r="N187" i="12"/>
  <c r="L187" i="12"/>
  <c r="K187" i="12"/>
  <c r="J187" i="12"/>
  <c r="I187" i="12"/>
  <c r="H187" i="12"/>
  <c r="F187" i="12"/>
  <c r="AA181" i="12"/>
  <c r="Z181" i="12"/>
  <c r="Y181" i="12"/>
  <c r="X181" i="12"/>
  <c r="Q181" i="12"/>
  <c r="P181" i="12"/>
  <c r="O181" i="12"/>
  <c r="N181" i="12"/>
  <c r="L181" i="12"/>
  <c r="K181" i="12"/>
  <c r="J181" i="12"/>
  <c r="I181" i="12"/>
  <c r="H181" i="12"/>
  <c r="F181" i="12"/>
  <c r="AR180" i="12"/>
  <c r="AQ180" i="12"/>
  <c r="AP180" i="12"/>
  <c r="AO180" i="12"/>
  <c r="AA180" i="12"/>
  <c r="Z180" i="12"/>
  <c r="Y180" i="12"/>
  <c r="X180" i="12"/>
  <c r="Q180" i="12"/>
  <c r="P180" i="12"/>
  <c r="O180" i="12"/>
  <c r="N180" i="12"/>
  <c r="L180" i="12"/>
  <c r="K180" i="12"/>
  <c r="J180" i="12"/>
  <c r="I180" i="12"/>
  <c r="H180" i="12"/>
  <c r="AR179" i="12"/>
  <c r="AQ179" i="12"/>
  <c r="AP179" i="12"/>
  <c r="AO179" i="12"/>
  <c r="AA179" i="12"/>
  <c r="Z179" i="12"/>
  <c r="Y179" i="12"/>
  <c r="X179" i="12"/>
  <c r="Q179" i="12"/>
  <c r="P179" i="12"/>
  <c r="O179" i="12"/>
  <c r="N179" i="12"/>
  <c r="L179" i="12"/>
  <c r="K179" i="12"/>
  <c r="J179" i="12"/>
  <c r="I179" i="12"/>
  <c r="H179" i="12"/>
  <c r="AA178" i="12"/>
  <c r="Z178" i="12"/>
  <c r="Y178" i="12"/>
  <c r="X178" i="12"/>
  <c r="Q178" i="12"/>
  <c r="P178" i="12"/>
  <c r="O178" i="12"/>
  <c r="N178" i="12"/>
  <c r="L178" i="12"/>
  <c r="K178" i="12"/>
  <c r="J178" i="12"/>
  <c r="I178" i="12"/>
  <c r="H178" i="12"/>
  <c r="AA176" i="12"/>
  <c r="Z176" i="12"/>
  <c r="Y176" i="12"/>
  <c r="X176" i="12"/>
  <c r="Q176" i="12"/>
  <c r="P176" i="12"/>
  <c r="O176" i="12"/>
  <c r="N176" i="12"/>
  <c r="L176" i="12"/>
  <c r="K176" i="12"/>
  <c r="J176" i="12"/>
  <c r="I176" i="12"/>
  <c r="H176" i="12"/>
  <c r="AR175" i="12"/>
  <c r="AQ175" i="12"/>
  <c r="AP175" i="12"/>
  <c r="AO175" i="12"/>
  <c r="AA175" i="12"/>
  <c r="Z175" i="12"/>
  <c r="Y175" i="12"/>
  <c r="X175" i="12"/>
  <c r="Q175" i="12"/>
  <c r="P175" i="12"/>
  <c r="O175" i="12"/>
  <c r="N175" i="12"/>
  <c r="L175" i="12"/>
  <c r="K175" i="12"/>
  <c r="J175" i="12"/>
  <c r="I175" i="12"/>
  <c r="H175" i="12"/>
  <c r="AR174" i="12"/>
  <c r="AQ174" i="12"/>
  <c r="AP174" i="12"/>
  <c r="AO174" i="12"/>
  <c r="AA174" i="12"/>
  <c r="Z174" i="12"/>
  <c r="Y174" i="12"/>
  <c r="X174" i="12"/>
  <c r="Q174" i="12"/>
  <c r="P174" i="12"/>
  <c r="O174" i="12"/>
  <c r="N174" i="12"/>
  <c r="L174" i="12"/>
  <c r="K174" i="12"/>
  <c r="J174" i="12"/>
  <c r="I174" i="12"/>
  <c r="H174" i="12"/>
  <c r="AA173" i="12"/>
  <c r="Z173" i="12"/>
  <c r="Y173" i="12"/>
  <c r="X173" i="12"/>
  <c r="Q173" i="12"/>
  <c r="P173" i="12"/>
  <c r="O173" i="12"/>
  <c r="N173" i="12"/>
  <c r="L173" i="12"/>
  <c r="K173" i="12"/>
  <c r="J173" i="12"/>
  <c r="I173" i="12"/>
  <c r="H173" i="12"/>
  <c r="AA172" i="12"/>
  <c r="Z172" i="12"/>
  <c r="Y172" i="12"/>
  <c r="X172" i="12"/>
  <c r="Q172" i="12"/>
  <c r="P172" i="12"/>
  <c r="O172" i="12"/>
  <c r="N172" i="12"/>
  <c r="L172" i="12"/>
  <c r="K172" i="12"/>
  <c r="J172" i="12"/>
  <c r="I172" i="12"/>
  <c r="H172" i="12"/>
  <c r="AA171" i="12"/>
  <c r="Z171" i="12"/>
  <c r="Y171" i="12"/>
  <c r="X171" i="12"/>
  <c r="Q171" i="12"/>
  <c r="P171" i="12"/>
  <c r="O171" i="12"/>
  <c r="N171" i="12"/>
  <c r="L171" i="12"/>
  <c r="K171" i="12"/>
  <c r="J171" i="12"/>
  <c r="I171" i="12"/>
  <c r="H171" i="12"/>
  <c r="AA170" i="12"/>
  <c r="Z170" i="12"/>
  <c r="Y170" i="12"/>
  <c r="X170" i="12"/>
  <c r="Q170" i="12"/>
  <c r="P170" i="12"/>
  <c r="O170" i="12"/>
  <c r="N170" i="12"/>
  <c r="L170" i="12"/>
  <c r="K170" i="12"/>
  <c r="J170" i="12"/>
  <c r="I170" i="12"/>
  <c r="H170" i="12"/>
  <c r="AA169" i="12"/>
  <c r="Z169" i="12"/>
  <c r="Y169" i="12"/>
  <c r="X169" i="12"/>
  <c r="Q169" i="12"/>
  <c r="P169" i="12"/>
  <c r="O169" i="12"/>
  <c r="N169" i="12"/>
  <c r="L169" i="12"/>
  <c r="K169" i="12"/>
  <c r="J169" i="12"/>
  <c r="I169" i="12"/>
  <c r="H169" i="12"/>
  <c r="AR168" i="12"/>
  <c r="AQ168" i="12"/>
  <c r="AP168" i="12"/>
  <c r="AO168" i="12"/>
  <c r="AA168" i="12"/>
  <c r="Z168" i="12"/>
  <c r="Y168" i="12"/>
  <c r="X168" i="12"/>
  <c r="Q168" i="12"/>
  <c r="P168" i="12"/>
  <c r="O168" i="12"/>
  <c r="N168" i="12"/>
  <c r="L168" i="12"/>
  <c r="K168" i="12"/>
  <c r="J168" i="12"/>
  <c r="I168" i="12"/>
  <c r="H168" i="12"/>
  <c r="AR167" i="12"/>
  <c r="AQ167" i="12"/>
  <c r="AP167" i="12"/>
  <c r="AO167" i="12"/>
  <c r="AA167" i="12"/>
  <c r="Z167" i="12"/>
  <c r="Y167" i="12"/>
  <c r="X167" i="12"/>
  <c r="Q167" i="12"/>
  <c r="P167" i="12"/>
  <c r="O167" i="12"/>
  <c r="N167" i="12"/>
  <c r="L167" i="12"/>
  <c r="K167" i="12"/>
  <c r="J167" i="12"/>
  <c r="I167" i="12"/>
  <c r="H167" i="12"/>
  <c r="AR166" i="12"/>
  <c r="AQ166" i="12"/>
  <c r="AP166" i="12"/>
  <c r="AO166" i="12"/>
  <c r="AA166" i="12"/>
  <c r="Z166" i="12"/>
  <c r="Y166" i="12"/>
  <c r="X166" i="12"/>
  <c r="Q166" i="12"/>
  <c r="P166" i="12"/>
  <c r="O166" i="12"/>
  <c r="N166" i="12"/>
  <c r="L166" i="12"/>
  <c r="K166" i="12"/>
  <c r="J166" i="12"/>
  <c r="I166" i="12"/>
  <c r="H166" i="12"/>
  <c r="AR165" i="12"/>
  <c r="AQ165" i="12"/>
  <c r="AP165" i="12"/>
  <c r="AO165" i="12"/>
  <c r="AA165" i="12"/>
  <c r="Z165" i="12"/>
  <c r="Y165" i="12"/>
  <c r="X165" i="12"/>
  <c r="Q165" i="12"/>
  <c r="P165" i="12"/>
  <c r="O165" i="12"/>
  <c r="N165" i="12"/>
  <c r="L165" i="12"/>
  <c r="K165" i="12"/>
  <c r="J165" i="12"/>
  <c r="I165" i="12"/>
  <c r="H165" i="12"/>
  <c r="AA143" i="12"/>
  <c r="Z143" i="12"/>
  <c r="Y143" i="12"/>
  <c r="X143" i="12"/>
  <c r="Q143" i="12"/>
  <c r="P143" i="12"/>
  <c r="O143" i="12"/>
  <c r="N143" i="12"/>
  <c r="L143" i="12"/>
  <c r="K143" i="12"/>
  <c r="J143" i="12"/>
  <c r="I143" i="12"/>
  <c r="H143" i="12"/>
  <c r="F143" i="12"/>
  <c r="AA246" i="12"/>
  <c r="Z246" i="12"/>
  <c r="Y246" i="12"/>
  <c r="X246" i="12"/>
  <c r="Q246" i="12"/>
  <c r="P246" i="12"/>
  <c r="O246" i="12"/>
  <c r="N246" i="12"/>
  <c r="L246" i="12"/>
  <c r="K246" i="12"/>
  <c r="J246" i="12"/>
  <c r="I246" i="12"/>
  <c r="H246" i="12"/>
  <c r="AA142" i="12"/>
  <c r="Z142" i="12"/>
  <c r="Y142" i="12"/>
  <c r="X142" i="12"/>
  <c r="Q142" i="12"/>
  <c r="P142" i="12"/>
  <c r="O142" i="12"/>
  <c r="N142" i="12"/>
  <c r="L142" i="12"/>
  <c r="K142" i="12"/>
  <c r="J142" i="12"/>
  <c r="I142" i="12"/>
  <c r="H142" i="12"/>
  <c r="AA141" i="12"/>
  <c r="Z141" i="12"/>
  <c r="Y141" i="12"/>
  <c r="X141" i="12"/>
  <c r="Q141" i="12"/>
  <c r="P141" i="12"/>
  <c r="O141" i="12"/>
  <c r="N141" i="12"/>
  <c r="L141" i="12"/>
  <c r="K141" i="12"/>
  <c r="J141" i="12"/>
  <c r="I141" i="12"/>
  <c r="H141" i="12"/>
  <c r="F141" i="12"/>
  <c r="AA140" i="12"/>
  <c r="Z140" i="12"/>
  <c r="Y140" i="12"/>
  <c r="X140" i="12"/>
  <c r="Q140" i="12"/>
  <c r="P140" i="12"/>
  <c r="O140" i="12"/>
  <c r="N140" i="12"/>
  <c r="L140" i="12"/>
  <c r="K140" i="12"/>
  <c r="J140" i="12"/>
  <c r="I140" i="12"/>
  <c r="H140" i="12"/>
  <c r="AA139" i="12"/>
  <c r="Z139" i="12"/>
  <c r="Y139" i="12"/>
  <c r="X139" i="12"/>
  <c r="Q139" i="12"/>
  <c r="P139" i="12"/>
  <c r="O139" i="12"/>
  <c r="N139" i="12"/>
  <c r="L139" i="12"/>
  <c r="K139" i="12"/>
  <c r="J139" i="12"/>
  <c r="I139" i="12"/>
  <c r="H139" i="12"/>
  <c r="AA138" i="12"/>
  <c r="Z138" i="12"/>
  <c r="Y138" i="12"/>
  <c r="X138" i="12"/>
  <c r="Q138" i="12"/>
  <c r="P138" i="12"/>
  <c r="O138" i="12"/>
  <c r="N138" i="12"/>
  <c r="L138" i="12"/>
  <c r="K138" i="12"/>
  <c r="J138" i="12"/>
  <c r="I138" i="12"/>
  <c r="H138" i="12"/>
  <c r="F138" i="12"/>
  <c r="AA137" i="12"/>
  <c r="Z137" i="12"/>
  <c r="Y137" i="12"/>
  <c r="X137" i="12"/>
  <c r="Q137" i="12"/>
  <c r="P137" i="12"/>
  <c r="O137" i="12"/>
  <c r="N137" i="12"/>
  <c r="L137" i="12"/>
  <c r="K137" i="12"/>
  <c r="J137" i="12"/>
  <c r="I137" i="12"/>
  <c r="H137" i="12"/>
  <c r="AA136" i="12"/>
  <c r="Z136" i="12"/>
  <c r="Y136" i="12"/>
  <c r="X136" i="12"/>
  <c r="Q136" i="12"/>
  <c r="P136" i="12"/>
  <c r="O136" i="12"/>
  <c r="N136" i="12"/>
  <c r="L136" i="12"/>
  <c r="K136" i="12"/>
  <c r="J136" i="12"/>
  <c r="I136" i="12"/>
  <c r="H136" i="12"/>
  <c r="AA135" i="12"/>
  <c r="Z135" i="12"/>
  <c r="Y135" i="12"/>
  <c r="X135" i="12"/>
  <c r="Q135" i="12"/>
  <c r="P135" i="12"/>
  <c r="O135" i="12"/>
  <c r="N135" i="12"/>
  <c r="L135" i="12"/>
  <c r="K135" i="12"/>
  <c r="J135" i="12"/>
  <c r="I135" i="12"/>
  <c r="H135" i="12"/>
  <c r="AA134" i="12"/>
  <c r="Z134" i="12"/>
  <c r="Y134" i="12"/>
  <c r="X134" i="12"/>
  <c r="Q134" i="12"/>
  <c r="P134" i="12"/>
  <c r="O134" i="12"/>
  <c r="N134" i="12"/>
  <c r="L134" i="12"/>
  <c r="K134" i="12"/>
  <c r="J134" i="12"/>
  <c r="I134" i="12"/>
  <c r="H134" i="12"/>
  <c r="AA133" i="12"/>
  <c r="Z133" i="12"/>
  <c r="Y133" i="12"/>
  <c r="X133" i="12"/>
  <c r="Q133" i="12"/>
  <c r="P133" i="12"/>
  <c r="O133" i="12"/>
  <c r="N133" i="12"/>
  <c r="L133" i="12"/>
  <c r="K133" i="12"/>
  <c r="J133" i="12"/>
  <c r="I133" i="12"/>
  <c r="H133" i="12"/>
  <c r="AA132" i="12"/>
  <c r="Z132" i="12"/>
  <c r="Y132" i="12"/>
  <c r="X132" i="12"/>
  <c r="Q132" i="12"/>
  <c r="P132" i="12"/>
  <c r="O132" i="12"/>
  <c r="N132" i="12"/>
  <c r="L132" i="12"/>
  <c r="K132" i="12"/>
  <c r="J132" i="12"/>
  <c r="I132" i="12"/>
  <c r="H132" i="12"/>
  <c r="AA247" i="12"/>
  <c r="Z247" i="12"/>
  <c r="Y247" i="12"/>
  <c r="X247" i="12"/>
  <c r="Q247" i="12"/>
  <c r="P247" i="12"/>
  <c r="O247" i="12"/>
  <c r="N247" i="12"/>
  <c r="L247" i="12"/>
  <c r="K247" i="12"/>
  <c r="J247" i="12"/>
  <c r="I247" i="12"/>
  <c r="H247" i="12"/>
  <c r="AA131" i="12"/>
  <c r="Z131" i="12"/>
  <c r="Y131" i="12"/>
  <c r="X131" i="12"/>
  <c r="Q131" i="12"/>
  <c r="P131" i="12"/>
  <c r="O131" i="12"/>
  <c r="N131" i="12"/>
  <c r="L131" i="12"/>
  <c r="K131" i="12"/>
  <c r="J131" i="12"/>
  <c r="I131" i="12"/>
  <c r="H131" i="12"/>
  <c r="AA130" i="12"/>
  <c r="Z130" i="12"/>
  <c r="Y130" i="12"/>
  <c r="X130" i="12"/>
  <c r="Q130" i="12"/>
  <c r="P130" i="12"/>
  <c r="O130" i="12"/>
  <c r="N130" i="12"/>
  <c r="L130" i="12"/>
  <c r="K130" i="12"/>
  <c r="J130" i="12"/>
  <c r="I130" i="12"/>
  <c r="H130" i="12"/>
  <c r="AA129" i="12"/>
  <c r="Z129" i="12"/>
  <c r="Y129" i="12"/>
  <c r="X129" i="12"/>
  <c r="Q129" i="12"/>
  <c r="P129" i="12"/>
  <c r="O129" i="12"/>
  <c r="N129" i="12"/>
  <c r="L129" i="12"/>
  <c r="K129" i="12"/>
  <c r="J129" i="12"/>
  <c r="I129" i="12"/>
  <c r="H129" i="12"/>
  <c r="AA128" i="12"/>
  <c r="Z128" i="12"/>
  <c r="Y128" i="12"/>
  <c r="X128" i="12"/>
  <c r="Q128" i="12"/>
  <c r="P128" i="12"/>
  <c r="O128" i="12"/>
  <c r="N128" i="12"/>
  <c r="L128" i="12"/>
  <c r="K128" i="12"/>
  <c r="J128" i="12"/>
  <c r="I128" i="12"/>
  <c r="H128" i="12"/>
  <c r="AR127" i="12"/>
  <c r="AQ127" i="12"/>
  <c r="AP127" i="12"/>
  <c r="AO127" i="12"/>
  <c r="AA127" i="12"/>
  <c r="Z127" i="12"/>
  <c r="Y127" i="12"/>
  <c r="X127" i="12"/>
  <c r="Q127" i="12"/>
  <c r="P127" i="12"/>
  <c r="O127" i="12"/>
  <c r="N127" i="12"/>
  <c r="L127" i="12"/>
  <c r="K127" i="12"/>
  <c r="J127" i="12"/>
  <c r="I127" i="12"/>
  <c r="H127" i="12"/>
  <c r="AA126" i="12"/>
  <c r="Z126" i="12"/>
  <c r="Y126" i="12"/>
  <c r="X126" i="12"/>
  <c r="Q126" i="12"/>
  <c r="P126" i="12"/>
  <c r="O126" i="12"/>
  <c r="N126" i="12"/>
  <c r="L126" i="12"/>
  <c r="K126" i="12"/>
  <c r="J126" i="12"/>
  <c r="I126" i="12"/>
  <c r="H126" i="12"/>
  <c r="AR125" i="12"/>
  <c r="AQ125" i="12"/>
  <c r="AP125" i="12"/>
  <c r="AO125" i="12"/>
  <c r="AA125" i="12"/>
  <c r="Z125" i="12"/>
  <c r="Y125" i="12"/>
  <c r="X125" i="12"/>
  <c r="Q125" i="12"/>
  <c r="P125" i="12"/>
  <c r="O125" i="12"/>
  <c r="N125" i="12"/>
  <c r="L125" i="12"/>
  <c r="K125" i="12"/>
  <c r="J125" i="12"/>
  <c r="I125" i="12"/>
  <c r="H125" i="12"/>
  <c r="AR124" i="12"/>
  <c r="AQ124" i="12"/>
  <c r="AP124" i="12"/>
  <c r="AO124" i="12"/>
  <c r="AA124" i="12"/>
  <c r="Z124" i="12"/>
  <c r="Y124" i="12"/>
  <c r="X124" i="12"/>
  <c r="Q124" i="12"/>
  <c r="P124" i="12"/>
  <c r="O124" i="12"/>
  <c r="N124" i="12"/>
  <c r="L124" i="12"/>
  <c r="K124" i="12"/>
  <c r="J124" i="12"/>
  <c r="I124" i="12"/>
  <c r="H124" i="12"/>
  <c r="AR123" i="12"/>
  <c r="AQ123" i="12"/>
  <c r="AP123" i="12"/>
  <c r="AO123" i="12"/>
  <c r="AA123" i="12"/>
  <c r="Z123" i="12"/>
  <c r="Y123" i="12"/>
  <c r="X123" i="12"/>
  <c r="Q123" i="12"/>
  <c r="P123" i="12"/>
  <c r="O123" i="12"/>
  <c r="N123" i="12"/>
  <c r="L123" i="12"/>
  <c r="K123" i="12"/>
  <c r="J123" i="12"/>
  <c r="I123" i="12"/>
  <c r="H123" i="12"/>
  <c r="AR122" i="12"/>
  <c r="AQ122" i="12"/>
  <c r="AP122" i="12"/>
  <c r="AO122" i="12"/>
  <c r="AA122" i="12"/>
  <c r="Z122" i="12"/>
  <c r="Y122" i="12"/>
  <c r="X122" i="12"/>
  <c r="Q122" i="12"/>
  <c r="P122" i="12"/>
  <c r="O122" i="12"/>
  <c r="N122" i="12"/>
  <c r="L122" i="12"/>
  <c r="K122" i="12"/>
  <c r="J122" i="12"/>
  <c r="I122" i="12"/>
  <c r="H122" i="12"/>
  <c r="AR121" i="12"/>
  <c r="AQ121" i="12"/>
  <c r="AP121" i="12"/>
  <c r="AO121" i="12"/>
  <c r="AA121" i="12"/>
  <c r="Z121" i="12"/>
  <c r="Y121" i="12"/>
  <c r="X121" i="12"/>
  <c r="Q121" i="12"/>
  <c r="P121" i="12"/>
  <c r="O121" i="12"/>
  <c r="N121" i="12"/>
  <c r="L121" i="12"/>
  <c r="K121" i="12"/>
  <c r="J121" i="12"/>
  <c r="I121" i="12"/>
  <c r="H121" i="12"/>
  <c r="AR120" i="12"/>
  <c r="AQ120" i="12"/>
  <c r="AP120" i="12"/>
  <c r="AO120" i="12"/>
  <c r="AA120" i="12"/>
  <c r="Z120" i="12"/>
  <c r="Y120" i="12"/>
  <c r="X120" i="12"/>
  <c r="Q120" i="12"/>
  <c r="P120" i="12"/>
  <c r="O120" i="12"/>
  <c r="N120" i="12"/>
  <c r="L120" i="12"/>
  <c r="K120" i="12"/>
  <c r="J120" i="12"/>
  <c r="I120" i="12"/>
  <c r="H120" i="12"/>
  <c r="AR119" i="12"/>
  <c r="AQ119" i="12"/>
  <c r="AP119" i="12"/>
  <c r="AO119" i="12"/>
  <c r="AA119" i="12"/>
  <c r="Z119" i="12"/>
  <c r="Y119" i="12"/>
  <c r="X119" i="12"/>
  <c r="Q119" i="12"/>
  <c r="P119" i="12"/>
  <c r="O119" i="12"/>
  <c r="N119" i="12"/>
  <c r="L119" i="12"/>
  <c r="K119" i="12"/>
  <c r="J119" i="12"/>
  <c r="I119" i="12"/>
  <c r="H119" i="12"/>
  <c r="AR118" i="12"/>
  <c r="AQ118" i="12"/>
  <c r="AP118" i="12"/>
  <c r="AO118" i="12"/>
  <c r="AA118" i="12"/>
  <c r="Z118" i="12"/>
  <c r="Y118" i="12"/>
  <c r="X118" i="12"/>
  <c r="Q118" i="12"/>
  <c r="P118" i="12"/>
  <c r="O118" i="12"/>
  <c r="N118" i="12"/>
  <c r="L118" i="12"/>
  <c r="K118" i="12"/>
  <c r="J118" i="12"/>
  <c r="I118" i="12"/>
  <c r="H118" i="12"/>
  <c r="AR117" i="12"/>
  <c r="AQ117" i="12"/>
  <c r="AP117" i="12"/>
  <c r="AO117" i="12"/>
  <c r="AA117" i="12"/>
  <c r="Z117" i="12"/>
  <c r="Y117" i="12"/>
  <c r="X117" i="12"/>
  <c r="Q117" i="12"/>
  <c r="P117" i="12"/>
  <c r="O117" i="12"/>
  <c r="N117" i="12"/>
  <c r="L117" i="12"/>
  <c r="K117" i="12"/>
  <c r="J117" i="12"/>
  <c r="I117" i="12"/>
  <c r="H117" i="12"/>
  <c r="AR116" i="12"/>
  <c r="AQ116" i="12"/>
  <c r="AP116" i="12"/>
  <c r="AO116" i="12"/>
  <c r="AA116" i="12"/>
  <c r="Z116" i="12"/>
  <c r="Y116" i="12"/>
  <c r="X116" i="12"/>
  <c r="Q116" i="12"/>
  <c r="P116" i="12"/>
  <c r="O116" i="12"/>
  <c r="N116" i="12"/>
  <c r="L116" i="12"/>
  <c r="K116" i="12"/>
  <c r="J116" i="12"/>
  <c r="I116" i="12"/>
  <c r="H116" i="12"/>
  <c r="AR115" i="12"/>
  <c r="AQ115" i="12"/>
  <c r="AP115" i="12"/>
  <c r="AO115" i="12"/>
  <c r="AA115" i="12"/>
  <c r="Z115" i="12"/>
  <c r="Y115" i="12"/>
  <c r="X115" i="12"/>
  <c r="Q115" i="12"/>
  <c r="P115" i="12"/>
  <c r="O115" i="12"/>
  <c r="N115" i="12"/>
  <c r="L115" i="12"/>
  <c r="K115" i="12"/>
  <c r="J115" i="12"/>
  <c r="I115" i="12"/>
  <c r="H115" i="12"/>
  <c r="AR114" i="12"/>
  <c r="AQ114" i="12"/>
  <c r="AP114" i="12"/>
  <c r="AO114" i="12"/>
  <c r="AA114" i="12"/>
  <c r="Z114" i="12"/>
  <c r="Y114" i="12"/>
  <c r="X114" i="12"/>
  <c r="Q114" i="12"/>
  <c r="P114" i="12"/>
  <c r="O114" i="12"/>
  <c r="N114" i="12"/>
  <c r="L114" i="12"/>
  <c r="K114" i="12"/>
  <c r="J114" i="12"/>
  <c r="I114" i="12"/>
  <c r="H114" i="12"/>
  <c r="AR113" i="12"/>
  <c r="AQ113" i="12"/>
  <c r="AP113" i="12"/>
  <c r="AO113" i="12"/>
  <c r="AA113" i="12"/>
  <c r="Z113" i="12"/>
  <c r="Y113" i="12"/>
  <c r="X113" i="12"/>
  <c r="Q113" i="12"/>
  <c r="P113" i="12"/>
  <c r="O113" i="12"/>
  <c r="N113" i="12"/>
  <c r="L113" i="12"/>
  <c r="K113" i="12"/>
  <c r="J113" i="12"/>
  <c r="I113" i="12"/>
  <c r="H113" i="12"/>
  <c r="AR112" i="12"/>
  <c r="AQ112" i="12"/>
  <c r="AP112" i="12"/>
  <c r="AO112" i="12"/>
  <c r="AA112" i="12"/>
  <c r="Z112" i="12"/>
  <c r="Y112" i="12"/>
  <c r="X112" i="12"/>
  <c r="Q112" i="12"/>
  <c r="P112" i="12"/>
  <c r="O112" i="12"/>
  <c r="N112" i="12"/>
  <c r="L112" i="12"/>
  <c r="K112" i="12"/>
  <c r="J112" i="12"/>
  <c r="I112" i="12"/>
  <c r="H112" i="12"/>
  <c r="AR111" i="12"/>
  <c r="AQ111" i="12"/>
  <c r="AP111" i="12"/>
  <c r="AO111" i="12"/>
  <c r="AA111" i="12"/>
  <c r="Z111" i="12"/>
  <c r="Y111" i="12"/>
  <c r="X111" i="12"/>
  <c r="Q111" i="12"/>
  <c r="P111" i="12"/>
  <c r="O111" i="12"/>
  <c r="N111" i="12"/>
  <c r="L111" i="12"/>
  <c r="K111" i="12"/>
  <c r="J111" i="12"/>
  <c r="I111" i="12"/>
  <c r="H111" i="12"/>
  <c r="AR110" i="12"/>
  <c r="AQ110" i="12"/>
  <c r="AP110" i="12"/>
  <c r="AO110" i="12"/>
  <c r="AA110" i="12"/>
  <c r="Z110" i="12"/>
  <c r="Y110" i="12"/>
  <c r="X110" i="12"/>
  <c r="Q110" i="12"/>
  <c r="P110" i="12"/>
  <c r="O110" i="12"/>
  <c r="N110" i="12"/>
  <c r="L110" i="12"/>
  <c r="K110" i="12"/>
  <c r="J110" i="12"/>
  <c r="I110" i="12"/>
  <c r="H110" i="12"/>
  <c r="AR109" i="12"/>
  <c r="AQ109" i="12"/>
  <c r="AP109" i="12"/>
  <c r="AO109" i="12"/>
  <c r="AA109" i="12"/>
  <c r="Z109" i="12"/>
  <c r="Y109" i="12"/>
  <c r="X109" i="12"/>
  <c r="Q109" i="12"/>
  <c r="P109" i="12"/>
  <c r="O109" i="12"/>
  <c r="N109" i="12"/>
  <c r="L109" i="12"/>
  <c r="K109" i="12"/>
  <c r="J109" i="12"/>
  <c r="I109" i="12"/>
  <c r="H109" i="12"/>
  <c r="AR108" i="12"/>
  <c r="AQ108" i="12"/>
  <c r="AP108" i="12"/>
  <c r="AO108" i="12"/>
  <c r="AA108" i="12"/>
  <c r="Z108" i="12"/>
  <c r="Y108" i="12"/>
  <c r="X108" i="12"/>
  <c r="Q108" i="12"/>
  <c r="P108" i="12"/>
  <c r="O108" i="12"/>
  <c r="N108" i="12"/>
  <c r="L108" i="12"/>
  <c r="K108" i="12"/>
  <c r="J108" i="12"/>
  <c r="I108" i="12"/>
  <c r="H108" i="12"/>
  <c r="AR107" i="12"/>
  <c r="AQ107" i="12"/>
  <c r="AP107" i="12"/>
  <c r="AO107" i="12"/>
  <c r="AA107" i="12"/>
  <c r="Z107" i="12"/>
  <c r="Y107" i="12"/>
  <c r="X107" i="12"/>
  <c r="Q107" i="12"/>
  <c r="P107" i="12"/>
  <c r="O107" i="12"/>
  <c r="N107" i="12"/>
  <c r="L107" i="12"/>
  <c r="K107" i="12"/>
  <c r="J107" i="12"/>
  <c r="I107" i="12"/>
  <c r="H107" i="12"/>
  <c r="AR106" i="12"/>
  <c r="AQ106" i="12"/>
  <c r="AP106" i="12"/>
  <c r="AO106" i="12"/>
  <c r="AA106" i="12"/>
  <c r="Z106" i="12"/>
  <c r="Y106" i="12"/>
  <c r="X106" i="12"/>
  <c r="Q106" i="12"/>
  <c r="P106" i="12"/>
  <c r="O106" i="12"/>
  <c r="N106" i="12"/>
  <c r="L106" i="12"/>
  <c r="K106" i="12"/>
  <c r="J106" i="12"/>
  <c r="I106" i="12"/>
  <c r="H106" i="12"/>
  <c r="AA105" i="12"/>
  <c r="Z105" i="12"/>
  <c r="Y105" i="12"/>
  <c r="X105" i="12"/>
  <c r="Q105" i="12"/>
  <c r="P105" i="12"/>
  <c r="O105" i="12"/>
  <c r="N105" i="12"/>
  <c r="L105" i="12"/>
  <c r="K105" i="12"/>
  <c r="J105" i="12"/>
  <c r="I105" i="12"/>
  <c r="H105" i="12"/>
  <c r="AA97" i="12"/>
  <c r="Z97" i="12"/>
  <c r="Y97" i="12"/>
  <c r="X97" i="12"/>
  <c r="Q97" i="12"/>
  <c r="P97" i="12"/>
  <c r="O97" i="12"/>
  <c r="N97" i="12"/>
  <c r="L97" i="12"/>
  <c r="K97" i="12"/>
  <c r="J97" i="12"/>
  <c r="I97" i="12"/>
  <c r="H97" i="12"/>
  <c r="AA96" i="12"/>
  <c r="Z96" i="12"/>
  <c r="Y96" i="12"/>
  <c r="X96" i="12"/>
  <c r="Q96" i="12"/>
  <c r="P96" i="12"/>
  <c r="O96" i="12"/>
  <c r="N96" i="12"/>
  <c r="L96" i="12"/>
  <c r="K96" i="12"/>
  <c r="J96" i="12"/>
  <c r="I96" i="12"/>
  <c r="H96" i="12"/>
  <c r="AA95" i="12"/>
  <c r="Z95" i="12"/>
  <c r="Y95" i="12"/>
  <c r="X95" i="12"/>
  <c r="Q95" i="12"/>
  <c r="P95" i="12"/>
  <c r="O95" i="12"/>
  <c r="N95" i="12"/>
  <c r="L95" i="12"/>
  <c r="K95" i="12"/>
  <c r="J95" i="12"/>
  <c r="I95" i="12"/>
  <c r="H95" i="12"/>
  <c r="AA94" i="12"/>
  <c r="Z94" i="12"/>
  <c r="Y94" i="12"/>
  <c r="X94" i="12"/>
  <c r="Q94" i="12"/>
  <c r="P94" i="12"/>
  <c r="O94" i="12"/>
  <c r="N94" i="12"/>
  <c r="L94" i="12"/>
  <c r="K94" i="12"/>
  <c r="J94" i="12"/>
  <c r="I94" i="12"/>
  <c r="H94" i="12"/>
  <c r="AA93" i="12"/>
  <c r="Z93" i="12"/>
  <c r="Y93" i="12"/>
  <c r="X93" i="12"/>
  <c r="Q93" i="12"/>
  <c r="P93" i="12"/>
  <c r="O93" i="12"/>
  <c r="N93" i="12"/>
  <c r="L93" i="12"/>
  <c r="K93" i="12"/>
  <c r="J93" i="12"/>
  <c r="I93" i="12"/>
  <c r="H93" i="12"/>
  <c r="F93" i="12"/>
  <c r="AA92" i="12"/>
  <c r="Z92" i="12"/>
  <c r="Y92" i="12"/>
  <c r="X92" i="12"/>
  <c r="Q92" i="12"/>
  <c r="P92" i="12"/>
  <c r="O92" i="12"/>
  <c r="N92" i="12"/>
  <c r="L92" i="12"/>
  <c r="K92" i="12"/>
  <c r="J92" i="12"/>
  <c r="I92" i="12"/>
  <c r="H92" i="12"/>
  <c r="F92" i="12"/>
  <c r="AA91" i="12"/>
  <c r="Z91" i="12"/>
  <c r="Y91" i="12"/>
  <c r="X91" i="12"/>
  <c r="Q91" i="12"/>
  <c r="P91" i="12"/>
  <c r="O91" i="12"/>
  <c r="N91" i="12"/>
  <c r="L91" i="12"/>
  <c r="K91" i="12"/>
  <c r="J91" i="12"/>
  <c r="I91" i="12"/>
  <c r="H91" i="12"/>
  <c r="F91" i="12"/>
  <c r="AA90" i="12"/>
  <c r="Z90" i="12"/>
  <c r="Y90" i="12"/>
  <c r="X90" i="12"/>
  <c r="Q90" i="12"/>
  <c r="P90" i="12"/>
  <c r="O90" i="12"/>
  <c r="N90" i="12"/>
  <c r="L90" i="12"/>
  <c r="K90" i="12"/>
  <c r="J90" i="12"/>
  <c r="I90" i="12"/>
  <c r="H90" i="12"/>
  <c r="F90" i="12"/>
  <c r="AA89" i="12"/>
  <c r="Z89" i="12"/>
  <c r="Y89" i="12"/>
  <c r="X89" i="12"/>
  <c r="Q89" i="12"/>
  <c r="P89" i="12"/>
  <c r="O89" i="12"/>
  <c r="N89" i="12"/>
  <c r="L89" i="12"/>
  <c r="K89" i="12"/>
  <c r="J89" i="12"/>
  <c r="I89" i="12"/>
  <c r="H89" i="12"/>
  <c r="F89" i="12"/>
  <c r="AA88" i="12"/>
  <c r="Z88" i="12"/>
  <c r="Y88" i="12"/>
  <c r="X88" i="12"/>
  <c r="Q88" i="12"/>
  <c r="P88" i="12"/>
  <c r="O88" i="12"/>
  <c r="N88" i="12"/>
  <c r="L88" i="12"/>
  <c r="K88" i="12"/>
  <c r="J88" i="12"/>
  <c r="I88" i="12"/>
  <c r="H88" i="12"/>
  <c r="AA87" i="12"/>
  <c r="Z87" i="12"/>
  <c r="Y87" i="12"/>
  <c r="X87" i="12"/>
  <c r="Q87" i="12"/>
  <c r="P87" i="12"/>
  <c r="O87" i="12"/>
  <c r="N87" i="12"/>
  <c r="L87" i="12"/>
  <c r="K87" i="12"/>
  <c r="J87" i="12"/>
  <c r="I87" i="12"/>
  <c r="H87" i="12"/>
  <c r="AR86" i="12"/>
  <c r="AQ86" i="12"/>
  <c r="AP86" i="12"/>
  <c r="AO86" i="12"/>
  <c r="AA86" i="12"/>
  <c r="Z86" i="12"/>
  <c r="Y86" i="12"/>
  <c r="X86" i="12"/>
  <c r="Q86" i="12"/>
  <c r="P86" i="12"/>
  <c r="O86" i="12"/>
  <c r="N86" i="12"/>
  <c r="L86" i="12"/>
  <c r="K86" i="12"/>
  <c r="J86" i="12"/>
  <c r="I86" i="12"/>
  <c r="H86" i="12"/>
  <c r="AR85" i="12"/>
  <c r="AQ85" i="12"/>
  <c r="AP85" i="12"/>
  <c r="AO85" i="12"/>
  <c r="AA85" i="12"/>
  <c r="Z85" i="12"/>
  <c r="Y85" i="12"/>
  <c r="X85" i="12"/>
  <c r="Q85" i="12"/>
  <c r="P85" i="12"/>
  <c r="O85" i="12"/>
  <c r="N85" i="12"/>
  <c r="L85" i="12"/>
  <c r="K85" i="12"/>
  <c r="J85" i="12"/>
  <c r="I85" i="12"/>
  <c r="H85" i="12"/>
  <c r="AA84" i="12"/>
  <c r="Z84" i="12"/>
  <c r="Y84" i="12"/>
  <c r="X84" i="12"/>
  <c r="Q84" i="12"/>
  <c r="P84" i="12"/>
  <c r="O84" i="12"/>
  <c r="N84" i="12"/>
  <c r="L84" i="12"/>
  <c r="K84" i="12"/>
  <c r="J84" i="12"/>
  <c r="I84" i="12"/>
  <c r="H84" i="12"/>
  <c r="AA83" i="12"/>
  <c r="Z83" i="12"/>
  <c r="Y83" i="12"/>
  <c r="X83" i="12"/>
  <c r="Q83" i="12"/>
  <c r="P83" i="12"/>
  <c r="O83" i="12"/>
  <c r="N83" i="12"/>
  <c r="L83" i="12"/>
  <c r="K83" i="12"/>
  <c r="J83" i="12"/>
  <c r="I83" i="12"/>
  <c r="H83" i="12"/>
  <c r="AA82" i="12"/>
  <c r="Z82" i="12"/>
  <c r="Y82" i="12"/>
  <c r="X82" i="12"/>
  <c r="Q82" i="12"/>
  <c r="P82" i="12"/>
  <c r="O82" i="12"/>
  <c r="N82" i="12"/>
  <c r="L82" i="12"/>
  <c r="K82" i="12"/>
  <c r="J82" i="12"/>
  <c r="I82" i="12"/>
  <c r="H82" i="12"/>
  <c r="AR81" i="12"/>
  <c r="AQ81" i="12"/>
  <c r="AP81" i="12"/>
  <c r="AO81" i="12"/>
  <c r="AA81" i="12"/>
  <c r="Z81" i="12"/>
  <c r="Y81" i="12"/>
  <c r="X81" i="12"/>
  <c r="Q81" i="12"/>
  <c r="P81" i="12"/>
  <c r="O81" i="12"/>
  <c r="N81" i="12"/>
  <c r="L81" i="12"/>
  <c r="K81" i="12"/>
  <c r="J81" i="12"/>
  <c r="I81" i="12"/>
  <c r="H81" i="12"/>
  <c r="AR80" i="12"/>
  <c r="AQ80" i="12"/>
  <c r="AP80" i="12"/>
  <c r="AO80" i="12"/>
  <c r="AA80" i="12"/>
  <c r="Z80" i="12"/>
  <c r="Y80" i="12"/>
  <c r="X80" i="12"/>
  <c r="Q80" i="12"/>
  <c r="P80" i="12"/>
  <c r="O80" i="12"/>
  <c r="N80" i="12"/>
  <c r="L80" i="12"/>
  <c r="K80" i="12"/>
  <c r="J80" i="12"/>
  <c r="I80" i="12"/>
  <c r="H80" i="12"/>
  <c r="AR79" i="12"/>
  <c r="AQ79" i="12"/>
  <c r="AP79" i="12"/>
  <c r="AO79" i="12"/>
  <c r="AA79" i="12"/>
  <c r="Z79" i="12"/>
  <c r="Y79" i="12"/>
  <c r="X79" i="12"/>
  <c r="Q79" i="12"/>
  <c r="P79" i="12"/>
  <c r="O79" i="12"/>
  <c r="N79" i="12"/>
  <c r="L79" i="12"/>
  <c r="K79" i="12"/>
  <c r="J79" i="12"/>
  <c r="I79" i="12"/>
  <c r="H79" i="12"/>
  <c r="AR78" i="12"/>
  <c r="AQ78" i="12"/>
  <c r="AP78" i="12"/>
  <c r="AO78" i="12"/>
  <c r="AA78" i="12"/>
  <c r="Z78" i="12"/>
  <c r="Y78" i="12"/>
  <c r="X78" i="12"/>
  <c r="Q78" i="12"/>
  <c r="P78" i="12"/>
  <c r="O78" i="12"/>
  <c r="N78" i="12"/>
  <c r="L78" i="12"/>
  <c r="K78" i="12"/>
  <c r="J78" i="12"/>
  <c r="I78" i="12"/>
  <c r="H78" i="12"/>
  <c r="AR77" i="12"/>
  <c r="AQ77" i="12"/>
  <c r="AP77" i="12"/>
  <c r="AO77" i="12"/>
  <c r="AA77" i="12"/>
  <c r="Z77" i="12"/>
  <c r="Y77" i="12"/>
  <c r="X77" i="12"/>
  <c r="Q77" i="12"/>
  <c r="P77" i="12"/>
  <c r="O77" i="12"/>
  <c r="N77" i="12"/>
  <c r="L77" i="12"/>
  <c r="K77" i="12"/>
  <c r="J77" i="12"/>
  <c r="I77" i="12"/>
  <c r="H77" i="12"/>
  <c r="AR76" i="12"/>
  <c r="AQ76" i="12"/>
  <c r="AP76" i="12"/>
  <c r="AO76" i="12"/>
  <c r="AA76" i="12"/>
  <c r="Z76" i="12"/>
  <c r="Y76" i="12"/>
  <c r="X76" i="12"/>
  <c r="Q76" i="12"/>
  <c r="P76" i="12"/>
  <c r="O76" i="12"/>
  <c r="N76" i="12"/>
  <c r="L76" i="12"/>
  <c r="K76" i="12"/>
  <c r="J76" i="12"/>
  <c r="I76" i="12"/>
  <c r="H76" i="12"/>
  <c r="AR75" i="12"/>
  <c r="AQ75" i="12"/>
  <c r="AP75" i="12"/>
  <c r="AO75" i="12"/>
  <c r="AA75" i="12"/>
  <c r="Z75" i="12"/>
  <c r="Y75" i="12"/>
  <c r="X75" i="12"/>
  <c r="Q75" i="12"/>
  <c r="P75" i="12"/>
  <c r="O75" i="12"/>
  <c r="N75" i="12"/>
  <c r="L75" i="12"/>
  <c r="K75" i="12"/>
  <c r="J75" i="12"/>
  <c r="I75" i="12"/>
  <c r="H75" i="12"/>
  <c r="AR74" i="12"/>
  <c r="AQ74" i="12"/>
  <c r="AP74" i="12"/>
  <c r="AO74" i="12"/>
  <c r="AA74" i="12"/>
  <c r="Z74" i="12"/>
  <c r="Y74" i="12"/>
  <c r="X74" i="12"/>
  <c r="Q74" i="12"/>
  <c r="P74" i="12"/>
  <c r="O74" i="12"/>
  <c r="N74" i="12"/>
  <c r="L74" i="12"/>
  <c r="K74" i="12"/>
  <c r="J74" i="12"/>
  <c r="I74" i="12"/>
  <c r="H74" i="12"/>
  <c r="AR73" i="12"/>
  <c r="AQ73" i="12"/>
  <c r="AP73" i="12"/>
  <c r="AO73" i="12"/>
  <c r="AA73" i="12"/>
  <c r="Z73" i="12"/>
  <c r="Y73" i="12"/>
  <c r="X73" i="12"/>
  <c r="Q73" i="12"/>
  <c r="P73" i="12"/>
  <c r="O73" i="12"/>
  <c r="N73" i="12"/>
  <c r="L73" i="12"/>
  <c r="K73" i="12"/>
  <c r="J73" i="12"/>
  <c r="I73" i="12"/>
  <c r="H73" i="12"/>
  <c r="AR72" i="12"/>
  <c r="AQ72" i="12"/>
  <c r="AP72" i="12"/>
  <c r="AO72" i="12"/>
  <c r="AA72" i="12"/>
  <c r="Z72" i="12"/>
  <c r="Y72" i="12"/>
  <c r="X72" i="12"/>
  <c r="Q72" i="12"/>
  <c r="P72" i="12"/>
  <c r="O72" i="12"/>
  <c r="N72" i="12"/>
  <c r="L72" i="12"/>
  <c r="K72" i="12"/>
  <c r="J72" i="12"/>
  <c r="I72" i="12"/>
  <c r="H72" i="12"/>
  <c r="AR71" i="12"/>
  <c r="AQ71" i="12"/>
  <c r="AP71" i="12"/>
  <c r="AO71" i="12"/>
  <c r="AA71" i="12"/>
  <c r="Z71" i="12"/>
  <c r="Y71" i="12"/>
  <c r="X71" i="12"/>
  <c r="Q71" i="12"/>
  <c r="P71" i="12"/>
  <c r="O71" i="12"/>
  <c r="N71" i="12"/>
  <c r="L71" i="12"/>
  <c r="K71" i="12"/>
  <c r="J71" i="12"/>
  <c r="I71" i="12"/>
  <c r="H71" i="12"/>
  <c r="AR70" i="12"/>
  <c r="AQ70" i="12"/>
  <c r="AP70" i="12"/>
  <c r="AO70" i="12"/>
  <c r="AA70" i="12"/>
  <c r="Z70" i="12"/>
  <c r="Y70" i="12"/>
  <c r="X70" i="12"/>
  <c r="Q70" i="12"/>
  <c r="P70" i="12"/>
  <c r="O70" i="12"/>
  <c r="N70" i="12"/>
  <c r="L70" i="12"/>
  <c r="K70" i="12"/>
  <c r="J70" i="12"/>
  <c r="I70" i="12"/>
  <c r="H70" i="12"/>
  <c r="AR69" i="12"/>
  <c r="AQ69" i="12"/>
  <c r="AP69" i="12"/>
  <c r="AO69" i="12"/>
  <c r="AA69" i="12"/>
  <c r="Z69" i="12"/>
  <c r="Y69" i="12"/>
  <c r="X69" i="12"/>
  <c r="Q69" i="12"/>
  <c r="P69" i="12"/>
  <c r="O69" i="12"/>
  <c r="N69" i="12"/>
  <c r="L69" i="12"/>
  <c r="K69" i="12"/>
  <c r="J69" i="12"/>
  <c r="I69" i="12"/>
  <c r="H69" i="12"/>
  <c r="AR68" i="12"/>
  <c r="AQ68" i="12"/>
  <c r="AP68" i="12"/>
  <c r="AO68" i="12"/>
  <c r="AA68" i="12"/>
  <c r="Z68" i="12"/>
  <c r="Y68" i="12"/>
  <c r="X68" i="12"/>
  <c r="Q68" i="12"/>
  <c r="P68" i="12"/>
  <c r="O68" i="12"/>
  <c r="N68" i="12"/>
  <c r="L68" i="12"/>
  <c r="K68" i="12"/>
  <c r="J68" i="12"/>
  <c r="I68" i="12"/>
  <c r="H68" i="12"/>
  <c r="AR67" i="12"/>
  <c r="AQ67" i="12"/>
  <c r="AP67" i="12"/>
  <c r="AO67" i="12"/>
  <c r="AA67" i="12"/>
  <c r="Z67" i="12"/>
  <c r="Y67" i="12"/>
  <c r="X67" i="12"/>
  <c r="Q67" i="12"/>
  <c r="P67" i="12"/>
  <c r="O67" i="12"/>
  <c r="N67" i="12"/>
  <c r="L67" i="12"/>
  <c r="K67" i="12"/>
  <c r="J67" i="12"/>
  <c r="I67" i="12"/>
  <c r="H67" i="12"/>
  <c r="AR66" i="12"/>
  <c r="AQ66" i="12"/>
  <c r="AP66" i="12"/>
  <c r="AO66" i="12"/>
  <c r="AA66" i="12"/>
  <c r="Z66" i="12"/>
  <c r="Y66" i="12"/>
  <c r="X66" i="12"/>
  <c r="Q66" i="12"/>
  <c r="P66" i="12"/>
  <c r="O66" i="12"/>
  <c r="N66" i="12"/>
  <c r="L66" i="12"/>
  <c r="K66" i="12"/>
  <c r="J66" i="12"/>
  <c r="I66" i="12"/>
  <c r="H66" i="12"/>
  <c r="AR65" i="12"/>
  <c r="AQ65" i="12"/>
  <c r="AP65" i="12"/>
  <c r="AO65" i="12"/>
  <c r="AA65" i="12"/>
  <c r="Z65" i="12"/>
  <c r="Y65" i="12"/>
  <c r="X65" i="12"/>
  <c r="Q65" i="12"/>
  <c r="P65" i="12"/>
  <c r="O65" i="12"/>
  <c r="N65" i="12"/>
  <c r="L65" i="12"/>
  <c r="K65" i="12"/>
  <c r="J65" i="12"/>
  <c r="I65" i="12"/>
  <c r="H65" i="12"/>
  <c r="AR64" i="12"/>
  <c r="AQ64" i="12"/>
  <c r="AP64" i="12"/>
  <c r="AO64" i="12"/>
  <c r="AA64" i="12"/>
  <c r="Z64" i="12"/>
  <c r="Y64" i="12"/>
  <c r="X64" i="12"/>
  <c r="Q64" i="12"/>
  <c r="P64" i="12"/>
  <c r="O64" i="12"/>
  <c r="N64" i="12"/>
  <c r="L64" i="12"/>
  <c r="K64" i="12"/>
  <c r="J64" i="12"/>
  <c r="I64" i="12"/>
  <c r="H64" i="12"/>
  <c r="AR63" i="12"/>
  <c r="AQ63" i="12"/>
  <c r="AP63" i="12"/>
  <c r="AO63" i="12"/>
  <c r="AA63" i="12"/>
  <c r="Z63" i="12"/>
  <c r="Y63" i="12"/>
  <c r="X63" i="12"/>
  <c r="Q63" i="12"/>
  <c r="P63" i="12"/>
  <c r="O63" i="12"/>
  <c r="N63" i="12"/>
  <c r="L63" i="12"/>
  <c r="K63" i="12"/>
  <c r="J63" i="12"/>
  <c r="I63" i="12"/>
  <c r="H63" i="12"/>
  <c r="AR62" i="12"/>
  <c r="AQ62" i="12"/>
  <c r="AP62" i="12"/>
  <c r="AO62" i="12"/>
  <c r="AA62" i="12"/>
  <c r="Z62" i="12"/>
  <c r="Y62" i="12"/>
  <c r="X62" i="12"/>
  <c r="Q62" i="12"/>
  <c r="P62" i="12"/>
  <c r="O62" i="12"/>
  <c r="N62" i="12"/>
  <c r="L62" i="12"/>
  <c r="K62" i="12"/>
  <c r="J62" i="12"/>
  <c r="I62" i="12"/>
  <c r="H62" i="12"/>
  <c r="AR61" i="12"/>
  <c r="AQ61" i="12"/>
  <c r="AP61" i="12"/>
  <c r="AO61" i="12"/>
  <c r="AA61" i="12"/>
  <c r="Z61" i="12"/>
  <c r="Y61" i="12"/>
  <c r="X61" i="12"/>
  <c r="Q61" i="12"/>
  <c r="P61" i="12"/>
  <c r="O61" i="12"/>
  <c r="N61" i="12"/>
  <c r="L61" i="12"/>
  <c r="K61" i="12"/>
  <c r="J61" i="12"/>
  <c r="I61" i="12"/>
  <c r="H61" i="12"/>
  <c r="AR60" i="12"/>
  <c r="AQ60" i="12"/>
  <c r="AP60" i="12"/>
  <c r="AO60" i="12"/>
  <c r="AA60" i="12"/>
  <c r="Z60" i="12"/>
  <c r="Y60" i="12"/>
  <c r="X60" i="12"/>
  <c r="Q60" i="12"/>
  <c r="P60" i="12"/>
  <c r="O60" i="12"/>
  <c r="N60" i="12"/>
  <c r="L60" i="12"/>
  <c r="K60" i="12"/>
  <c r="J60" i="12"/>
  <c r="I60" i="12"/>
  <c r="H60" i="12"/>
  <c r="AR59" i="12"/>
  <c r="AQ59" i="12"/>
  <c r="AP59" i="12"/>
  <c r="AO59" i="12"/>
  <c r="AA59" i="12"/>
  <c r="Z59" i="12"/>
  <c r="Y59" i="12"/>
  <c r="X59" i="12"/>
  <c r="Q59" i="12"/>
  <c r="P59" i="12"/>
  <c r="O59" i="12"/>
  <c r="N59" i="12"/>
  <c r="L59" i="12"/>
  <c r="K59" i="12"/>
  <c r="J59" i="12"/>
  <c r="I59" i="12"/>
  <c r="H59" i="12"/>
  <c r="AA58" i="12"/>
  <c r="Z58" i="12"/>
  <c r="Y58" i="12"/>
  <c r="X58" i="12"/>
  <c r="Q58" i="12"/>
  <c r="P58" i="12"/>
  <c r="O58" i="12"/>
  <c r="N58" i="12"/>
  <c r="L58" i="12"/>
  <c r="K58" i="12"/>
  <c r="J58" i="12"/>
  <c r="I58" i="12"/>
  <c r="H58" i="12"/>
  <c r="AR57" i="12"/>
  <c r="AQ57" i="12"/>
  <c r="AP57" i="12"/>
  <c r="AO57" i="12"/>
  <c r="AA57" i="12"/>
  <c r="Z57" i="12"/>
  <c r="Y57" i="12"/>
  <c r="X57" i="12"/>
  <c r="Q57" i="12"/>
  <c r="P57" i="12"/>
  <c r="O57" i="12"/>
  <c r="N57" i="12"/>
  <c r="L57" i="12"/>
  <c r="K57" i="12"/>
  <c r="J57" i="12"/>
  <c r="I57" i="12"/>
  <c r="H57" i="12"/>
  <c r="AA56" i="12"/>
  <c r="Z56" i="12"/>
  <c r="Y56" i="12"/>
  <c r="X56" i="12"/>
  <c r="Q56" i="12"/>
  <c r="P56" i="12"/>
  <c r="O56" i="12"/>
  <c r="N56" i="12"/>
  <c r="L56" i="12"/>
  <c r="K56" i="12"/>
  <c r="J56" i="12"/>
  <c r="I56" i="12"/>
  <c r="H56" i="12"/>
  <c r="AA55" i="12"/>
  <c r="Z55" i="12"/>
  <c r="Y55" i="12"/>
  <c r="X55" i="12"/>
  <c r="Q55" i="12"/>
  <c r="P55" i="12"/>
  <c r="O55" i="12"/>
  <c r="N55" i="12"/>
  <c r="L55" i="12"/>
  <c r="K55" i="12"/>
  <c r="J55" i="12"/>
  <c r="I55" i="12"/>
  <c r="H55" i="12"/>
  <c r="AA54" i="12"/>
  <c r="Z54" i="12"/>
  <c r="Y54" i="12"/>
  <c r="X54" i="12"/>
  <c r="Q54" i="12"/>
  <c r="P54" i="12"/>
  <c r="O54" i="12"/>
  <c r="N54" i="12"/>
  <c r="L54" i="12"/>
  <c r="K54" i="12"/>
  <c r="J54" i="12"/>
  <c r="I54" i="12"/>
  <c r="H54" i="12"/>
  <c r="AA53" i="12"/>
  <c r="Z53" i="12"/>
  <c r="Y53" i="12"/>
  <c r="X53" i="12"/>
  <c r="Q53" i="12"/>
  <c r="P53" i="12"/>
  <c r="O53" i="12"/>
  <c r="N53" i="12"/>
  <c r="L53" i="12"/>
  <c r="K53" i="12"/>
  <c r="J53" i="12"/>
  <c r="I53" i="12"/>
  <c r="H53" i="12"/>
  <c r="AA52" i="12"/>
  <c r="Z52" i="12"/>
  <c r="Y52" i="12"/>
  <c r="X52" i="12"/>
  <c r="Q52" i="12"/>
  <c r="P52" i="12"/>
  <c r="O52" i="12"/>
  <c r="N52" i="12"/>
  <c r="L52" i="12"/>
  <c r="K52" i="12"/>
  <c r="J52" i="12"/>
  <c r="I52" i="12"/>
  <c r="H52" i="12"/>
  <c r="AA51" i="12"/>
  <c r="Z51" i="12"/>
  <c r="Y51" i="12"/>
  <c r="X51" i="12"/>
  <c r="Q51" i="12"/>
  <c r="P51" i="12"/>
  <c r="O51" i="12"/>
  <c r="N51" i="12"/>
  <c r="L51" i="12"/>
  <c r="K51" i="12"/>
  <c r="J51" i="12"/>
  <c r="I51" i="12"/>
  <c r="H51" i="12"/>
  <c r="AA50" i="12"/>
  <c r="Z50" i="12"/>
  <c r="Y50" i="12"/>
  <c r="X50" i="12"/>
  <c r="Q50" i="12"/>
  <c r="P50" i="12"/>
  <c r="O50" i="12"/>
  <c r="N50" i="12"/>
  <c r="L50" i="12"/>
  <c r="K50" i="12"/>
  <c r="J50" i="12"/>
  <c r="I50" i="12"/>
  <c r="H50" i="12"/>
  <c r="AA49" i="12"/>
  <c r="Z49" i="12"/>
  <c r="Y49" i="12"/>
  <c r="X49" i="12"/>
  <c r="Q49" i="12"/>
  <c r="P49" i="12"/>
  <c r="O49" i="12"/>
  <c r="N49" i="12"/>
  <c r="L49" i="12"/>
  <c r="K49" i="12"/>
  <c r="J49" i="12"/>
  <c r="I49" i="12"/>
  <c r="H49" i="12"/>
  <c r="AA48" i="12"/>
  <c r="Z48" i="12"/>
  <c r="Y48" i="12"/>
  <c r="X48" i="12"/>
  <c r="Q48" i="12"/>
  <c r="P48" i="12"/>
  <c r="O48" i="12"/>
  <c r="N48" i="12"/>
  <c r="L48" i="12"/>
  <c r="K48" i="12"/>
  <c r="J48" i="12"/>
  <c r="I48" i="12"/>
  <c r="H48" i="12"/>
  <c r="AA47" i="12"/>
  <c r="Z47" i="12"/>
  <c r="Y47" i="12"/>
  <c r="X47" i="12"/>
  <c r="Q47" i="12"/>
  <c r="P47" i="12"/>
  <c r="O47" i="12"/>
  <c r="N47" i="12"/>
  <c r="L47" i="12"/>
  <c r="K47" i="12"/>
  <c r="J47" i="12"/>
  <c r="I47" i="12"/>
  <c r="H47" i="12"/>
  <c r="AA46" i="12"/>
  <c r="Z46" i="12"/>
  <c r="Y46" i="12"/>
  <c r="X46" i="12"/>
  <c r="Q46" i="12"/>
  <c r="P46" i="12"/>
  <c r="O46" i="12"/>
  <c r="N46" i="12"/>
  <c r="L46" i="12"/>
  <c r="K46" i="12"/>
  <c r="J46" i="12"/>
  <c r="I46" i="12"/>
  <c r="H46" i="12"/>
  <c r="AR45" i="12"/>
  <c r="AQ45" i="12"/>
  <c r="AP45" i="12"/>
  <c r="AO45" i="12"/>
  <c r="AA45" i="12"/>
  <c r="Z45" i="12"/>
  <c r="Y45" i="12"/>
  <c r="X45" i="12"/>
  <c r="Q45" i="12"/>
  <c r="P45" i="12"/>
  <c r="O45" i="12"/>
  <c r="N45" i="12"/>
  <c r="L45" i="12"/>
  <c r="K45" i="12"/>
  <c r="J45" i="12"/>
  <c r="I45" i="12"/>
  <c r="H45" i="12"/>
  <c r="AA44" i="12"/>
  <c r="Z44" i="12"/>
  <c r="Y44" i="12"/>
  <c r="X44" i="12"/>
  <c r="Q44" i="12"/>
  <c r="P44" i="12"/>
  <c r="O44" i="12"/>
  <c r="N44" i="12"/>
  <c r="L44" i="12"/>
  <c r="K44" i="12"/>
  <c r="J44" i="12"/>
  <c r="I44" i="12"/>
  <c r="H44" i="12"/>
  <c r="AA43" i="12"/>
  <c r="Z43" i="12"/>
  <c r="Y43" i="12"/>
  <c r="X43" i="12"/>
  <c r="Q43" i="12"/>
  <c r="P43" i="12"/>
  <c r="O43" i="12"/>
  <c r="N43" i="12"/>
  <c r="L43" i="12"/>
  <c r="K43" i="12"/>
  <c r="J43" i="12"/>
  <c r="I43" i="12"/>
  <c r="H43" i="12"/>
  <c r="AA42" i="12"/>
  <c r="Z42" i="12"/>
  <c r="Y42" i="12"/>
  <c r="X42" i="12"/>
  <c r="Q42" i="12"/>
  <c r="P42" i="12"/>
  <c r="O42" i="12"/>
  <c r="N42" i="12"/>
  <c r="L42" i="12"/>
  <c r="K42" i="12"/>
  <c r="J42" i="12"/>
  <c r="I42" i="12"/>
  <c r="H42" i="12"/>
  <c r="AA41" i="12"/>
  <c r="Z41" i="12"/>
  <c r="Y41" i="12"/>
  <c r="X41" i="12"/>
  <c r="Q41" i="12"/>
  <c r="P41" i="12"/>
  <c r="O41" i="12"/>
  <c r="N41" i="12"/>
  <c r="L41" i="12"/>
  <c r="K41" i="12"/>
  <c r="J41" i="12"/>
  <c r="I41" i="12"/>
  <c r="H41" i="12"/>
  <c r="AA40" i="12"/>
  <c r="Z40" i="12"/>
  <c r="Y40" i="12"/>
  <c r="X40" i="12"/>
  <c r="Q40" i="12"/>
  <c r="P40" i="12"/>
  <c r="O40" i="12"/>
  <c r="N40" i="12"/>
  <c r="L40" i="12"/>
  <c r="K40" i="12"/>
  <c r="J40" i="12"/>
  <c r="I40" i="12"/>
  <c r="H40" i="12"/>
  <c r="AA39" i="12"/>
  <c r="Z39" i="12"/>
  <c r="Y39" i="12"/>
  <c r="X39" i="12"/>
  <c r="Q39" i="12"/>
  <c r="P39" i="12"/>
  <c r="O39" i="12"/>
  <c r="N39" i="12"/>
  <c r="L39" i="12"/>
  <c r="K39" i="12"/>
  <c r="J39" i="12"/>
  <c r="I39" i="12"/>
  <c r="H39" i="12"/>
  <c r="F39" i="12"/>
  <c r="AA34" i="12"/>
  <c r="Z34" i="12"/>
  <c r="Y34" i="12"/>
  <c r="X34" i="12"/>
  <c r="Q34" i="12"/>
  <c r="P34" i="12"/>
  <c r="O34" i="12"/>
  <c r="N34" i="12"/>
  <c r="AA33" i="12"/>
  <c r="Z33" i="12"/>
  <c r="Y33" i="12"/>
  <c r="X33" i="12"/>
  <c r="Q33" i="12"/>
  <c r="P33" i="12"/>
  <c r="O33" i="12"/>
  <c r="N33" i="12"/>
  <c r="AA32" i="12"/>
  <c r="Z32" i="12"/>
  <c r="Y32" i="12"/>
  <c r="X32" i="12"/>
  <c r="Q32" i="12"/>
  <c r="P32" i="12"/>
  <c r="O32" i="12"/>
  <c r="N32" i="12"/>
  <c r="L32" i="12"/>
  <c r="K32" i="12"/>
  <c r="J32" i="12"/>
  <c r="I32" i="12"/>
  <c r="H32" i="12"/>
  <c r="AA31" i="12"/>
  <c r="Z31" i="12"/>
  <c r="Y31" i="12"/>
  <c r="X31" i="12"/>
  <c r="Q31" i="12"/>
  <c r="P31" i="12"/>
  <c r="O31" i="12"/>
  <c r="N31" i="12"/>
  <c r="L31" i="12"/>
  <c r="K31" i="12"/>
  <c r="J31" i="12"/>
  <c r="I31" i="12"/>
  <c r="H31" i="12"/>
  <c r="A31" i="12"/>
  <c r="AA30" i="12"/>
  <c r="Z30" i="12"/>
  <c r="Y30" i="12"/>
  <c r="X30" i="12"/>
  <c r="Q30" i="12"/>
  <c r="P30" i="12"/>
  <c r="O30" i="12"/>
  <c r="N30" i="12"/>
  <c r="L30" i="12"/>
  <c r="K30" i="12"/>
  <c r="J30" i="12"/>
  <c r="I30" i="12"/>
  <c r="H30" i="12"/>
  <c r="A30" i="12"/>
  <c r="AA29" i="12"/>
  <c r="Z29" i="12"/>
  <c r="Y29" i="12"/>
  <c r="X29" i="12"/>
  <c r="Q29" i="12"/>
  <c r="P29" i="12"/>
  <c r="O29" i="12"/>
  <c r="N29" i="12"/>
  <c r="L29" i="12"/>
  <c r="K29" i="12"/>
  <c r="J29" i="12"/>
  <c r="I29" i="12"/>
  <c r="H29" i="12"/>
  <c r="A29" i="12"/>
  <c r="AA28" i="12"/>
  <c r="Z28" i="12"/>
  <c r="Y28" i="12"/>
  <c r="X28" i="12"/>
  <c r="Q28" i="12"/>
  <c r="P28" i="12"/>
  <c r="O28" i="12"/>
  <c r="N28" i="12"/>
  <c r="L28" i="12"/>
  <c r="K28" i="12"/>
  <c r="J28" i="12"/>
  <c r="I28" i="12"/>
  <c r="H28" i="12"/>
  <c r="A28" i="12"/>
  <c r="AA27" i="12"/>
  <c r="Z27" i="12"/>
  <c r="Y27" i="12"/>
  <c r="X27" i="12"/>
  <c r="Q27" i="12"/>
  <c r="P27" i="12"/>
  <c r="O27" i="12"/>
  <c r="N27" i="12"/>
  <c r="L27" i="12"/>
  <c r="K27" i="12"/>
  <c r="J27" i="12"/>
  <c r="I27" i="12"/>
  <c r="H27" i="12"/>
  <c r="A27" i="12"/>
  <c r="AA26" i="12"/>
  <c r="Z26" i="12"/>
  <c r="Y26" i="12"/>
  <c r="X26" i="12"/>
  <c r="Q26" i="12"/>
  <c r="P26" i="12"/>
  <c r="O26" i="12"/>
  <c r="N26" i="12"/>
  <c r="L26" i="12"/>
  <c r="K26" i="12"/>
  <c r="J26" i="12"/>
  <c r="I26" i="12"/>
  <c r="H26" i="12"/>
  <c r="A26" i="12"/>
  <c r="AA25" i="12"/>
  <c r="Z25" i="12"/>
  <c r="Y25" i="12"/>
  <c r="X25" i="12"/>
  <c r="Q25" i="12"/>
  <c r="P25" i="12"/>
  <c r="O25" i="12"/>
  <c r="N25" i="12"/>
  <c r="L25" i="12"/>
  <c r="K25" i="12"/>
  <c r="J25" i="12"/>
  <c r="I25" i="12"/>
  <c r="H25" i="12"/>
  <c r="A25" i="12"/>
  <c r="AA24" i="12"/>
  <c r="Z24" i="12"/>
  <c r="Y24" i="12"/>
  <c r="X24" i="12"/>
  <c r="Q24" i="12"/>
  <c r="P24" i="12"/>
  <c r="O24" i="12"/>
  <c r="N24" i="12"/>
  <c r="L24" i="12"/>
  <c r="K24" i="12"/>
  <c r="J24" i="12"/>
  <c r="I24" i="12"/>
  <c r="H24" i="12"/>
  <c r="A24" i="12"/>
  <c r="AA23" i="12"/>
  <c r="Z23" i="12"/>
  <c r="Y23" i="12"/>
  <c r="X23" i="12"/>
  <c r="Q23" i="12"/>
  <c r="P23" i="12"/>
  <c r="O23" i="12"/>
  <c r="N23" i="12"/>
  <c r="L23" i="12"/>
  <c r="K23" i="12"/>
  <c r="J23" i="12"/>
  <c r="I23" i="12"/>
  <c r="H23" i="12"/>
  <c r="A23" i="12"/>
  <c r="AA22" i="12"/>
  <c r="Z22" i="12"/>
  <c r="Y22" i="12"/>
  <c r="X22" i="12"/>
  <c r="Q22" i="12"/>
  <c r="P22" i="12"/>
  <c r="O22" i="12"/>
  <c r="N22" i="12"/>
  <c r="L22" i="12"/>
  <c r="K22" i="12"/>
  <c r="J22" i="12"/>
  <c r="I22" i="12"/>
  <c r="H22" i="12"/>
  <c r="A22" i="12"/>
  <c r="AA21" i="12"/>
  <c r="Z21" i="12"/>
  <c r="Y21" i="12"/>
  <c r="X21" i="12"/>
  <c r="Q21" i="12"/>
  <c r="P21" i="12"/>
  <c r="O21" i="12"/>
  <c r="N21" i="12"/>
  <c r="L21" i="12"/>
  <c r="K21" i="12"/>
  <c r="J21" i="12"/>
  <c r="I21" i="12"/>
  <c r="H21" i="12"/>
  <c r="A21" i="12"/>
  <c r="AA20" i="12"/>
  <c r="Z20" i="12"/>
  <c r="Y20" i="12"/>
  <c r="X20" i="12"/>
  <c r="Q20" i="12"/>
  <c r="P20" i="12"/>
  <c r="O20" i="12"/>
  <c r="N20" i="12"/>
  <c r="L20" i="12"/>
  <c r="K20" i="12"/>
  <c r="J20" i="12"/>
  <c r="I20" i="12"/>
  <c r="H20" i="12"/>
  <c r="A20" i="12"/>
  <c r="AA19" i="12"/>
  <c r="Z19" i="12"/>
  <c r="Y19" i="12"/>
  <c r="X19" i="12"/>
  <c r="Q19" i="12"/>
  <c r="P19" i="12"/>
  <c r="O19" i="12"/>
  <c r="N19" i="12"/>
  <c r="L19" i="12"/>
  <c r="K19" i="12"/>
  <c r="J19" i="12"/>
  <c r="I19" i="12"/>
  <c r="H19" i="12"/>
  <c r="A19" i="12"/>
  <c r="AA18" i="12"/>
  <c r="Z18" i="12"/>
  <c r="Y18" i="12"/>
  <c r="X18" i="12"/>
  <c r="Q18" i="12"/>
  <c r="P18" i="12"/>
  <c r="O18" i="12"/>
  <c r="N18" i="12"/>
  <c r="L18" i="12"/>
  <c r="K18" i="12"/>
  <c r="J18" i="12"/>
  <c r="I18" i="12"/>
  <c r="H18" i="12"/>
  <c r="A18" i="12"/>
  <c r="AA17" i="12"/>
  <c r="Z17" i="12"/>
  <c r="Y17" i="12"/>
  <c r="X17" i="12"/>
  <c r="Q17" i="12"/>
  <c r="P17" i="12"/>
  <c r="O17" i="12"/>
  <c r="N17" i="12"/>
  <c r="L17" i="12"/>
  <c r="K17" i="12"/>
  <c r="J17" i="12"/>
  <c r="I17" i="12"/>
  <c r="H17" i="12"/>
  <c r="A17" i="12"/>
  <c r="AR16" i="12"/>
  <c r="AQ16" i="12"/>
  <c r="AP16" i="12"/>
  <c r="AO16" i="12"/>
  <c r="AA16" i="12"/>
  <c r="Z16" i="12"/>
  <c r="Y16" i="12"/>
  <c r="X16" i="12"/>
  <c r="Q16" i="12"/>
  <c r="P16" i="12"/>
  <c r="O16" i="12"/>
  <c r="N16" i="12"/>
  <c r="L16" i="12"/>
  <c r="K16" i="12"/>
  <c r="J16" i="12"/>
  <c r="I16" i="12"/>
  <c r="H16" i="12"/>
  <c r="A16" i="12"/>
  <c r="AR15" i="12"/>
  <c r="AQ15" i="12"/>
  <c r="AP15" i="12"/>
  <c r="AO15" i="12"/>
  <c r="AA15" i="12"/>
  <c r="Z15" i="12"/>
  <c r="Y15" i="12"/>
  <c r="X15" i="12"/>
  <c r="Q15" i="12"/>
  <c r="P15" i="12"/>
  <c r="O15" i="12"/>
  <c r="N15" i="12"/>
  <c r="L15" i="12"/>
  <c r="K15" i="12"/>
  <c r="J15" i="12"/>
  <c r="I15" i="12"/>
  <c r="H15" i="12"/>
  <c r="A15" i="12"/>
  <c r="AR14" i="12"/>
  <c r="AQ14" i="12"/>
  <c r="AP14" i="12"/>
  <c r="AO14" i="12"/>
  <c r="AA14" i="12"/>
  <c r="Z14" i="12"/>
  <c r="Y14" i="12"/>
  <c r="X14" i="12"/>
  <c r="Q14" i="12"/>
  <c r="P14" i="12"/>
  <c r="O14" i="12"/>
  <c r="N14" i="12"/>
  <c r="L14" i="12"/>
  <c r="K14" i="12"/>
  <c r="J14" i="12"/>
  <c r="I14" i="12"/>
  <c r="H14" i="12"/>
  <c r="A14" i="12"/>
  <c r="AR13" i="12"/>
  <c r="AQ13" i="12"/>
  <c r="AP13" i="12"/>
  <c r="AO13" i="12"/>
  <c r="AA13" i="12"/>
  <c r="Z13" i="12"/>
  <c r="Y13" i="12"/>
  <c r="X13" i="12"/>
  <c r="Q13" i="12"/>
  <c r="P13" i="12"/>
  <c r="O13" i="12"/>
  <c r="N13" i="12"/>
  <c r="L13" i="12"/>
  <c r="K13" i="12"/>
  <c r="J13" i="12"/>
  <c r="I13" i="12"/>
  <c r="H13" i="12"/>
  <c r="A13" i="12"/>
  <c r="AR12" i="12"/>
  <c r="AQ12" i="12"/>
  <c r="AP12" i="12"/>
  <c r="AO12" i="12"/>
  <c r="AA12" i="12"/>
  <c r="Z12" i="12"/>
  <c r="Y12" i="12"/>
  <c r="X12" i="12"/>
  <c r="Q12" i="12"/>
  <c r="P12" i="12"/>
  <c r="O12" i="12"/>
  <c r="N12" i="12"/>
  <c r="L12" i="12"/>
  <c r="K12" i="12"/>
  <c r="J12" i="12"/>
  <c r="I12" i="12"/>
  <c r="H12" i="12"/>
  <c r="A12" i="12"/>
  <c r="AR11" i="12"/>
  <c r="AQ11" i="12"/>
  <c r="AP11" i="12"/>
  <c r="AO11" i="12"/>
  <c r="AA11" i="12"/>
  <c r="Z11" i="12"/>
  <c r="Y11" i="12"/>
  <c r="X11" i="12"/>
  <c r="Q11" i="12"/>
  <c r="P11" i="12"/>
  <c r="O11" i="12"/>
  <c r="N11" i="12"/>
  <c r="L11" i="12"/>
  <c r="K11" i="12"/>
  <c r="J11" i="12"/>
  <c r="I11" i="12"/>
  <c r="H11" i="12"/>
  <c r="A11" i="12"/>
  <c r="AR10" i="12"/>
  <c r="AQ10" i="12"/>
  <c r="AP10" i="12"/>
  <c r="AO10" i="12"/>
  <c r="AA10" i="12"/>
  <c r="Z10" i="12"/>
  <c r="Y10" i="12"/>
  <c r="X10" i="12"/>
  <c r="Q10" i="12"/>
  <c r="P10" i="12"/>
  <c r="O10" i="12"/>
  <c r="N10" i="12"/>
  <c r="L10" i="12"/>
  <c r="K10" i="12"/>
  <c r="J10" i="12"/>
  <c r="I10" i="12"/>
  <c r="H10" i="12"/>
  <c r="A10" i="12"/>
  <c r="AR9" i="12"/>
  <c r="AQ9" i="12"/>
  <c r="AP9" i="12"/>
  <c r="AO9" i="12"/>
  <c r="AA9" i="12"/>
  <c r="Z9" i="12"/>
  <c r="Y9" i="12"/>
  <c r="X9" i="12"/>
  <c r="Q9" i="12"/>
  <c r="P9" i="12"/>
  <c r="O9" i="12"/>
  <c r="N9" i="12"/>
  <c r="L9" i="12"/>
  <c r="K9" i="12"/>
  <c r="J9" i="12"/>
  <c r="I9" i="12"/>
  <c r="H9" i="12"/>
  <c r="A9" i="12"/>
  <c r="AR8" i="12"/>
  <c r="AQ8" i="12"/>
  <c r="AP8" i="12"/>
  <c r="AO8" i="12"/>
  <c r="AA8" i="12"/>
  <c r="Z8" i="12"/>
  <c r="Y8" i="12"/>
  <c r="X8" i="12"/>
  <c r="Q8" i="12"/>
  <c r="P8" i="12"/>
  <c r="O8" i="12"/>
  <c r="N8" i="12"/>
  <c r="L8" i="12"/>
  <c r="K8" i="12"/>
  <c r="J8" i="12"/>
  <c r="I8" i="12"/>
  <c r="H8" i="12"/>
  <c r="A8" i="12"/>
  <c r="AR7" i="12"/>
  <c r="AQ7" i="12"/>
  <c r="AP7" i="12"/>
  <c r="AO7" i="12"/>
  <c r="AA7" i="12"/>
  <c r="Z7" i="12"/>
  <c r="Y7" i="12"/>
  <c r="X7" i="12"/>
  <c r="Q7" i="12"/>
  <c r="P7" i="12"/>
  <c r="O7" i="12"/>
  <c r="N7" i="12"/>
  <c r="L7" i="12"/>
  <c r="K7" i="12"/>
  <c r="J7" i="12"/>
  <c r="I7" i="12"/>
  <c r="H7" i="12"/>
  <c r="A7" i="12"/>
  <c r="AR6" i="12"/>
  <c r="AQ6" i="12"/>
  <c r="AP6" i="12"/>
  <c r="AO6" i="12"/>
  <c r="AA6" i="12"/>
  <c r="Z6" i="12"/>
  <c r="Y6" i="12"/>
  <c r="X6" i="12"/>
  <c r="Q6" i="12"/>
  <c r="P6" i="12"/>
  <c r="O6" i="12"/>
  <c r="N6" i="12"/>
  <c r="L6" i="12"/>
  <c r="K6" i="12"/>
  <c r="J6" i="12"/>
  <c r="I6" i="12"/>
  <c r="H6" i="12"/>
  <c r="A6" i="12"/>
  <c r="AR5" i="12"/>
  <c r="AQ5" i="12"/>
  <c r="AP5" i="12"/>
  <c r="AO5" i="12"/>
  <c r="AA5" i="12"/>
  <c r="Z5" i="12"/>
  <c r="Y5" i="12"/>
  <c r="X5" i="12"/>
  <c r="Q5" i="12"/>
  <c r="P5" i="12"/>
  <c r="O5" i="12"/>
  <c r="N5" i="12"/>
  <c r="L5" i="12"/>
  <c r="K5" i="12"/>
  <c r="J5" i="12"/>
  <c r="I5" i="12"/>
  <c r="H5" i="12"/>
  <c r="A5" i="12"/>
  <c r="AR4" i="12"/>
  <c r="AQ4" i="12"/>
  <c r="AP4" i="12"/>
  <c r="AO4" i="12"/>
  <c r="AA4" i="12"/>
  <c r="Z4" i="12"/>
  <c r="Y4" i="12"/>
  <c r="X4" i="12"/>
  <c r="Q4" i="12"/>
  <c r="P4" i="12"/>
  <c r="O4" i="12"/>
  <c r="N4" i="12"/>
  <c r="L4" i="12"/>
  <c r="K4" i="12"/>
  <c r="J4" i="12"/>
  <c r="I4" i="12"/>
  <c r="H4" i="12"/>
  <c r="AG164" i="3" l="1"/>
  <c r="S160" i="6"/>
  <c r="T160" i="6" s="1"/>
  <c r="AF234" i="12"/>
  <c r="AG234" i="12" s="1"/>
  <c r="AB240" i="12"/>
  <c r="AF241" i="12"/>
  <c r="AG241" i="12" s="1"/>
  <c r="AB241" i="12"/>
  <c r="AF242" i="12"/>
  <c r="AG242" i="12" s="1"/>
  <c r="AB242" i="12"/>
  <c r="AF243" i="12"/>
  <c r="AG243" i="12" s="1"/>
  <c r="AB243" i="12"/>
  <c r="AF244" i="12"/>
  <c r="AG244" i="12" s="1"/>
  <c r="AB244" i="12"/>
  <c r="BD164" i="3"/>
  <c r="BA164" i="3"/>
  <c r="AY164" i="3"/>
  <c r="BC177" i="3"/>
  <c r="AY177" i="3"/>
  <c r="BE177" i="3"/>
  <c r="BA177" i="3"/>
  <c r="BD177" i="3"/>
  <c r="AZ164" i="3"/>
  <c r="AZ177" i="3"/>
  <c r="BA177" i="12"/>
  <c r="AB34" i="12"/>
  <c r="AB82" i="12"/>
  <c r="BC177" i="12"/>
  <c r="AF14" i="12"/>
  <c r="AG14" i="12" s="1"/>
  <c r="AY177" i="12"/>
  <c r="BD177" i="12"/>
  <c r="AF98" i="12"/>
  <c r="AG98" i="12" s="1"/>
  <c r="BA164" i="12"/>
  <c r="AZ177" i="12"/>
  <c r="BE177" i="12"/>
  <c r="AB84" i="12"/>
  <c r="AB86" i="12"/>
  <c r="AB88" i="12"/>
  <c r="AB92" i="12"/>
  <c r="AB106" i="12"/>
  <c r="AB108" i="12"/>
  <c r="AB110" i="12"/>
  <c r="AB114" i="12"/>
  <c r="AB118" i="12"/>
  <c r="AB122" i="12"/>
  <c r="AB126" i="12"/>
  <c r="AB128" i="12"/>
  <c r="AB247" i="12"/>
  <c r="AB133" i="12"/>
  <c r="AB135" i="12"/>
  <c r="AB137" i="12"/>
  <c r="AB142" i="12"/>
  <c r="AF225" i="12"/>
  <c r="AG225" i="12" s="1"/>
  <c r="AB225" i="12"/>
  <c r="AB94" i="12"/>
  <c r="AB96" i="12"/>
  <c r="AF140" i="12"/>
  <c r="AG140" i="12" s="1"/>
  <c r="AF166" i="12"/>
  <c r="AG166" i="12" s="1"/>
  <c r="AB166" i="12"/>
  <c r="AF170" i="12"/>
  <c r="AG170" i="12" s="1"/>
  <c r="AB170" i="12"/>
  <c r="AF174" i="12"/>
  <c r="AG174" i="12" s="1"/>
  <c r="AB174" i="12"/>
  <c r="AF179" i="12"/>
  <c r="AG179" i="12" s="1"/>
  <c r="AF226" i="12"/>
  <c r="AG226" i="12" s="1"/>
  <c r="AB226" i="12"/>
  <c r="AF229" i="12"/>
  <c r="AG229" i="12" s="1"/>
  <c r="AF230" i="12"/>
  <c r="AG230" i="12" s="1"/>
  <c r="AB230" i="12"/>
  <c r="AB232" i="12"/>
  <c r="AF238" i="12"/>
  <c r="AG238" i="12" s="1"/>
  <c r="AF239" i="12"/>
  <c r="AG239" i="12" s="1"/>
  <c r="BC164" i="12"/>
  <c r="AB7" i="12"/>
  <c r="AF9" i="12"/>
  <c r="AG9" i="12" s="1"/>
  <c r="AB19" i="12"/>
  <c r="AB21" i="12"/>
  <c r="AB27" i="12"/>
  <c r="AB29" i="12"/>
  <c r="AB31" i="12"/>
  <c r="AB52" i="12"/>
  <c r="AB54" i="12"/>
  <c r="AB58" i="12"/>
  <c r="AB64" i="12"/>
  <c r="AB74" i="12"/>
  <c r="AF12" i="12"/>
  <c r="AG12" i="12" s="1"/>
  <c r="AB77" i="12"/>
  <c r="AB87" i="12"/>
  <c r="AB90" i="12"/>
  <c r="AB105" i="12"/>
  <c r="AB107" i="12"/>
  <c r="AB109" i="12"/>
  <c r="AB115" i="12"/>
  <c r="AB119" i="12"/>
  <c r="AB123" i="12"/>
  <c r="AB127" i="12"/>
  <c r="AB129" i="12"/>
  <c r="AB132" i="12"/>
  <c r="AB134" i="12"/>
  <c r="AB136" i="12"/>
  <c r="AB141" i="12"/>
  <c r="AB246" i="12"/>
  <c r="AF192" i="12"/>
  <c r="AG192" i="12" s="1"/>
  <c r="AF232" i="12"/>
  <c r="AG232" i="12" s="1"/>
  <c r="AF233" i="12"/>
  <c r="AG233" i="12" s="1"/>
  <c r="AB233" i="12"/>
  <c r="AF240" i="12"/>
  <c r="AG240" i="12" s="1"/>
  <c r="AY164" i="12"/>
  <c r="BD164" i="12"/>
  <c r="AB5" i="12"/>
  <c r="AB9" i="12"/>
  <c r="AB13" i="12"/>
  <c r="AB15" i="12"/>
  <c r="AB17" i="12"/>
  <c r="AB23" i="12"/>
  <c r="AB25" i="12"/>
  <c r="AB48" i="12"/>
  <c r="AB56" i="12"/>
  <c r="AB60" i="12"/>
  <c r="AB62" i="12"/>
  <c r="AB66" i="12"/>
  <c r="AB68" i="12"/>
  <c r="AB70" i="12"/>
  <c r="AB72" i="12"/>
  <c r="AB76" i="12"/>
  <c r="AB32" i="12"/>
  <c r="AB4" i="12"/>
  <c r="AB6" i="12"/>
  <c r="AB8" i="12"/>
  <c r="AF11" i="12"/>
  <c r="AG11" i="12" s="1"/>
  <c r="AB16" i="12"/>
  <c r="AB18" i="12"/>
  <c r="AB20" i="12"/>
  <c r="AB22" i="12"/>
  <c r="AB24" i="12"/>
  <c r="AB26" i="12"/>
  <c r="AB28" i="12"/>
  <c r="AB30" i="12"/>
  <c r="AB39" i="12"/>
  <c r="AB43" i="12"/>
  <c r="AB47" i="12"/>
  <c r="AB51" i="12"/>
  <c r="AB53" i="12"/>
  <c r="AB55" i="12"/>
  <c r="AB57" i="12"/>
  <c r="AB59" i="12"/>
  <c r="AB61" i="12"/>
  <c r="AB63" i="12"/>
  <c r="AB65" i="12"/>
  <c r="AB67" i="12"/>
  <c r="AB69" i="12"/>
  <c r="AB71" i="12"/>
  <c r="AB73" i="12"/>
  <c r="AB75" i="12"/>
  <c r="AB89" i="12"/>
  <c r="AB93" i="12"/>
  <c r="AB95" i="12"/>
  <c r="AB97" i="12"/>
  <c r="AB165" i="12"/>
  <c r="AB169" i="12"/>
  <c r="AB173" i="12"/>
  <c r="AF176" i="12"/>
  <c r="AG176" i="12" s="1"/>
  <c r="AB188" i="12"/>
  <c r="AF245" i="12"/>
  <c r="AG245" i="12" s="1"/>
  <c r="AF224" i="12"/>
  <c r="AG224" i="12" s="1"/>
  <c r="AB224" i="12"/>
  <c r="AF231" i="12"/>
  <c r="AK231" i="12" s="1"/>
  <c r="AF235" i="12"/>
  <c r="AG235" i="12" s="1"/>
  <c r="AF236" i="12"/>
  <c r="AG236" i="12" s="1"/>
  <c r="AZ164" i="12"/>
  <c r="BE164" i="12"/>
  <c r="AF237" i="12"/>
  <c r="AG237" i="12" s="1"/>
  <c r="BC164" i="3"/>
  <c r="AF98" i="3"/>
  <c r="AG98" i="3" s="1"/>
  <c r="BE164" i="3"/>
  <c r="AF99" i="3"/>
  <c r="AG99" i="3" s="1"/>
  <c r="AF90" i="12"/>
  <c r="AG90" i="12" s="1"/>
  <c r="AF93" i="12"/>
  <c r="AG93" i="12" s="1"/>
  <c r="AF97" i="12"/>
  <c r="AG97" i="12" s="1"/>
  <c r="AF108" i="12"/>
  <c r="AG108" i="12" s="1"/>
  <c r="AF112" i="12"/>
  <c r="AG112" i="12" s="1"/>
  <c r="AF115" i="12"/>
  <c r="AG115" i="12" s="1"/>
  <c r="AF119" i="12"/>
  <c r="AG119" i="12" s="1"/>
  <c r="AF123" i="12"/>
  <c r="AG123" i="12" s="1"/>
  <c r="AF127" i="12"/>
  <c r="AG127" i="12" s="1"/>
  <c r="AF17" i="12"/>
  <c r="AG17" i="12" s="1"/>
  <c r="AF21" i="12"/>
  <c r="AG21" i="12" s="1"/>
  <c r="AF25" i="12"/>
  <c r="AG25" i="12" s="1"/>
  <c r="AF30" i="12"/>
  <c r="AG30" i="12" s="1"/>
  <c r="AF33" i="12"/>
  <c r="AG33" i="12" s="1"/>
  <c r="AF56" i="12"/>
  <c r="AG56" i="12" s="1"/>
  <c r="AF57" i="12"/>
  <c r="AG57" i="12" s="1"/>
  <c r="AF58" i="12"/>
  <c r="AG58" i="12" s="1"/>
  <c r="AF64" i="12"/>
  <c r="AG64" i="12" s="1"/>
  <c r="AF69" i="12"/>
  <c r="AG69" i="12" s="1"/>
  <c r="AF73" i="12"/>
  <c r="AG73" i="12" s="1"/>
  <c r="AF80" i="12"/>
  <c r="AG80" i="12" s="1"/>
  <c r="AF83" i="12"/>
  <c r="AG83" i="12" s="1"/>
  <c r="AF87" i="12"/>
  <c r="AG87" i="12" s="1"/>
  <c r="AF7" i="12"/>
  <c r="AG7" i="12" s="1"/>
  <c r="AF10" i="12"/>
  <c r="AG10" i="12" s="1"/>
  <c r="AF16" i="12"/>
  <c r="AG16" i="12" s="1"/>
  <c r="AF24" i="12"/>
  <c r="AG24" i="12" s="1"/>
  <c r="AF29" i="12"/>
  <c r="AG29" i="12" s="1"/>
  <c r="AF32" i="12"/>
  <c r="AG32" i="12" s="1"/>
  <c r="AF44" i="12"/>
  <c r="AG44" i="12" s="1"/>
  <c r="AF48" i="12"/>
  <c r="AG48" i="12" s="1"/>
  <c r="AF55" i="12"/>
  <c r="AG55" i="12" s="1"/>
  <c r="AF67" i="12"/>
  <c r="AG67" i="12" s="1"/>
  <c r="AF8" i="12"/>
  <c r="AG8" i="12" s="1"/>
  <c r="AF20" i="12"/>
  <c r="AG20" i="12" s="1"/>
  <c r="AF34" i="12"/>
  <c r="AG34" i="12" s="1"/>
  <c r="AF40" i="12"/>
  <c r="AG40" i="12" s="1"/>
  <c r="AF63" i="12"/>
  <c r="AG63" i="12" s="1"/>
  <c r="AF136" i="12"/>
  <c r="AG136" i="12" s="1"/>
  <c r="AF137" i="12"/>
  <c r="AG137" i="12" s="1"/>
  <c r="AF191" i="12"/>
  <c r="AG191" i="12" s="1"/>
  <c r="AF193" i="12"/>
  <c r="AG193" i="12" s="1"/>
  <c r="AF190" i="12"/>
  <c r="AG190" i="12" s="1"/>
  <c r="AF194" i="12"/>
  <c r="AG194" i="12" s="1"/>
  <c r="AF195" i="12"/>
  <c r="AG195" i="12" s="1"/>
  <c r="AF196" i="12"/>
  <c r="AG196" i="12" s="1"/>
  <c r="AF68" i="12"/>
  <c r="AG68" i="12" s="1"/>
  <c r="AF72" i="12"/>
  <c r="AG72" i="12" s="1"/>
  <c r="AF78" i="12"/>
  <c r="AG78" i="12" s="1"/>
  <c r="AF79" i="12"/>
  <c r="AG79" i="12" s="1"/>
  <c r="AF92" i="12"/>
  <c r="AG92" i="12" s="1"/>
  <c r="AF96" i="12"/>
  <c r="AG96" i="12" s="1"/>
  <c r="AF107" i="12"/>
  <c r="AG107" i="12" s="1"/>
  <c r="AF111" i="12"/>
  <c r="AG111" i="12" s="1"/>
  <c r="AF114" i="12"/>
  <c r="AG114" i="12" s="1"/>
  <c r="AF118" i="12"/>
  <c r="AG118" i="12" s="1"/>
  <c r="AF122" i="12"/>
  <c r="AG122" i="12" s="1"/>
  <c r="AF126" i="12"/>
  <c r="AG126" i="12" s="1"/>
  <c r="AF129" i="12"/>
  <c r="AG129" i="12" s="1"/>
  <c r="AF132" i="12"/>
  <c r="AG132" i="12" s="1"/>
  <c r="AF134" i="12"/>
  <c r="AG134" i="12" s="1"/>
  <c r="AF139" i="12"/>
  <c r="AG139" i="12" s="1"/>
  <c r="AF142" i="12"/>
  <c r="AG142" i="12" s="1"/>
  <c r="AF246" i="12"/>
  <c r="AG246" i="12" s="1"/>
  <c r="AF169" i="12"/>
  <c r="AG169" i="12" s="1"/>
  <c r="AF173" i="12"/>
  <c r="AG173" i="12" s="1"/>
  <c r="AF6" i="12"/>
  <c r="AG6" i="12" s="1"/>
  <c r="AF15" i="12"/>
  <c r="AG15" i="12" s="1"/>
  <c r="AF19" i="12"/>
  <c r="AG19" i="12" s="1"/>
  <c r="AF23" i="12"/>
  <c r="AG23" i="12" s="1"/>
  <c r="AF27" i="12"/>
  <c r="AG27" i="12" s="1"/>
  <c r="AF28" i="12"/>
  <c r="AG28" i="12" s="1"/>
  <c r="AF39" i="12"/>
  <c r="AG39" i="12" s="1"/>
  <c r="AF43" i="12"/>
  <c r="AG43" i="12" s="1"/>
  <c r="AF47" i="12"/>
  <c r="AG47" i="12" s="1"/>
  <c r="AF52" i="12"/>
  <c r="AG52" i="12" s="1"/>
  <c r="AF53" i="12"/>
  <c r="AG53" i="12" s="1"/>
  <c r="AF54" i="12"/>
  <c r="AG54" i="12" s="1"/>
  <c r="AF62" i="12"/>
  <c r="AG62" i="12" s="1"/>
  <c r="AF66" i="12"/>
  <c r="AG66" i="12" s="1"/>
  <c r="AF71" i="12"/>
  <c r="AG71" i="12" s="1"/>
  <c r="AF75" i="12"/>
  <c r="AG75" i="12" s="1"/>
  <c r="AF77" i="12"/>
  <c r="AG77" i="12" s="1"/>
  <c r="AF81" i="12"/>
  <c r="AG81" i="12" s="1"/>
  <c r="AF85" i="12"/>
  <c r="AG85" i="12" s="1"/>
  <c r="AF89" i="12"/>
  <c r="AG89" i="12" s="1"/>
  <c r="AF91" i="12"/>
  <c r="AG91" i="12" s="1"/>
  <c r="AF95" i="12"/>
  <c r="AG95" i="12" s="1"/>
  <c r="AF106" i="12"/>
  <c r="AG106" i="12" s="1"/>
  <c r="AF110" i="12"/>
  <c r="AG110" i="12" s="1"/>
  <c r="AF247" i="12"/>
  <c r="AG247" i="12" s="1"/>
  <c r="AF133" i="12"/>
  <c r="AG133" i="12" s="1"/>
  <c r="AF135" i="12"/>
  <c r="AG135" i="12" s="1"/>
  <c r="AF138" i="12"/>
  <c r="AG138" i="12" s="1"/>
  <c r="AF141" i="12"/>
  <c r="AG141" i="12" s="1"/>
  <c r="AF165" i="12"/>
  <c r="AG165" i="12" s="1"/>
  <c r="AF178" i="12"/>
  <c r="AG178" i="12" s="1"/>
  <c r="AF187" i="12"/>
  <c r="AG187" i="12" s="1"/>
  <c r="AF189" i="12"/>
  <c r="AG189" i="12" s="1"/>
  <c r="AF4" i="12"/>
  <c r="AG4" i="12" s="1"/>
  <c r="AF5" i="12"/>
  <c r="AG5" i="12" s="1"/>
  <c r="AF13" i="12"/>
  <c r="AG13" i="12" s="1"/>
  <c r="AF18" i="12"/>
  <c r="AG18" i="12" s="1"/>
  <c r="AF22" i="12"/>
  <c r="AG22" i="12" s="1"/>
  <c r="AF26" i="12"/>
  <c r="AG26" i="12" s="1"/>
  <c r="AF31" i="12"/>
  <c r="AG31" i="12" s="1"/>
  <c r="AF51" i="12"/>
  <c r="AG51" i="12" s="1"/>
  <c r="AF59" i="12"/>
  <c r="AG59" i="12" s="1"/>
  <c r="AF60" i="12"/>
  <c r="AG60" i="12" s="1"/>
  <c r="AF61" i="12"/>
  <c r="AG61" i="12" s="1"/>
  <c r="AF65" i="12"/>
  <c r="AG65" i="12" s="1"/>
  <c r="AF70" i="12"/>
  <c r="AG70" i="12" s="1"/>
  <c r="AF74" i="12"/>
  <c r="AG74" i="12" s="1"/>
  <c r="AF84" i="12"/>
  <c r="AG84" i="12" s="1"/>
  <c r="AF88" i="12"/>
  <c r="AG88" i="12" s="1"/>
  <c r="AF94" i="12"/>
  <c r="AG94" i="12" s="1"/>
  <c r="AF105" i="12"/>
  <c r="AG105" i="12" s="1"/>
  <c r="AF109" i="12"/>
  <c r="AG109" i="12" s="1"/>
  <c r="AF116" i="12"/>
  <c r="AG116" i="12" s="1"/>
  <c r="AF120" i="12"/>
  <c r="AG120" i="12" s="1"/>
  <c r="AF124" i="12"/>
  <c r="AG124" i="12" s="1"/>
  <c r="AF128" i="12"/>
  <c r="AG128" i="12" s="1"/>
  <c r="AF180" i="12"/>
  <c r="AG180" i="12" s="1"/>
  <c r="AB10" i="12"/>
  <c r="AB14" i="12"/>
  <c r="AB12" i="12"/>
  <c r="AB11" i="12"/>
  <c r="AB33" i="12"/>
  <c r="AB41" i="12"/>
  <c r="AF42" i="12"/>
  <c r="AG42" i="12" s="1"/>
  <c r="AB45" i="12"/>
  <c r="AF46" i="12"/>
  <c r="AG46" i="12" s="1"/>
  <c r="AB49" i="12"/>
  <c r="AF50" i="12"/>
  <c r="AG50" i="12" s="1"/>
  <c r="AB40" i="12"/>
  <c r="AF41" i="12"/>
  <c r="AG41" i="12" s="1"/>
  <c r="AB44" i="12"/>
  <c r="AF45" i="12"/>
  <c r="AG45" i="12" s="1"/>
  <c r="AF49" i="12"/>
  <c r="AG49" i="12" s="1"/>
  <c r="AB42" i="12"/>
  <c r="AB46" i="12"/>
  <c r="AB50" i="12"/>
  <c r="AF76" i="12"/>
  <c r="AG76" i="12" s="1"/>
  <c r="AB80" i="12"/>
  <c r="AB83" i="12"/>
  <c r="AB91" i="12"/>
  <c r="AB79" i="12"/>
  <c r="AB78" i="12"/>
  <c r="AB81" i="12"/>
  <c r="AF82" i="12"/>
  <c r="AG82" i="12" s="1"/>
  <c r="AB85" i="12"/>
  <c r="AF86" i="12"/>
  <c r="AG86" i="12" s="1"/>
  <c r="AF113" i="12"/>
  <c r="AG113" i="12" s="1"/>
  <c r="AB116" i="12"/>
  <c r="AF117" i="12"/>
  <c r="AG117" i="12" s="1"/>
  <c r="AB120" i="12"/>
  <c r="AF121" i="12"/>
  <c r="AG121" i="12" s="1"/>
  <c r="AB124" i="12"/>
  <c r="AF125" i="12"/>
  <c r="AG125" i="12" s="1"/>
  <c r="AF130" i="12"/>
  <c r="AG130" i="12" s="1"/>
  <c r="AB130" i="12"/>
  <c r="AB112" i="12"/>
  <c r="AB111" i="12"/>
  <c r="AB113" i="12"/>
  <c r="AB117" i="12"/>
  <c r="AB121" i="12"/>
  <c r="AB125" i="12"/>
  <c r="AF131" i="12"/>
  <c r="AG131" i="12" s="1"/>
  <c r="AB131" i="12"/>
  <c r="AB138" i="12"/>
  <c r="AB140" i="12"/>
  <c r="AB139" i="12"/>
  <c r="AB143" i="12"/>
  <c r="AF168" i="12"/>
  <c r="AG168" i="12" s="1"/>
  <c r="AB168" i="12"/>
  <c r="AF172" i="12"/>
  <c r="AG172" i="12" s="1"/>
  <c r="AB172" i="12"/>
  <c r="AB178" i="12"/>
  <c r="AB181" i="12"/>
  <c r="AF188" i="12"/>
  <c r="AG188" i="12" s="1"/>
  <c r="AF143" i="12"/>
  <c r="AG143" i="12" s="1"/>
  <c r="AF167" i="12"/>
  <c r="AG167" i="12" s="1"/>
  <c r="AB167" i="12"/>
  <c r="AF171" i="12"/>
  <c r="AG171" i="12" s="1"/>
  <c r="AB171" i="12"/>
  <c r="AF175" i="12"/>
  <c r="AG175" i="12" s="1"/>
  <c r="AB175" i="12"/>
  <c r="AB179" i="12"/>
  <c r="AB176" i="12"/>
  <c r="AB180" i="12"/>
  <c r="AF181" i="12"/>
  <c r="AG181" i="12" s="1"/>
  <c r="AF228" i="12"/>
  <c r="AG228" i="12" s="1"/>
  <c r="AB228" i="12"/>
  <c r="AJ231" i="12"/>
  <c r="AB229" i="12"/>
  <c r="AU234" i="12"/>
  <c r="AZ234" i="12" s="1"/>
  <c r="AK234" i="12"/>
  <c r="AT234" i="12"/>
  <c r="AY234" i="12" s="1"/>
  <c r="AJ234" i="12"/>
  <c r="AM234" i="12"/>
  <c r="AV234" i="12"/>
  <c r="BE234" i="12" s="1"/>
  <c r="AL234" i="12"/>
  <c r="AM238" i="12"/>
  <c r="AF227" i="12"/>
  <c r="AU237" i="12" l="1"/>
  <c r="BD237" i="12" s="1"/>
  <c r="AT235" i="12"/>
  <c r="BC235" i="12" s="1"/>
  <c r="AK238" i="12"/>
  <c r="AL231" i="12"/>
  <c r="BC234" i="12"/>
  <c r="AV235" i="12"/>
  <c r="BE235" i="12" s="1"/>
  <c r="AM237" i="12"/>
  <c r="AL235" i="12"/>
  <c r="AJ235" i="12"/>
  <c r="AJ237" i="12"/>
  <c r="AV230" i="12"/>
  <c r="BE230" i="12" s="1"/>
  <c r="AV238" i="12"/>
  <c r="BE238" i="12" s="1"/>
  <c r="AM231" i="12"/>
  <c r="AU231" i="12"/>
  <c r="BD231" i="12" s="1"/>
  <c r="AU238" i="12"/>
  <c r="AZ238" i="12" s="1"/>
  <c r="AJ238" i="12"/>
  <c r="AT231" i="12"/>
  <c r="AV231" i="12"/>
  <c r="BE231" i="12" s="1"/>
  <c r="AL238" i="12"/>
  <c r="AT238" i="12"/>
  <c r="BC238" i="12" s="1"/>
  <c r="AG231" i="12"/>
  <c r="AZ237" i="12"/>
  <c r="BA234" i="12"/>
  <c r="AK236" i="12"/>
  <c r="AL224" i="12"/>
  <c r="AT232" i="12"/>
  <c r="BC232" i="12" s="1"/>
  <c r="AV226" i="12"/>
  <c r="BE226" i="12" s="1"/>
  <c r="AJ225" i="12"/>
  <c r="AL232" i="12"/>
  <c r="AV225" i="12"/>
  <c r="BE225" i="12" s="1"/>
  <c r="AL225" i="12"/>
  <c r="AT225" i="12"/>
  <c r="AL233" i="12"/>
  <c r="AM225" i="12"/>
  <c r="AJ233" i="12"/>
  <c r="AM230" i="12"/>
  <c r="AK225" i="12"/>
  <c r="AU225" i="12"/>
  <c r="AZ225" i="12" s="1"/>
  <c r="AM224" i="12"/>
  <c r="AJ230" i="12"/>
  <c r="AT230" i="12"/>
  <c r="AY235" i="12"/>
  <c r="BD238" i="12"/>
  <c r="AU233" i="12"/>
  <c r="BD233" i="12" s="1"/>
  <c r="AJ232" i="12"/>
  <c r="AM226" i="12"/>
  <c r="BA230" i="12"/>
  <c r="AV233" i="12"/>
  <c r="AV232" i="12"/>
  <c r="AM236" i="12"/>
  <c r="AJ226" i="12"/>
  <c r="AL226" i="12"/>
  <c r="AT224" i="12"/>
  <c r="BD234" i="12"/>
  <c r="AZ231" i="12"/>
  <c r="AK235" i="12"/>
  <c r="AM235" i="12"/>
  <c r="AK233" i="12"/>
  <c r="AM233" i="12"/>
  <c r="AK232" i="12"/>
  <c r="AM232" i="12"/>
  <c r="AL237" i="12"/>
  <c r="AT237" i="12"/>
  <c r="AJ236" i="12"/>
  <c r="AL236" i="12"/>
  <c r="AU230" i="12"/>
  <c r="AL230" i="12"/>
  <c r="AU226" i="12"/>
  <c r="AT226" i="12"/>
  <c r="AJ224" i="12"/>
  <c r="AU224" i="12"/>
  <c r="AT233" i="12"/>
  <c r="AU236" i="12"/>
  <c r="AK224" i="12"/>
  <c r="AU235" i="12"/>
  <c r="AZ235" i="12" s="1"/>
  <c r="BA235" i="12"/>
  <c r="AU232" i="12"/>
  <c r="AZ232" i="12" s="1"/>
  <c r="AV237" i="12"/>
  <c r="AK237" i="12"/>
  <c r="AT236" i="12"/>
  <c r="AV236" i="12"/>
  <c r="AK230" i="12"/>
  <c r="AK226" i="12"/>
  <c r="AV224" i="12"/>
  <c r="AV227" i="12"/>
  <c r="AL227" i="12"/>
  <c r="AU227" i="12"/>
  <c r="AK227" i="12"/>
  <c r="AM227" i="12"/>
  <c r="AG227" i="12"/>
  <c r="AJ227" i="12"/>
  <c r="AT227" i="12"/>
  <c r="AT229" i="12"/>
  <c r="AJ229" i="12"/>
  <c r="AM229" i="12"/>
  <c r="AU229" i="12"/>
  <c r="AK229" i="12"/>
  <c r="AV229" i="12"/>
  <c r="AL229" i="12"/>
  <c r="AU228" i="12"/>
  <c r="AK228" i="12"/>
  <c r="AT228" i="12"/>
  <c r="AJ228" i="12"/>
  <c r="AV228" i="12"/>
  <c r="AL228" i="12"/>
  <c r="AM228" i="12"/>
  <c r="AY238" i="12" l="1"/>
  <c r="BA238" i="12"/>
  <c r="BA231" i="12"/>
  <c r="AY232" i="12"/>
  <c r="BC231" i="12"/>
  <c r="AY231" i="12"/>
  <c r="BA226" i="12"/>
  <c r="AZ233" i="12"/>
  <c r="BA225" i="12"/>
  <c r="BD225" i="12"/>
  <c r="AY225" i="12"/>
  <c r="BC225" i="12"/>
  <c r="BD232" i="12"/>
  <c r="BC230" i="12"/>
  <c r="AY230" i="12"/>
  <c r="BE237" i="12"/>
  <c r="BA237" i="12"/>
  <c r="AY233" i="12"/>
  <c r="BC233" i="12"/>
  <c r="AZ226" i="12"/>
  <c r="BD226" i="12"/>
  <c r="AY224" i="12"/>
  <c r="BC224" i="12"/>
  <c r="BE232" i="12"/>
  <c r="BA232" i="12"/>
  <c r="BE224" i="12"/>
  <c r="BA224" i="12"/>
  <c r="BC236" i="12"/>
  <c r="AY236" i="12"/>
  <c r="BD236" i="12"/>
  <c r="AZ236" i="12"/>
  <c r="BD230" i="12"/>
  <c r="AZ230" i="12"/>
  <c r="AY226" i="12"/>
  <c r="BC226" i="12"/>
  <c r="BD235" i="12"/>
  <c r="BA236" i="12"/>
  <c r="BE236" i="12"/>
  <c r="AZ224" i="12"/>
  <c r="BD224" i="12"/>
  <c r="AY237" i="12"/>
  <c r="BC237" i="12"/>
  <c r="BE233" i="12"/>
  <c r="BA233" i="12"/>
  <c r="BA228" i="12"/>
  <c r="BE228" i="12"/>
  <c r="AZ228" i="12"/>
  <c r="BD228" i="12"/>
  <c r="BC229" i="12"/>
  <c r="AY229" i="12"/>
  <c r="BD227" i="12"/>
  <c r="AZ227" i="12"/>
  <c r="AZ229" i="12"/>
  <c r="BD229" i="12"/>
  <c r="AY228" i="12"/>
  <c r="BC228" i="12"/>
  <c r="BA227" i="12"/>
  <c r="BE227" i="12"/>
  <c r="BE229" i="12"/>
  <c r="BA229" i="12"/>
  <c r="AY227" i="12"/>
  <c r="BC227" i="12"/>
  <c r="AC241" i="12" l="1"/>
  <c r="AD241" i="12" s="1"/>
  <c r="AC240" i="12"/>
  <c r="AD240" i="12" s="1"/>
  <c r="AC239" i="12"/>
  <c r="AD239" i="12" s="1"/>
  <c r="AV241" i="12" l="1"/>
  <c r="AT241" i="12"/>
  <c r="AL241" i="12"/>
  <c r="AJ241" i="12"/>
  <c r="AU241" i="12"/>
  <c r="AM241" i="12"/>
  <c r="AK241" i="12"/>
  <c r="AT239" i="12"/>
  <c r="AL239" i="12"/>
  <c r="AJ239" i="12"/>
  <c r="AU239" i="12"/>
  <c r="AM239" i="12"/>
  <c r="AK239" i="12"/>
  <c r="AV239" i="12"/>
  <c r="AM240" i="12"/>
  <c r="AK240" i="12"/>
  <c r="AV240" i="12"/>
  <c r="AT240" i="12"/>
  <c r="AL240" i="12"/>
  <c r="AJ240" i="12"/>
  <c r="AU240" i="12"/>
  <c r="AZ239" i="12" l="1"/>
  <c r="BD239" i="12"/>
  <c r="AY240" i="12"/>
  <c r="BC240" i="12"/>
  <c r="BC239" i="12"/>
  <c r="AY239" i="12"/>
  <c r="BE239" i="12"/>
  <c r="BA239" i="12"/>
  <c r="BC241" i="12"/>
  <c r="AY241" i="12"/>
  <c r="BD240" i="12"/>
  <c r="AZ240" i="12"/>
  <c r="BA240" i="12"/>
  <c r="BE240" i="12"/>
  <c r="AZ241" i="12"/>
  <c r="BD241" i="12"/>
  <c r="BA241" i="12"/>
  <c r="BE241" i="12"/>
  <c r="AC243" i="12" l="1"/>
  <c r="AD243" i="12" s="1"/>
  <c r="AC242" i="12"/>
  <c r="AD242" i="12" s="1"/>
  <c r="AC244" i="12"/>
  <c r="AD244" i="12" s="1"/>
  <c r="AM244" i="12" l="1"/>
  <c r="AK244" i="12"/>
  <c r="AV244" i="12"/>
  <c r="AT244" i="12"/>
  <c r="AL244" i="12"/>
  <c r="AJ244" i="12"/>
  <c r="AU244" i="12"/>
  <c r="AJ242" i="12"/>
  <c r="AU242" i="12"/>
  <c r="AM242" i="12"/>
  <c r="AK242" i="12"/>
  <c r="AV242" i="12"/>
  <c r="AT242" i="12"/>
  <c r="AL242" i="12"/>
  <c r="AU243" i="12"/>
  <c r="AM243" i="12"/>
  <c r="AK243" i="12"/>
  <c r="AV243" i="12"/>
  <c r="AT243" i="12"/>
  <c r="AL243" i="12"/>
  <c r="AJ243" i="12"/>
  <c r="BC244" i="12" l="1"/>
  <c r="AY244" i="12"/>
  <c r="BD244" i="12"/>
  <c r="AZ244" i="12"/>
  <c r="BC243" i="12"/>
  <c r="AY243" i="12"/>
  <c r="BD243" i="12"/>
  <c r="AZ243" i="12"/>
  <c r="BA244" i="12"/>
  <c r="BE244" i="12"/>
  <c r="BA243" i="12"/>
  <c r="BE243" i="12"/>
  <c r="BA242" i="12"/>
  <c r="BE242" i="12"/>
  <c r="BC242" i="12"/>
  <c r="AY242" i="12"/>
  <c r="BD242" i="12"/>
  <c r="AZ242" i="12"/>
  <c r="AA22" i="11" l="1"/>
  <c r="Z22" i="11"/>
  <c r="Y22" i="11"/>
  <c r="X22" i="11"/>
  <c r="Q22" i="11"/>
  <c r="P22" i="11"/>
  <c r="O22" i="11"/>
  <c r="N22" i="11"/>
  <c r="L22" i="11"/>
  <c r="K22" i="11"/>
  <c r="J22" i="11"/>
  <c r="I22" i="11"/>
  <c r="H22" i="11"/>
  <c r="G22" i="11"/>
  <c r="F22" i="11"/>
  <c r="A22" i="11"/>
  <c r="AA21" i="11"/>
  <c r="Z21" i="11"/>
  <c r="Y21" i="11"/>
  <c r="X21" i="11"/>
  <c r="Q21" i="11"/>
  <c r="P21" i="11"/>
  <c r="O21" i="11"/>
  <c r="N21" i="11"/>
  <c r="L21" i="11"/>
  <c r="K21" i="11"/>
  <c r="J21" i="11"/>
  <c r="I21" i="11"/>
  <c r="H21" i="11"/>
  <c r="G21" i="11"/>
  <c r="F21" i="11"/>
  <c r="AA20" i="11"/>
  <c r="Z20" i="11"/>
  <c r="Y20" i="11"/>
  <c r="X20" i="11"/>
  <c r="AB20" i="11" s="1"/>
  <c r="Q20" i="11"/>
  <c r="P20" i="11"/>
  <c r="O20" i="11"/>
  <c r="N20" i="11"/>
  <c r="L20" i="11"/>
  <c r="K20" i="11"/>
  <c r="J20" i="11"/>
  <c r="I20" i="11"/>
  <c r="H20" i="11"/>
  <c r="AA19" i="11"/>
  <c r="Z19" i="11"/>
  <c r="Y19" i="11"/>
  <c r="X19" i="11"/>
  <c r="AB19" i="11" s="1"/>
  <c r="Q19" i="11"/>
  <c r="P19" i="11"/>
  <c r="O19" i="11"/>
  <c r="N19" i="11"/>
  <c r="L19" i="11"/>
  <c r="K19" i="11"/>
  <c r="J19" i="11"/>
  <c r="I19" i="11"/>
  <c r="H19" i="11"/>
  <c r="AA18" i="11"/>
  <c r="Z18" i="11"/>
  <c r="Y18" i="11"/>
  <c r="X18" i="11"/>
  <c r="AB18" i="11" s="1"/>
  <c r="Q18" i="11"/>
  <c r="P18" i="11"/>
  <c r="O18" i="11"/>
  <c r="N18" i="11"/>
  <c r="L18" i="11"/>
  <c r="K18" i="11"/>
  <c r="J18" i="11"/>
  <c r="I18" i="11"/>
  <c r="H18" i="11"/>
  <c r="AA17" i="11"/>
  <c r="Z17" i="11"/>
  <c r="Y17" i="11"/>
  <c r="X17" i="11"/>
  <c r="AB17" i="11" s="1"/>
  <c r="Q17" i="11"/>
  <c r="P17" i="11"/>
  <c r="O17" i="11"/>
  <c r="N17" i="11"/>
  <c r="L17" i="11"/>
  <c r="K17" i="11"/>
  <c r="J17" i="11"/>
  <c r="I17" i="11"/>
  <c r="H17" i="11"/>
  <c r="AA16" i="11"/>
  <c r="Z16" i="11"/>
  <c r="Y16" i="11"/>
  <c r="X16" i="11"/>
  <c r="AB16" i="11" s="1"/>
  <c r="Q16" i="11"/>
  <c r="P16" i="11"/>
  <c r="O16" i="11"/>
  <c r="N16" i="11"/>
  <c r="L16" i="11"/>
  <c r="K16" i="11"/>
  <c r="J16" i="11"/>
  <c r="I16" i="11"/>
  <c r="H16" i="11"/>
  <c r="G16" i="11"/>
  <c r="AA15" i="11"/>
  <c r="Z15" i="11"/>
  <c r="Y15" i="11"/>
  <c r="X15" i="11"/>
  <c r="AB15" i="11" s="1"/>
  <c r="Q15" i="11"/>
  <c r="P15" i="11"/>
  <c r="O15" i="11"/>
  <c r="N15" i="11"/>
  <c r="L15" i="11"/>
  <c r="K15" i="11"/>
  <c r="J15" i="11"/>
  <c r="I15" i="11"/>
  <c r="H15" i="11"/>
  <c r="G15" i="11"/>
  <c r="AA14" i="11"/>
  <c r="Z14" i="11"/>
  <c r="Y14" i="11"/>
  <c r="X14" i="11"/>
  <c r="Q14" i="11"/>
  <c r="P14" i="11"/>
  <c r="O14" i="11"/>
  <c r="N14" i="11"/>
  <c r="L14" i="11"/>
  <c r="K14" i="11"/>
  <c r="J14" i="11"/>
  <c r="I14" i="11"/>
  <c r="H14" i="11"/>
  <c r="AA13" i="11"/>
  <c r="Z13" i="11"/>
  <c r="Y13" i="11"/>
  <c r="X13" i="11"/>
  <c r="Q13" i="11"/>
  <c r="P13" i="11"/>
  <c r="O13" i="11"/>
  <c r="N13" i="11"/>
  <c r="L13" i="11"/>
  <c r="K13" i="11"/>
  <c r="J13" i="11"/>
  <c r="I13" i="11"/>
  <c r="H13" i="11"/>
  <c r="F13" i="11"/>
  <c r="AA12" i="11"/>
  <c r="Z12" i="11"/>
  <c r="Y12" i="11"/>
  <c r="X12" i="11"/>
  <c r="Q12" i="11"/>
  <c r="P12" i="11"/>
  <c r="O12" i="11"/>
  <c r="N12" i="11"/>
  <c r="L12" i="11"/>
  <c r="K12" i="11"/>
  <c r="J12" i="11"/>
  <c r="I12" i="11"/>
  <c r="H12" i="11"/>
  <c r="F12" i="11"/>
  <c r="AA11" i="11"/>
  <c r="Z11" i="11"/>
  <c r="Y11" i="11"/>
  <c r="X11" i="11"/>
  <c r="Q11" i="11"/>
  <c r="P11" i="11"/>
  <c r="O11" i="11"/>
  <c r="N11" i="11"/>
  <c r="L11" i="11"/>
  <c r="K11" i="11"/>
  <c r="J11" i="11"/>
  <c r="I11" i="11"/>
  <c r="H11" i="11"/>
  <c r="AA10" i="11"/>
  <c r="Z10" i="11"/>
  <c r="Y10" i="11"/>
  <c r="X10" i="11"/>
  <c r="Q10" i="11"/>
  <c r="P10" i="11"/>
  <c r="O10" i="11"/>
  <c r="N10" i="11"/>
  <c r="L10" i="11"/>
  <c r="K10" i="11"/>
  <c r="J10" i="11"/>
  <c r="I10" i="11"/>
  <c r="H10" i="11"/>
  <c r="AA9" i="11"/>
  <c r="Z9" i="11"/>
  <c r="Y9" i="11"/>
  <c r="X9" i="11"/>
  <c r="Q9" i="11"/>
  <c r="P9" i="11"/>
  <c r="O9" i="11"/>
  <c r="N9" i="11"/>
  <c r="L9" i="11"/>
  <c r="K9" i="11"/>
  <c r="J9" i="11"/>
  <c r="I9" i="11"/>
  <c r="H9" i="11"/>
  <c r="AA8" i="11"/>
  <c r="Z8" i="11"/>
  <c r="Y8" i="11"/>
  <c r="X8" i="11"/>
  <c r="Q8" i="11"/>
  <c r="P8" i="11"/>
  <c r="O8" i="11"/>
  <c r="N8" i="11"/>
  <c r="L8" i="11"/>
  <c r="K8" i="11"/>
  <c r="J8" i="11"/>
  <c r="I8" i="11"/>
  <c r="H8" i="11"/>
  <c r="AA7" i="11"/>
  <c r="Z7" i="11"/>
  <c r="Y7" i="11"/>
  <c r="X7" i="11"/>
  <c r="Q7" i="11"/>
  <c r="P7" i="11"/>
  <c r="O7" i="11"/>
  <c r="N7" i="11"/>
  <c r="L7" i="11"/>
  <c r="K7" i="11"/>
  <c r="J7" i="11"/>
  <c r="I7" i="11"/>
  <c r="H7" i="11"/>
  <c r="AA6" i="11"/>
  <c r="Z6" i="11"/>
  <c r="Y6" i="11"/>
  <c r="X6" i="11"/>
  <c r="Q6" i="11"/>
  <c r="P6" i="11"/>
  <c r="O6" i="11"/>
  <c r="N6" i="11"/>
  <c r="L6" i="11"/>
  <c r="K6" i="11"/>
  <c r="J6" i="11"/>
  <c r="I6" i="11"/>
  <c r="H6" i="11"/>
  <c r="AA5" i="11"/>
  <c r="Z5" i="11"/>
  <c r="Y5" i="11"/>
  <c r="X5" i="11"/>
  <c r="Q5" i="11"/>
  <c r="P5" i="11"/>
  <c r="O5" i="11"/>
  <c r="N5" i="11"/>
  <c r="L5" i="11"/>
  <c r="K5" i="11"/>
  <c r="J5" i="11"/>
  <c r="I5" i="11"/>
  <c r="H5" i="11"/>
  <c r="AF22" i="11" l="1"/>
  <c r="AG22" i="11" s="1"/>
  <c r="AF10" i="11"/>
  <c r="AG10" i="11" s="1"/>
  <c r="AF11" i="11"/>
  <c r="AG11" i="11" s="1"/>
  <c r="AF18" i="11"/>
  <c r="AG18" i="11" s="1"/>
  <c r="AF21" i="11"/>
  <c r="AG21" i="11" s="1"/>
  <c r="AB21" i="11"/>
  <c r="AB22" i="11"/>
  <c r="AF9" i="11"/>
  <c r="AG9" i="11" s="1"/>
  <c r="AF12" i="11"/>
  <c r="AJ12" i="11" s="1"/>
  <c r="AF16" i="11"/>
  <c r="AG16" i="11" s="1"/>
  <c r="AF17" i="11"/>
  <c r="AG17" i="11" s="1"/>
  <c r="AF20" i="11"/>
  <c r="AG20" i="11" s="1"/>
  <c r="AF19" i="11"/>
  <c r="AG19" i="11" s="1"/>
  <c r="AF5" i="11"/>
  <c r="AG5" i="11" s="1"/>
  <c r="AF6" i="11"/>
  <c r="AG6" i="11" s="1"/>
  <c r="AF7" i="11"/>
  <c r="AG7" i="11" s="1"/>
  <c r="AF8" i="11"/>
  <c r="AJ8" i="11" s="1"/>
  <c r="AF13" i="11"/>
  <c r="AG13" i="11" s="1"/>
  <c r="AF14" i="11"/>
  <c r="AG14" i="11" s="1"/>
  <c r="AF15" i="11"/>
  <c r="AG15" i="11" s="1"/>
  <c r="AB5" i="11"/>
  <c r="AB7" i="11"/>
  <c r="AB9" i="11"/>
  <c r="AB11" i="11"/>
  <c r="AU11" i="11" s="1"/>
  <c r="BD11" i="11" s="1"/>
  <c r="AB6" i="11"/>
  <c r="AV6" i="11" s="1"/>
  <c r="BE6" i="11" s="1"/>
  <c r="AB10" i="11"/>
  <c r="AT10" i="11" s="1"/>
  <c r="AB14" i="11"/>
  <c r="AT14" i="11" s="1"/>
  <c r="AY14" i="11" s="1"/>
  <c r="AU9" i="11"/>
  <c r="BD9" i="11" s="1"/>
  <c r="AL12" i="11"/>
  <c r="AK12" i="11"/>
  <c r="AL8" i="11"/>
  <c r="AK8" i="11"/>
  <c r="AV14" i="11"/>
  <c r="BE14" i="11" s="1"/>
  <c r="AL14" i="11"/>
  <c r="AU14" i="11"/>
  <c r="BD14" i="11" s="1"/>
  <c r="AM14" i="11"/>
  <c r="AB13" i="11"/>
  <c r="AV17" i="11"/>
  <c r="BE17" i="11" s="1"/>
  <c r="AT17" i="11"/>
  <c r="AY17" i="11" s="1"/>
  <c r="AL17" i="11"/>
  <c r="AJ17" i="11"/>
  <c r="AU17" i="11"/>
  <c r="AZ17" i="11" s="1"/>
  <c r="AM17" i="11"/>
  <c r="AK17" i="11"/>
  <c r="AT19" i="11"/>
  <c r="AY19" i="11" s="1"/>
  <c r="AL19" i="11"/>
  <c r="AM19" i="11"/>
  <c r="AK19" i="11"/>
  <c r="E6" i="4"/>
  <c r="E5" i="4"/>
  <c r="E7" i="4"/>
  <c r="E8" i="4"/>
  <c r="E9" i="4"/>
  <c r="AV16" i="11" l="1"/>
  <c r="BE16" i="11" s="1"/>
  <c r="AL10" i="11"/>
  <c r="AV11" i="11"/>
  <c r="BE11" i="11" s="1"/>
  <c r="AL16" i="11"/>
  <c r="AM16" i="11"/>
  <c r="AJ16" i="11"/>
  <c r="AT16" i="11"/>
  <c r="BC16" i="11" s="1"/>
  <c r="AK16" i="11"/>
  <c r="AU16" i="11"/>
  <c r="AZ16" i="11" s="1"/>
  <c r="AK5" i="11"/>
  <c r="BC17" i="11"/>
  <c r="AK14" i="11"/>
  <c r="AJ14" i="11"/>
  <c r="AJ18" i="11"/>
  <c r="AK18" i="11"/>
  <c r="AM15" i="11"/>
  <c r="AJ9" i="11"/>
  <c r="AT9" i="11"/>
  <c r="BC9" i="11" s="1"/>
  <c r="AM9" i="11"/>
  <c r="AL18" i="11"/>
  <c r="AM18" i="11"/>
  <c r="AT18" i="11"/>
  <c r="AU18" i="11"/>
  <c r="AZ18" i="11" s="1"/>
  <c r="AL15" i="11"/>
  <c r="AV9" i="11"/>
  <c r="AU7" i="11"/>
  <c r="BD7" i="11" s="1"/>
  <c r="AV18" i="11"/>
  <c r="BE18" i="11" s="1"/>
  <c r="AV15" i="11"/>
  <c r="AK9" i="11"/>
  <c r="BC14" i="11"/>
  <c r="AU19" i="11"/>
  <c r="AV19" i="11"/>
  <c r="BE19" i="11" s="1"/>
  <c r="AM8" i="11"/>
  <c r="AT8" i="11"/>
  <c r="AM12" i="11"/>
  <c r="AT12" i="11"/>
  <c r="BA17" i="11"/>
  <c r="AJ19" i="11"/>
  <c r="AU8" i="11"/>
  <c r="AV8" i="11"/>
  <c r="AU12" i="11"/>
  <c r="BD12" i="11" s="1"/>
  <c r="AV12" i="11"/>
  <c r="AG8" i="11"/>
  <c r="AG12" i="11"/>
  <c r="AT5" i="11"/>
  <c r="BC5" i="11" s="1"/>
  <c r="AJ6" i="11"/>
  <c r="AK6" i="11"/>
  <c r="AL6" i="11"/>
  <c r="AU5" i="11"/>
  <c r="AZ5" i="11" s="1"/>
  <c r="AM6" i="11"/>
  <c r="AT6" i="11"/>
  <c r="AJ5" i="11"/>
  <c r="AU6" i="11"/>
  <c r="BA16" i="11"/>
  <c r="BD17" i="11"/>
  <c r="BA14" i="11"/>
  <c r="AL9" i="11"/>
  <c r="BC19" i="11"/>
  <c r="AJ15" i="11"/>
  <c r="AT15" i="11"/>
  <c r="AK15" i="11"/>
  <c r="AU15" i="11"/>
  <c r="AV7" i="11"/>
  <c r="BE7" i="11" s="1"/>
  <c r="AL5" i="11"/>
  <c r="AV5" i="11"/>
  <c r="AM5" i="11"/>
  <c r="AK10" i="11"/>
  <c r="AL11" i="11"/>
  <c r="AM11" i="11"/>
  <c r="AL7" i="11"/>
  <c r="AM7" i="11"/>
  <c r="AZ14" i="11"/>
  <c r="AZ9" i="11"/>
  <c r="BA6" i="11"/>
  <c r="AU10" i="11"/>
  <c r="AZ10" i="11" s="1"/>
  <c r="AV10" i="11"/>
  <c r="AJ11" i="11"/>
  <c r="AT11" i="11"/>
  <c r="AK11" i="11"/>
  <c r="AJ7" i="11"/>
  <c r="AT7" i="11"/>
  <c r="AK7" i="11"/>
  <c r="BC10" i="11"/>
  <c r="AY10" i="11"/>
  <c r="AZ11" i="11"/>
  <c r="AM10" i="11"/>
  <c r="AJ10" i="11"/>
  <c r="AU13" i="11"/>
  <c r="AM13" i="11"/>
  <c r="AK13" i="11"/>
  <c r="AT13" i="11"/>
  <c r="AJ13" i="11"/>
  <c r="AV13" i="11"/>
  <c r="AL13" i="11"/>
  <c r="X176" i="3"/>
  <c r="AA32" i="3"/>
  <c r="BD18" i="11" l="1"/>
  <c r="AY16" i="11"/>
  <c r="BA18" i="11"/>
  <c r="AZ7" i="11"/>
  <c r="BA19" i="11"/>
  <c r="BA11" i="11"/>
  <c r="AY9" i="11"/>
  <c r="BD16" i="11"/>
  <c r="BE9" i="11"/>
  <c r="BA9" i="11"/>
  <c r="BE15" i="11"/>
  <c r="BA15" i="11"/>
  <c r="BC18" i="11"/>
  <c r="AY18" i="11"/>
  <c r="BD10" i="11"/>
  <c r="BE8" i="11"/>
  <c r="BA8" i="11"/>
  <c r="BC12" i="11"/>
  <c r="AY12" i="11"/>
  <c r="BD5" i="11"/>
  <c r="AZ12" i="11"/>
  <c r="AZ8" i="11"/>
  <c r="BD8" i="11"/>
  <c r="AZ19" i="11"/>
  <c r="BD19" i="11"/>
  <c r="AY5" i="11"/>
  <c r="BA12" i="11"/>
  <c r="BE12" i="11"/>
  <c r="AY8" i="11"/>
  <c r="BC8" i="11"/>
  <c r="AZ6" i="11"/>
  <c r="BD6" i="11"/>
  <c r="AY6" i="11"/>
  <c r="BC6" i="11"/>
  <c r="BE5" i="11"/>
  <c r="BA5" i="11"/>
  <c r="BD15" i="11"/>
  <c r="AZ15" i="11"/>
  <c r="BC15" i="11"/>
  <c r="AY15" i="11"/>
  <c r="BA7" i="11"/>
  <c r="BC7" i="11"/>
  <c r="AY7" i="11"/>
  <c r="AY11" i="11"/>
  <c r="BC11" i="11"/>
  <c r="BE10" i="11"/>
  <c r="BA10" i="11"/>
  <c r="BE13" i="11"/>
  <c r="BA13" i="11"/>
  <c r="BC13" i="11"/>
  <c r="AY13" i="11"/>
  <c r="AZ13" i="11"/>
  <c r="BD13" i="11"/>
  <c r="I188" i="3"/>
  <c r="J188" i="3"/>
  <c r="K188" i="3"/>
  <c r="L188" i="3"/>
  <c r="I189" i="3"/>
  <c r="J189" i="3"/>
  <c r="K189" i="3"/>
  <c r="L189" i="3"/>
  <c r="I190" i="3"/>
  <c r="J190" i="3"/>
  <c r="K190" i="3"/>
  <c r="L190" i="3"/>
  <c r="I191" i="3"/>
  <c r="J191" i="3"/>
  <c r="K191" i="3"/>
  <c r="L191" i="3"/>
  <c r="I192" i="3"/>
  <c r="J192" i="3"/>
  <c r="K192" i="3"/>
  <c r="L192" i="3"/>
  <c r="I193" i="3"/>
  <c r="J193" i="3"/>
  <c r="K193" i="3"/>
  <c r="L193" i="3"/>
  <c r="I194" i="3"/>
  <c r="J194" i="3"/>
  <c r="K194" i="3"/>
  <c r="L194" i="3"/>
  <c r="I195" i="3"/>
  <c r="J195" i="3"/>
  <c r="K195" i="3"/>
  <c r="L195" i="3"/>
  <c r="I196" i="3"/>
  <c r="J196" i="3"/>
  <c r="K196" i="3"/>
  <c r="L196" i="3"/>
  <c r="L187" i="3"/>
  <c r="K187" i="3"/>
  <c r="J187" i="3"/>
  <c r="I187" i="3"/>
  <c r="I34" i="3"/>
  <c r="J34" i="3"/>
  <c r="K34" i="3"/>
  <c r="L34" i="3"/>
  <c r="I176" i="3"/>
  <c r="J176" i="3"/>
  <c r="K176" i="3"/>
  <c r="L176" i="3"/>
  <c r="L32" i="3"/>
  <c r="K32" i="3"/>
  <c r="J32" i="3"/>
  <c r="I32" i="3"/>
  <c r="I5" i="3"/>
  <c r="J5" i="3"/>
  <c r="K5" i="3"/>
  <c r="L5" i="3"/>
  <c r="I6" i="3"/>
  <c r="J6" i="3"/>
  <c r="K6" i="3"/>
  <c r="L6" i="3"/>
  <c r="I7" i="3"/>
  <c r="J7" i="3"/>
  <c r="K7" i="3"/>
  <c r="L7" i="3"/>
  <c r="I8" i="3"/>
  <c r="J8" i="3"/>
  <c r="K8" i="3"/>
  <c r="L8" i="3"/>
  <c r="I9" i="3"/>
  <c r="J9" i="3"/>
  <c r="K9" i="3"/>
  <c r="L9" i="3"/>
  <c r="I10" i="3"/>
  <c r="J10" i="3"/>
  <c r="K10" i="3"/>
  <c r="L10" i="3"/>
  <c r="I11" i="3"/>
  <c r="J11" i="3"/>
  <c r="K11" i="3"/>
  <c r="L11" i="3"/>
  <c r="I12" i="3"/>
  <c r="J12" i="3"/>
  <c r="K12" i="3"/>
  <c r="L12" i="3"/>
  <c r="I13" i="3"/>
  <c r="J13" i="3"/>
  <c r="K13" i="3"/>
  <c r="L13" i="3"/>
  <c r="I14" i="3"/>
  <c r="J14" i="3"/>
  <c r="K14" i="3"/>
  <c r="L14" i="3"/>
  <c r="I15" i="3"/>
  <c r="J15" i="3"/>
  <c r="K15" i="3"/>
  <c r="L15" i="3"/>
  <c r="I16" i="3"/>
  <c r="J16" i="3"/>
  <c r="K16" i="3"/>
  <c r="L16" i="3"/>
  <c r="I17" i="3"/>
  <c r="J17" i="3"/>
  <c r="K17" i="3"/>
  <c r="L17" i="3"/>
  <c r="I18" i="3"/>
  <c r="J18" i="3"/>
  <c r="K18" i="3"/>
  <c r="L18" i="3"/>
  <c r="I19" i="3"/>
  <c r="J19" i="3"/>
  <c r="K19" i="3"/>
  <c r="L19" i="3"/>
  <c r="I20" i="3"/>
  <c r="J20" i="3"/>
  <c r="K20" i="3"/>
  <c r="L20" i="3"/>
  <c r="I21" i="3"/>
  <c r="J21" i="3"/>
  <c r="K21" i="3"/>
  <c r="L21" i="3"/>
  <c r="I22" i="3"/>
  <c r="J22" i="3"/>
  <c r="K22" i="3"/>
  <c r="L22" i="3"/>
  <c r="I23" i="3"/>
  <c r="J23" i="3"/>
  <c r="K23" i="3"/>
  <c r="L23" i="3"/>
  <c r="I24" i="3"/>
  <c r="J24" i="3"/>
  <c r="K24" i="3"/>
  <c r="L24" i="3"/>
  <c r="I25" i="3"/>
  <c r="J25" i="3"/>
  <c r="K25" i="3"/>
  <c r="L25" i="3"/>
  <c r="I26" i="3"/>
  <c r="J26" i="3"/>
  <c r="K26" i="3"/>
  <c r="L26" i="3"/>
  <c r="I27" i="3"/>
  <c r="J27" i="3"/>
  <c r="K27" i="3"/>
  <c r="L27" i="3"/>
  <c r="I28" i="3"/>
  <c r="J28" i="3"/>
  <c r="K28" i="3"/>
  <c r="L28" i="3"/>
  <c r="I29" i="3"/>
  <c r="J29" i="3"/>
  <c r="K29" i="3"/>
  <c r="L29" i="3"/>
  <c r="I30" i="3"/>
  <c r="J30" i="3"/>
  <c r="K30" i="3"/>
  <c r="L30" i="3"/>
  <c r="I31" i="3"/>
  <c r="J31" i="3"/>
  <c r="K31" i="3"/>
  <c r="L31" i="3"/>
  <c r="I39" i="3"/>
  <c r="J39" i="3"/>
  <c r="K39" i="3"/>
  <c r="L39" i="3"/>
  <c r="I40" i="3"/>
  <c r="J40" i="3"/>
  <c r="K40" i="3"/>
  <c r="L40" i="3"/>
  <c r="I41" i="3"/>
  <c r="J41" i="3"/>
  <c r="K41" i="3"/>
  <c r="L41" i="3"/>
  <c r="I42" i="3"/>
  <c r="J42" i="3"/>
  <c r="K42" i="3"/>
  <c r="L42" i="3"/>
  <c r="I43" i="3"/>
  <c r="J43" i="3"/>
  <c r="K43" i="3"/>
  <c r="L43" i="3"/>
  <c r="I44" i="3"/>
  <c r="J44" i="3"/>
  <c r="K44" i="3"/>
  <c r="L44" i="3"/>
  <c r="I45" i="3"/>
  <c r="J45" i="3"/>
  <c r="K45" i="3"/>
  <c r="L45" i="3"/>
  <c r="I46" i="3"/>
  <c r="J46" i="3"/>
  <c r="K46" i="3"/>
  <c r="L46" i="3"/>
  <c r="I47" i="3"/>
  <c r="J47" i="3"/>
  <c r="K47" i="3"/>
  <c r="L47" i="3"/>
  <c r="I48" i="3"/>
  <c r="J48" i="3"/>
  <c r="K48" i="3"/>
  <c r="L48" i="3"/>
  <c r="I49" i="3"/>
  <c r="J49" i="3"/>
  <c r="K49" i="3"/>
  <c r="L49" i="3"/>
  <c r="I50" i="3"/>
  <c r="J50" i="3"/>
  <c r="K50" i="3"/>
  <c r="L50" i="3"/>
  <c r="I51" i="3"/>
  <c r="J51" i="3"/>
  <c r="K51" i="3"/>
  <c r="L51" i="3"/>
  <c r="I52" i="3"/>
  <c r="J52" i="3"/>
  <c r="K52" i="3"/>
  <c r="L52" i="3"/>
  <c r="I53" i="3"/>
  <c r="J53" i="3"/>
  <c r="K53" i="3"/>
  <c r="L53" i="3"/>
  <c r="I54" i="3"/>
  <c r="J54" i="3"/>
  <c r="K54" i="3"/>
  <c r="L54" i="3"/>
  <c r="I55" i="3"/>
  <c r="J55" i="3"/>
  <c r="K55" i="3"/>
  <c r="L55" i="3"/>
  <c r="I56" i="3"/>
  <c r="J56" i="3"/>
  <c r="K56" i="3"/>
  <c r="L56" i="3"/>
  <c r="I57" i="3"/>
  <c r="J57" i="3"/>
  <c r="K57" i="3"/>
  <c r="L57" i="3"/>
  <c r="I58" i="3"/>
  <c r="J58" i="3"/>
  <c r="K58" i="3"/>
  <c r="L58" i="3"/>
  <c r="I59" i="3"/>
  <c r="J59" i="3"/>
  <c r="K59" i="3"/>
  <c r="L59" i="3"/>
  <c r="I60" i="3"/>
  <c r="J60" i="3"/>
  <c r="K60" i="3"/>
  <c r="L60" i="3"/>
  <c r="I61" i="3"/>
  <c r="J61" i="3"/>
  <c r="K61" i="3"/>
  <c r="L61" i="3"/>
  <c r="I62" i="3"/>
  <c r="J62" i="3"/>
  <c r="K62" i="3"/>
  <c r="L62" i="3"/>
  <c r="I63" i="3"/>
  <c r="J63" i="3"/>
  <c r="K63" i="3"/>
  <c r="L63" i="3"/>
  <c r="I64" i="3"/>
  <c r="J64" i="3"/>
  <c r="K64" i="3"/>
  <c r="L64" i="3"/>
  <c r="I65" i="3"/>
  <c r="J65" i="3"/>
  <c r="K65" i="3"/>
  <c r="L65" i="3"/>
  <c r="I66" i="3"/>
  <c r="J66" i="3"/>
  <c r="K66" i="3"/>
  <c r="L66" i="3"/>
  <c r="I67" i="3"/>
  <c r="J67" i="3"/>
  <c r="K67" i="3"/>
  <c r="L67" i="3"/>
  <c r="I68" i="3"/>
  <c r="J68" i="3"/>
  <c r="K68" i="3"/>
  <c r="L68" i="3"/>
  <c r="I69" i="3"/>
  <c r="J69" i="3"/>
  <c r="K69" i="3"/>
  <c r="L69" i="3"/>
  <c r="I70" i="3"/>
  <c r="J70" i="3"/>
  <c r="K70" i="3"/>
  <c r="L70" i="3"/>
  <c r="I71" i="3"/>
  <c r="J71" i="3"/>
  <c r="K71" i="3"/>
  <c r="L71" i="3"/>
  <c r="I72" i="3"/>
  <c r="J72" i="3"/>
  <c r="K72" i="3"/>
  <c r="L72" i="3"/>
  <c r="I73" i="3"/>
  <c r="J73" i="3"/>
  <c r="K73" i="3"/>
  <c r="L73" i="3"/>
  <c r="I74" i="3"/>
  <c r="J74" i="3"/>
  <c r="K74" i="3"/>
  <c r="L74" i="3"/>
  <c r="I75" i="3"/>
  <c r="J75" i="3"/>
  <c r="K75" i="3"/>
  <c r="L75" i="3"/>
  <c r="I76" i="3"/>
  <c r="J76" i="3"/>
  <c r="K76" i="3"/>
  <c r="L76" i="3"/>
  <c r="I77" i="3"/>
  <c r="J77" i="3"/>
  <c r="K77" i="3"/>
  <c r="L77" i="3"/>
  <c r="I78" i="3"/>
  <c r="J78" i="3"/>
  <c r="K78" i="3"/>
  <c r="L78" i="3"/>
  <c r="I79" i="3"/>
  <c r="J79" i="3"/>
  <c r="K79" i="3"/>
  <c r="L79" i="3"/>
  <c r="I80" i="3"/>
  <c r="J80" i="3"/>
  <c r="K80" i="3"/>
  <c r="L80" i="3"/>
  <c r="I81" i="3"/>
  <c r="J81" i="3"/>
  <c r="K81" i="3"/>
  <c r="L81" i="3"/>
  <c r="I82" i="3"/>
  <c r="J82" i="3"/>
  <c r="K82" i="3"/>
  <c r="L82" i="3"/>
  <c r="I83" i="3"/>
  <c r="J83" i="3"/>
  <c r="K83" i="3"/>
  <c r="L83" i="3"/>
  <c r="I84" i="3"/>
  <c r="J84" i="3"/>
  <c r="K84" i="3"/>
  <c r="L84" i="3"/>
  <c r="I85" i="3"/>
  <c r="J85" i="3"/>
  <c r="K85" i="3"/>
  <c r="L85" i="3"/>
  <c r="I86" i="3"/>
  <c r="J86" i="3"/>
  <c r="K86" i="3"/>
  <c r="L86" i="3"/>
  <c r="I87" i="3"/>
  <c r="J87" i="3"/>
  <c r="K87" i="3"/>
  <c r="L87" i="3"/>
  <c r="I88" i="3"/>
  <c r="J88" i="3"/>
  <c r="K88" i="3"/>
  <c r="L88" i="3"/>
  <c r="I89" i="3"/>
  <c r="J89" i="3"/>
  <c r="K89" i="3"/>
  <c r="L89" i="3"/>
  <c r="I90" i="3"/>
  <c r="J90" i="3"/>
  <c r="K90" i="3"/>
  <c r="L90" i="3"/>
  <c r="I91" i="3"/>
  <c r="J91" i="3"/>
  <c r="K91" i="3"/>
  <c r="L91" i="3"/>
  <c r="I92" i="3"/>
  <c r="J92" i="3"/>
  <c r="K92" i="3"/>
  <c r="L92" i="3"/>
  <c r="I93" i="3"/>
  <c r="J93" i="3"/>
  <c r="K93" i="3"/>
  <c r="L93" i="3"/>
  <c r="I94" i="3"/>
  <c r="J94" i="3"/>
  <c r="K94" i="3"/>
  <c r="L94" i="3"/>
  <c r="I95" i="3"/>
  <c r="J95" i="3"/>
  <c r="K95" i="3"/>
  <c r="L95" i="3"/>
  <c r="I96" i="3"/>
  <c r="J96" i="3"/>
  <c r="K96" i="3"/>
  <c r="L96" i="3"/>
  <c r="I97" i="3"/>
  <c r="J97" i="3"/>
  <c r="K97" i="3"/>
  <c r="L97" i="3"/>
  <c r="I105" i="3"/>
  <c r="J105" i="3"/>
  <c r="K105" i="3"/>
  <c r="L105" i="3"/>
  <c r="I106" i="3"/>
  <c r="J106" i="3"/>
  <c r="K106" i="3"/>
  <c r="L106" i="3"/>
  <c r="I107" i="3"/>
  <c r="J107" i="3"/>
  <c r="K107" i="3"/>
  <c r="L107" i="3"/>
  <c r="I108" i="3"/>
  <c r="J108" i="3"/>
  <c r="K108" i="3"/>
  <c r="L108" i="3"/>
  <c r="I109" i="3"/>
  <c r="J109" i="3"/>
  <c r="K109" i="3"/>
  <c r="L109" i="3"/>
  <c r="I110" i="3"/>
  <c r="J110" i="3"/>
  <c r="K110" i="3"/>
  <c r="L110" i="3"/>
  <c r="I111" i="3"/>
  <c r="J111" i="3"/>
  <c r="K111" i="3"/>
  <c r="L111" i="3"/>
  <c r="I112" i="3"/>
  <c r="J112" i="3"/>
  <c r="K112" i="3"/>
  <c r="L112" i="3"/>
  <c r="I113" i="3"/>
  <c r="J113" i="3"/>
  <c r="K113" i="3"/>
  <c r="L113" i="3"/>
  <c r="I114" i="3"/>
  <c r="J114" i="3"/>
  <c r="K114" i="3"/>
  <c r="L114" i="3"/>
  <c r="I115" i="3"/>
  <c r="J115" i="3"/>
  <c r="K115" i="3"/>
  <c r="L115" i="3"/>
  <c r="I116" i="3"/>
  <c r="J116" i="3"/>
  <c r="K116" i="3"/>
  <c r="L116" i="3"/>
  <c r="I117" i="3"/>
  <c r="J117" i="3"/>
  <c r="K117" i="3"/>
  <c r="L117" i="3"/>
  <c r="I118" i="3"/>
  <c r="J118" i="3"/>
  <c r="K118" i="3"/>
  <c r="L118" i="3"/>
  <c r="I119" i="3"/>
  <c r="J119" i="3"/>
  <c r="K119" i="3"/>
  <c r="L119" i="3"/>
  <c r="I120" i="3"/>
  <c r="J120" i="3"/>
  <c r="K120" i="3"/>
  <c r="L120" i="3"/>
  <c r="I121" i="3"/>
  <c r="J121" i="3"/>
  <c r="K121" i="3"/>
  <c r="L121" i="3"/>
  <c r="I122" i="3"/>
  <c r="J122" i="3"/>
  <c r="K122" i="3"/>
  <c r="L122" i="3"/>
  <c r="I123" i="3"/>
  <c r="J123" i="3"/>
  <c r="K123" i="3"/>
  <c r="L123" i="3"/>
  <c r="I124" i="3"/>
  <c r="J124" i="3"/>
  <c r="K124" i="3"/>
  <c r="L124" i="3"/>
  <c r="I125" i="3"/>
  <c r="J125" i="3"/>
  <c r="K125" i="3"/>
  <c r="L125" i="3"/>
  <c r="I126" i="3"/>
  <c r="J126" i="3"/>
  <c r="K126" i="3"/>
  <c r="L126" i="3"/>
  <c r="I127" i="3"/>
  <c r="J127" i="3"/>
  <c r="K127" i="3"/>
  <c r="L127" i="3"/>
  <c r="I128" i="3"/>
  <c r="J128" i="3"/>
  <c r="K128" i="3"/>
  <c r="L128" i="3"/>
  <c r="I129" i="3"/>
  <c r="J129" i="3"/>
  <c r="K129" i="3"/>
  <c r="L129" i="3"/>
  <c r="I130" i="3"/>
  <c r="J130" i="3"/>
  <c r="K130" i="3"/>
  <c r="L130" i="3"/>
  <c r="I131" i="3"/>
  <c r="J131" i="3"/>
  <c r="K131" i="3"/>
  <c r="L131" i="3"/>
  <c r="I132" i="3"/>
  <c r="J132" i="3"/>
  <c r="K132" i="3"/>
  <c r="L132" i="3"/>
  <c r="I133" i="3"/>
  <c r="J133" i="3"/>
  <c r="K133" i="3"/>
  <c r="L133" i="3"/>
  <c r="I134" i="3"/>
  <c r="J134" i="3"/>
  <c r="K134" i="3"/>
  <c r="L134" i="3"/>
  <c r="I135" i="3"/>
  <c r="J135" i="3"/>
  <c r="K135" i="3"/>
  <c r="L135" i="3"/>
  <c r="I136" i="3"/>
  <c r="J136" i="3"/>
  <c r="K136" i="3"/>
  <c r="L136" i="3"/>
  <c r="I137" i="3"/>
  <c r="J137" i="3"/>
  <c r="K137" i="3"/>
  <c r="L137" i="3"/>
  <c r="I138" i="3"/>
  <c r="J138" i="3"/>
  <c r="K138" i="3"/>
  <c r="L138" i="3"/>
  <c r="I139" i="3"/>
  <c r="J139" i="3"/>
  <c r="K139" i="3"/>
  <c r="L139" i="3"/>
  <c r="I140" i="3"/>
  <c r="J140" i="3"/>
  <c r="K140" i="3"/>
  <c r="L140" i="3"/>
  <c r="I141" i="3"/>
  <c r="J141" i="3"/>
  <c r="K141" i="3"/>
  <c r="L141" i="3"/>
  <c r="I142" i="3"/>
  <c r="J142" i="3"/>
  <c r="K142" i="3"/>
  <c r="L142" i="3"/>
  <c r="I143" i="3"/>
  <c r="J143" i="3"/>
  <c r="K143" i="3"/>
  <c r="L143" i="3"/>
  <c r="I165" i="3"/>
  <c r="J165" i="3"/>
  <c r="K165" i="3"/>
  <c r="L165" i="3"/>
  <c r="I166" i="3"/>
  <c r="J166" i="3"/>
  <c r="K166" i="3"/>
  <c r="L166" i="3"/>
  <c r="I167" i="3"/>
  <c r="J167" i="3"/>
  <c r="K167" i="3"/>
  <c r="L167" i="3"/>
  <c r="I168" i="3"/>
  <c r="J168" i="3"/>
  <c r="K168" i="3"/>
  <c r="L168" i="3"/>
  <c r="I169" i="3"/>
  <c r="J169" i="3"/>
  <c r="K169" i="3"/>
  <c r="L169" i="3"/>
  <c r="I170" i="3"/>
  <c r="J170" i="3"/>
  <c r="K170" i="3"/>
  <c r="L170" i="3"/>
  <c r="I171" i="3"/>
  <c r="J171" i="3"/>
  <c r="K171" i="3"/>
  <c r="L171" i="3"/>
  <c r="I172" i="3"/>
  <c r="J172" i="3"/>
  <c r="K172" i="3"/>
  <c r="L172" i="3"/>
  <c r="I173" i="3"/>
  <c r="J173" i="3"/>
  <c r="K173" i="3"/>
  <c r="L173" i="3"/>
  <c r="I174" i="3"/>
  <c r="J174" i="3"/>
  <c r="K174" i="3"/>
  <c r="L174" i="3"/>
  <c r="I175" i="3"/>
  <c r="J175" i="3"/>
  <c r="K175" i="3"/>
  <c r="L175" i="3"/>
  <c r="I178" i="3"/>
  <c r="J178" i="3"/>
  <c r="K178" i="3"/>
  <c r="L178" i="3"/>
  <c r="I179" i="3"/>
  <c r="J179" i="3"/>
  <c r="K179" i="3"/>
  <c r="L179" i="3"/>
  <c r="I180" i="3"/>
  <c r="J180" i="3"/>
  <c r="K180" i="3"/>
  <c r="L180" i="3"/>
  <c r="I181" i="3"/>
  <c r="J181" i="3"/>
  <c r="K181" i="3"/>
  <c r="L181" i="3"/>
  <c r="L4" i="3"/>
  <c r="K4" i="3"/>
  <c r="J4" i="3"/>
  <c r="I4" i="3"/>
  <c r="N25" i="3"/>
  <c r="O25" i="3"/>
  <c r="P25" i="3"/>
  <c r="Q25" i="3"/>
  <c r="X25" i="3"/>
  <c r="Y25" i="3"/>
  <c r="Z25" i="3"/>
  <c r="AA25" i="3"/>
  <c r="N26" i="3"/>
  <c r="O26" i="3"/>
  <c r="P26" i="3"/>
  <c r="Q26" i="3"/>
  <c r="X26" i="3"/>
  <c r="Y26" i="3"/>
  <c r="Z26" i="3"/>
  <c r="AA26" i="3"/>
  <c r="AB26" i="3" l="1"/>
  <c r="AB25" i="3"/>
  <c r="AF26" i="3"/>
  <c r="AG26" i="3" s="1"/>
  <c r="AF25" i="3"/>
  <c r="AG25" i="3" s="1"/>
  <c r="B5" i="6" l="1"/>
  <c r="C5" i="6"/>
  <c r="D5" i="6"/>
  <c r="E5" i="6"/>
  <c r="B6" i="6"/>
  <c r="C6" i="6"/>
  <c r="D6" i="6"/>
  <c r="E6" i="6"/>
  <c r="B7" i="6"/>
  <c r="C7" i="6"/>
  <c r="D7" i="6"/>
  <c r="E7" i="6"/>
  <c r="B8" i="6"/>
  <c r="C8" i="6"/>
  <c r="D8" i="6"/>
  <c r="E8" i="6"/>
  <c r="B9" i="6"/>
  <c r="C9" i="6"/>
  <c r="D9" i="6"/>
  <c r="E9" i="6"/>
  <c r="B10" i="6"/>
  <c r="C10"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E21" i="6"/>
  <c r="B22" i="6"/>
  <c r="C22" i="6"/>
  <c r="D22" i="6"/>
  <c r="E22" i="6"/>
  <c r="B23" i="6"/>
  <c r="C23" i="6"/>
  <c r="D23" i="6"/>
  <c r="E23" i="6"/>
  <c r="B24" i="6"/>
  <c r="C24" i="6"/>
  <c r="D24" i="6"/>
  <c r="E24" i="6"/>
  <c r="B25" i="6"/>
  <c r="C25" i="6"/>
  <c r="D25" i="6"/>
  <c r="E25" i="6"/>
  <c r="B26" i="6"/>
  <c r="C26" i="6"/>
  <c r="D26" i="6"/>
  <c r="E26" i="6"/>
  <c r="B27" i="6"/>
  <c r="C27" i="6"/>
  <c r="D27" i="6"/>
  <c r="E27" i="6"/>
  <c r="B28" i="6"/>
  <c r="C28" i="6"/>
  <c r="D28" i="6"/>
  <c r="E28" i="6"/>
  <c r="B32" i="6"/>
  <c r="C32" i="6"/>
  <c r="D32" i="6"/>
  <c r="E32" i="6"/>
  <c r="B33" i="6"/>
  <c r="C33" i="6"/>
  <c r="D33" i="6"/>
  <c r="E33" i="6"/>
  <c r="B34" i="6"/>
  <c r="C34" i="6"/>
  <c r="D34" i="6"/>
  <c r="E34" i="6"/>
  <c r="B29" i="6"/>
  <c r="C29" i="6"/>
  <c r="D29" i="6"/>
  <c r="E29" i="6"/>
  <c r="B30" i="6"/>
  <c r="C30" i="6"/>
  <c r="D30" i="6"/>
  <c r="E30" i="6"/>
  <c r="B31" i="6"/>
  <c r="C31" i="6"/>
  <c r="D31" i="6"/>
  <c r="E31" i="6"/>
  <c r="B35" i="6"/>
  <c r="C35" i="6"/>
  <c r="D35" i="6"/>
  <c r="E35" i="6"/>
  <c r="B36" i="6"/>
  <c r="C36" i="6"/>
  <c r="D36" i="6"/>
  <c r="E36" i="6"/>
  <c r="B37" i="6"/>
  <c r="C37" i="6"/>
  <c r="D37" i="6"/>
  <c r="E37" i="6"/>
  <c r="B38" i="6"/>
  <c r="C38" i="6"/>
  <c r="D38" i="6"/>
  <c r="E38" i="6"/>
  <c r="B39" i="6"/>
  <c r="C39" i="6"/>
  <c r="D39" i="6"/>
  <c r="E39" i="6"/>
  <c r="B40" i="6"/>
  <c r="C40" i="6"/>
  <c r="D40" i="6"/>
  <c r="E40" i="6"/>
  <c r="B41" i="6"/>
  <c r="C41" i="6"/>
  <c r="D41" i="6"/>
  <c r="E41" i="6"/>
  <c r="B42" i="6"/>
  <c r="C42" i="6"/>
  <c r="D42" i="6"/>
  <c r="E42" i="6"/>
  <c r="B43" i="6"/>
  <c r="C43" i="6"/>
  <c r="D43" i="6"/>
  <c r="E43" i="6"/>
  <c r="B44" i="6"/>
  <c r="C44" i="6"/>
  <c r="D44" i="6"/>
  <c r="E44" i="6"/>
  <c r="B45" i="6"/>
  <c r="C45" i="6"/>
  <c r="D45" i="6"/>
  <c r="E45" i="6"/>
  <c r="B46" i="6"/>
  <c r="C46" i="6"/>
  <c r="D46" i="6"/>
  <c r="E46" i="6"/>
  <c r="B47" i="6"/>
  <c r="C47" i="6"/>
  <c r="D47" i="6"/>
  <c r="E47" i="6"/>
  <c r="B48" i="6"/>
  <c r="C48" i="6"/>
  <c r="D48" i="6"/>
  <c r="E48" i="6"/>
  <c r="B49" i="6"/>
  <c r="C49" i="6"/>
  <c r="D49" i="6"/>
  <c r="E49" i="6"/>
  <c r="B50" i="6"/>
  <c r="C50" i="6"/>
  <c r="D50" i="6"/>
  <c r="E50" i="6"/>
  <c r="B51" i="6"/>
  <c r="C51" i="6"/>
  <c r="D51" i="6"/>
  <c r="E51" i="6"/>
  <c r="B52" i="6"/>
  <c r="C52" i="6"/>
  <c r="D52" i="6"/>
  <c r="E52" i="6"/>
  <c r="B53" i="6"/>
  <c r="C53" i="6"/>
  <c r="D53" i="6"/>
  <c r="E53" i="6"/>
  <c r="B54" i="6"/>
  <c r="C54" i="6"/>
  <c r="D54" i="6"/>
  <c r="E54" i="6"/>
  <c r="B55" i="6"/>
  <c r="C55" i="6"/>
  <c r="D55" i="6"/>
  <c r="E55" i="6"/>
  <c r="B56" i="6"/>
  <c r="C56" i="6"/>
  <c r="D56" i="6"/>
  <c r="E56" i="6"/>
  <c r="B57" i="6"/>
  <c r="C57" i="6"/>
  <c r="D57" i="6"/>
  <c r="E57" i="6"/>
  <c r="B58" i="6"/>
  <c r="C58" i="6"/>
  <c r="D58" i="6"/>
  <c r="E58" i="6"/>
  <c r="B59" i="6"/>
  <c r="C59" i="6"/>
  <c r="D59" i="6"/>
  <c r="E59" i="6"/>
  <c r="B60" i="6"/>
  <c r="C60" i="6"/>
  <c r="D60" i="6"/>
  <c r="E60" i="6"/>
  <c r="B61" i="6"/>
  <c r="C61" i="6"/>
  <c r="D61" i="6"/>
  <c r="E61" i="6"/>
  <c r="B62" i="6"/>
  <c r="C62" i="6"/>
  <c r="D62" i="6"/>
  <c r="E62" i="6"/>
  <c r="B63" i="6"/>
  <c r="C63" i="6"/>
  <c r="D63" i="6"/>
  <c r="E63" i="6"/>
  <c r="B64" i="6"/>
  <c r="C64" i="6"/>
  <c r="D64" i="6"/>
  <c r="E64" i="6"/>
  <c r="B65" i="6"/>
  <c r="C65" i="6"/>
  <c r="D65" i="6"/>
  <c r="E65" i="6"/>
  <c r="B66" i="6"/>
  <c r="C66" i="6"/>
  <c r="D66" i="6"/>
  <c r="E66" i="6"/>
  <c r="B67" i="6"/>
  <c r="C67" i="6"/>
  <c r="D67" i="6"/>
  <c r="E67" i="6"/>
  <c r="B68" i="6"/>
  <c r="C68" i="6"/>
  <c r="D68" i="6"/>
  <c r="E68" i="6"/>
  <c r="B69" i="6"/>
  <c r="C69" i="6"/>
  <c r="D69" i="6"/>
  <c r="E69" i="6"/>
  <c r="B70" i="6"/>
  <c r="C70" i="6"/>
  <c r="D70" i="6"/>
  <c r="E70" i="6"/>
  <c r="B71" i="6"/>
  <c r="C71" i="6"/>
  <c r="D71" i="6"/>
  <c r="E71" i="6"/>
  <c r="B72" i="6"/>
  <c r="C72" i="6"/>
  <c r="D72" i="6"/>
  <c r="E72" i="6"/>
  <c r="B73" i="6"/>
  <c r="C73" i="6"/>
  <c r="D73" i="6"/>
  <c r="E73" i="6"/>
  <c r="B74" i="6"/>
  <c r="C74" i="6"/>
  <c r="D74" i="6"/>
  <c r="E74" i="6"/>
  <c r="B75" i="6"/>
  <c r="C75" i="6"/>
  <c r="D75" i="6"/>
  <c r="E75" i="6"/>
  <c r="B76" i="6"/>
  <c r="C76" i="6"/>
  <c r="D76" i="6"/>
  <c r="E76" i="6"/>
  <c r="B77" i="6"/>
  <c r="C77" i="6"/>
  <c r="D77" i="6"/>
  <c r="E77" i="6"/>
  <c r="B78" i="6"/>
  <c r="C78" i="6"/>
  <c r="D78" i="6"/>
  <c r="E78" i="6"/>
  <c r="B79" i="6"/>
  <c r="C79" i="6"/>
  <c r="D79" i="6"/>
  <c r="E79" i="6"/>
  <c r="B80" i="6"/>
  <c r="C80" i="6"/>
  <c r="D80" i="6"/>
  <c r="E80" i="6"/>
  <c r="B81" i="6"/>
  <c r="C81" i="6"/>
  <c r="D81" i="6"/>
  <c r="E81" i="6"/>
  <c r="B82" i="6"/>
  <c r="C82" i="6"/>
  <c r="D82" i="6"/>
  <c r="E82" i="6"/>
  <c r="B83" i="6"/>
  <c r="C83" i="6"/>
  <c r="D83" i="6"/>
  <c r="E83" i="6"/>
  <c r="B84" i="6"/>
  <c r="C84" i="6"/>
  <c r="D84" i="6"/>
  <c r="E84" i="6"/>
  <c r="B85" i="6"/>
  <c r="C85" i="6"/>
  <c r="D85" i="6"/>
  <c r="E85" i="6"/>
  <c r="B86" i="6"/>
  <c r="C86" i="6"/>
  <c r="D86" i="6"/>
  <c r="E86" i="6"/>
  <c r="B87" i="6"/>
  <c r="C87" i="6"/>
  <c r="D87" i="6"/>
  <c r="E87" i="6"/>
  <c r="B88" i="6"/>
  <c r="C88" i="6"/>
  <c r="D88" i="6"/>
  <c r="E88" i="6"/>
  <c r="B89" i="6"/>
  <c r="C89" i="6"/>
  <c r="D89" i="6"/>
  <c r="E89" i="6"/>
  <c r="B90" i="6"/>
  <c r="C90" i="6"/>
  <c r="D90" i="6"/>
  <c r="E90" i="6"/>
  <c r="B91" i="6"/>
  <c r="C91" i="6"/>
  <c r="D91" i="6"/>
  <c r="E91" i="6"/>
  <c r="B92" i="6"/>
  <c r="C92" i="6"/>
  <c r="D92" i="6"/>
  <c r="E92" i="6"/>
  <c r="B93" i="6"/>
  <c r="C93" i="6"/>
  <c r="D93" i="6"/>
  <c r="E93" i="6"/>
  <c r="B101" i="6"/>
  <c r="C101" i="6"/>
  <c r="D101" i="6"/>
  <c r="E101" i="6"/>
  <c r="B102" i="6"/>
  <c r="C102" i="6"/>
  <c r="D102" i="6"/>
  <c r="E102" i="6"/>
  <c r="B103" i="6"/>
  <c r="C103" i="6"/>
  <c r="D103" i="6"/>
  <c r="E103" i="6"/>
  <c r="B104" i="6"/>
  <c r="C104" i="6"/>
  <c r="D104" i="6"/>
  <c r="E104" i="6"/>
  <c r="B105" i="6"/>
  <c r="C105" i="6"/>
  <c r="D105" i="6"/>
  <c r="E105" i="6"/>
  <c r="B106" i="6"/>
  <c r="C106" i="6"/>
  <c r="D106" i="6"/>
  <c r="E106" i="6"/>
  <c r="B107" i="6"/>
  <c r="C107" i="6"/>
  <c r="D107" i="6"/>
  <c r="E107" i="6"/>
  <c r="B108" i="6"/>
  <c r="C108" i="6"/>
  <c r="D108" i="6"/>
  <c r="E108" i="6"/>
  <c r="B109" i="6"/>
  <c r="C109" i="6"/>
  <c r="D109" i="6"/>
  <c r="E109" i="6"/>
  <c r="B110" i="6"/>
  <c r="C110" i="6"/>
  <c r="D110" i="6"/>
  <c r="E110" i="6"/>
  <c r="B111" i="6"/>
  <c r="C111" i="6"/>
  <c r="D111" i="6"/>
  <c r="E111" i="6"/>
  <c r="B112" i="6"/>
  <c r="C112" i="6"/>
  <c r="D112" i="6"/>
  <c r="E112" i="6"/>
  <c r="B113" i="6"/>
  <c r="C113" i="6"/>
  <c r="D113" i="6"/>
  <c r="E113" i="6"/>
  <c r="B114" i="6"/>
  <c r="C114" i="6"/>
  <c r="D114" i="6"/>
  <c r="E114" i="6"/>
  <c r="B115" i="6"/>
  <c r="C115" i="6"/>
  <c r="D115" i="6"/>
  <c r="E115" i="6"/>
  <c r="B116" i="6"/>
  <c r="C116" i="6"/>
  <c r="D116" i="6"/>
  <c r="E116" i="6"/>
  <c r="B117" i="6"/>
  <c r="C117" i="6"/>
  <c r="D117" i="6"/>
  <c r="E117" i="6"/>
  <c r="B118" i="6"/>
  <c r="C118" i="6"/>
  <c r="D118" i="6"/>
  <c r="E118" i="6"/>
  <c r="B119" i="6"/>
  <c r="C119" i="6"/>
  <c r="D119" i="6"/>
  <c r="E119" i="6"/>
  <c r="B120" i="6"/>
  <c r="C120" i="6"/>
  <c r="D120" i="6"/>
  <c r="E120" i="6"/>
  <c r="B121" i="6"/>
  <c r="C121" i="6"/>
  <c r="D121" i="6"/>
  <c r="E121" i="6"/>
  <c r="B122" i="6"/>
  <c r="C122" i="6"/>
  <c r="D122" i="6"/>
  <c r="E122" i="6"/>
  <c r="B123" i="6"/>
  <c r="C123" i="6"/>
  <c r="D123" i="6"/>
  <c r="E123" i="6"/>
  <c r="B124" i="6"/>
  <c r="C124" i="6"/>
  <c r="D124" i="6"/>
  <c r="E124" i="6"/>
  <c r="B125" i="6"/>
  <c r="C125" i="6"/>
  <c r="D125" i="6"/>
  <c r="E125" i="6"/>
  <c r="B126" i="6"/>
  <c r="C126" i="6"/>
  <c r="D126" i="6"/>
  <c r="E126" i="6"/>
  <c r="B127" i="6"/>
  <c r="C127" i="6"/>
  <c r="D127" i="6"/>
  <c r="E127" i="6"/>
  <c r="B128" i="6"/>
  <c r="C128" i="6"/>
  <c r="D128" i="6"/>
  <c r="E128" i="6"/>
  <c r="B129" i="6"/>
  <c r="C129" i="6"/>
  <c r="D129" i="6"/>
  <c r="E129" i="6"/>
  <c r="B130" i="6"/>
  <c r="C130" i="6"/>
  <c r="D130" i="6"/>
  <c r="E130" i="6"/>
  <c r="B131" i="6"/>
  <c r="C131" i="6"/>
  <c r="D131" i="6"/>
  <c r="E131" i="6"/>
  <c r="B132" i="6"/>
  <c r="C132" i="6"/>
  <c r="D132" i="6"/>
  <c r="E132" i="6"/>
  <c r="B133" i="6"/>
  <c r="C133" i="6"/>
  <c r="D133" i="6"/>
  <c r="E133" i="6"/>
  <c r="B134" i="6"/>
  <c r="C134" i="6"/>
  <c r="D134" i="6"/>
  <c r="E134" i="6"/>
  <c r="B135" i="6"/>
  <c r="C135" i="6"/>
  <c r="D135" i="6"/>
  <c r="E135" i="6"/>
  <c r="B136" i="6"/>
  <c r="C136" i="6"/>
  <c r="D136" i="6"/>
  <c r="E136" i="6"/>
  <c r="B137" i="6"/>
  <c r="C137" i="6"/>
  <c r="D137" i="6"/>
  <c r="E137" i="6"/>
  <c r="B138" i="6"/>
  <c r="C138" i="6"/>
  <c r="D138" i="6"/>
  <c r="E138" i="6"/>
  <c r="B139" i="6"/>
  <c r="C139" i="6"/>
  <c r="D139" i="6"/>
  <c r="E139" i="6"/>
  <c r="B161" i="6"/>
  <c r="C161" i="6"/>
  <c r="D161" i="6"/>
  <c r="E161" i="6"/>
  <c r="B162" i="6"/>
  <c r="C162" i="6"/>
  <c r="D162" i="6"/>
  <c r="E162" i="6"/>
  <c r="B163" i="6"/>
  <c r="C163" i="6"/>
  <c r="D163" i="6"/>
  <c r="E163" i="6"/>
  <c r="B164" i="6"/>
  <c r="C164" i="6"/>
  <c r="D164" i="6"/>
  <c r="E164" i="6"/>
  <c r="B165" i="6"/>
  <c r="C165" i="6"/>
  <c r="D165" i="6"/>
  <c r="E165" i="6"/>
  <c r="B166" i="6"/>
  <c r="C166" i="6"/>
  <c r="D166" i="6"/>
  <c r="E166" i="6"/>
  <c r="B167" i="6"/>
  <c r="C167" i="6"/>
  <c r="D167" i="6"/>
  <c r="E167" i="6"/>
  <c r="B168" i="6"/>
  <c r="C168" i="6"/>
  <c r="D168" i="6"/>
  <c r="E168" i="6"/>
  <c r="B169" i="6"/>
  <c r="C169" i="6"/>
  <c r="D169" i="6"/>
  <c r="E169" i="6"/>
  <c r="B170" i="6"/>
  <c r="C170" i="6"/>
  <c r="D170" i="6"/>
  <c r="E170" i="6"/>
  <c r="B171" i="6"/>
  <c r="C171" i="6"/>
  <c r="D171" i="6"/>
  <c r="E171" i="6"/>
  <c r="B172" i="6"/>
  <c r="C172" i="6"/>
  <c r="D172" i="6"/>
  <c r="E172" i="6"/>
  <c r="B173" i="6"/>
  <c r="C173" i="6"/>
  <c r="D173" i="6"/>
  <c r="E173" i="6"/>
  <c r="B174" i="6"/>
  <c r="C174" i="6"/>
  <c r="D174" i="6"/>
  <c r="E174" i="6"/>
  <c r="B175" i="6"/>
  <c r="C175" i="6"/>
  <c r="D175" i="6"/>
  <c r="E175" i="6"/>
  <c r="B176" i="6"/>
  <c r="C176" i="6"/>
  <c r="D176" i="6"/>
  <c r="E176" i="6"/>
  <c r="C180" i="6"/>
  <c r="D180" i="6"/>
  <c r="B182" i="6"/>
  <c r="C182" i="6"/>
  <c r="D182" i="6"/>
  <c r="E182" i="6"/>
  <c r="B183" i="6"/>
  <c r="C183" i="6"/>
  <c r="D183" i="6"/>
  <c r="E183" i="6"/>
  <c r="B184" i="6"/>
  <c r="C184" i="6"/>
  <c r="D184" i="6"/>
  <c r="E184" i="6"/>
  <c r="B185" i="6"/>
  <c r="C185" i="6"/>
  <c r="D185" i="6"/>
  <c r="E185" i="6"/>
  <c r="B186" i="6"/>
  <c r="C186" i="6"/>
  <c r="D186" i="6"/>
  <c r="E186" i="6"/>
  <c r="B187" i="6"/>
  <c r="C187" i="6"/>
  <c r="D187" i="6"/>
  <c r="E187" i="6"/>
  <c r="B188" i="6"/>
  <c r="C188" i="6"/>
  <c r="D188" i="6"/>
  <c r="E188" i="6"/>
  <c r="B189" i="6"/>
  <c r="C189" i="6"/>
  <c r="D189" i="6"/>
  <c r="E189" i="6"/>
  <c r="B190" i="6"/>
  <c r="C190" i="6"/>
  <c r="D190" i="6"/>
  <c r="E190" i="6"/>
  <c r="B191" i="6"/>
  <c r="C191" i="6"/>
  <c r="D191" i="6"/>
  <c r="E191" i="6"/>
  <c r="BI176" i="6" l="1"/>
  <c r="BF176" i="6"/>
  <c r="O176" i="6" s="1"/>
  <c r="BE176" i="6"/>
  <c r="BG176" i="6"/>
  <c r="BC176" i="6"/>
  <c r="BB176" i="6"/>
  <c r="N176" i="6" s="1"/>
  <c r="BH176" i="6"/>
  <c r="BD176" i="6"/>
  <c r="BI175" i="6"/>
  <c r="BF175" i="6"/>
  <c r="O175" i="6" s="1"/>
  <c r="BG175" i="6"/>
  <c r="BE175" i="6"/>
  <c r="BH175" i="6"/>
  <c r="BB175" i="6"/>
  <c r="N175" i="6" s="1"/>
  <c r="BC175" i="6"/>
  <c r="BD175" i="6"/>
  <c r="BI174" i="6"/>
  <c r="BF174" i="6"/>
  <c r="O174" i="6" s="1"/>
  <c r="BE174" i="6"/>
  <c r="BC174" i="6"/>
  <c r="BH174" i="6"/>
  <c r="BB174" i="6"/>
  <c r="N174" i="6" s="1"/>
  <c r="BG174" i="6"/>
  <c r="BD174" i="6"/>
  <c r="BI173" i="6"/>
  <c r="BF173" i="6"/>
  <c r="O173" i="6" s="1"/>
  <c r="BG173" i="6"/>
  <c r="BE173" i="6"/>
  <c r="BH173" i="6"/>
  <c r="BB173" i="6"/>
  <c r="N173" i="6" s="1"/>
  <c r="BC173" i="6"/>
  <c r="BD173" i="6"/>
  <c r="BI172" i="6"/>
  <c r="BF172" i="6"/>
  <c r="O172" i="6" s="1"/>
  <c r="BE172" i="6"/>
  <c r="BG172" i="6"/>
  <c r="BC172" i="6"/>
  <c r="BB172" i="6"/>
  <c r="N172" i="6" s="1"/>
  <c r="BH172" i="6"/>
  <c r="BD172" i="6"/>
  <c r="BI171" i="6"/>
  <c r="BF171" i="6"/>
  <c r="O171" i="6" s="1"/>
  <c r="BG171" i="6"/>
  <c r="BE171" i="6"/>
  <c r="BH171" i="6"/>
  <c r="BB171" i="6"/>
  <c r="N171" i="6" s="1"/>
  <c r="BC171" i="6"/>
  <c r="BD171" i="6"/>
  <c r="BI170" i="6"/>
  <c r="BF170" i="6"/>
  <c r="O170" i="6" s="1"/>
  <c r="BE170" i="6"/>
  <c r="BC170" i="6"/>
  <c r="BH170" i="6"/>
  <c r="BB170" i="6"/>
  <c r="N170" i="6" s="1"/>
  <c r="BG170" i="6"/>
  <c r="BD170" i="6"/>
  <c r="BI169" i="6"/>
  <c r="BF169" i="6"/>
  <c r="O169" i="6" s="1"/>
  <c r="BG169" i="6"/>
  <c r="BE169" i="6"/>
  <c r="BH169" i="6"/>
  <c r="BB169" i="6"/>
  <c r="N169" i="6" s="1"/>
  <c r="BC169" i="6"/>
  <c r="BD169" i="6"/>
  <c r="BI168" i="6"/>
  <c r="BF168" i="6"/>
  <c r="O168" i="6" s="1"/>
  <c r="BE168" i="6"/>
  <c r="BG168" i="6"/>
  <c r="BC168" i="6"/>
  <c r="BB168" i="6"/>
  <c r="N168" i="6" s="1"/>
  <c r="BH168" i="6"/>
  <c r="BD168" i="6"/>
  <c r="BI167" i="6"/>
  <c r="BF167" i="6"/>
  <c r="O167" i="6" s="1"/>
  <c r="BG167" i="6"/>
  <c r="BE167" i="6"/>
  <c r="BH167" i="6"/>
  <c r="BB167" i="6"/>
  <c r="N167" i="6" s="1"/>
  <c r="BC167" i="6"/>
  <c r="BD167" i="6"/>
  <c r="BI166" i="6"/>
  <c r="BF166" i="6"/>
  <c r="O166" i="6" s="1"/>
  <c r="BE166" i="6"/>
  <c r="BC166" i="6"/>
  <c r="BH166" i="6"/>
  <c r="BB166" i="6"/>
  <c r="N166" i="6" s="1"/>
  <c r="BG166" i="6"/>
  <c r="BD166" i="6"/>
  <c r="BI165" i="6"/>
  <c r="BF165" i="6"/>
  <c r="O165" i="6" s="1"/>
  <c r="BG165" i="6"/>
  <c r="BE165" i="6"/>
  <c r="BH165" i="6"/>
  <c r="BB165" i="6"/>
  <c r="N165" i="6" s="1"/>
  <c r="BC165" i="6"/>
  <c r="BD165" i="6"/>
  <c r="BI164" i="6"/>
  <c r="BF164" i="6"/>
  <c r="O164" i="6" s="1"/>
  <c r="BE164" i="6"/>
  <c r="BG164" i="6"/>
  <c r="BC164" i="6"/>
  <c r="BB164" i="6"/>
  <c r="N164" i="6" s="1"/>
  <c r="BH164" i="6"/>
  <c r="BD164" i="6"/>
  <c r="BI163" i="6"/>
  <c r="BF163" i="6"/>
  <c r="O163" i="6" s="1"/>
  <c r="BG163" i="6"/>
  <c r="BE163" i="6"/>
  <c r="BH163" i="6"/>
  <c r="BB163" i="6"/>
  <c r="N163" i="6" s="1"/>
  <c r="BC163" i="6"/>
  <c r="BD163" i="6"/>
  <c r="BI162" i="6"/>
  <c r="BF162" i="6"/>
  <c r="O162" i="6" s="1"/>
  <c r="BE162" i="6"/>
  <c r="BC162" i="6"/>
  <c r="BH162" i="6"/>
  <c r="BB162" i="6"/>
  <c r="N162" i="6" s="1"/>
  <c r="BG162" i="6"/>
  <c r="BD162" i="6"/>
  <c r="BI161" i="6"/>
  <c r="BF161" i="6"/>
  <c r="O161" i="6" s="1"/>
  <c r="BG161" i="6"/>
  <c r="BE161" i="6"/>
  <c r="BH161" i="6"/>
  <c r="BB161" i="6"/>
  <c r="N161" i="6" s="1"/>
  <c r="BC161" i="6"/>
  <c r="BD161" i="6"/>
  <c r="BI139" i="6"/>
  <c r="BF139" i="6"/>
  <c r="O139" i="6" s="1"/>
  <c r="BE139" i="6"/>
  <c r="BG139" i="6"/>
  <c r="BC139" i="6"/>
  <c r="BB139" i="6"/>
  <c r="N139" i="6" s="1"/>
  <c r="BH139" i="6"/>
  <c r="BD139" i="6"/>
  <c r="BI138" i="6"/>
  <c r="BF138" i="6"/>
  <c r="O138" i="6" s="1"/>
  <c r="BG138" i="6"/>
  <c r="BH138" i="6"/>
  <c r="BE138" i="6"/>
  <c r="BC138" i="6"/>
  <c r="BB138" i="6"/>
  <c r="N138" i="6" s="1"/>
  <c r="BD138" i="6"/>
  <c r="BI137" i="6"/>
  <c r="BF137" i="6"/>
  <c r="O137" i="6" s="1"/>
  <c r="BE137" i="6"/>
  <c r="BH137" i="6"/>
  <c r="BB137" i="6"/>
  <c r="N137" i="6" s="1"/>
  <c r="BG137" i="6"/>
  <c r="BC137" i="6"/>
  <c r="BD137" i="6"/>
  <c r="BI136" i="6"/>
  <c r="BF136" i="6"/>
  <c r="O136" i="6" s="1"/>
  <c r="BG136" i="6"/>
  <c r="BH136" i="6"/>
  <c r="BE136" i="6"/>
  <c r="BC136" i="6"/>
  <c r="BB136" i="6"/>
  <c r="N136" i="6" s="1"/>
  <c r="BD136" i="6"/>
  <c r="BI135" i="6"/>
  <c r="BF135" i="6"/>
  <c r="O135" i="6" s="1"/>
  <c r="BG135" i="6"/>
  <c r="BE135" i="6"/>
  <c r="BH135" i="6"/>
  <c r="BB135" i="6"/>
  <c r="N135" i="6" s="1"/>
  <c r="BC135" i="6"/>
  <c r="BD135" i="6"/>
  <c r="BI134" i="6"/>
  <c r="BF134" i="6"/>
  <c r="O134" i="6" s="1"/>
  <c r="BG134" i="6"/>
  <c r="BH134" i="6"/>
  <c r="BE134" i="6"/>
  <c r="BC134" i="6"/>
  <c r="BB134" i="6"/>
  <c r="N134" i="6" s="1"/>
  <c r="BD134" i="6"/>
  <c r="BI133" i="6"/>
  <c r="BF133" i="6"/>
  <c r="O133" i="6" s="1"/>
  <c r="BE133" i="6"/>
  <c r="BG133" i="6"/>
  <c r="BB133" i="6"/>
  <c r="N133" i="6" s="1"/>
  <c r="BC133" i="6"/>
  <c r="BH133" i="6"/>
  <c r="BD133" i="6"/>
  <c r="BI132" i="6"/>
  <c r="BF132" i="6"/>
  <c r="O132" i="6" s="1"/>
  <c r="BG132" i="6"/>
  <c r="BH132" i="6"/>
  <c r="BE132" i="6"/>
  <c r="BC132" i="6"/>
  <c r="BB132" i="6"/>
  <c r="N132" i="6" s="1"/>
  <c r="BD132" i="6"/>
  <c r="BI131" i="6"/>
  <c r="BF131" i="6"/>
  <c r="O131" i="6" s="1"/>
  <c r="BG131" i="6"/>
  <c r="BE131" i="6"/>
  <c r="BH131" i="6"/>
  <c r="BB131" i="6"/>
  <c r="N131" i="6" s="1"/>
  <c r="BC131" i="6"/>
  <c r="BD131" i="6"/>
  <c r="BI130" i="6"/>
  <c r="BF130" i="6"/>
  <c r="O130" i="6" s="1"/>
  <c r="BG130" i="6"/>
  <c r="BH130" i="6"/>
  <c r="BE130" i="6"/>
  <c r="BC130" i="6"/>
  <c r="BD130" i="6"/>
  <c r="BB130" i="6"/>
  <c r="N130" i="6" s="1"/>
  <c r="BI129" i="6"/>
  <c r="BF129" i="6"/>
  <c r="O129" i="6" s="1"/>
  <c r="BE129" i="6"/>
  <c r="BH129" i="6"/>
  <c r="BB129" i="6"/>
  <c r="N129" i="6" s="1"/>
  <c r="BG129" i="6"/>
  <c r="BC129" i="6"/>
  <c r="BD129" i="6"/>
  <c r="BI128" i="6"/>
  <c r="BF128" i="6"/>
  <c r="O128" i="6" s="1"/>
  <c r="BG128" i="6"/>
  <c r="BH128" i="6"/>
  <c r="BE128" i="6"/>
  <c r="BC128" i="6"/>
  <c r="BD128" i="6"/>
  <c r="BB128" i="6"/>
  <c r="N128" i="6" s="1"/>
  <c r="BI127" i="6"/>
  <c r="BF127" i="6"/>
  <c r="O127" i="6" s="1"/>
  <c r="BG127" i="6"/>
  <c r="BH127" i="6"/>
  <c r="BE127" i="6"/>
  <c r="BC127" i="6"/>
  <c r="BD127" i="6"/>
  <c r="BB127" i="6"/>
  <c r="N127" i="6" s="1"/>
  <c r="BI126" i="6"/>
  <c r="BF126" i="6"/>
  <c r="O126" i="6" s="1"/>
  <c r="BE126" i="6"/>
  <c r="BG126" i="6"/>
  <c r="BC126" i="6"/>
  <c r="BD126" i="6"/>
  <c r="BB126" i="6"/>
  <c r="N126" i="6" s="1"/>
  <c r="BH126" i="6"/>
  <c r="BI125" i="6"/>
  <c r="BF125" i="6"/>
  <c r="O125" i="6" s="1"/>
  <c r="BG125" i="6"/>
  <c r="BH125" i="6"/>
  <c r="BE125" i="6"/>
  <c r="BB125" i="6"/>
  <c r="N125" i="6" s="1"/>
  <c r="BC125" i="6"/>
  <c r="BD125" i="6"/>
  <c r="BI124" i="6"/>
  <c r="BF124" i="6"/>
  <c r="O124" i="6" s="1"/>
  <c r="BG124" i="6"/>
  <c r="BE124" i="6"/>
  <c r="BC124" i="6"/>
  <c r="BD124" i="6"/>
  <c r="BH124" i="6"/>
  <c r="BB124" i="6"/>
  <c r="N124" i="6" s="1"/>
  <c r="BI123" i="6"/>
  <c r="BF123" i="6"/>
  <c r="O123" i="6" s="1"/>
  <c r="BG123" i="6"/>
  <c r="BH123" i="6"/>
  <c r="BE123" i="6"/>
  <c r="BB123" i="6"/>
  <c r="N123" i="6" s="1"/>
  <c r="BC123" i="6"/>
  <c r="BD123" i="6"/>
  <c r="BI122" i="6"/>
  <c r="BF122" i="6"/>
  <c r="O122" i="6" s="1"/>
  <c r="BE122" i="6"/>
  <c r="BC122" i="6"/>
  <c r="BH122" i="6"/>
  <c r="BD122" i="6"/>
  <c r="BB122" i="6"/>
  <c r="N122" i="6" s="1"/>
  <c r="BG122" i="6"/>
  <c r="BI121" i="6"/>
  <c r="BF121" i="6"/>
  <c r="O121" i="6" s="1"/>
  <c r="BG121" i="6"/>
  <c r="BH121" i="6"/>
  <c r="BE121" i="6"/>
  <c r="BB121" i="6"/>
  <c r="N121" i="6" s="1"/>
  <c r="BC121" i="6"/>
  <c r="BD121" i="6"/>
  <c r="BI120" i="6"/>
  <c r="BF120" i="6"/>
  <c r="O120" i="6" s="1"/>
  <c r="BG120" i="6"/>
  <c r="BE120" i="6"/>
  <c r="BC120" i="6"/>
  <c r="BD120" i="6"/>
  <c r="BH120" i="6"/>
  <c r="BB120" i="6"/>
  <c r="N120" i="6" s="1"/>
  <c r="BI119" i="6"/>
  <c r="BF119" i="6"/>
  <c r="O119" i="6" s="1"/>
  <c r="BG119" i="6"/>
  <c r="BH119" i="6"/>
  <c r="BE119" i="6"/>
  <c r="BB119" i="6"/>
  <c r="N119" i="6" s="1"/>
  <c r="BC119" i="6"/>
  <c r="BD119" i="6"/>
  <c r="BI118" i="6"/>
  <c r="BF118" i="6"/>
  <c r="O118" i="6" s="1"/>
  <c r="BE118" i="6"/>
  <c r="BG118" i="6"/>
  <c r="BB118" i="6"/>
  <c r="N118" i="6" s="1"/>
  <c r="BC118" i="6"/>
  <c r="BH118" i="6"/>
  <c r="BD118" i="6"/>
  <c r="BI117" i="6"/>
  <c r="BF117" i="6"/>
  <c r="O117" i="6" s="1"/>
  <c r="BG117" i="6"/>
  <c r="BH117" i="6"/>
  <c r="BE117" i="6"/>
  <c r="BC117" i="6"/>
  <c r="BD117" i="6"/>
  <c r="BB117" i="6"/>
  <c r="N117" i="6" s="1"/>
  <c r="BI116" i="6"/>
  <c r="BF116" i="6"/>
  <c r="O116" i="6" s="1"/>
  <c r="BG116" i="6"/>
  <c r="BE116" i="6"/>
  <c r="BC116" i="6"/>
  <c r="BH116" i="6"/>
  <c r="BB116" i="6"/>
  <c r="N116" i="6" s="1"/>
  <c r="BD116" i="6"/>
  <c r="BI115" i="6"/>
  <c r="BF115" i="6"/>
  <c r="O115" i="6" s="1"/>
  <c r="BG115" i="6"/>
  <c r="BH115" i="6"/>
  <c r="BE115" i="6"/>
  <c r="BD115" i="6"/>
  <c r="BB115" i="6"/>
  <c r="N115" i="6" s="1"/>
  <c r="BC115" i="6"/>
  <c r="BI114" i="6"/>
  <c r="BF114" i="6"/>
  <c r="O114" i="6" s="1"/>
  <c r="BE114" i="6"/>
  <c r="BH114" i="6"/>
  <c r="BB114" i="6"/>
  <c r="N114" i="6" s="1"/>
  <c r="BG114" i="6"/>
  <c r="BC114" i="6"/>
  <c r="BD114" i="6"/>
  <c r="BI113" i="6"/>
  <c r="BF113" i="6"/>
  <c r="O113" i="6" s="1"/>
  <c r="BG113" i="6"/>
  <c r="BH113" i="6"/>
  <c r="BE113" i="6"/>
  <c r="BC113" i="6"/>
  <c r="BD113" i="6"/>
  <c r="BB113" i="6"/>
  <c r="N113" i="6" s="1"/>
  <c r="BI112" i="6"/>
  <c r="BF112" i="6"/>
  <c r="O112" i="6" s="1"/>
  <c r="BG112" i="6"/>
  <c r="BE112" i="6"/>
  <c r="BH112" i="6"/>
  <c r="BB112" i="6"/>
  <c r="N112" i="6" s="1"/>
  <c r="BC112" i="6"/>
  <c r="BD112" i="6"/>
  <c r="BI111" i="6"/>
  <c r="BF111" i="6"/>
  <c r="O111" i="6" s="1"/>
  <c r="BG111" i="6"/>
  <c r="BH111" i="6"/>
  <c r="BE111" i="6"/>
  <c r="BC111" i="6"/>
  <c r="BD111" i="6"/>
  <c r="BB111" i="6"/>
  <c r="N111" i="6" s="1"/>
  <c r="BI110" i="6"/>
  <c r="BF110" i="6"/>
  <c r="O110" i="6" s="1"/>
  <c r="BE110" i="6"/>
  <c r="BG110" i="6"/>
  <c r="BC110" i="6"/>
  <c r="BD110" i="6"/>
  <c r="BB110" i="6"/>
  <c r="N110" i="6" s="1"/>
  <c r="BH110" i="6"/>
  <c r="BI109" i="6"/>
  <c r="BF109" i="6"/>
  <c r="O109" i="6" s="1"/>
  <c r="BG109" i="6"/>
  <c r="BH109" i="6"/>
  <c r="BE109" i="6"/>
  <c r="BB109" i="6"/>
  <c r="N109" i="6" s="1"/>
  <c r="BC109" i="6"/>
  <c r="BD109" i="6"/>
  <c r="BI108" i="6"/>
  <c r="BF108" i="6"/>
  <c r="O108" i="6" s="1"/>
  <c r="BG108" i="6"/>
  <c r="BE108" i="6"/>
  <c r="BC108" i="6"/>
  <c r="BD108" i="6"/>
  <c r="BH108" i="6"/>
  <c r="BB108" i="6"/>
  <c r="N108" i="6" s="1"/>
  <c r="BI107" i="6"/>
  <c r="BF107" i="6"/>
  <c r="O107" i="6" s="1"/>
  <c r="BG107" i="6"/>
  <c r="BH107" i="6"/>
  <c r="BE107" i="6"/>
  <c r="BB107" i="6"/>
  <c r="N107" i="6" s="1"/>
  <c r="BC107" i="6"/>
  <c r="BD107" i="6"/>
  <c r="BI106" i="6"/>
  <c r="BF106" i="6"/>
  <c r="O106" i="6" s="1"/>
  <c r="BE106" i="6"/>
  <c r="BC106" i="6"/>
  <c r="BH106" i="6"/>
  <c r="BD106" i="6"/>
  <c r="BB106" i="6"/>
  <c r="N106" i="6" s="1"/>
  <c r="BG106" i="6"/>
  <c r="BI105" i="6"/>
  <c r="BF105" i="6"/>
  <c r="O105" i="6" s="1"/>
  <c r="BG105" i="6"/>
  <c r="BH105" i="6"/>
  <c r="BE105" i="6"/>
  <c r="BB105" i="6"/>
  <c r="N105" i="6" s="1"/>
  <c r="BC105" i="6"/>
  <c r="BD105" i="6"/>
  <c r="BI104" i="6"/>
  <c r="BF104" i="6"/>
  <c r="O104" i="6" s="1"/>
  <c r="BG104" i="6"/>
  <c r="BE104" i="6"/>
  <c r="BC104" i="6"/>
  <c r="BD104" i="6"/>
  <c r="BH104" i="6"/>
  <c r="BB104" i="6"/>
  <c r="N104" i="6" s="1"/>
  <c r="BI103" i="6"/>
  <c r="BF103" i="6"/>
  <c r="O103" i="6" s="1"/>
  <c r="BG103" i="6"/>
  <c r="BH103" i="6"/>
  <c r="BE103" i="6"/>
  <c r="BB103" i="6"/>
  <c r="N103" i="6" s="1"/>
  <c r="BC103" i="6"/>
  <c r="BD103" i="6"/>
  <c r="BI102" i="6"/>
  <c r="BF102" i="6"/>
  <c r="O102" i="6" s="1"/>
  <c r="BE102" i="6"/>
  <c r="BG102" i="6"/>
  <c r="BC102" i="6"/>
  <c r="BD102" i="6"/>
  <c r="BB102" i="6"/>
  <c r="N102" i="6" s="1"/>
  <c r="BH102" i="6"/>
  <c r="BI101" i="6"/>
  <c r="BF101" i="6"/>
  <c r="O101" i="6" s="1"/>
  <c r="BG101" i="6"/>
  <c r="BH101" i="6"/>
  <c r="BE101" i="6"/>
  <c r="BB101" i="6"/>
  <c r="N101" i="6" s="1"/>
  <c r="BC101" i="6"/>
  <c r="BD101" i="6"/>
  <c r="BI93" i="6"/>
  <c r="BF93" i="6"/>
  <c r="O93" i="6" s="1"/>
  <c r="BG93" i="6"/>
  <c r="BE93" i="6"/>
  <c r="BC93" i="6"/>
  <c r="BD93" i="6"/>
  <c r="BH93" i="6"/>
  <c r="BB93" i="6"/>
  <c r="N93" i="6" s="1"/>
  <c r="BI92" i="6"/>
  <c r="BF92" i="6"/>
  <c r="O92" i="6" s="1"/>
  <c r="BG92" i="6"/>
  <c r="BH92" i="6"/>
  <c r="BE92" i="6"/>
  <c r="BB92" i="6"/>
  <c r="N92" i="6" s="1"/>
  <c r="BC92" i="6"/>
  <c r="BD92" i="6"/>
  <c r="BI91" i="6"/>
  <c r="BF91" i="6"/>
  <c r="O91" i="6" s="1"/>
  <c r="BE91" i="6"/>
  <c r="BC91" i="6"/>
  <c r="BH91" i="6"/>
  <c r="BD91" i="6"/>
  <c r="BB91" i="6"/>
  <c r="N91" i="6" s="1"/>
  <c r="BG91" i="6"/>
  <c r="BI90" i="6"/>
  <c r="BF90" i="6"/>
  <c r="O90" i="6" s="1"/>
  <c r="BG90" i="6"/>
  <c r="BH90" i="6"/>
  <c r="BE90" i="6"/>
  <c r="BB90" i="6"/>
  <c r="N90" i="6" s="1"/>
  <c r="BC90" i="6"/>
  <c r="BD90" i="6"/>
  <c r="BI89" i="6"/>
  <c r="BF89" i="6"/>
  <c r="O89" i="6" s="1"/>
  <c r="BG89" i="6"/>
  <c r="BE89" i="6"/>
  <c r="BC89" i="6"/>
  <c r="BD89" i="6"/>
  <c r="BH89" i="6"/>
  <c r="BB89" i="6"/>
  <c r="N89" i="6" s="1"/>
  <c r="BI88" i="6"/>
  <c r="BF88" i="6"/>
  <c r="O88" i="6" s="1"/>
  <c r="BG88" i="6"/>
  <c r="BH88" i="6"/>
  <c r="BE88" i="6"/>
  <c r="BB88" i="6"/>
  <c r="N88" i="6" s="1"/>
  <c r="BC88" i="6"/>
  <c r="BD88" i="6"/>
  <c r="BI87" i="6"/>
  <c r="BF87" i="6"/>
  <c r="O87" i="6" s="1"/>
  <c r="BE87" i="6"/>
  <c r="BG87" i="6"/>
  <c r="BC87" i="6"/>
  <c r="BD87" i="6"/>
  <c r="BB87" i="6"/>
  <c r="N87" i="6" s="1"/>
  <c r="BH87" i="6"/>
  <c r="BI86" i="6"/>
  <c r="BF86" i="6"/>
  <c r="O86" i="6" s="1"/>
  <c r="BG86" i="6"/>
  <c r="BH86" i="6"/>
  <c r="BE86" i="6"/>
  <c r="BB86" i="6"/>
  <c r="N86" i="6" s="1"/>
  <c r="BC86" i="6"/>
  <c r="BD86" i="6"/>
  <c r="BI85" i="6"/>
  <c r="BF85" i="6"/>
  <c r="O85" i="6" s="1"/>
  <c r="BG85" i="6"/>
  <c r="BE85" i="6"/>
  <c r="BC85" i="6"/>
  <c r="BD85" i="6"/>
  <c r="BH85" i="6"/>
  <c r="BB85" i="6"/>
  <c r="N85" i="6" s="1"/>
  <c r="BI84" i="6"/>
  <c r="BF84" i="6"/>
  <c r="O84" i="6" s="1"/>
  <c r="BG84" i="6"/>
  <c r="BH84" i="6"/>
  <c r="BE84" i="6"/>
  <c r="BB84" i="6"/>
  <c r="N84" i="6" s="1"/>
  <c r="BC84" i="6"/>
  <c r="BD84" i="6"/>
  <c r="BI83" i="6"/>
  <c r="BF83" i="6"/>
  <c r="O83" i="6" s="1"/>
  <c r="BE83" i="6"/>
  <c r="BC83" i="6"/>
  <c r="BH83" i="6"/>
  <c r="BD83" i="6"/>
  <c r="BB83" i="6"/>
  <c r="N83" i="6" s="1"/>
  <c r="BG83" i="6"/>
  <c r="BI82" i="6"/>
  <c r="BF82" i="6"/>
  <c r="O82" i="6" s="1"/>
  <c r="BG82" i="6"/>
  <c r="BH82" i="6"/>
  <c r="BE82" i="6"/>
  <c r="BB82" i="6"/>
  <c r="N82" i="6" s="1"/>
  <c r="BC82" i="6"/>
  <c r="BD82" i="6"/>
  <c r="BI81" i="6"/>
  <c r="BF81" i="6"/>
  <c r="O81" i="6" s="1"/>
  <c r="BG81" i="6"/>
  <c r="BE81" i="6"/>
  <c r="BC81" i="6"/>
  <c r="BD81" i="6"/>
  <c r="BH81" i="6"/>
  <c r="BB81" i="6"/>
  <c r="N81" i="6" s="1"/>
  <c r="BI80" i="6"/>
  <c r="BF80" i="6"/>
  <c r="O80" i="6" s="1"/>
  <c r="BG80" i="6"/>
  <c r="BH80" i="6"/>
  <c r="BE80" i="6"/>
  <c r="BB80" i="6"/>
  <c r="N80" i="6" s="1"/>
  <c r="BC80" i="6"/>
  <c r="BD80" i="6"/>
  <c r="BI79" i="6"/>
  <c r="BF79" i="6"/>
  <c r="O79" i="6" s="1"/>
  <c r="BE79" i="6"/>
  <c r="BG79" i="6"/>
  <c r="BC79" i="6"/>
  <c r="BD79" i="6"/>
  <c r="BB79" i="6"/>
  <c r="N79" i="6" s="1"/>
  <c r="BH79" i="6"/>
  <c r="BI78" i="6"/>
  <c r="BF78" i="6"/>
  <c r="O78" i="6" s="1"/>
  <c r="BG78" i="6"/>
  <c r="BH78" i="6"/>
  <c r="BE78" i="6"/>
  <c r="BB78" i="6"/>
  <c r="N78" i="6" s="1"/>
  <c r="BC78" i="6"/>
  <c r="BD78" i="6"/>
  <c r="BI77" i="6"/>
  <c r="BF77" i="6"/>
  <c r="O77" i="6" s="1"/>
  <c r="BG77" i="6"/>
  <c r="BE77" i="6"/>
  <c r="BC77" i="6"/>
  <c r="BD77" i="6"/>
  <c r="BH77" i="6"/>
  <c r="BB77" i="6"/>
  <c r="N77" i="6" s="1"/>
  <c r="BI76" i="6"/>
  <c r="BF76" i="6"/>
  <c r="O76" i="6" s="1"/>
  <c r="BG76" i="6"/>
  <c r="BH76" i="6"/>
  <c r="BE76" i="6"/>
  <c r="BB76" i="6"/>
  <c r="N76" i="6" s="1"/>
  <c r="BC76" i="6"/>
  <c r="BD76" i="6"/>
  <c r="BI75" i="6"/>
  <c r="BF75" i="6"/>
  <c r="O75" i="6" s="1"/>
  <c r="BE75" i="6"/>
  <c r="BC75" i="6"/>
  <c r="BH75" i="6"/>
  <c r="BD75" i="6"/>
  <c r="BB75" i="6"/>
  <c r="N75" i="6" s="1"/>
  <c r="BG75" i="6"/>
  <c r="BI74" i="6"/>
  <c r="BF74" i="6"/>
  <c r="O74" i="6" s="1"/>
  <c r="BG74" i="6"/>
  <c r="BH74" i="6"/>
  <c r="BE74" i="6"/>
  <c r="BB74" i="6"/>
  <c r="N74" i="6" s="1"/>
  <c r="BC74" i="6"/>
  <c r="BD74" i="6"/>
  <c r="BI73" i="6"/>
  <c r="BF73" i="6"/>
  <c r="O73" i="6" s="1"/>
  <c r="BG73" i="6"/>
  <c r="BE73" i="6"/>
  <c r="BC73" i="6"/>
  <c r="BD73" i="6"/>
  <c r="BH73" i="6"/>
  <c r="BB73" i="6"/>
  <c r="N73" i="6" s="1"/>
  <c r="BI72" i="6"/>
  <c r="BF72" i="6"/>
  <c r="O72" i="6" s="1"/>
  <c r="BG72" i="6"/>
  <c r="BH72" i="6"/>
  <c r="BE72" i="6"/>
  <c r="BB72" i="6"/>
  <c r="N72" i="6" s="1"/>
  <c r="BC72" i="6"/>
  <c r="BD72" i="6"/>
  <c r="BI71" i="6"/>
  <c r="BF71" i="6"/>
  <c r="O71" i="6" s="1"/>
  <c r="BE71" i="6"/>
  <c r="BG71" i="6"/>
  <c r="BC71" i="6"/>
  <c r="BD71" i="6"/>
  <c r="BB71" i="6"/>
  <c r="N71" i="6" s="1"/>
  <c r="BH71" i="6"/>
  <c r="BI70" i="6"/>
  <c r="BF70" i="6"/>
  <c r="O70" i="6" s="1"/>
  <c r="BG70" i="6"/>
  <c r="BH70" i="6"/>
  <c r="BE70" i="6"/>
  <c r="BB70" i="6"/>
  <c r="N70" i="6" s="1"/>
  <c r="BC70" i="6"/>
  <c r="BD70" i="6"/>
  <c r="BI69" i="6"/>
  <c r="BF69" i="6"/>
  <c r="O69" i="6" s="1"/>
  <c r="BG69" i="6"/>
  <c r="BE69" i="6"/>
  <c r="BC69" i="6"/>
  <c r="BD69" i="6"/>
  <c r="BH69" i="6"/>
  <c r="BB69" i="6"/>
  <c r="N69" i="6" s="1"/>
  <c r="BI68" i="6"/>
  <c r="BF68" i="6"/>
  <c r="O68" i="6" s="1"/>
  <c r="BG68" i="6"/>
  <c r="BH68" i="6"/>
  <c r="BE68" i="6"/>
  <c r="BB68" i="6"/>
  <c r="N68" i="6" s="1"/>
  <c r="BC68" i="6"/>
  <c r="BD68" i="6"/>
  <c r="BI67" i="6"/>
  <c r="BF67" i="6"/>
  <c r="O67" i="6" s="1"/>
  <c r="BE67" i="6"/>
  <c r="BC67" i="6"/>
  <c r="BH67" i="6"/>
  <c r="BD67" i="6"/>
  <c r="BB67" i="6"/>
  <c r="N67" i="6" s="1"/>
  <c r="BG67" i="6"/>
  <c r="BI66" i="6"/>
  <c r="BF66" i="6"/>
  <c r="O66" i="6" s="1"/>
  <c r="BG66" i="6"/>
  <c r="BH66" i="6"/>
  <c r="BE66" i="6"/>
  <c r="BB66" i="6"/>
  <c r="N66" i="6" s="1"/>
  <c r="BC66" i="6"/>
  <c r="BD66" i="6"/>
  <c r="BI65" i="6"/>
  <c r="BF65" i="6"/>
  <c r="O65" i="6" s="1"/>
  <c r="BG65" i="6"/>
  <c r="BE65" i="6"/>
  <c r="BC65" i="6"/>
  <c r="BD65" i="6"/>
  <c r="BH65" i="6"/>
  <c r="BB65" i="6"/>
  <c r="N65" i="6" s="1"/>
  <c r="BI64" i="6"/>
  <c r="BF64" i="6"/>
  <c r="O64" i="6" s="1"/>
  <c r="BG64" i="6"/>
  <c r="BH64" i="6"/>
  <c r="BE64" i="6"/>
  <c r="BB64" i="6"/>
  <c r="N64" i="6" s="1"/>
  <c r="BC64" i="6"/>
  <c r="BD64" i="6"/>
  <c r="BI63" i="6"/>
  <c r="BF63" i="6"/>
  <c r="O63" i="6" s="1"/>
  <c r="BE63" i="6"/>
  <c r="BG63" i="6"/>
  <c r="BC63" i="6"/>
  <c r="BD63" i="6"/>
  <c r="BB63" i="6"/>
  <c r="N63" i="6" s="1"/>
  <c r="BH63" i="6"/>
  <c r="BI62" i="6"/>
  <c r="BF62" i="6"/>
  <c r="O62" i="6" s="1"/>
  <c r="BG62" i="6"/>
  <c r="BH62" i="6"/>
  <c r="BE62" i="6"/>
  <c r="BB62" i="6"/>
  <c r="N62" i="6" s="1"/>
  <c r="BC62" i="6"/>
  <c r="BD62" i="6"/>
  <c r="BI61" i="6"/>
  <c r="BF61" i="6"/>
  <c r="O61" i="6" s="1"/>
  <c r="BG61" i="6"/>
  <c r="BE61" i="6"/>
  <c r="BC61" i="6"/>
  <c r="BD61" i="6"/>
  <c r="BH61" i="6"/>
  <c r="BB61" i="6"/>
  <c r="N61" i="6" s="1"/>
  <c r="BI60" i="6"/>
  <c r="BF60" i="6"/>
  <c r="O60" i="6" s="1"/>
  <c r="BG60" i="6"/>
  <c r="BH60" i="6"/>
  <c r="BB60" i="6"/>
  <c r="N60" i="6" s="1"/>
  <c r="BE60" i="6"/>
  <c r="BC60" i="6"/>
  <c r="BD60" i="6"/>
  <c r="BI59" i="6"/>
  <c r="BF59" i="6"/>
  <c r="O59" i="6" s="1"/>
  <c r="BE59" i="6"/>
  <c r="BB59" i="6"/>
  <c r="N59" i="6" s="1"/>
  <c r="BC59" i="6"/>
  <c r="BH59" i="6"/>
  <c r="BD59" i="6"/>
  <c r="BG59" i="6"/>
  <c r="BI58" i="6"/>
  <c r="BF58" i="6"/>
  <c r="O58" i="6" s="1"/>
  <c r="BG58" i="6"/>
  <c r="BE58" i="6"/>
  <c r="BH58" i="6"/>
  <c r="BB58" i="6"/>
  <c r="N58" i="6" s="1"/>
  <c r="BD58" i="6"/>
  <c r="BC58" i="6"/>
  <c r="BI57" i="6"/>
  <c r="BF57" i="6"/>
  <c r="O57" i="6" s="1"/>
  <c r="BE57" i="6"/>
  <c r="BB57" i="6"/>
  <c r="N57" i="6" s="1"/>
  <c r="BG57" i="6"/>
  <c r="BC57" i="6"/>
  <c r="BH57" i="6"/>
  <c r="BD57" i="6"/>
  <c r="BI56" i="6"/>
  <c r="BF56" i="6"/>
  <c r="O56" i="6" s="1"/>
  <c r="BG56" i="6"/>
  <c r="BE56" i="6"/>
  <c r="BH56" i="6"/>
  <c r="BB56" i="6"/>
  <c r="N56" i="6" s="1"/>
  <c r="BC56" i="6"/>
  <c r="BD56" i="6"/>
  <c r="BI55" i="6"/>
  <c r="BF55" i="6"/>
  <c r="O55" i="6" s="1"/>
  <c r="BE55" i="6"/>
  <c r="BB55" i="6"/>
  <c r="N55" i="6" s="1"/>
  <c r="BC55" i="6"/>
  <c r="BG55" i="6"/>
  <c r="BD55" i="6"/>
  <c r="BH55" i="6"/>
  <c r="BI54" i="6"/>
  <c r="BF54" i="6"/>
  <c r="O54" i="6" s="1"/>
  <c r="BG54" i="6"/>
  <c r="BE54" i="6"/>
  <c r="BH54" i="6"/>
  <c r="BB54" i="6"/>
  <c r="N54" i="6" s="1"/>
  <c r="BD54" i="6"/>
  <c r="BC54" i="6"/>
  <c r="BI53" i="6"/>
  <c r="BF53" i="6"/>
  <c r="O53" i="6" s="1"/>
  <c r="BE53" i="6"/>
  <c r="BB53" i="6"/>
  <c r="N53" i="6" s="1"/>
  <c r="BG53" i="6"/>
  <c r="BC53" i="6"/>
  <c r="BH53" i="6"/>
  <c r="BD53" i="6"/>
  <c r="BI52" i="6"/>
  <c r="BF52" i="6"/>
  <c r="O52" i="6" s="1"/>
  <c r="BG52" i="6"/>
  <c r="BE52" i="6"/>
  <c r="BH52" i="6"/>
  <c r="BB52" i="6"/>
  <c r="N52" i="6" s="1"/>
  <c r="BC52" i="6"/>
  <c r="BD52" i="6"/>
  <c r="BI51" i="6"/>
  <c r="BF51" i="6"/>
  <c r="O51" i="6" s="1"/>
  <c r="BE51" i="6"/>
  <c r="BB51" i="6"/>
  <c r="N51" i="6" s="1"/>
  <c r="BC51" i="6"/>
  <c r="BH51" i="6"/>
  <c r="BD51" i="6"/>
  <c r="BG51" i="6"/>
  <c r="BI50" i="6"/>
  <c r="BF50" i="6"/>
  <c r="O50" i="6" s="1"/>
  <c r="BG50" i="6"/>
  <c r="BE50" i="6"/>
  <c r="BH50" i="6"/>
  <c r="BB50" i="6"/>
  <c r="N50" i="6" s="1"/>
  <c r="BD50" i="6"/>
  <c r="BC50" i="6"/>
  <c r="BI49" i="6"/>
  <c r="BF49" i="6"/>
  <c r="O49" i="6" s="1"/>
  <c r="BE49" i="6"/>
  <c r="BB49" i="6"/>
  <c r="N49" i="6" s="1"/>
  <c r="BG49" i="6"/>
  <c r="BC49" i="6"/>
  <c r="BH49" i="6"/>
  <c r="BD49" i="6"/>
  <c r="BI48" i="6"/>
  <c r="BF48" i="6"/>
  <c r="O48" i="6" s="1"/>
  <c r="BG48" i="6"/>
  <c r="BE48" i="6"/>
  <c r="BH48" i="6"/>
  <c r="BB48" i="6"/>
  <c r="N48" i="6" s="1"/>
  <c r="BC48" i="6"/>
  <c r="BD48" i="6"/>
  <c r="BI47" i="6"/>
  <c r="BF47" i="6"/>
  <c r="O47" i="6" s="1"/>
  <c r="BE47" i="6"/>
  <c r="BB47" i="6"/>
  <c r="N47" i="6" s="1"/>
  <c r="BC47" i="6"/>
  <c r="BG47" i="6"/>
  <c r="BD47" i="6"/>
  <c r="BH47" i="6"/>
  <c r="BI46" i="6"/>
  <c r="BF46" i="6"/>
  <c r="O46" i="6" s="1"/>
  <c r="BG46" i="6"/>
  <c r="BE46" i="6"/>
  <c r="BH46" i="6"/>
  <c r="BB46" i="6"/>
  <c r="N46" i="6" s="1"/>
  <c r="BD46" i="6"/>
  <c r="BC46" i="6"/>
  <c r="BI45" i="6"/>
  <c r="BF45" i="6"/>
  <c r="O45" i="6" s="1"/>
  <c r="BE45" i="6"/>
  <c r="BB45" i="6"/>
  <c r="N45" i="6" s="1"/>
  <c r="BG45" i="6"/>
  <c r="BC45" i="6"/>
  <c r="BH45" i="6"/>
  <c r="BD45" i="6"/>
  <c r="BI44" i="6"/>
  <c r="BF44" i="6"/>
  <c r="O44" i="6" s="1"/>
  <c r="BG44" i="6"/>
  <c r="BE44" i="6"/>
  <c r="BH44" i="6"/>
  <c r="BB44" i="6"/>
  <c r="N44" i="6" s="1"/>
  <c r="BC44" i="6"/>
  <c r="BD44" i="6"/>
  <c r="BI43" i="6"/>
  <c r="BF43" i="6"/>
  <c r="O43" i="6" s="1"/>
  <c r="BE43" i="6"/>
  <c r="BB43" i="6"/>
  <c r="N43" i="6" s="1"/>
  <c r="BC43" i="6"/>
  <c r="BH43" i="6"/>
  <c r="BD43" i="6"/>
  <c r="BG43" i="6"/>
  <c r="BI42" i="6"/>
  <c r="BF42" i="6"/>
  <c r="O42" i="6" s="1"/>
  <c r="BG42" i="6"/>
  <c r="BE42" i="6"/>
  <c r="BH42" i="6"/>
  <c r="BB42" i="6"/>
  <c r="N42" i="6" s="1"/>
  <c r="BD42" i="6"/>
  <c r="BC42" i="6"/>
  <c r="BI41" i="6"/>
  <c r="BF41" i="6"/>
  <c r="O41" i="6" s="1"/>
  <c r="BE41" i="6"/>
  <c r="BB41" i="6"/>
  <c r="N41" i="6" s="1"/>
  <c r="BG41" i="6"/>
  <c r="BC41" i="6"/>
  <c r="BH41" i="6"/>
  <c r="BD41" i="6"/>
  <c r="BI40" i="6"/>
  <c r="BF40" i="6"/>
  <c r="O40" i="6" s="1"/>
  <c r="BG40" i="6"/>
  <c r="BE40" i="6"/>
  <c r="BH40" i="6"/>
  <c r="BB40" i="6"/>
  <c r="N40" i="6" s="1"/>
  <c r="BC40" i="6"/>
  <c r="BD40" i="6"/>
  <c r="BI39" i="6"/>
  <c r="BF39" i="6"/>
  <c r="O39" i="6" s="1"/>
  <c r="BE39" i="6"/>
  <c r="BB39" i="6"/>
  <c r="N39" i="6" s="1"/>
  <c r="BC39" i="6"/>
  <c r="BG39" i="6"/>
  <c r="BD39" i="6"/>
  <c r="BH39" i="6"/>
  <c r="BI38" i="6"/>
  <c r="BF38" i="6"/>
  <c r="O38" i="6" s="1"/>
  <c r="BG38" i="6"/>
  <c r="BE38" i="6"/>
  <c r="BH38" i="6"/>
  <c r="BB38" i="6"/>
  <c r="N38" i="6" s="1"/>
  <c r="BD38" i="6"/>
  <c r="BC38" i="6"/>
  <c r="BI37" i="6"/>
  <c r="BF37" i="6"/>
  <c r="O37" i="6" s="1"/>
  <c r="BE37" i="6"/>
  <c r="BB37" i="6"/>
  <c r="N37" i="6" s="1"/>
  <c r="BG37" i="6"/>
  <c r="BC37" i="6"/>
  <c r="BH37" i="6"/>
  <c r="BD37" i="6"/>
  <c r="BI36" i="6"/>
  <c r="BF36" i="6"/>
  <c r="O36" i="6" s="1"/>
  <c r="BG36" i="6"/>
  <c r="BE36" i="6"/>
  <c r="BH36" i="6"/>
  <c r="BB36" i="6"/>
  <c r="N36" i="6" s="1"/>
  <c r="BC36" i="6"/>
  <c r="BD36" i="6"/>
  <c r="BI35" i="6"/>
  <c r="BF35" i="6"/>
  <c r="O35" i="6" s="1"/>
  <c r="BE35" i="6"/>
  <c r="BB35" i="6"/>
  <c r="N35" i="6" s="1"/>
  <c r="BC35" i="6"/>
  <c r="BH35" i="6"/>
  <c r="BD35" i="6"/>
  <c r="BG35" i="6"/>
  <c r="BI31" i="6"/>
  <c r="BF31" i="6"/>
  <c r="O31" i="6" s="1"/>
  <c r="BG31" i="6"/>
  <c r="BE31" i="6"/>
  <c r="BH31" i="6"/>
  <c r="BB31" i="6"/>
  <c r="N31" i="6" s="1"/>
  <c r="BD31" i="6"/>
  <c r="BC31" i="6"/>
  <c r="BI30" i="6"/>
  <c r="BF30" i="6"/>
  <c r="O30" i="6" s="1"/>
  <c r="BE30" i="6"/>
  <c r="BB30" i="6"/>
  <c r="N30" i="6" s="1"/>
  <c r="BG30" i="6"/>
  <c r="BC30" i="6"/>
  <c r="BH30" i="6"/>
  <c r="BD30" i="6"/>
  <c r="BI29" i="6"/>
  <c r="BF29" i="6"/>
  <c r="O29" i="6" s="1"/>
  <c r="BG29" i="6"/>
  <c r="BE29" i="6"/>
  <c r="BH29" i="6"/>
  <c r="BB29" i="6"/>
  <c r="N29" i="6" s="1"/>
  <c r="BC29" i="6"/>
  <c r="BD29" i="6"/>
  <c r="BI34" i="6"/>
  <c r="BF34" i="6"/>
  <c r="O34" i="6" s="1"/>
  <c r="BE34" i="6"/>
  <c r="BB34" i="6"/>
  <c r="N34" i="6" s="1"/>
  <c r="BC34" i="6"/>
  <c r="BG34" i="6"/>
  <c r="BD34" i="6"/>
  <c r="BH34" i="6"/>
  <c r="BI33" i="6"/>
  <c r="BF33" i="6"/>
  <c r="O33" i="6" s="1"/>
  <c r="BG33" i="6"/>
  <c r="BE33" i="6"/>
  <c r="BH33" i="6"/>
  <c r="BB33" i="6"/>
  <c r="N33" i="6" s="1"/>
  <c r="BD33" i="6"/>
  <c r="BC33" i="6"/>
  <c r="BI32" i="6"/>
  <c r="BF32" i="6"/>
  <c r="O32" i="6" s="1"/>
  <c r="BE32" i="6"/>
  <c r="BB32" i="6"/>
  <c r="N32" i="6" s="1"/>
  <c r="BG32" i="6"/>
  <c r="BC32" i="6"/>
  <c r="BH32" i="6"/>
  <c r="BD32" i="6"/>
  <c r="BI28" i="6"/>
  <c r="BF28" i="6"/>
  <c r="O28" i="6" s="1"/>
  <c r="BG28" i="6"/>
  <c r="BE28" i="6"/>
  <c r="BH28" i="6"/>
  <c r="BB28" i="6"/>
  <c r="N28" i="6" s="1"/>
  <c r="BC28" i="6"/>
  <c r="BD28" i="6"/>
  <c r="BI27" i="6"/>
  <c r="BF27" i="6"/>
  <c r="O27" i="6" s="1"/>
  <c r="BE27" i="6"/>
  <c r="BB27" i="6"/>
  <c r="N27" i="6" s="1"/>
  <c r="BC27" i="6"/>
  <c r="BH27" i="6"/>
  <c r="BD27" i="6"/>
  <c r="BG27" i="6"/>
  <c r="BI26" i="6"/>
  <c r="BF26" i="6"/>
  <c r="O26" i="6" s="1"/>
  <c r="BG26" i="6"/>
  <c r="BE26" i="6"/>
  <c r="BH26" i="6"/>
  <c r="BB26" i="6"/>
  <c r="N26" i="6" s="1"/>
  <c r="BD26" i="6"/>
  <c r="BC26" i="6"/>
  <c r="BI25" i="6"/>
  <c r="BF25" i="6"/>
  <c r="O25" i="6" s="1"/>
  <c r="BE25" i="6"/>
  <c r="BB25" i="6"/>
  <c r="N25" i="6" s="1"/>
  <c r="BG25" i="6"/>
  <c r="BC25" i="6"/>
  <c r="BH25" i="6"/>
  <c r="BD25" i="6"/>
  <c r="BI24" i="6"/>
  <c r="BF24" i="6"/>
  <c r="O24" i="6" s="1"/>
  <c r="BG24" i="6"/>
  <c r="BE24" i="6"/>
  <c r="BH24" i="6"/>
  <c r="BB24" i="6"/>
  <c r="N24" i="6" s="1"/>
  <c r="BC24" i="6"/>
  <c r="BD24" i="6"/>
  <c r="BI23" i="6"/>
  <c r="BF23" i="6"/>
  <c r="O23" i="6" s="1"/>
  <c r="BE23" i="6"/>
  <c r="BB23" i="6"/>
  <c r="N23" i="6" s="1"/>
  <c r="BC23" i="6"/>
  <c r="BG23" i="6"/>
  <c r="BD23" i="6"/>
  <c r="BH23" i="6"/>
  <c r="BI22" i="6"/>
  <c r="BF22" i="6"/>
  <c r="O22" i="6" s="1"/>
  <c r="BG22" i="6"/>
  <c r="BE22" i="6"/>
  <c r="BH22" i="6"/>
  <c r="BB22" i="6"/>
  <c r="N22" i="6" s="1"/>
  <c r="BD22" i="6"/>
  <c r="BC22" i="6"/>
  <c r="BI21" i="6"/>
  <c r="BF21" i="6"/>
  <c r="O21" i="6" s="1"/>
  <c r="BE21" i="6"/>
  <c r="BB21" i="6"/>
  <c r="N21" i="6" s="1"/>
  <c r="BG21" i="6"/>
  <c r="BC21" i="6"/>
  <c r="BH21" i="6"/>
  <c r="BD21" i="6"/>
  <c r="BI20" i="6"/>
  <c r="BF20" i="6"/>
  <c r="O20" i="6" s="1"/>
  <c r="BG20" i="6"/>
  <c r="BE20" i="6"/>
  <c r="BH20" i="6"/>
  <c r="BB20" i="6"/>
  <c r="N20" i="6" s="1"/>
  <c r="BC20" i="6"/>
  <c r="BD20" i="6"/>
  <c r="BI19" i="6"/>
  <c r="BF19" i="6"/>
  <c r="O19" i="6" s="1"/>
  <c r="BE19" i="6"/>
  <c r="BB19" i="6"/>
  <c r="N19" i="6" s="1"/>
  <c r="BC19" i="6"/>
  <c r="BH19" i="6"/>
  <c r="BD19" i="6"/>
  <c r="BG19" i="6"/>
  <c r="BI18" i="6"/>
  <c r="BF18" i="6"/>
  <c r="O18" i="6" s="1"/>
  <c r="BG18" i="6"/>
  <c r="BE18" i="6"/>
  <c r="BH18" i="6"/>
  <c r="BB18" i="6"/>
  <c r="N18" i="6" s="1"/>
  <c r="BD18" i="6"/>
  <c r="BC18" i="6"/>
  <c r="BI17" i="6"/>
  <c r="BF17" i="6"/>
  <c r="O17" i="6" s="1"/>
  <c r="BE17" i="6"/>
  <c r="BB17" i="6"/>
  <c r="N17" i="6" s="1"/>
  <c r="BG17" i="6"/>
  <c r="BC17" i="6"/>
  <c r="BH17" i="6"/>
  <c r="BD17" i="6"/>
  <c r="BI16" i="6"/>
  <c r="BF16" i="6"/>
  <c r="O16" i="6" s="1"/>
  <c r="BG16" i="6"/>
  <c r="BE16" i="6"/>
  <c r="BH16" i="6"/>
  <c r="BB16" i="6"/>
  <c r="N16" i="6" s="1"/>
  <c r="BC16" i="6"/>
  <c r="BD16" i="6"/>
  <c r="BI15" i="6"/>
  <c r="BF15" i="6"/>
  <c r="O15" i="6" s="1"/>
  <c r="BE15" i="6"/>
  <c r="BB15" i="6"/>
  <c r="N15" i="6" s="1"/>
  <c r="BC15" i="6"/>
  <c r="BG15" i="6"/>
  <c r="BD15" i="6"/>
  <c r="BH15" i="6"/>
  <c r="BI14" i="6"/>
  <c r="BF14" i="6"/>
  <c r="O14" i="6" s="1"/>
  <c r="BG14" i="6"/>
  <c r="BE14" i="6"/>
  <c r="BH14" i="6"/>
  <c r="BB14" i="6"/>
  <c r="N14" i="6" s="1"/>
  <c r="BD14" i="6"/>
  <c r="BC14" i="6"/>
  <c r="BI13" i="6"/>
  <c r="BF13" i="6"/>
  <c r="O13" i="6" s="1"/>
  <c r="BE13" i="6"/>
  <c r="BB13" i="6"/>
  <c r="N13" i="6" s="1"/>
  <c r="BG13" i="6"/>
  <c r="BC13" i="6"/>
  <c r="BH13" i="6"/>
  <c r="BD13" i="6"/>
  <c r="BI12" i="6"/>
  <c r="BF12" i="6"/>
  <c r="O12" i="6" s="1"/>
  <c r="BG12" i="6"/>
  <c r="BE12" i="6"/>
  <c r="BH12" i="6"/>
  <c r="BB12" i="6"/>
  <c r="N12" i="6" s="1"/>
  <c r="BC12" i="6"/>
  <c r="BD12" i="6"/>
  <c r="BI11" i="6"/>
  <c r="BF11" i="6"/>
  <c r="O11" i="6" s="1"/>
  <c r="BE11" i="6"/>
  <c r="BB11" i="6"/>
  <c r="N11" i="6" s="1"/>
  <c r="BC11" i="6"/>
  <c r="BH11" i="6"/>
  <c r="BD11" i="6"/>
  <c r="BG11" i="6"/>
  <c r="BI10" i="6"/>
  <c r="BF10" i="6"/>
  <c r="O10" i="6" s="1"/>
  <c r="BG10" i="6"/>
  <c r="BE10" i="6"/>
  <c r="BH10" i="6"/>
  <c r="BB10" i="6"/>
  <c r="N10" i="6" s="1"/>
  <c r="BD10" i="6"/>
  <c r="BC10" i="6"/>
  <c r="BI9" i="6"/>
  <c r="BF9" i="6"/>
  <c r="O9" i="6" s="1"/>
  <c r="BE9" i="6"/>
  <c r="BB9" i="6"/>
  <c r="N9" i="6" s="1"/>
  <c r="BG9" i="6"/>
  <c r="BC9" i="6"/>
  <c r="BH9" i="6"/>
  <c r="BD9" i="6"/>
  <c r="BI8" i="6"/>
  <c r="BF8" i="6"/>
  <c r="O8" i="6" s="1"/>
  <c r="BG8" i="6"/>
  <c r="BE8" i="6"/>
  <c r="BH8" i="6"/>
  <c r="BB8" i="6"/>
  <c r="N8" i="6" s="1"/>
  <c r="BC8" i="6"/>
  <c r="BD8" i="6"/>
  <c r="BI7" i="6"/>
  <c r="BF7" i="6"/>
  <c r="O7" i="6" s="1"/>
  <c r="BE7" i="6"/>
  <c r="BB7" i="6"/>
  <c r="N7" i="6" s="1"/>
  <c r="BC7" i="6"/>
  <c r="BH7" i="6"/>
  <c r="BD7" i="6"/>
  <c r="BG7" i="6"/>
  <c r="BI6" i="6"/>
  <c r="BF6" i="6"/>
  <c r="O6" i="6" s="1"/>
  <c r="BG6" i="6"/>
  <c r="BE6" i="6"/>
  <c r="BH6" i="6"/>
  <c r="BB6" i="6"/>
  <c r="N6" i="6" s="1"/>
  <c r="BD6" i="6"/>
  <c r="BC6" i="6"/>
  <c r="BI5" i="6"/>
  <c r="BH5" i="6"/>
  <c r="BE5" i="6"/>
  <c r="BB5" i="6"/>
  <c r="N5" i="6" s="1"/>
  <c r="BF5" i="6"/>
  <c r="O5" i="6" s="1"/>
  <c r="BC5" i="6"/>
  <c r="BG5" i="6"/>
  <c r="BD5" i="6"/>
  <c r="BI191" i="6"/>
  <c r="BF191" i="6"/>
  <c r="O191" i="6" s="1"/>
  <c r="BG191" i="6"/>
  <c r="BE191" i="6"/>
  <c r="BH191" i="6"/>
  <c r="BB191" i="6"/>
  <c r="N191" i="6" s="1"/>
  <c r="BC191" i="6"/>
  <c r="BD191" i="6"/>
  <c r="BI190" i="6"/>
  <c r="BF190" i="6"/>
  <c r="O190" i="6" s="1"/>
  <c r="BG190" i="6"/>
  <c r="BH190" i="6"/>
  <c r="BE190" i="6"/>
  <c r="BB190" i="6"/>
  <c r="N190" i="6" s="1"/>
  <c r="BD190" i="6"/>
  <c r="BC190" i="6"/>
  <c r="BI189" i="6"/>
  <c r="BF189" i="6"/>
  <c r="O189" i="6" s="1"/>
  <c r="BE189" i="6"/>
  <c r="BB189" i="6"/>
  <c r="N189" i="6" s="1"/>
  <c r="BC189" i="6"/>
  <c r="BG189" i="6"/>
  <c r="BD189" i="6"/>
  <c r="BH189" i="6"/>
  <c r="BI188" i="6"/>
  <c r="BF188" i="6"/>
  <c r="O188" i="6" s="1"/>
  <c r="BG188" i="6"/>
  <c r="BH188" i="6"/>
  <c r="BE188" i="6"/>
  <c r="BB188" i="6"/>
  <c r="N188" i="6" s="1"/>
  <c r="BC188" i="6"/>
  <c r="BD188" i="6"/>
  <c r="BI187" i="6"/>
  <c r="BF187" i="6"/>
  <c r="O187" i="6" s="1"/>
  <c r="BG187" i="6"/>
  <c r="BE187" i="6"/>
  <c r="BH187" i="6"/>
  <c r="BB187" i="6"/>
  <c r="N187" i="6" s="1"/>
  <c r="BC187" i="6"/>
  <c r="BD187" i="6"/>
  <c r="BI186" i="6"/>
  <c r="BF186" i="6"/>
  <c r="O186" i="6" s="1"/>
  <c r="BE186" i="6"/>
  <c r="BB186" i="6"/>
  <c r="N186" i="6" s="1"/>
  <c r="BG186" i="6"/>
  <c r="BC186" i="6"/>
  <c r="BH186" i="6"/>
  <c r="BD186" i="6"/>
  <c r="BI185" i="6"/>
  <c r="BF185" i="6"/>
  <c r="O185" i="6" s="1"/>
  <c r="BG185" i="6"/>
  <c r="BH185" i="6"/>
  <c r="BE185" i="6"/>
  <c r="BB185" i="6"/>
  <c r="N185" i="6" s="1"/>
  <c r="BC185" i="6"/>
  <c r="BD185" i="6"/>
  <c r="BI184" i="6"/>
  <c r="BF184" i="6"/>
  <c r="O184" i="6" s="1"/>
  <c r="BG184" i="6"/>
  <c r="BE184" i="6"/>
  <c r="BH184" i="6"/>
  <c r="BB184" i="6"/>
  <c r="N184" i="6" s="1"/>
  <c r="BC184" i="6"/>
  <c r="BD184" i="6"/>
  <c r="BI183" i="6"/>
  <c r="BF183" i="6"/>
  <c r="O183" i="6" s="1"/>
  <c r="BG183" i="6"/>
  <c r="BH183" i="6"/>
  <c r="BE183" i="6"/>
  <c r="BB183" i="6"/>
  <c r="N183" i="6" s="1"/>
  <c r="BD183" i="6"/>
  <c r="BC183" i="6"/>
  <c r="BF182" i="6"/>
  <c r="O182" i="6" s="1"/>
  <c r="BI182" i="6"/>
  <c r="BH182" i="6"/>
  <c r="BG182" i="6"/>
  <c r="BB182" i="6"/>
  <c r="N182" i="6" s="1"/>
  <c r="BE182" i="6"/>
  <c r="BD182" i="6"/>
  <c r="BC182" i="6"/>
  <c r="BA191" i="6"/>
  <c r="AX191" i="6"/>
  <c r="M191" i="6" s="1"/>
  <c r="AY191" i="6"/>
  <c r="AZ191" i="6"/>
  <c r="BA188" i="6"/>
  <c r="AX188" i="6"/>
  <c r="M188" i="6" s="1"/>
  <c r="AZ188" i="6"/>
  <c r="AY188" i="6"/>
  <c r="BA185" i="6"/>
  <c r="AX185" i="6"/>
  <c r="M185" i="6" s="1"/>
  <c r="AZ185" i="6"/>
  <c r="AY185" i="6"/>
  <c r="AE183" i="6"/>
  <c r="AZ183" i="6"/>
  <c r="BA183" i="6"/>
  <c r="AX183" i="6"/>
  <c r="M183" i="6" s="1"/>
  <c r="AY183" i="6"/>
  <c r="AX182" i="6"/>
  <c r="M182" i="6" s="1"/>
  <c r="BA182" i="6"/>
  <c r="AY182" i="6"/>
  <c r="AZ182" i="6"/>
  <c r="BA189" i="6"/>
  <c r="AX189" i="6"/>
  <c r="M189" i="6" s="1"/>
  <c r="AY189" i="6"/>
  <c r="AZ189" i="6"/>
  <c r="BA187" i="6"/>
  <c r="AX187" i="6"/>
  <c r="M187" i="6" s="1"/>
  <c r="AY187" i="6"/>
  <c r="AZ187" i="6"/>
  <c r="BA186" i="6"/>
  <c r="AX186" i="6"/>
  <c r="M186" i="6" s="1"/>
  <c r="AY186" i="6"/>
  <c r="AZ186" i="6"/>
  <c r="BA176" i="6"/>
  <c r="AX176" i="6"/>
  <c r="M176" i="6" s="1"/>
  <c r="AZ176" i="6"/>
  <c r="AY176" i="6"/>
  <c r="BA175" i="6"/>
  <c r="AX175" i="6"/>
  <c r="M175" i="6" s="1"/>
  <c r="AY175" i="6"/>
  <c r="AZ175" i="6"/>
  <c r="BA174" i="6"/>
  <c r="AX174" i="6"/>
  <c r="M174" i="6" s="1"/>
  <c r="AY174" i="6"/>
  <c r="AZ174" i="6"/>
  <c r="BA173" i="6"/>
  <c r="AY173" i="6"/>
  <c r="AX173" i="6"/>
  <c r="M173" i="6" s="1"/>
  <c r="AZ173" i="6"/>
  <c r="BA172" i="6"/>
  <c r="AX172" i="6"/>
  <c r="M172" i="6" s="1"/>
  <c r="AY172" i="6"/>
  <c r="AZ172" i="6"/>
  <c r="BA171" i="6"/>
  <c r="AY171" i="6"/>
  <c r="AX171" i="6"/>
  <c r="M171" i="6" s="1"/>
  <c r="AZ171" i="6"/>
  <c r="BA170" i="6"/>
  <c r="AX170" i="6"/>
  <c r="M170" i="6" s="1"/>
  <c r="AY170" i="6"/>
  <c r="AZ170" i="6"/>
  <c r="BA169" i="6"/>
  <c r="AY169" i="6"/>
  <c r="AX169" i="6"/>
  <c r="M169" i="6" s="1"/>
  <c r="AZ169" i="6"/>
  <c r="BA168" i="6"/>
  <c r="AX168" i="6"/>
  <c r="M168" i="6" s="1"/>
  <c r="AY168" i="6"/>
  <c r="AZ168" i="6"/>
  <c r="BA167" i="6"/>
  <c r="AY167" i="6"/>
  <c r="AX167" i="6"/>
  <c r="M167" i="6" s="1"/>
  <c r="AZ167" i="6"/>
  <c r="BA166" i="6"/>
  <c r="AX166" i="6"/>
  <c r="M166" i="6" s="1"/>
  <c r="AY166" i="6"/>
  <c r="AZ166" i="6"/>
  <c r="BA165" i="6"/>
  <c r="AY165" i="6"/>
  <c r="AX165" i="6"/>
  <c r="M165" i="6" s="1"/>
  <c r="AZ165" i="6"/>
  <c r="BA164" i="6"/>
  <c r="AX164" i="6"/>
  <c r="M164" i="6" s="1"/>
  <c r="AY164" i="6"/>
  <c r="AZ164" i="6"/>
  <c r="BA163" i="6"/>
  <c r="AY163" i="6"/>
  <c r="AX163" i="6"/>
  <c r="M163" i="6" s="1"/>
  <c r="AZ163" i="6"/>
  <c r="BA162" i="6"/>
  <c r="AX162" i="6"/>
  <c r="M162" i="6" s="1"/>
  <c r="AY162" i="6"/>
  <c r="AZ162" i="6"/>
  <c r="BA161" i="6"/>
  <c r="AY161" i="6"/>
  <c r="AX161" i="6"/>
  <c r="M161" i="6" s="1"/>
  <c r="AZ161" i="6"/>
  <c r="BA139" i="6"/>
  <c r="AX139" i="6"/>
  <c r="M139" i="6" s="1"/>
  <c r="AY139" i="6"/>
  <c r="AZ139" i="6"/>
  <c r="BA138" i="6"/>
  <c r="AX138" i="6"/>
  <c r="M138" i="6" s="1"/>
  <c r="AY138" i="6"/>
  <c r="AZ138" i="6"/>
  <c r="BA137" i="6"/>
  <c r="AY137" i="6"/>
  <c r="AX137" i="6"/>
  <c r="M137" i="6" s="1"/>
  <c r="AZ137" i="6"/>
  <c r="BA136" i="6"/>
  <c r="AX136" i="6"/>
  <c r="M136" i="6" s="1"/>
  <c r="AY136" i="6"/>
  <c r="AZ136" i="6"/>
  <c r="AJ135" i="6"/>
  <c r="BA135" i="6"/>
  <c r="AY135" i="6"/>
  <c r="AX135" i="6"/>
  <c r="M135" i="6" s="1"/>
  <c r="AZ135" i="6"/>
  <c r="BA134" i="6"/>
  <c r="AX134" i="6"/>
  <c r="M134" i="6" s="1"/>
  <c r="AY134" i="6"/>
  <c r="AZ134" i="6"/>
  <c r="AN133" i="6"/>
  <c r="BA133" i="6"/>
  <c r="AX133" i="6"/>
  <c r="M133" i="6" s="1"/>
  <c r="AY133" i="6"/>
  <c r="AZ133" i="6"/>
  <c r="AF132" i="6"/>
  <c r="BA132" i="6"/>
  <c r="AX132" i="6"/>
  <c r="M132" i="6" s="1"/>
  <c r="AY132" i="6"/>
  <c r="AZ132" i="6"/>
  <c r="AB131" i="6"/>
  <c r="BA131" i="6"/>
  <c r="AY131" i="6"/>
  <c r="AX131" i="6"/>
  <c r="M131" i="6" s="1"/>
  <c r="AZ131" i="6"/>
  <c r="X130" i="6"/>
  <c r="BA130" i="6"/>
  <c r="AY130" i="6"/>
  <c r="AX130" i="6"/>
  <c r="M130" i="6" s="1"/>
  <c r="AZ130" i="6"/>
  <c r="BA129" i="6"/>
  <c r="AY129" i="6"/>
  <c r="AX129" i="6"/>
  <c r="M129" i="6" s="1"/>
  <c r="AZ129" i="6"/>
  <c r="AF128" i="6"/>
  <c r="BA128" i="6"/>
  <c r="AX128" i="6"/>
  <c r="M128" i="6" s="1"/>
  <c r="AY128" i="6"/>
  <c r="AZ128" i="6"/>
  <c r="X127" i="6"/>
  <c r="BA127" i="6"/>
  <c r="AY127" i="6"/>
  <c r="AX127" i="6"/>
  <c r="M127" i="6" s="1"/>
  <c r="AZ127" i="6"/>
  <c r="BA126" i="6"/>
  <c r="AX126" i="6"/>
  <c r="M126" i="6" s="1"/>
  <c r="AY126" i="6"/>
  <c r="AZ126" i="6"/>
  <c r="AF125" i="6"/>
  <c r="BA125" i="6"/>
  <c r="AY125" i="6"/>
  <c r="AX125" i="6"/>
  <c r="M125" i="6" s="1"/>
  <c r="AZ125" i="6"/>
  <c r="X124" i="6"/>
  <c r="BA124" i="6"/>
  <c r="AX124" i="6"/>
  <c r="M124" i="6" s="1"/>
  <c r="AY124" i="6"/>
  <c r="AZ124" i="6"/>
  <c r="BA123" i="6"/>
  <c r="AX123" i="6"/>
  <c r="M123" i="6" s="1"/>
  <c r="AY123" i="6"/>
  <c r="AZ123" i="6"/>
  <c r="BA122" i="6"/>
  <c r="AY122" i="6"/>
  <c r="AX122" i="6"/>
  <c r="M122" i="6" s="1"/>
  <c r="AZ122" i="6"/>
  <c r="AB121" i="6"/>
  <c r="BA121" i="6"/>
  <c r="AX121" i="6"/>
  <c r="M121" i="6" s="1"/>
  <c r="AY121" i="6"/>
  <c r="AZ121" i="6"/>
  <c r="AN120" i="6"/>
  <c r="BA120" i="6"/>
  <c r="AY120" i="6"/>
  <c r="AX120" i="6"/>
  <c r="M120" i="6" s="1"/>
  <c r="AZ120" i="6"/>
  <c r="BA119" i="6"/>
  <c r="AX119" i="6"/>
  <c r="M119" i="6" s="1"/>
  <c r="AY119" i="6"/>
  <c r="AZ119" i="6"/>
  <c r="AF118" i="6"/>
  <c r="BA118" i="6"/>
  <c r="AY118" i="6"/>
  <c r="AX118" i="6"/>
  <c r="M118" i="6" s="1"/>
  <c r="AZ118" i="6"/>
  <c r="AB117" i="6"/>
  <c r="BA117" i="6"/>
  <c r="AY117" i="6"/>
  <c r="AX117" i="6"/>
  <c r="M117" i="6" s="1"/>
  <c r="AZ117" i="6"/>
  <c r="X116" i="6"/>
  <c r="BA116" i="6"/>
  <c r="AX116" i="6"/>
  <c r="M116" i="6" s="1"/>
  <c r="AY116" i="6"/>
  <c r="AZ116" i="6"/>
  <c r="BA115" i="6"/>
  <c r="AY115" i="6"/>
  <c r="AX115" i="6"/>
  <c r="M115" i="6" s="1"/>
  <c r="AZ115" i="6"/>
  <c r="BA114" i="6"/>
  <c r="AX114" i="6"/>
  <c r="M114" i="6" s="1"/>
  <c r="AY114" i="6"/>
  <c r="AZ114" i="6"/>
  <c r="AF113" i="6"/>
  <c r="BA113" i="6"/>
  <c r="AY113" i="6"/>
  <c r="AX113" i="6"/>
  <c r="M113" i="6" s="1"/>
  <c r="AZ113" i="6"/>
  <c r="BA112" i="6"/>
  <c r="AY112" i="6"/>
  <c r="AX112" i="6"/>
  <c r="M112" i="6" s="1"/>
  <c r="AZ112" i="6"/>
  <c r="BA111" i="6"/>
  <c r="AX111" i="6"/>
  <c r="M111" i="6" s="1"/>
  <c r="AY111" i="6"/>
  <c r="AZ111" i="6"/>
  <c r="BA110" i="6"/>
  <c r="AY110" i="6"/>
  <c r="AX110" i="6"/>
  <c r="M110" i="6" s="1"/>
  <c r="AZ110" i="6"/>
  <c r="BA109" i="6"/>
  <c r="AX109" i="6"/>
  <c r="M109" i="6" s="1"/>
  <c r="AY109" i="6"/>
  <c r="AZ109" i="6"/>
  <c r="BA108" i="6"/>
  <c r="AY108" i="6"/>
  <c r="AX108" i="6"/>
  <c r="M108" i="6" s="1"/>
  <c r="AZ108" i="6"/>
  <c r="BA107" i="6"/>
  <c r="AX107" i="6"/>
  <c r="M107" i="6" s="1"/>
  <c r="AY107" i="6"/>
  <c r="AZ107" i="6"/>
  <c r="BA106" i="6"/>
  <c r="AY106" i="6"/>
  <c r="AX106" i="6"/>
  <c r="M106" i="6" s="1"/>
  <c r="AZ106" i="6"/>
  <c r="BA105" i="6"/>
  <c r="AY105" i="6"/>
  <c r="AX105" i="6"/>
  <c r="M105" i="6" s="1"/>
  <c r="AZ105" i="6"/>
  <c r="BA104" i="6"/>
  <c r="AX104" i="6"/>
  <c r="M104" i="6" s="1"/>
  <c r="AY104" i="6"/>
  <c r="AZ104" i="6"/>
  <c r="BA103" i="6"/>
  <c r="AY103" i="6"/>
  <c r="AX103" i="6"/>
  <c r="M103" i="6" s="1"/>
  <c r="AZ103" i="6"/>
  <c r="BA102" i="6"/>
  <c r="AY102" i="6"/>
  <c r="AX102" i="6"/>
  <c r="M102" i="6" s="1"/>
  <c r="AZ102" i="6"/>
  <c r="BA101" i="6"/>
  <c r="AX101" i="6"/>
  <c r="M101" i="6" s="1"/>
  <c r="AY101" i="6"/>
  <c r="AZ101" i="6"/>
  <c r="BA93" i="6"/>
  <c r="AY93" i="6"/>
  <c r="AX93" i="6"/>
  <c r="M93" i="6" s="1"/>
  <c r="AZ93" i="6"/>
  <c r="BA92" i="6"/>
  <c r="AX92" i="6"/>
  <c r="M92" i="6" s="1"/>
  <c r="AY92" i="6"/>
  <c r="AZ92" i="6"/>
  <c r="BA91" i="6"/>
  <c r="AY91" i="6"/>
  <c r="AX91" i="6"/>
  <c r="M91" i="6" s="1"/>
  <c r="AZ91" i="6"/>
  <c r="BA90" i="6"/>
  <c r="AY90" i="6"/>
  <c r="AX90" i="6"/>
  <c r="M90" i="6" s="1"/>
  <c r="AZ90" i="6"/>
  <c r="AZ89" i="6"/>
  <c r="BA89" i="6"/>
  <c r="AX89" i="6"/>
  <c r="M89" i="6" s="1"/>
  <c r="AY89" i="6"/>
  <c r="AZ88" i="6"/>
  <c r="AY88" i="6"/>
  <c r="BA88" i="6"/>
  <c r="AX88" i="6"/>
  <c r="M88" i="6" s="1"/>
  <c r="AZ87" i="6"/>
  <c r="AX87" i="6"/>
  <c r="M87" i="6" s="1"/>
  <c r="BA87" i="6"/>
  <c r="AY87" i="6"/>
  <c r="AZ86" i="6"/>
  <c r="AX86" i="6"/>
  <c r="M86" i="6" s="1"/>
  <c r="AY86" i="6"/>
  <c r="BA86" i="6"/>
  <c r="AZ85" i="6"/>
  <c r="BA85" i="6"/>
  <c r="AX85" i="6"/>
  <c r="M85" i="6" s="1"/>
  <c r="AY85" i="6"/>
  <c r="AZ84" i="6"/>
  <c r="AY84" i="6"/>
  <c r="BA84" i="6"/>
  <c r="AX84" i="6"/>
  <c r="M84" i="6" s="1"/>
  <c r="AZ83" i="6"/>
  <c r="AX83" i="6"/>
  <c r="M83" i="6" s="1"/>
  <c r="BA83" i="6"/>
  <c r="AY83" i="6"/>
  <c r="AZ82" i="6"/>
  <c r="AX82" i="6"/>
  <c r="M82" i="6" s="1"/>
  <c r="AY82" i="6"/>
  <c r="BA82" i="6"/>
  <c r="AZ81" i="6"/>
  <c r="BA81" i="6"/>
  <c r="AX81" i="6"/>
  <c r="M81" i="6" s="1"/>
  <c r="AY81" i="6"/>
  <c r="AZ80" i="6"/>
  <c r="AY80" i="6"/>
  <c r="BA80" i="6"/>
  <c r="AX80" i="6"/>
  <c r="M80" i="6" s="1"/>
  <c r="AZ79" i="6"/>
  <c r="AX79" i="6"/>
  <c r="M79" i="6" s="1"/>
  <c r="BA79" i="6"/>
  <c r="AY79" i="6"/>
  <c r="AZ78" i="6"/>
  <c r="AX78" i="6"/>
  <c r="M78" i="6" s="1"/>
  <c r="AY78" i="6"/>
  <c r="BA78" i="6"/>
  <c r="AZ77" i="6"/>
  <c r="BA77" i="6"/>
  <c r="AX77" i="6"/>
  <c r="M77" i="6" s="1"/>
  <c r="AY77" i="6"/>
  <c r="AZ76" i="6"/>
  <c r="AY76" i="6"/>
  <c r="BA76" i="6"/>
  <c r="AX76" i="6"/>
  <c r="M76" i="6" s="1"/>
  <c r="AZ75" i="6"/>
  <c r="AX75" i="6"/>
  <c r="M75" i="6" s="1"/>
  <c r="AY75" i="6"/>
  <c r="BA75" i="6"/>
  <c r="AZ74" i="6"/>
  <c r="AY74" i="6"/>
  <c r="AX74" i="6"/>
  <c r="M74" i="6" s="1"/>
  <c r="BA74" i="6"/>
  <c r="AZ73" i="6"/>
  <c r="BA73" i="6"/>
  <c r="AX73" i="6"/>
  <c r="M73" i="6" s="1"/>
  <c r="AY73" i="6"/>
  <c r="AZ72" i="6"/>
  <c r="BA72" i="6"/>
  <c r="AX72" i="6"/>
  <c r="M72" i="6" s="1"/>
  <c r="AY72" i="6"/>
  <c r="AZ71" i="6"/>
  <c r="BA71" i="6"/>
  <c r="AX71" i="6"/>
  <c r="M71" i="6" s="1"/>
  <c r="AY71" i="6"/>
  <c r="AZ70" i="6"/>
  <c r="BA70" i="6"/>
  <c r="AX70" i="6"/>
  <c r="M70" i="6" s="1"/>
  <c r="AY70" i="6"/>
  <c r="AZ69" i="6"/>
  <c r="BA69" i="6"/>
  <c r="AX69" i="6"/>
  <c r="M69" i="6" s="1"/>
  <c r="AY69" i="6"/>
  <c r="AZ68" i="6"/>
  <c r="BA68" i="6"/>
  <c r="AX68" i="6"/>
  <c r="M68" i="6" s="1"/>
  <c r="AY68" i="6"/>
  <c r="AZ67" i="6"/>
  <c r="BA67" i="6"/>
  <c r="AX67" i="6"/>
  <c r="M67" i="6" s="1"/>
  <c r="AY67" i="6"/>
  <c r="AZ66" i="6"/>
  <c r="BA66" i="6"/>
  <c r="AX66" i="6"/>
  <c r="M66" i="6" s="1"/>
  <c r="AY66" i="6"/>
  <c r="AZ65" i="6"/>
  <c r="BA65" i="6"/>
  <c r="AX65" i="6"/>
  <c r="M65" i="6" s="1"/>
  <c r="AY65" i="6"/>
  <c r="AZ64" i="6"/>
  <c r="BA64" i="6"/>
  <c r="AX64" i="6"/>
  <c r="M64" i="6" s="1"/>
  <c r="AY64" i="6"/>
  <c r="AZ63" i="6"/>
  <c r="BA63" i="6"/>
  <c r="AX63" i="6"/>
  <c r="M63" i="6" s="1"/>
  <c r="AY63" i="6"/>
  <c r="AZ62" i="6"/>
  <c r="BA62" i="6"/>
  <c r="AX62" i="6"/>
  <c r="M62" i="6" s="1"/>
  <c r="AY62" i="6"/>
  <c r="AZ61" i="6"/>
  <c r="BA61" i="6"/>
  <c r="AX61" i="6"/>
  <c r="M61" i="6" s="1"/>
  <c r="AY61" i="6"/>
  <c r="AZ60" i="6"/>
  <c r="BA60" i="6"/>
  <c r="AX60" i="6"/>
  <c r="M60" i="6" s="1"/>
  <c r="AY60" i="6"/>
  <c r="AZ59" i="6"/>
  <c r="BA59" i="6"/>
  <c r="AX59" i="6"/>
  <c r="M59" i="6" s="1"/>
  <c r="AY59" i="6"/>
  <c r="AZ58" i="6"/>
  <c r="BA58" i="6"/>
  <c r="AX58" i="6"/>
  <c r="M58" i="6" s="1"/>
  <c r="AY58" i="6"/>
  <c r="AZ57" i="6"/>
  <c r="BA57" i="6"/>
  <c r="AX57" i="6"/>
  <c r="M57" i="6" s="1"/>
  <c r="AY57" i="6"/>
  <c r="AZ56" i="6"/>
  <c r="BA56" i="6"/>
  <c r="AX56" i="6"/>
  <c r="M56" i="6" s="1"/>
  <c r="AY56" i="6"/>
  <c r="AZ55" i="6"/>
  <c r="BA55" i="6"/>
  <c r="AX55" i="6"/>
  <c r="M55" i="6" s="1"/>
  <c r="AY55" i="6"/>
  <c r="AZ54" i="6"/>
  <c r="BA54" i="6"/>
  <c r="AX54" i="6"/>
  <c r="M54" i="6" s="1"/>
  <c r="AY54" i="6"/>
  <c r="AZ53" i="6"/>
  <c r="BA53" i="6"/>
  <c r="AX53" i="6"/>
  <c r="M53" i="6" s="1"/>
  <c r="AY53" i="6"/>
  <c r="AZ52" i="6"/>
  <c r="BA52" i="6"/>
  <c r="AX52" i="6"/>
  <c r="M52" i="6" s="1"/>
  <c r="AY52" i="6"/>
  <c r="AZ51" i="6"/>
  <c r="BA51" i="6"/>
  <c r="AX51" i="6"/>
  <c r="M51" i="6" s="1"/>
  <c r="AY51" i="6"/>
  <c r="AZ50" i="6"/>
  <c r="BA50" i="6"/>
  <c r="AX50" i="6"/>
  <c r="M50" i="6" s="1"/>
  <c r="AY50" i="6"/>
  <c r="AZ49" i="6"/>
  <c r="BA49" i="6"/>
  <c r="AX49" i="6"/>
  <c r="M49" i="6" s="1"/>
  <c r="AY49" i="6"/>
  <c r="AZ48" i="6"/>
  <c r="BA48" i="6"/>
  <c r="AX48" i="6"/>
  <c r="M48" i="6" s="1"/>
  <c r="AY48" i="6"/>
  <c r="AZ47" i="6"/>
  <c r="BA47" i="6"/>
  <c r="AX47" i="6"/>
  <c r="M47" i="6" s="1"/>
  <c r="AY47" i="6"/>
  <c r="AZ46" i="6"/>
  <c r="BA46" i="6"/>
  <c r="AX46" i="6"/>
  <c r="M46" i="6" s="1"/>
  <c r="AY46" i="6"/>
  <c r="AZ45" i="6"/>
  <c r="BA45" i="6"/>
  <c r="AX45" i="6"/>
  <c r="M45" i="6" s="1"/>
  <c r="AY45" i="6"/>
  <c r="AZ44" i="6"/>
  <c r="BA44" i="6"/>
  <c r="AX44" i="6"/>
  <c r="M44" i="6" s="1"/>
  <c r="AY44" i="6"/>
  <c r="AZ43" i="6"/>
  <c r="BA43" i="6"/>
  <c r="AX43" i="6"/>
  <c r="M43" i="6" s="1"/>
  <c r="AY43" i="6"/>
  <c r="AZ42" i="6"/>
  <c r="BA42" i="6"/>
  <c r="AX42" i="6"/>
  <c r="M42" i="6" s="1"/>
  <c r="AY42" i="6"/>
  <c r="AZ41" i="6"/>
  <c r="BA41" i="6"/>
  <c r="AX41" i="6"/>
  <c r="M41" i="6" s="1"/>
  <c r="AY41" i="6"/>
  <c r="AZ40" i="6"/>
  <c r="BA40" i="6"/>
  <c r="AX40" i="6"/>
  <c r="M40" i="6" s="1"/>
  <c r="AY40" i="6"/>
  <c r="AZ39" i="6"/>
  <c r="BA39" i="6"/>
  <c r="AX39" i="6"/>
  <c r="M39" i="6" s="1"/>
  <c r="AY39" i="6"/>
  <c r="AZ38" i="6"/>
  <c r="BA38" i="6"/>
  <c r="AX38" i="6"/>
  <c r="M38" i="6" s="1"/>
  <c r="AY38" i="6"/>
  <c r="AX37" i="6"/>
  <c r="M37" i="6" s="1"/>
  <c r="AZ37" i="6"/>
  <c r="BA37" i="6"/>
  <c r="AY37" i="6"/>
  <c r="BA36" i="6"/>
  <c r="AX36" i="6"/>
  <c r="M36" i="6" s="1"/>
  <c r="AY36" i="6"/>
  <c r="AZ36" i="6"/>
  <c r="BA35" i="6"/>
  <c r="AX35" i="6"/>
  <c r="M35" i="6" s="1"/>
  <c r="AZ35" i="6"/>
  <c r="AY35" i="6"/>
  <c r="BA31" i="6"/>
  <c r="AX31" i="6"/>
  <c r="M31" i="6" s="1"/>
  <c r="AY31" i="6"/>
  <c r="AZ31" i="6"/>
  <c r="BA30" i="6"/>
  <c r="AX30" i="6"/>
  <c r="M30" i="6" s="1"/>
  <c r="AZ30" i="6"/>
  <c r="AY30" i="6"/>
  <c r="BA29" i="6"/>
  <c r="AX29" i="6"/>
  <c r="M29" i="6" s="1"/>
  <c r="AY29" i="6"/>
  <c r="AZ29" i="6"/>
  <c r="M34" i="6"/>
  <c r="BA33" i="6"/>
  <c r="AX33" i="6"/>
  <c r="M33" i="6" s="1"/>
  <c r="AY33" i="6"/>
  <c r="AZ33" i="6"/>
  <c r="M32" i="6"/>
  <c r="BA28" i="6"/>
  <c r="AX28" i="6"/>
  <c r="M28" i="6" s="1"/>
  <c r="AY28" i="6"/>
  <c r="AZ28" i="6"/>
  <c r="BA27" i="6"/>
  <c r="AX27" i="6"/>
  <c r="M27" i="6" s="1"/>
  <c r="AZ27" i="6"/>
  <c r="AY27" i="6"/>
  <c r="BA26" i="6"/>
  <c r="AX26" i="6"/>
  <c r="M26" i="6" s="1"/>
  <c r="AY26" i="6"/>
  <c r="AZ26" i="6"/>
  <c r="BA25" i="6"/>
  <c r="AX25" i="6"/>
  <c r="M25" i="6" s="1"/>
  <c r="AZ25" i="6"/>
  <c r="AY25" i="6"/>
  <c r="BA24" i="6"/>
  <c r="AX24" i="6"/>
  <c r="M24" i="6" s="1"/>
  <c r="AY24" i="6"/>
  <c r="AZ24" i="6"/>
  <c r="BA23" i="6"/>
  <c r="AX23" i="6"/>
  <c r="M23" i="6" s="1"/>
  <c r="AZ23" i="6"/>
  <c r="AY23" i="6"/>
  <c r="BA22" i="6"/>
  <c r="AX22" i="6"/>
  <c r="M22" i="6" s="1"/>
  <c r="AY22" i="6"/>
  <c r="AZ22" i="6"/>
  <c r="BA21" i="6"/>
  <c r="AX21" i="6"/>
  <c r="M21" i="6" s="1"/>
  <c r="AZ21" i="6"/>
  <c r="AY21" i="6"/>
  <c r="BA20" i="6"/>
  <c r="AX20" i="6"/>
  <c r="M20" i="6" s="1"/>
  <c r="AY20" i="6"/>
  <c r="AZ20" i="6"/>
  <c r="BA19" i="6"/>
  <c r="AX19" i="6"/>
  <c r="M19" i="6" s="1"/>
  <c r="AZ19" i="6"/>
  <c r="AY19" i="6"/>
  <c r="BA18" i="6"/>
  <c r="AX18" i="6"/>
  <c r="M18" i="6" s="1"/>
  <c r="AY18" i="6"/>
  <c r="AZ18" i="6"/>
  <c r="BA17" i="6"/>
  <c r="AX17" i="6"/>
  <c r="M17" i="6" s="1"/>
  <c r="AY17" i="6"/>
  <c r="AZ17" i="6"/>
  <c r="BA16" i="6"/>
  <c r="AX16" i="6"/>
  <c r="M16" i="6" s="1"/>
  <c r="AZ16" i="6"/>
  <c r="AY16" i="6"/>
  <c r="BA15" i="6"/>
  <c r="AX15" i="6"/>
  <c r="M15" i="6" s="1"/>
  <c r="AY15" i="6"/>
  <c r="AZ15" i="6"/>
  <c r="BA14" i="6"/>
  <c r="AX14" i="6"/>
  <c r="M14" i="6" s="1"/>
  <c r="AZ14" i="6"/>
  <c r="AY14" i="6"/>
  <c r="BA13" i="6"/>
  <c r="AX13" i="6"/>
  <c r="M13" i="6" s="1"/>
  <c r="AY13" i="6"/>
  <c r="AZ13" i="6"/>
  <c r="BA12" i="6"/>
  <c r="AX12" i="6"/>
  <c r="M12" i="6" s="1"/>
  <c r="AZ12" i="6"/>
  <c r="AY12" i="6"/>
  <c r="BA11" i="6"/>
  <c r="AX11" i="6"/>
  <c r="M11" i="6" s="1"/>
  <c r="AY11" i="6"/>
  <c r="AZ11" i="6"/>
  <c r="BA10" i="6"/>
  <c r="AX10" i="6"/>
  <c r="M10" i="6" s="1"/>
  <c r="AZ10" i="6"/>
  <c r="AY10" i="6"/>
  <c r="BA9" i="6"/>
  <c r="AX9" i="6"/>
  <c r="M9" i="6" s="1"/>
  <c r="AY9" i="6"/>
  <c r="AZ9" i="6"/>
  <c r="BA8" i="6"/>
  <c r="AX8" i="6"/>
  <c r="M8" i="6" s="1"/>
  <c r="AZ8" i="6"/>
  <c r="AY8" i="6"/>
  <c r="BA7" i="6"/>
  <c r="AX7" i="6"/>
  <c r="M7" i="6" s="1"/>
  <c r="AY7" i="6"/>
  <c r="AZ7" i="6"/>
  <c r="BA6" i="6"/>
  <c r="AX6" i="6"/>
  <c r="M6" i="6" s="1"/>
  <c r="AZ6" i="6"/>
  <c r="AY6" i="6"/>
  <c r="BA5" i="6"/>
  <c r="AX5" i="6"/>
  <c r="M5" i="6" s="1"/>
  <c r="AY5" i="6"/>
  <c r="AZ5" i="6"/>
  <c r="BA190" i="6"/>
  <c r="AX190" i="6"/>
  <c r="M190" i="6" s="1"/>
  <c r="AZ190" i="6"/>
  <c r="AY190" i="6"/>
  <c r="BA184" i="6"/>
  <c r="AX184" i="6"/>
  <c r="M184" i="6" s="1"/>
  <c r="AY184" i="6"/>
  <c r="AZ184" i="6"/>
  <c r="AP165" i="6"/>
  <c r="K165" i="6" s="1"/>
  <c r="AI168" i="6"/>
  <c r="X164" i="6"/>
  <c r="X136" i="6"/>
  <c r="AR161" i="6"/>
  <c r="X139" i="6"/>
  <c r="AB137" i="6"/>
  <c r="AV134" i="6"/>
  <c r="AV122" i="6"/>
  <c r="AS138" i="6"/>
  <c r="AS182" i="6"/>
  <c r="AS166" i="6"/>
  <c r="AU136" i="6"/>
  <c r="AU130" i="6"/>
  <c r="AQ166" i="6"/>
  <c r="AQ168" i="6"/>
  <c r="AU163" i="6"/>
  <c r="AS132" i="6"/>
  <c r="AK133" i="6"/>
  <c r="AG41" i="6"/>
  <c r="AJ187" i="6"/>
  <c r="AF173" i="6"/>
  <c r="AJ165" i="6"/>
  <c r="AJ161" i="6"/>
  <c r="AK188" i="6"/>
  <c r="AK167" i="6"/>
  <c r="AK132" i="6"/>
  <c r="AK123" i="6"/>
  <c r="AK115" i="6"/>
  <c r="AK183" i="6"/>
  <c r="AI172" i="6"/>
  <c r="AF138" i="6"/>
  <c r="AG109" i="6"/>
  <c r="AG31" i="6"/>
  <c r="AK124" i="6"/>
  <c r="AK111" i="6"/>
  <c r="AK64" i="6"/>
  <c r="AF85" i="6"/>
  <c r="AF114" i="6"/>
  <c r="AF109" i="6"/>
  <c r="AI191" i="6"/>
  <c r="AE190" i="6"/>
  <c r="AI187" i="6"/>
  <c r="AI184" i="6"/>
  <c r="AJ130" i="6"/>
  <c r="AJ126" i="6"/>
  <c r="AJ123" i="6"/>
  <c r="AJ119" i="6"/>
  <c r="AJ38" i="6"/>
  <c r="AA186" i="6"/>
  <c r="AA176" i="6"/>
  <c r="AA174" i="6"/>
  <c r="AF162" i="6"/>
  <c r="AE186" i="6"/>
  <c r="AA189" i="6"/>
  <c r="AG176" i="6"/>
  <c r="AG174" i="6"/>
  <c r="AA182" i="6"/>
  <c r="AE114" i="6"/>
  <c r="AE91" i="6"/>
  <c r="AE54" i="6"/>
  <c r="AA170" i="6"/>
  <c r="AE170" i="6"/>
  <c r="AE167" i="6"/>
  <c r="AE166" i="6"/>
  <c r="AE78" i="6"/>
  <c r="AE69" i="6"/>
  <c r="AE62" i="6"/>
  <c r="AE53" i="6"/>
  <c r="AE46" i="6"/>
  <c r="AE127" i="6"/>
  <c r="AE112" i="6"/>
  <c r="AE89" i="6"/>
  <c r="AE45" i="6"/>
  <c r="W188" i="6"/>
  <c r="W185" i="6"/>
  <c r="W175" i="6"/>
  <c r="W169" i="6"/>
  <c r="W173" i="6"/>
  <c r="AV114" i="6"/>
  <c r="AQ191" i="6"/>
  <c r="AA191" i="6"/>
  <c r="AM190" i="6"/>
  <c r="W190" i="6"/>
  <c r="AI189" i="6"/>
  <c r="AU188" i="6"/>
  <c r="AE188" i="6"/>
  <c r="AQ187" i="6"/>
  <c r="AA187" i="6"/>
  <c r="AI186" i="6"/>
  <c r="AU185" i="6"/>
  <c r="AE185" i="6"/>
  <c r="AQ184" i="6"/>
  <c r="AA184" i="6"/>
  <c r="AM183" i="6"/>
  <c r="W183" i="6"/>
  <c r="AI182" i="6"/>
  <c r="AI176" i="6"/>
  <c r="AU175" i="6"/>
  <c r="AE175" i="6"/>
  <c r="AI174" i="6"/>
  <c r="AU173" i="6"/>
  <c r="AE173" i="6"/>
  <c r="AQ172" i="6"/>
  <c r="AA172" i="6"/>
  <c r="AM171" i="6"/>
  <c r="W171" i="6"/>
  <c r="AI170" i="6"/>
  <c r="AU169" i="6"/>
  <c r="AE169" i="6"/>
  <c r="AA168" i="6"/>
  <c r="AM167" i="6"/>
  <c r="W167" i="6"/>
  <c r="AD166" i="6"/>
  <c r="H166" i="6" s="1"/>
  <c r="Z165" i="6"/>
  <c r="G165" i="6" s="1"/>
  <c r="AV162" i="6"/>
  <c r="AN139" i="6"/>
  <c r="AV128" i="6"/>
  <c r="AN127" i="6"/>
  <c r="AR121" i="6"/>
  <c r="AM191" i="6"/>
  <c r="W191" i="6"/>
  <c r="AI190" i="6"/>
  <c r="AU189" i="6"/>
  <c r="AE189" i="6"/>
  <c r="AQ188" i="6"/>
  <c r="AA188" i="6"/>
  <c r="AM187" i="6"/>
  <c r="W187" i="6"/>
  <c r="AU186" i="6"/>
  <c r="AQ185" i="6"/>
  <c r="AA185" i="6"/>
  <c r="AM184" i="6"/>
  <c r="W184" i="6"/>
  <c r="AI183" i="6"/>
  <c r="AU182" i="6"/>
  <c r="AE182" i="6"/>
  <c r="AU176" i="6"/>
  <c r="AE176" i="6"/>
  <c r="AQ175" i="6"/>
  <c r="AA175" i="6"/>
  <c r="AU174" i="6"/>
  <c r="AE174" i="6"/>
  <c r="AQ173" i="6"/>
  <c r="AA173" i="6"/>
  <c r="AM172" i="6"/>
  <c r="W172" i="6"/>
  <c r="AI171" i="6"/>
  <c r="AU170" i="6"/>
  <c r="AQ169" i="6"/>
  <c r="AA169" i="6"/>
  <c r="AM168" i="6"/>
  <c r="W168" i="6"/>
  <c r="AI167" i="6"/>
  <c r="AU166" i="6"/>
  <c r="V166" i="6"/>
  <c r="F166" i="6" s="1"/>
  <c r="AN164" i="6"/>
  <c r="AR137" i="6"/>
  <c r="AV132" i="6"/>
  <c r="AN130" i="6"/>
  <c r="AV118" i="6"/>
  <c r="AN116" i="6"/>
  <c r="AU190" i="6"/>
  <c r="AQ189" i="6"/>
  <c r="AM188" i="6"/>
  <c r="AQ186" i="6"/>
  <c r="AM185" i="6"/>
  <c r="AU183" i="6"/>
  <c r="AQ182" i="6"/>
  <c r="AQ176" i="6"/>
  <c r="AM175" i="6"/>
  <c r="AQ174" i="6"/>
  <c r="AM173" i="6"/>
  <c r="AU171" i="6"/>
  <c r="AQ170" i="6"/>
  <c r="AM169" i="6"/>
  <c r="AU167" i="6"/>
  <c r="X191" i="6"/>
  <c r="AB191" i="6"/>
  <c r="AF191" i="6"/>
  <c r="AJ191" i="6"/>
  <c r="AN191" i="6"/>
  <c r="AR191" i="6"/>
  <c r="AV191" i="6"/>
  <c r="Y191" i="6"/>
  <c r="AC191" i="6"/>
  <c r="AG191" i="6"/>
  <c r="AK191" i="6"/>
  <c r="AO191" i="6"/>
  <c r="AS191" i="6"/>
  <c r="AW191" i="6"/>
  <c r="V191" i="6"/>
  <c r="F191" i="6" s="1"/>
  <c r="Z191" i="6"/>
  <c r="G191" i="6" s="1"/>
  <c r="AD191" i="6"/>
  <c r="H191" i="6" s="1"/>
  <c r="AH191" i="6"/>
  <c r="I191" i="6" s="1"/>
  <c r="AL191" i="6"/>
  <c r="J191" i="6" s="1"/>
  <c r="AP191" i="6"/>
  <c r="K191" i="6" s="1"/>
  <c r="AT191" i="6"/>
  <c r="L191" i="6" s="1"/>
  <c r="X190" i="6"/>
  <c r="AB190" i="6"/>
  <c r="AF190" i="6"/>
  <c r="AJ190" i="6"/>
  <c r="AN190" i="6"/>
  <c r="AR190" i="6"/>
  <c r="AV190" i="6"/>
  <c r="Y190" i="6"/>
  <c r="AC190" i="6"/>
  <c r="AG190" i="6"/>
  <c r="AK190" i="6"/>
  <c r="AO190" i="6"/>
  <c r="AS190" i="6"/>
  <c r="AW190" i="6"/>
  <c r="V190" i="6"/>
  <c r="F190" i="6" s="1"/>
  <c r="Z190" i="6"/>
  <c r="G190" i="6" s="1"/>
  <c r="AD190" i="6"/>
  <c r="H190" i="6" s="1"/>
  <c r="AH190" i="6"/>
  <c r="I190" i="6" s="1"/>
  <c r="AL190" i="6"/>
  <c r="J190" i="6" s="1"/>
  <c r="AP190" i="6"/>
  <c r="K190" i="6" s="1"/>
  <c r="AT190" i="6"/>
  <c r="L190" i="6" s="1"/>
  <c r="X189" i="6"/>
  <c r="AB189" i="6"/>
  <c r="AF189" i="6"/>
  <c r="AJ189" i="6"/>
  <c r="AN189" i="6"/>
  <c r="AR189" i="6"/>
  <c r="AV189" i="6"/>
  <c r="Y189" i="6"/>
  <c r="AC189" i="6"/>
  <c r="AG189" i="6"/>
  <c r="AK189" i="6"/>
  <c r="AO189" i="6"/>
  <c r="AS189" i="6"/>
  <c r="AW189" i="6"/>
  <c r="V189" i="6"/>
  <c r="F189" i="6" s="1"/>
  <c r="Z189" i="6"/>
  <c r="G189" i="6" s="1"/>
  <c r="AD189" i="6"/>
  <c r="H189" i="6" s="1"/>
  <c r="AH189" i="6"/>
  <c r="I189" i="6" s="1"/>
  <c r="AL189" i="6"/>
  <c r="J189" i="6" s="1"/>
  <c r="AP189" i="6"/>
  <c r="K189" i="6" s="1"/>
  <c r="AT189" i="6"/>
  <c r="L189" i="6" s="1"/>
  <c r="X188" i="6"/>
  <c r="AB188" i="6"/>
  <c r="AF188" i="6"/>
  <c r="AJ188" i="6"/>
  <c r="AN188" i="6"/>
  <c r="AR188" i="6"/>
  <c r="AV188" i="6"/>
  <c r="Y188" i="6"/>
  <c r="AC188" i="6"/>
  <c r="AG188" i="6"/>
  <c r="AO188" i="6"/>
  <c r="AS188" i="6"/>
  <c r="AW188" i="6"/>
  <c r="V188" i="6"/>
  <c r="F188" i="6" s="1"/>
  <c r="Z188" i="6"/>
  <c r="G188" i="6" s="1"/>
  <c r="AD188" i="6"/>
  <c r="H188" i="6" s="1"/>
  <c r="AH188" i="6"/>
  <c r="I188" i="6" s="1"/>
  <c r="AL188" i="6"/>
  <c r="J188" i="6" s="1"/>
  <c r="AP188" i="6"/>
  <c r="K188" i="6" s="1"/>
  <c r="AT188" i="6"/>
  <c r="L188" i="6" s="1"/>
  <c r="X187" i="6"/>
  <c r="AB187" i="6"/>
  <c r="AF187" i="6"/>
  <c r="AN187" i="6"/>
  <c r="AR187" i="6"/>
  <c r="AV187" i="6"/>
  <c r="Y187" i="6"/>
  <c r="AC187" i="6"/>
  <c r="AG187" i="6"/>
  <c r="AK187" i="6"/>
  <c r="AO187" i="6"/>
  <c r="AS187" i="6"/>
  <c r="AW187" i="6"/>
  <c r="V187" i="6"/>
  <c r="F187" i="6" s="1"/>
  <c r="Z187" i="6"/>
  <c r="G187" i="6" s="1"/>
  <c r="AD187" i="6"/>
  <c r="H187" i="6" s="1"/>
  <c r="AH187" i="6"/>
  <c r="I187" i="6" s="1"/>
  <c r="AL187" i="6"/>
  <c r="J187" i="6" s="1"/>
  <c r="AP187" i="6"/>
  <c r="K187" i="6" s="1"/>
  <c r="AT187" i="6"/>
  <c r="L187" i="6" s="1"/>
  <c r="X186" i="6"/>
  <c r="AB186" i="6"/>
  <c r="AF186" i="6"/>
  <c r="AJ186" i="6"/>
  <c r="AN186" i="6"/>
  <c r="AR186" i="6"/>
  <c r="AV186" i="6"/>
  <c r="Y186" i="6"/>
  <c r="AC186" i="6"/>
  <c r="AG186" i="6"/>
  <c r="AK186" i="6"/>
  <c r="AO186" i="6"/>
  <c r="AS186" i="6"/>
  <c r="AW186" i="6"/>
  <c r="V186" i="6"/>
  <c r="F186" i="6" s="1"/>
  <c r="Z186" i="6"/>
  <c r="G186" i="6" s="1"/>
  <c r="AD186" i="6"/>
  <c r="H186" i="6" s="1"/>
  <c r="AH186" i="6"/>
  <c r="I186" i="6" s="1"/>
  <c r="AL186" i="6"/>
  <c r="J186" i="6" s="1"/>
  <c r="AP186" i="6"/>
  <c r="K186" i="6" s="1"/>
  <c r="AT186" i="6"/>
  <c r="L186" i="6" s="1"/>
  <c r="X185" i="6"/>
  <c r="AB185" i="6"/>
  <c r="AF185" i="6"/>
  <c r="AJ185" i="6"/>
  <c r="AN185" i="6"/>
  <c r="AR185" i="6"/>
  <c r="AV185" i="6"/>
  <c r="Y185" i="6"/>
  <c r="AC185" i="6"/>
  <c r="AG185" i="6"/>
  <c r="AK185" i="6"/>
  <c r="AO185" i="6"/>
  <c r="AS185" i="6"/>
  <c r="AW185" i="6"/>
  <c r="V185" i="6"/>
  <c r="F185" i="6" s="1"/>
  <c r="Z185" i="6"/>
  <c r="G185" i="6" s="1"/>
  <c r="AD185" i="6"/>
  <c r="H185" i="6" s="1"/>
  <c r="AH185" i="6"/>
  <c r="I185" i="6" s="1"/>
  <c r="AL185" i="6"/>
  <c r="J185" i="6" s="1"/>
  <c r="AP185" i="6"/>
  <c r="K185" i="6" s="1"/>
  <c r="AT185" i="6"/>
  <c r="L185" i="6" s="1"/>
  <c r="X184" i="6"/>
  <c r="AB184" i="6"/>
  <c r="AF184" i="6"/>
  <c r="AJ184" i="6"/>
  <c r="AN184" i="6"/>
  <c r="AR184" i="6"/>
  <c r="AV184" i="6"/>
  <c r="Y184" i="6"/>
  <c r="AC184" i="6"/>
  <c r="AG184" i="6"/>
  <c r="AK184" i="6"/>
  <c r="AO184" i="6"/>
  <c r="AS184" i="6"/>
  <c r="AW184" i="6"/>
  <c r="V184" i="6"/>
  <c r="F184" i="6" s="1"/>
  <c r="Z184" i="6"/>
  <c r="G184" i="6" s="1"/>
  <c r="AD184" i="6"/>
  <c r="H184" i="6" s="1"/>
  <c r="AH184" i="6"/>
  <c r="I184" i="6" s="1"/>
  <c r="AL184" i="6"/>
  <c r="J184" i="6" s="1"/>
  <c r="AP184" i="6"/>
  <c r="K184" i="6" s="1"/>
  <c r="AT184" i="6"/>
  <c r="L184" i="6" s="1"/>
  <c r="X183" i="6"/>
  <c r="AB183" i="6"/>
  <c r="AF183" i="6"/>
  <c r="AJ183" i="6"/>
  <c r="AN183" i="6"/>
  <c r="AR183" i="6"/>
  <c r="AV183" i="6"/>
  <c r="Y183" i="6"/>
  <c r="AC183" i="6"/>
  <c r="AG183" i="6"/>
  <c r="AO183" i="6"/>
  <c r="AS183" i="6"/>
  <c r="AW183" i="6"/>
  <c r="V183" i="6"/>
  <c r="F183" i="6" s="1"/>
  <c r="Z183" i="6"/>
  <c r="G183" i="6" s="1"/>
  <c r="AD183" i="6"/>
  <c r="H183" i="6" s="1"/>
  <c r="AH183" i="6"/>
  <c r="I183" i="6" s="1"/>
  <c r="AL183" i="6"/>
  <c r="J183" i="6" s="1"/>
  <c r="AP183" i="6"/>
  <c r="K183" i="6" s="1"/>
  <c r="AT183" i="6"/>
  <c r="L183" i="6" s="1"/>
  <c r="X182" i="6"/>
  <c r="AB182" i="6"/>
  <c r="AF182" i="6"/>
  <c r="AJ182" i="6"/>
  <c r="AN182" i="6"/>
  <c r="AR182" i="6"/>
  <c r="AV182" i="6"/>
  <c r="Y182" i="6"/>
  <c r="AC182" i="6"/>
  <c r="AG182" i="6"/>
  <c r="AK182" i="6"/>
  <c r="AO182" i="6"/>
  <c r="AW182" i="6"/>
  <c r="V182" i="6"/>
  <c r="F182" i="6" s="1"/>
  <c r="Z182" i="6"/>
  <c r="G182" i="6" s="1"/>
  <c r="AD182" i="6"/>
  <c r="H182" i="6" s="1"/>
  <c r="AH182" i="6"/>
  <c r="I182" i="6" s="1"/>
  <c r="AL182" i="6"/>
  <c r="J182" i="6" s="1"/>
  <c r="AP182" i="6"/>
  <c r="K182" i="6" s="1"/>
  <c r="AT182" i="6"/>
  <c r="L182" i="6" s="1"/>
  <c r="X176" i="6"/>
  <c r="AB176" i="6"/>
  <c r="AF176" i="6"/>
  <c r="AJ176" i="6"/>
  <c r="AN176" i="6"/>
  <c r="AR176" i="6"/>
  <c r="AV176" i="6"/>
  <c r="Y176" i="6"/>
  <c r="AC176" i="6"/>
  <c r="AK176" i="6"/>
  <c r="AO176" i="6"/>
  <c r="AS176" i="6"/>
  <c r="AW176" i="6"/>
  <c r="V176" i="6"/>
  <c r="F176" i="6" s="1"/>
  <c r="Z176" i="6"/>
  <c r="G176" i="6" s="1"/>
  <c r="AD176" i="6"/>
  <c r="H176" i="6" s="1"/>
  <c r="AH176" i="6"/>
  <c r="I176" i="6" s="1"/>
  <c r="AL176" i="6"/>
  <c r="J176" i="6" s="1"/>
  <c r="AP176" i="6"/>
  <c r="K176" i="6" s="1"/>
  <c r="AT176" i="6"/>
  <c r="L176" i="6" s="1"/>
  <c r="X175" i="6"/>
  <c r="AB175" i="6"/>
  <c r="AF175" i="6"/>
  <c r="AJ175" i="6"/>
  <c r="AN175" i="6"/>
  <c r="AR175" i="6"/>
  <c r="AV175" i="6"/>
  <c r="Y175" i="6"/>
  <c r="AC175" i="6"/>
  <c r="AG175" i="6"/>
  <c r="AK175" i="6"/>
  <c r="AO175" i="6"/>
  <c r="AS175" i="6"/>
  <c r="AW175" i="6"/>
  <c r="V175" i="6"/>
  <c r="F175" i="6" s="1"/>
  <c r="Z175" i="6"/>
  <c r="G175" i="6" s="1"/>
  <c r="AD175" i="6"/>
  <c r="H175" i="6" s="1"/>
  <c r="AH175" i="6"/>
  <c r="I175" i="6" s="1"/>
  <c r="AL175" i="6"/>
  <c r="J175" i="6" s="1"/>
  <c r="AP175" i="6"/>
  <c r="K175" i="6" s="1"/>
  <c r="AT175" i="6"/>
  <c r="L175" i="6" s="1"/>
  <c r="X174" i="6"/>
  <c r="AB174" i="6"/>
  <c r="AF174" i="6"/>
  <c r="AJ174" i="6"/>
  <c r="AN174" i="6"/>
  <c r="AR174" i="6"/>
  <c r="AV174" i="6"/>
  <c r="Y174" i="6"/>
  <c r="AC174" i="6"/>
  <c r="AK174" i="6"/>
  <c r="AO174" i="6"/>
  <c r="AS174" i="6"/>
  <c r="AW174" i="6"/>
  <c r="V174" i="6"/>
  <c r="F174" i="6" s="1"/>
  <c r="Z174" i="6"/>
  <c r="G174" i="6" s="1"/>
  <c r="AD174" i="6"/>
  <c r="H174" i="6" s="1"/>
  <c r="AH174" i="6"/>
  <c r="I174" i="6" s="1"/>
  <c r="AL174" i="6"/>
  <c r="J174" i="6" s="1"/>
  <c r="AP174" i="6"/>
  <c r="K174" i="6" s="1"/>
  <c r="AT174" i="6"/>
  <c r="L174" i="6" s="1"/>
  <c r="X173" i="6"/>
  <c r="AB173" i="6"/>
  <c r="AJ173" i="6"/>
  <c r="AN173" i="6"/>
  <c r="AR173" i="6"/>
  <c r="AV173" i="6"/>
  <c r="Y173" i="6"/>
  <c r="AC173" i="6"/>
  <c r="AG173" i="6"/>
  <c r="AK173" i="6"/>
  <c r="AO173" i="6"/>
  <c r="AS173" i="6"/>
  <c r="AW173" i="6"/>
  <c r="V173" i="6"/>
  <c r="F173" i="6" s="1"/>
  <c r="Z173" i="6"/>
  <c r="G173" i="6" s="1"/>
  <c r="AD173" i="6"/>
  <c r="H173" i="6" s="1"/>
  <c r="AH173" i="6"/>
  <c r="I173" i="6" s="1"/>
  <c r="AL173" i="6"/>
  <c r="J173" i="6" s="1"/>
  <c r="AP173" i="6"/>
  <c r="K173" i="6" s="1"/>
  <c r="AT173" i="6"/>
  <c r="L173" i="6" s="1"/>
  <c r="X172" i="6"/>
  <c r="AB172" i="6"/>
  <c r="AF172" i="6"/>
  <c r="AJ172" i="6"/>
  <c r="AN172" i="6"/>
  <c r="AR172" i="6"/>
  <c r="AV172" i="6"/>
  <c r="Y172" i="6"/>
  <c r="AC172" i="6"/>
  <c r="AG172" i="6"/>
  <c r="AK172" i="6"/>
  <c r="AO172" i="6"/>
  <c r="AS172" i="6"/>
  <c r="AW172" i="6"/>
  <c r="V172" i="6"/>
  <c r="F172" i="6" s="1"/>
  <c r="Z172" i="6"/>
  <c r="G172" i="6" s="1"/>
  <c r="AD172" i="6"/>
  <c r="H172" i="6" s="1"/>
  <c r="AH172" i="6"/>
  <c r="I172" i="6" s="1"/>
  <c r="AL172" i="6"/>
  <c r="J172" i="6" s="1"/>
  <c r="AP172" i="6"/>
  <c r="K172" i="6" s="1"/>
  <c r="AT172" i="6"/>
  <c r="L172" i="6" s="1"/>
  <c r="X171" i="6"/>
  <c r="AB171" i="6"/>
  <c r="AF171" i="6"/>
  <c r="AN171" i="6"/>
  <c r="AR171" i="6"/>
  <c r="AV171" i="6"/>
  <c r="Y171" i="6"/>
  <c r="AC171" i="6"/>
  <c r="AG171" i="6"/>
  <c r="AK171" i="6"/>
  <c r="AO171" i="6"/>
  <c r="AS171" i="6"/>
  <c r="AW171" i="6"/>
  <c r="V171" i="6"/>
  <c r="F171" i="6" s="1"/>
  <c r="Z171" i="6"/>
  <c r="G171" i="6" s="1"/>
  <c r="AD171" i="6"/>
  <c r="H171" i="6" s="1"/>
  <c r="AH171" i="6"/>
  <c r="I171" i="6" s="1"/>
  <c r="AL171" i="6"/>
  <c r="J171" i="6" s="1"/>
  <c r="AP171" i="6"/>
  <c r="K171" i="6" s="1"/>
  <c r="AT171" i="6"/>
  <c r="L171" i="6" s="1"/>
  <c r="X170" i="6"/>
  <c r="AB170" i="6"/>
  <c r="AF170" i="6"/>
  <c r="AJ170" i="6"/>
  <c r="AN170" i="6"/>
  <c r="AR170" i="6"/>
  <c r="AV170" i="6"/>
  <c r="Y170" i="6"/>
  <c r="AC170" i="6"/>
  <c r="AG170" i="6"/>
  <c r="AK170" i="6"/>
  <c r="AO170" i="6"/>
  <c r="AS170" i="6"/>
  <c r="AW170" i="6"/>
  <c r="V170" i="6"/>
  <c r="F170" i="6" s="1"/>
  <c r="Z170" i="6"/>
  <c r="G170" i="6" s="1"/>
  <c r="AD170" i="6"/>
  <c r="H170" i="6" s="1"/>
  <c r="AH170" i="6"/>
  <c r="I170" i="6" s="1"/>
  <c r="AL170" i="6"/>
  <c r="J170" i="6" s="1"/>
  <c r="AP170" i="6"/>
  <c r="K170" i="6" s="1"/>
  <c r="AT170" i="6"/>
  <c r="L170" i="6" s="1"/>
  <c r="X169" i="6"/>
  <c r="AB169" i="6"/>
  <c r="AF169" i="6"/>
  <c r="AJ169" i="6"/>
  <c r="AN169" i="6"/>
  <c r="AR169" i="6"/>
  <c r="AV169" i="6"/>
  <c r="Y169" i="6"/>
  <c r="AC169" i="6"/>
  <c r="AG169" i="6"/>
  <c r="AK169" i="6"/>
  <c r="AO169" i="6"/>
  <c r="AS169" i="6"/>
  <c r="AW169" i="6"/>
  <c r="V169" i="6"/>
  <c r="F169" i="6" s="1"/>
  <c r="Z169" i="6"/>
  <c r="G169" i="6" s="1"/>
  <c r="AD169" i="6"/>
  <c r="H169" i="6" s="1"/>
  <c r="AH169" i="6"/>
  <c r="I169" i="6" s="1"/>
  <c r="AL169" i="6"/>
  <c r="J169" i="6" s="1"/>
  <c r="AP169" i="6"/>
  <c r="K169" i="6" s="1"/>
  <c r="AT169" i="6"/>
  <c r="L169" i="6" s="1"/>
  <c r="X168" i="6"/>
  <c r="AB168" i="6"/>
  <c r="AF168" i="6"/>
  <c r="AJ168" i="6"/>
  <c r="AN168" i="6"/>
  <c r="AR168" i="6"/>
  <c r="AV168" i="6"/>
  <c r="Y168" i="6"/>
  <c r="AC168" i="6"/>
  <c r="AG168" i="6"/>
  <c r="AK168" i="6"/>
  <c r="AO168" i="6"/>
  <c r="AS168" i="6"/>
  <c r="AW168" i="6"/>
  <c r="V168" i="6"/>
  <c r="F168" i="6" s="1"/>
  <c r="Z168" i="6"/>
  <c r="G168" i="6" s="1"/>
  <c r="AD168" i="6"/>
  <c r="H168" i="6" s="1"/>
  <c r="AH168" i="6"/>
  <c r="I168" i="6" s="1"/>
  <c r="AL168" i="6"/>
  <c r="J168" i="6" s="1"/>
  <c r="AP168" i="6"/>
  <c r="K168" i="6" s="1"/>
  <c r="AT168" i="6"/>
  <c r="L168" i="6" s="1"/>
  <c r="X167" i="6"/>
  <c r="AB167" i="6"/>
  <c r="AF167" i="6"/>
  <c r="AJ167" i="6"/>
  <c r="AN167" i="6"/>
  <c r="AR167" i="6"/>
  <c r="AV167" i="6"/>
  <c r="Y167" i="6"/>
  <c r="AC167" i="6"/>
  <c r="AG167" i="6"/>
  <c r="AO167" i="6"/>
  <c r="AS167" i="6"/>
  <c r="AW167" i="6"/>
  <c r="V167" i="6"/>
  <c r="F167" i="6" s="1"/>
  <c r="Z167" i="6"/>
  <c r="G167" i="6" s="1"/>
  <c r="AD167" i="6"/>
  <c r="H167" i="6" s="1"/>
  <c r="AH167" i="6"/>
  <c r="I167" i="6" s="1"/>
  <c r="AL167" i="6"/>
  <c r="J167" i="6" s="1"/>
  <c r="AP167" i="6"/>
  <c r="K167" i="6" s="1"/>
  <c r="AT167" i="6"/>
  <c r="L167" i="6" s="1"/>
  <c r="Y166" i="6"/>
  <c r="AC166" i="6"/>
  <c r="AG166" i="6"/>
  <c r="AK166" i="6"/>
  <c r="AO166" i="6"/>
  <c r="W166" i="6"/>
  <c r="AA166" i="6"/>
  <c r="AI166" i="6"/>
  <c r="X166" i="6"/>
  <c r="AF166" i="6"/>
  <c r="AM166" i="6"/>
  <c r="AR166" i="6"/>
  <c r="AV166" i="6"/>
  <c r="Z166" i="6"/>
  <c r="G166" i="6" s="1"/>
  <c r="AH166" i="6"/>
  <c r="I166" i="6" s="1"/>
  <c r="AN166" i="6"/>
  <c r="AW166" i="6"/>
  <c r="AB166" i="6"/>
  <c r="AJ166" i="6"/>
  <c r="AP166" i="6"/>
  <c r="K166" i="6" s="1"/>
  <c r="AT166" i="6"/>
  <c r="L166" i="6" s="1"/>
  <c r="Y165" i="6"/>
  <c r="AC165" i="6"/>
  <c r="AG165" i="6"/>
  <c r="AK165" i="6"/>
  <c r="AO165" i="6"/>
  <c r="AS165" i="6"/>
  <c r="AW165" i="6"/>
  <c r="V165" i="6"/>
  <c r="F165" i="6" s="1"/>
  <c r="W165" i="6"/>
  <c r="AA165" i="6"/>
  <c r="AE165" i="6"/>
  <c r="AI165" i="6"/>
  <c r="AM165" i="6"/>
  <c r="AQ165" i="6"/>
  <c r="AU165" i="6"/>
  <c r="AB165" i="6"/>
  <c r="AR165" i="6"/>
  <c r="AD165" i="6"/>
  <c r="H165" i="6" s="1"/>
  <c r="AL165" i="6"/>
  <c r="J165" i="6" s="1"/>
  <c r="AT165" i="6"/>
  <c r="L165" i="6" s="1"/>
  <c r="X165" i="6"/>
  <c r="AF165" i="6"/>
  <c r="AN165" i="6"/>
  <c r="AV165" i="6"/>
  <c r="Y164" i="6"/>
  <c r="AC164" i="6"/>
  <c r="AG164" i="6"/>
  <c r="AK164" i="6"/>
  <c r="AO164" i="6"/>
  <c r="AS164" i="6"/>
  <c r="AW164" i="6"/>
  <c r="V164" i="6"/>
  <c r="F164" i="6" s="1"/>
  <c r="Z164" i="6"/>
  <c r="G164" i="6" s="1"/>
  <c r="AD164" i="6"/>
  <c r="H164" i="6" s="1"/>
  <c r="AH164" i="6"/>
  <c r="I164" i="6" s="1"/>
  <c r="AL164" i="6"/>
  <c r="J164" i="6" s="1"/>
  <c r="AP164" i="6"/>
  <c r="K164" i="6" s="1"/>
  <c r="AT164" i="6"/>
  <c r="L164" i="6" s="1"/>
  <c r="W164" i="6"/>
  <c r="AA164" i="6"/>
  <c r="AE164" i="6"/>
  <c r="AI164" i="6"/>
  <c r="AM164" i="6"/>
  <c r="AQ164" i="6"/>
  <c r="AU164" i="6"/>
  <c r="AB164" i="6"/>
  <c r="AR164" i="6"/>
  <c r="AF164" i="6"/>
  <c r="AV164" i="6"/>
  <c r="AJ164" i="6"/>
  <c r="Y163" i="6"/>
  <c r="AC163" i="6"/>
  <c r="AG163" i="6"/>
  <c r="AK163" i="6"/>
  <c r="AO163" i="6"/>
  <c r="AS163" i="6"/>
  <c r="AW163" i="6"/>
  <c r="V163" i="6"/>
  <c r="F163" i="6" s="1"/>
  <c r="Z163" i="6"/>
  <c r="G163" i="6" s="1"/>
  <c r="AD163" i="6"/>
  <c r="H163" i="6" s="1"/>
  <c r="AH163" i="6"/>
  <c r="I163" i="6" s="1"/>
  <c r="AL163" i="6"/>
  <c r="J163" i="6" s="1"/>
  <c r="AP163" i="6"/>
  <c r="K163" i="6" s="1"/>
  <c r="AT163" i="6"/>
  <c r="L163" i="6" s="1"/>
  <c r="W163" i="6"/>
  <c r="AA163" i="6"/>
  <c r="AE163" i="6"/>
  <c r="AI163" i="6"/>
  <c r="AM163" i="6"/>
  <c r="AQ163" i="6"/>
  <c r="X163" i="6"/>
  <c r="AN163" i="6"/>
  <c r="AB163" i="6"/>
  <c r="AR163" i="6"/>
  <c r="AF163" i="6"/>
  <c r="AV163" i="6"/>
  <c r="Y162" i="6"/>
  <c r="AC162" i="6"/>
  <c r="AG162" i="6"/>
  <c r="AK162" i="6"/>
  <c r="AO162" i="6"/>
  <c r="AS162" i="6"/>
  <c r="AW162" i="6"/>
  <c r="V162" i="6"/>
  <c r="F162" i="6" s="1"/>
  <c r="Z162" i="6"/>
  <c r="G162" i="6" s="1"/>
  <c r="AD162" i="6"/>
  <c r="H162" i="6" s="1"/>
  <c r="AH162" i="6"/>
  <c r="I162" i="6" s="1"/>
  <c r="AL162" i="6"/>
  <c r="J162" i="6" s="1"/>
  <c r="AP162" i="6"/>
  <c r="K162" i="6" s="1"/>
  <c r="AT162" i="6"/>
  <c r="L162" i="6" s="1"/>
  <c r="W162" i="6"/>
  <c r="AA162" i="6"/>
  <c r="AE162" i="6"/>
  <c r="AI162" i="6"/>
  <c r="AM162" i="6"/>
  <c r="AQ162" i="6"/>
  <c r="AU162" i="6"/>
  <c r="AJ162" i="6"/>
  <c r="X162" i="6"/>
  <c r="AN162" i="6"/>
  <c r="AB162" i="6"/>
  <c r="AR162" i="6"/>
  <c r="Y161" i="6"/>
  <c r="AC161" i="6"/>
  <c r="AG161" i="6"/>
  <c r="AK161" i="6"/>
  <c r="AO161" i="6"/>
  <c r="AS161" i="6"/>
  <c r="AW161" i="6"/>
  <c r="V161" i="6"/>
  <c r="F161" i="6" s="1"/>
  <c r="Z161" i="6"/>
  <c r="G161" i="6" s="1"/>
  <c r="AD161" i="6"/>
  <c r="H161" i="6" s="1"/>
  <c r="AH161" i="6"/>
  <c r="I161" i="6" s="1"/>
  <c r="AL161" i="6"/>
  <c r="J161" i="6" s="1"/>
  <c r="AP161" i="6"/>
  <c r="K161" i="6" s="1"/>
  <c r="AT161" i="6"/>
  <c r="L161" i="6" s="1"/>
  <c r="W161" i="6"/>
  <c r="AA161" i="6"/>
  <c r="AE161" i="6"/>
  <c r="AI161" i="6"/>
  <c r="AM161" i="6"/>
  <c r="AQ161" i="6"/>
  <c r="AU161" i="6"/>
  <c r="AF161" i="6"/>
  <c r="AV161" i="6"/>
  <c r="X161" i="6"/>
  <c r="AN161" i="6"/>
  <c r="Y139" i="6"/>
  <c r="AC139" i="6"/>
  <c r="AG139" i="6"/>
  <c r="AK139" i="6"/>
  <c r="AO139" i="6"/>
  <c r="AS139" i="6"/>
  <c r="AW139" i="6"/>
  <c r="V139" i="6"/>
  <c r="F139" i="6" s="1"/>
  <c r="Z139" i="6"/>
  <c r="G139" i="6" s="1"/>
  <c r="AD139" i="6"/>
  <c r="H139" i="6" s="1"/>
  <c r="AH139" i="6"/>
  <c r="I139" i="6" s="1"/>
  <c r="AL139" i="6"/>
  <c r="J139" i="6" s="1"/>
  <c r="AP139" i="6"/>
  <c r="K139" i="6" s="1"/>
  <c r="AT139" i="6"/>
  <c r="L139" i="6" s="1"/>
  <c r="W139" i="6"/>
  <c r="AA139" i="6"/>
  <c r="AE139" i="6"/>
  <c r="AI139" i="6"/>
  <c r="AM139" i="6"/>
  <c r="AQ139" i="6"/>
  <c r="AU139" i="6"/>
  <c r="AB139" i="6"/>
  <c r="AR139" i="6"/>
  <c r="AF139" i="6"/>
  <c r="AV139" i="6"/>
  <c r="AJ139" i="6"/>
  <c r="Y138" i="6"/>
  <c r="AC138" i="6"/>
  <c r="AG138" i="6"/>
  <c r="AK138" i="6"/>
  <c r="AO138" i="6"/>
  <c r="AW138" i="6"/>
  <c r="V138" i="6"/>
  <c r="F138" i="6" s="1"/>
  <c r="Z138" i="6"/>
  <c r="G138" i="6" s="1"/>
  <c r="AD138" i="6"/>
  <c r="H138" i="6" s="1"/>
  <c r="AH138" i="6"/>
  <c r="I138" i="6" s="1"/>
  <c r="AL138" i="6"/>
  <c r="J138" i="6" s="1"/>
  <c r="AP138" i="6"/>
  <c r="K138" i="6" s="1"/>
  <c r="AT138" i="6"/>
  <c r="L138" i="6" s="1"/>
  <c r="W138" i="6"/>
  <c r="AA138" i="6"/>
  <c r="AE138" i="6"/>
  <c r="AI138" i="6"/>
  <c r="AM138" i="6"/>
  <c r="AQ138" i="6"/>
  <c r="AU138" i="6"/>
  <c r="AJ138" i="6"/>
  <c r="X138" i="6"/>
  <c r="AN138" i="6"/>
  <c r="AB138" i="6"/>
  <c r="AR138" i="6"/>
  <c r="Y137" i="6"/>
  <c r="AC137" i="6"/>
  <c r="AG137" i="6"/>
  <c r="AK137" i="6"/>
  <c r="AO137" i="6"/>
  <c r="AS137" i="6"/>
  <c r="AW137" i="6"/>
  <c r="V137" i="6"/>
  <c r="F137" i="6" s="1"/>
  <c r="Z137" i="6"/>
  <c r="G137" i="6" s="1"/>
  <c r="AD137" i="6"/>
  <c r="H137" i="6" s="1"/>
  <c r="AH137" i="6"/>
  <c r="I137" i="6" s="1"/>
  <c r="AL137" i="6"/>
  <c r="J137" i="6" s="1"/>
  <c r="AP137" i="6"/>
  <c r="K137" i="6" s="1"/>
  <c r="AT137" i="6"/>
  <c r="L137" i="6" s="1"/>
  <c r="W137" i="6"/>
  <c r="AA137" i="6"/>
  <c r="AE137" i="6"/>
  <c r="AI137" i="6"/>
  <c r="AM137" i="6"/>
  <c r="AQ137" i="6"/>
  <c r="AU137" i="6"/>
  <c r="AF137" i="6"/>
  <c r="AV137" i="6"/>
  <c r="AJ137" i="6"/>
  <c r="X137" i="6"/>
  <c r="AN137" i="6"/>
  <c r="Y136" i="6"/>
  <c r="AC136" i="6"/>
  <c r="AG136" i="6"/>
  <c r="AK136" i="6"/>
  <c r="AO136" i="6"/>
  <c r="AS136" i="6"/>
  <c r="AW136" i="6"/>
  <c r="V136" i="6"/>
  <c r="F136" i="6" s="1"/>
  <c r="Z136" i="6"/>
  <c r="G136" i="6" s="1"/>
  <c r="AD136" i="6"/>
  <c r="H136" i="6" s="1"/>
  <c r="AH136" i="6"/>
  <c r="I136" i="6" s="1"/>
  <c r="AL136" i="6"/>
  <c r="J136" i="6" s="1"/>
  <c r="AP136" i="6"/>
  <c r="K136" i="6" s="1"/>
  <c r="AT136" i="6"/>
  <c r="L136" i="6" s="1"/>
  <c r="W136" i="6"/>
  <c r="AA136" i="6"/>
  <c r="AE136" i="6"/>
  <c r="AI136" i="6"/>
  <c r="AM136" i="6"/>
  <c r="AQ136" i="6"/>
  <c r="AB136" i="6"/>
  <c r="AR136" i="6"/>
  <c r="AF136" i="6"/>
  <c r="AV136" i="6"/>
  <c r="AJ136" i="6"/>
  <c r="Y135" i="6"/>
  <c r="AC135" i="6"/>
  <c r="AG135" i="6"/>
  <c r="AK135" i="6"/>
  <c r="AO135" i="6"/>
  <c r="AS135" i="6"/>
  <c r="AW135" i="6"/>
  <c r="V135" i="6"/>
  <c r="F135" i="6" s="1"/>
  <c r="Z135" i="6"/>
  <c r="G135" i="6" s="1"/>
  <c r="AD135" i="6"/>
  <c r="H135" i="6" s="1"/>
  <c r="AH135" i="6"/>
  <c r="I135" i="6" s="1"/>
  <c r="AL135" i="6"/>
  <c r="J135" i="6" s="1"/>
  <c r="AP135" i="6"/>
  <c r="K135" i="6" s="1"/>
  <c r="AT135" i="6"/>
  <c r="L135" i="6" s="1"/>
  <c r="W135" i="6"/>
  <c r="AA135" i="6"/>
  <c r="AE135" i="6"/>
  <c r="AI135" i="6"/>
  <c r="AM135" i="6"/>
  <c r="AQ135" i="6"/>
  <c r="AU135" i="6"/>
  <c r="X135" i="6"/>
  <c r="AN135" i="6"/>
  <c r="AB135" i="6"/>
  <c r="AR135" i="6"/>
  <c r="AF135" i="6"/>
  <c r="AV135" i="6"/>
  <c r="Y134" i="6"/>
  <c r="AC134" i="6"/>
  <c r="AG134" i="6"/>
  <c r="AK134" i="6"/>
  <c r="AO134" i="6"/>
  <c r="AS134" i="6"/>
  <c r="AW134" i="6"/>
  <c r="V134" i="6"/>
  <c r="F134" i="6" s="1"/>
  <c r="Z134" i="6"/>
  <c r="G134" i="6" s="1"/>
  <c r="AD134" i="6"/>
  <c r="H134" i="6" s="1"/>
  <c r="AH134" i="6"/>
  <c r="I134" i="6" s="1"/>
  <c r="AL134" i="6"/>
  <c r="J134" i="6" s="1"/>
  <c r="AP134" i="6"/>
  <c r="K134" i="6" s="1"/>
  <c r="AT134" i="6"/>
  <c r="L134" i="6" s="1"/>
  <c r="W134" i="6"/>
  <c r="AA134" i="6"/>
  <c r="AE134" i="6"/>
  <c r="AI134" i="6"/>
  <c r="AM134" i="6"/>
  <c r="AQ134" i="6"/>
  <c r="AU134" i="6"/>
  <c r="AJ134" i="6"/>
  <c r="X134" i="6"/>
  <c r="AN134" i="6"/>
  <c r="AB134" i="6"/>
  <c r="AR134" i="6"/>
  <c r="Y133" i="6"/>
  <c r="AC133" i="6"/>
  <c r="AG133" i="6"/>
  <c r="AO133" i="6"/>
  <c r="AS133" i="6"/>
  <c r="AW133" i="6"/>
  <c r="V133" i="6"/>
  <c r="F133" i="6" s="1"/>
  <c r="Z133" i="6"/>
  <c r="G133" i="6" s="1"/>
  <c r="AD133" i="6"/>
  <c r="H133" i="6" s="1"/>
  <c r="AH133" i="6"/>
  <c r="I133" i="6" s="1"/>
  <c r="AL133" i="6"/>
  <c r="J133" i="6" s="1"/>
  <c r="AP133" i="6"/>
  <c r="K133" i="6" s="1"/>
  <c r="AT133" i="6"/>
  <c r="L133" i="6" s="1"/>
  <c r="W133" i="6"/>
  <c r="AA133" i="6"/>
  <c r="AE133" i="6"/>
  <c r="AI133" i="6"/>
  <c r="AM133" i="6"/>
  <c r="AQ133" i="6"/>
  <c r="AU133" i="6"/>
  <c r="AB133" i="6"/>
  <c r="AR133" i="6"/>
  <c r="AF133" i="6"/>
  <c r="AV133" i="6"/>
  <c r="AJ133" i="6"/>
  <c r="Y132" i="6"/>
  <c r="AC132" i="6"/>
  <c r="AG132" i="6"/>
  <c r="AO132" i="6"/>
  <c r="AW132" i="6"/>
  <c r="V132" i="6"/>
  <c r="F132" i="6" s="1"/>
  <c r="Z132" i="6"/>
  <c r="G132" i="6" s="1"/>
  <c r="AD132" i="6"/>
  <c r="H132" i="6" s="1"/>
  <c r="AH132" i="6"/>
  <c r="I132" i="6" s="1"/>
  <c r="AL132" i="6"/>
  <c r="J132" i="6" s="1"/>
  <c r="AP132" i="6"/>
  <c r="K132" i="6" s="1"/>
  <c r="AT132" i="6"/>
  <c r="L132" i="6" s="1"/>
  <c r="W132" i="6"/>
  <c r="AA132" i="6"/>
  <c r="AE132" i="6"/>
  <c r="AI132" i="6"/>
  <c r="AM132" i="6"/>
  <c r="AQ132" i="6"/>
  <c r="AU132" i="6"/>
  <c r="AJ132" i="6"/>
  <c r="X132" i="6"/>
  <c r="AN132" i="6"/>
  <c r="AB132" i="6"/>
  <c r="AR132" i="6"/>
  <c r="Y131" i="6"/>
  <c r="AC131" i="6"/>
  <c r="AG131" i="6"/>
  <c r="AK131" i="6"/>
  <c r="AO131" i="6"/>
  <c r="AS131" i="6"/>
  <c r="AW131" i="6"/>
  <c r="V131" i="6"/>
  <c r="F131" i="6" s="1"/>
  <c r="Z131" i="6"/>
  <c r="G131" i="6" s="1"/>
  <c r="AD131" i="6"/>
  <c r="H131" i="6" s="1"/>
  <c r="AH131" i="6"/>
  <c r="I131" i="6" s="1"/>
  <c r="AL131" i="6"/>
  <c r="J131" i="6" s="1"/>
  <c r="AP131" i="6"/>
  <c r="K131" i="6" s="1"/>
  <c r="AT131" i="6"/>
  <c r="L131" i="6" s="1"/>
  <c r="W131" i="6"/>
  <c r="AA131" i="6"/>
  <c r="AE131" i="6"/>
  <c r="AI131" i="6"/>
  <c r="AM131" i="6"/>
  <c r="AQ131" i="6"/>
  <c r="AU131" i="6"/>
  <c r="AF131" i="6"/>
  <c r="AV131" i="6"/>
  <c r="AJ131" i="6"/>
  <c r="X131" i="6"/>
  <c r="AN131" i="6"/>
  <c r="Y130" i="6"/>
  <c r="AC130" i="6"/>
  <c r="AG130" i="6"/>
  <c r="AK130" i="6"/>
  <c r="AO130" i="6"/>
  <c r="AS130" i="6"/>
  <c r="AW130" i="6"/>
  <c r="V130" i="6"/>
  <c r="F130" i="6" s="1"/>
  <c r="Z130" i="6"/>
  <c r="G130" i="6" s="1"/>
  <c r="AD130" i="6"/>
  <c r="H130" i="6" s="1"/>
  <c r="AH130" i="6"/>
  <c r="I130" i="6" s="1"/>
  <c r="AL130" i="6"/>
  <c r="J130" i="6" s="1"/>
  <c r="AP130" i="6"/>
  <c r="K130" i="6" s="1"/>
  <c r="AT130" i="6"/>
  <c r="L130" i="6" s="1"/>
  <c r="W130" i="6"/>
  <c r="AA130" i="6"/>
  <c r="AE130" i="6"/>
  <c r="AI130" i="6"/>
  <c r="AM130" i="6"/>
  <c r="AQ130" i="6"/>
  <c r="AB130" i="6"/>
  <c r="AR130" i="6"/>
  <c r="AF130" i="6"/>
  <c r="AV130" i="6"/>
  <c r="Y129" i="6"/>
  <c r="AC129" i="6"/>
  <c r="AG129" i="6"/>
  <c r="AK129" i="6"/>
  <c r="AO129" i="6"/>
  <c r="AS129" i="6"/>
  <c r="AW129" i="6"/>
  <c r="V129" i="6"/>
  <c r="F129" i="6" s="1"/>
  <c r="Z129" i="6"/>
  <c r="G129" i="6" s="1"/>
  <c r="AD129" i="6"/>
  <c r="H129" i="6" s="1"/>
  <c r="AH129" i="6"/>
  <c r="I129" i="6" s="1"/>
  <c r="AL129" i="6"/>
  <c r="J129" i="6" s="1"/>
  <c r="AP129" i="6"/>
  <c r="K129" i="6" s="1"/>
  <c r="AT129" i="6"/>
  <c r="L129" i="6" s="1"/>
  <c r="W129" i="6"/>
  <c r="AA129" i="6"/>
  <c r="AE129" i="6"/>
  <c r="AI129" i="6"/>
  <c r="AM129" i="6"/>
  <c r="AQ129" i="6"/>
  <c r="AU129" i="6"/>
  <c r="X129" i="6"/>
  <c r="AN129" i="6"/>
  <c r="AB129" i="6"/>
  <c r="AR129" i="6"/>
  <c r="AF129" i="6"/>
  <c r="AV129" i="6"/>
  <c r="Y128" i="6"/>
  <c r="AC128" i="6"/>
  <c r="AG128" i="6"/>
  <c r="AK128" i="6"/>
  <c r="AO128" i="6"/>
  <c r="AS128" i="6"/>
  <c r="AW128" i="6"/>
  <c r="V128" i="6"/>
  <c r="F128" i="6" s="1"/>
  <c r="Z128" i="6"/>
  <c r="G128" i="6" s="1"/>
  <c r="AD128" i="6"/>
  <c r="H128" i="6" s="1"/>
  <c r="AH128" i="6"/>
  <c r="I128" i="6" s="1"/>
  <c r="AL128" i="6"/>
  <c r="J128" i="6" s="1"/>
  <c r="AP128" i="6"/>
  <c r="K128" i="6" s="1"/>
  <c r="AT128" i="6"/>
  <c r="L128" i="6" s="1"/>
  <c r="W128" i="6"/>
  <c r="AA128" i="6"/>
  <c r="AE128" i="6"/>
  <c r="AI128" i="6"/>
  <c r="AM128" i="6"/>
  <c r="AQ128" i="6"/>
  <c r="AU128" i="6"/>
  <c r="AJ128" i="6"/>
  <c r="X128" i="6"/>
  <c r="AN128" i="6"/>
  <c r="AB128" i="6"/>
  <c r="AR128" i="6"/>
  <c r="Y127" i="6"/>
  <c r="AC127" i="6"/>
  <c r="AG127" i="6"/>
  <c r="AK127" i="6"/>
  <c r="AO127" i="6"/>
  <c r="AS127" i="6"/>
  <c r="AW127" i="6"/>
  <c r="V127" i="6"/>
  <c r="F127" i="6" s="1"/>
  <c r="Z127" i="6"/>
  <c r="G127" i="6" s="1"/>
  <c r="AD127" i="6"/>
  <c r="H127" i="6" s="1"/>
  <c r="AH127" i="6"/>
  <c r="I127" i="6" s="1"/>
  <c r="AL127" i="6"/>
  <c r="J127" i="6" s="1"/>
  <c r="AP127" i="6"/>
  <c r="K127" i="6" s="1"/>
  <c r="AT127" i="6"/>
  <c r="L127" i="6" s="1"/>
  <c r="W127" i="6"/>
  <c r="AA127" i="6"/>
  <c r="AI127" i="6"/>
  <c r="AM127" i="6"/>
  <c r="AQ127" i="6"/>
  <c r="AU127" i="6"/>
  <c r="AB127" i="6"/>
  <c r="AR127" i="6"/>
  <c r="AF127" i="6"/>
  <c r="AV127" i="6"/>
  <c r="AJ127" i="6"/>
  <c r="Y126" i="6"/>
  <c r="AC126" i="6"/>
  <c r="AG126" i="6"/>
  <c r="AK126" i="6"/>
  <c r="AO126" i="6"/>
  <c r="AS126" i="6"/>
  <c r="AW126" i="6"/>
  <c r="V126" i="6"/>
  <c r="F126" i="6" s="1"/>
  <c r="Z126" i="6"/>
  <c r="G126" i="6" s="1"/>
  <c r="AD126" i="6"/>
  <c r="H126" i="6" s="1"/>
  <c r="AH126" i="6"/>
  <c r="I126" i="6" s="1"/>
  <c r="AL126" i="6"/>
  <c r="J126" i="6" s="1"/>
  <c r="AP126" i="6"/>
  <c r="K126" i="6" s="1"/>
  <c r="AT126" i="6"/>
  <c r="L126" i="6" s="1"/>
  <c r="W126" i="6"/>
  <c r="AA126" i="6"/>
  <c r="AE126" i="6"/>
  <c r="AI126" i="6"/>
  <c r="AM126" i="6"/>
  <c r="AQ126" i="6"/>
  <c r="AU126" i="6"/>
  <c r="X126" i="6"/>
  <c r="AN126" i="6"/>
  <c r="AB126" i="6"/>
  <c r="AR126" i="6"/>
  <c r="AF126" i="6"/>
  <c r="AV126" i="6"/>
  <c r="Y125" i="6"/>
  <c r="AC125" i="6"/>
  <c r="AG125" i="6"/>
  <c r="AK125" i="6"/>
  <c r="AO125" i="6"/>
  <c r="AS125" i="6"/>
  <c r="AW125" i="6"/>
  <c r="V125" i="6"/>
  <c r="F125" i="6" s="1"/>
  <c r="Z125" i="6"/>
  <c r="G125" i="6" s="1"/>
  <c r="AD125" i="6"/>
  <c r="H125" i="6" s="1"/>
  <c r="AH125" i="6"/>
  <c r="I125" i="6" s="1"/>
  <c r="AL125" i="6"/>
  <c r="J125" i="6" s="1"/>
  <c r="AP125" i="6"/>
  <c r="K125" i="6" s="1"/>
  <c r="AT125" i="6"/>
  <c r="L125" i="6" s="1"/>
  <c r="W125" i="6"/>
  <c r="AA125" i="6"/>
  <c r="AE125" i="6"/>
  <c r="AI125" i="6"/>
  <c r="AM125" i="6"/>
  <c r="AQ125" i="6"/>
  <c r="AU125" i="6"/>
  <c r="AJ125" i="6"/>
  <c r="X125" i="6"/>
  <c r="AN125" i="6"/>
  <c r="AB125" i="6"/>
  <c r="AR125" i="6"/>
  <c r="Y124" i="6"/>
  <c r="AC124" i="6"/>
  <c r="AG124" i="6"/>
  <c r="AO124" i="6"/>
  <c r="AS124" i="6"/>
  <c r="AW124" i="6"/>
  <c r="V124" i="6"/>
  <c r="F124" i="6" s="1"/>
  <c r="Z124" i="6"/>
  <c r="G124" i="6" s="1"/>
  <c r="AD124" i="6"/>
  <c r="H124" i="6" s="1"/>
  <c r="AH124" i="6"/>
  <c r="I124" i="6" s="1"/>
  <c r="AL124" i="6"/>
  <c r="J124" i="6" s="1"/>
  <c r="AP124" i="6"/>
  <c r="K124" i="6" s="1"/>
  <c r="AT124" i="6"/>
  <c r="L124" i="6" s="1"/>
  <c r="W124" i="6"/>
  <c r="AA124" i="6"/>
  <c r="AE124" i="6"/>
  <c r="AI124" i="6"/>
  <c r="AM124" i="6"/>
  <c r="AQ124" i="6"/>
  <c r="AU124" i="6"/>
  <c r="AB124" i="6"/>
  <c r="AR124" i="6"/>
  <c r="AF124" i="6"/>
  <c r="AV124" i="6"/>
  <c r="AJ124" i="6"/>
  <c r="Y123" i="6"/>
  <c r="AC123" i="6"/>
  <c r="AG123" i="6"/>
  <c r="AO123" i="6"/>
  <c r="AS123" i="6"/>
  <c r="AW123" i="6"/>
  <c r="V123" i="6"/>
  <c r="F123" i="6" s="1"/>
  <c r="Z123" i="6"/>
  <c r="G123" i="6" s="1"/>
  <c r="AD123" i="6"/>
  <c r="H123" i="6" s="1"/>
  <c r="AH123" i="6"/>
  <c r="I123" i="6" s="1"/>
  <c r="AL123" i="6"/>
  <c r="J123" i="6" s="1"/>
  <c r="AP123" i="6"/>
  <c r="K123" i="6" s="1"/>
  <c r="AT123" i="6"/>
  <c r="L123" i="6" s="1"/>
  <c r="W123" i="6"/>
  <c r="AA123" i="6"/>
  <c r="AE123" i="6"/>
  <c r="AI123" i="6"/>
  <c r="AM123" i="6"/>
  <c r="AQ123" i="6"/>
  <c r="AU123" i="6"/>
  <c r="X123" i="6"/>
  <c r="AN123" i="6"/>
  <c r="AB123" i="6"/>
  <c r="AR123" i="6"/>
  <c r="AF123" i="6"/>
  <c r="AV123" i="6"/>
  <c r="Y122" i="6"/>
  <c r="AC122" i="6"/>
  <c r="AG122" i="6"/>
  <c r="AK122" i="6"/>
  <c r="AO122" i="6"/>
  <c r="AS122" i="6"/>
  <c r="AW122" i="6"/>
  <c r="V122" i="6"/>
  <c r="F122" i="6" s="1"/>
  <c r="Z122" i="6"/>
  <c r="G122" i="6" s="1"/>
  <c r="AD122" i="6"/>
  <c r="H122" i="6" s="1"/>
  <c r="AH122" i="6"/>
  <c r="I122" i="6" s="1"/>
  <c r="AL122" i="6"/>
  <c r="J122" i="6" s="1"/>
  <c r="AP122" i="6"/>
  <c r="K122" i="6" s="1"/>
  <c r="AT122" i="6"/>
  <c r="L122" i="6" s="1"/>
  <c r="W122" i="6"/>
  <c r="AA122" i="6"/>
  <c r="AE122" i="6"/>
  <c r="AI122" i="6"/>
  <c r="AM122" i="6"/>
  <c r="AQ122" i="6"/>
  <c r="AU122" i="6"/>
  <c r="AJ122" i="6"/>
  <c r="X122" i="6"/>
  <c r="AN122" i="6"/>
  <c r="AB122" i="6"/>
  <c r="AR122" i="6"/>
  <c r="Y121" i="6"/>
  <c r="AC121" i="6"/>
  <c r="AG121" i="6"/>
  <c r="AK121" i="6"/>
  <c r="AO121" i="6"/>
  <c r="AS121" i="6"/>
  <c r="AW121" i="6"/>
  <c r="V121" i="6"/>
  <c r="F121" i="6" s="1"/>
  <c r="Z121" i="6"/>
  <c r="G121" i="6" s="1"/>
  <c r="AD121" i="6"/>
  <c r="H121" i="6" s="1"/>
  <c r="AH121" i="6"/>
  <c r="I121" i="6" s="1"/>
  <c r="AL121" i="6"/>
  <c r="J121" i="6" s="1"/>
  <c r="AP121" i="6"/>
  <c r="K121" i="6" s="1"/>
  <c r="AT121" i="6"/>
  <c r="L121" i="6" s="1"/>
  <c r="W121" i="6"/>
  <c r="AA121" i="6"/>
  <c r="AE121" i="6"/>
  <c r="AI121" i="6"/>
  <c r="AM121" i="6"/>
  <c r="AQ121" i="6"/>
  <c r="AU121" i="6"/>
  <c r="AF121" i="6"/>
  <c r="AV121" i="6"/>
  <c r="AJ121" i="6"/>
  <c r="X121" i="6"/>
  <c r="AN121" i="6"/>
  <c r="Y120" i="6"/>
  <c r="AC120" i="6"/>
  <c r="AG120" i="6"/>
  <c r="AK120" i="6"/>
  <c r="AO120" i="6"/>
  <c r="AS120" i="6"/>
  <c r="AW120" i="6"/>
  <c r="V120" i="6"/>
  <c r="F120" i="6" s="1"/>
  <c r="Z120" i="6"/>
  <c r="G120" i="6" s="1"/>
  <c r="AD120" i="6"/>
  <c r="H120" i="6" s="1"/>
  <c r="AH120" i="6"/>
  <c r="I120" i="6" s="1"/>
  <c r="AL120" i="6"/>
  <c r="J120" i="6" s="1"/>
  <c r="AP120" i="6"/>
  <c r="K120" i="6" s="1"/>
  <c r="AT120" i="6"/>
  <c r="L120" i="6" s="1"/>
  <c r="W120" i="6"/>
  <c r="AA120" i="6"/>
  <c r="AE120" i="6"/>
  <c r="AI120" i="6"/>
  <c r="AM120" i="6"/>
  <c r="AQ120" i="6"/>
  <c r="AU120" i="6"/>
  <c r="AB120" i="6"/>
  <c r="AR120" i="6"/>
  <c r="AF120" i="6"/>
  <c r="AV120" i="6"/>
  <c r="AJ120" i="6"/>
  <c r="Y119" i="6"/>
  <c r="AC119" i="6"/>
  <c r="AG119" i="6"/>
  <c r="AK119" i="6"/>
  <c r="AO119" i="6"/>
  <c r="AS119" i="6"/>
  <c r="AW119" i="6"/>
  <c r="V119" i="6"/>
  <c r="F119" i="6" s="1"/>
  <c r="Z119" i="6"/>
  <c r="G119" i="6" s="1"/>
  <c r="AD119" i="6"/>
  <c r="H119" i="6" s="1"/>
  <c r="AH119" i="6"/>
  <c r="I119" i="6" s="1"/>
  <c r="AL119" i="6"/>
  <c r="J119" i="6" s="1"/>
  <c r="AP119" i="6"/>
  <c r="K119" i="6" s="1"/>
  <c r="AT119" i="6"/>
  <c r="L119" i="6" s="1"/>
  <c r="W119" i="6"/>
  <c r="AA119" i="6"/>
  <c r="AE119" i="6"/>
  <c r="AI119" i="6"/>
  <c r="AM119" i="6"/>
  <c r="AQ119" i="6"/>
  <c r="AU119" i="6"/>
  <c r="X119" i="6"/>
  <c r="AN119" i="6"/>
  <c r="AB119" i="6"/>
  <c r="AR119" i="6"/>
  <c r="AF119" i="6"/>
  <c r="AV119" i="6"/>
  <c r="Y118" i="6"/>
  <c r="AC118" i="6"/>
  <c r="AG118" i="6"/>
  <c r="AK118" i="6"/>
  <c r="AO118" i="6"/>
  <c r="AS118" i="6"/>
  <c r="AW118" i="6"/>
  <c r="V118" i="6"/>
  <c r="F118" i="6" s="1"/>
  <c r="Z118" i="6"/>
  <c r="G118" i="6" s="1"/>
  <c r="AD118" i="6"/>
  <c r="H118" i="6" s="1"/>
  <c r="AH118" i="6"/>
  <c r="I118" i="6" s="1"/>
  <c r="AL118" i="6"/>
  <c r="J118" i="6" s="1"/>
  <c r="AP118" i="6"/>
  <c r="K118" i="6" s="1"/>
  <c r="AT118" i="6"/>
  <c r="L118" i="6" s="1"/>
  <c r="W118" i="6"/>
  <c r="AA118" i="6"/>
  <c r="AE118" i="6"/>
  <c r="AI118" i="6"/>
  <c r="AM118" i="6"/>
  <c r="AQ118" i="6"/>
  <c r="AU118" i="6"/>
  <c r="AJ118" i="6"/>
  <c r="X118" i="6"/>
  <c r="AN118" i="6"/>
  <c r="AB118" i="6"/>
  <c r="AR118" i="6"/>
  <c r="Y117" i="6"/>
  <c r="AC117" i="6"/>
  <c r="AG117" i="6"/>
  <c r="AK117" i="6"/>
  <c r="AO117" i="6"/>
  <c r="AS117" i="6"/>
  <c r="AW117" i="6"/>
  <c r="V117" i="6"/>
  <c r="F117" i="6" s="1"/>
  <c r="Z117" i="6"/>
  <c r="G117" i="6" s="1"/>
  <c r="AD117" i="6"/>
  <c r="H117" i="6" s="1"/>
  <c r="AH117" i="6"/>
  <c r="I117" i="6" s="1"/>
  <c r="AL117" i="6"/>
  <c r="J117" i="6" s="1"/>
  <c r="AP117" i="6"/>
  <c r="K117" i="6" s="1"/>
  <c r="AT117" i="6"/>
  <c r="L117" i="6" s="1"/>
  <c r="W117" i="6"/>
  <c r="AA117" i="6"/>
  <c r="AE117" i="6"/>
  <c r="AI117" i="6"/>
  <c r="AM117" i="6"/>
  <c r="AQ117" i="6"/>
  <c r="AU117" i="6"/>
  <c r="AF117" i="6"/>
  <c r="AV117" i="6"/>
  <c r="AJ117" i="6"/>
  <c r="X117" i="6"/>
  <c r="AN117" i="6"/>
  <c r="Y116" i="6"/>
  <c r="AC116" i="6"/>
  <c r="AG116" i="6"/>
  <c r="AK116" i="6"/>
  <c r="AO116" i="6"/>
  <c r="AS116" i="6"/>
  <c r="AW116" i="6"/>
  <c r="V116" i="6"/>
  <c r="F116" i="6" s="1"/>
  <c r="Z116" i="6"/>
  <c r="G116" i="6" s="1"/>
  <c r="AD116" i="6"/>
  <c r="H116" i="6" s="1"/>
  <c r="AH116" i="6"/>
  <c r="I116" i="6" s="1"/>
  <c r="AL116" i="6"/>
  <c r="J116" i="6" s="1"/>
  <c r="AP116" i="6"/>
  <c r="K116" i="6" s="1"/>
  <c r="AT116" i="6"/>
  <c r="L116" i="6" s="1"/>
  <c r="W116" i="6"/>
  <c r="AA116" i="6"/>
  <c r="AE116" i="6"/>
  <c r="AI116" i="6"/>
  <c r="AM116" i="6"/>
  <c r="AQ116" i="6"/>
  <c r="AU116" i="6"/>
  <c r="AB116" i="6"/>
  <c r="AR116" i="6"/>
  <c r="AF116" i="6"/>
  <c r="AV116" i="6"/>
  <c r="AJ116" i="6"/>
  <c r="Y115" i="6"/>
  <c r="AC115" i="6"/>
  <c r="AG115" i="6"/>
  <c r="AO115" i="6"/>
  <c r="AS115" i="6"/>
  <c r="AW115" i="6"/>
  <c r="V115" i="6"/>
  <c r="F115" i="6" s="1"/>
  <c r="Z115" i="6"/>
  <c r="G115" i="6" s="1"/>
  <c r="AD115" i="6"/>
  <c r="H115" i="6" s="1"/>
  <c r="AH115" i="6"/>
  <c r="I115" i="6" s="1"/>
  <c r="AL115" i="6"/>
  <c r="J115" i="6" s="1"/>
  <c r="AP115" i="6"/>
  <c r="K115" i="6" s="1"/>
  <c r="AT115" i="6"/>
  <c r="L115" i="6" s="1"/>
  <c r="W115" i="6"/>
  <c r="AA115" i="6"/>
  <c r="AE115" i="6"/>
  <c r="AI115" i="6"/>
  <c r="AM115" i="6"/>
  <c r="AQ115" i="6"/>
  <c r="AU115" i="6"/>
  <c r="X115" i="6"/>
  <c r="AN115" i="6"/>
  <c r="AB115" i="6"/>
  <c r="AR115" i="6"/>
  <c r="AF115" i="6"/>
  <c r="AV115" i="6"/>
  <c r="Y114" i="6"/>
  <c r="AC114" i="6"/>
  <c r="AG114" i="6"/>
  <c r="AK114" i="6"/>
  <c r="AO114" i="6"/>
  <c r="AS114" i="6"/>
  <c r="AW114" i="6"/>
  <c r="V114" i="6"/>
  <c r="F114" i="6" s="1"/>
  <c r="Z114" i="6"/>
  <c r="G114" i="6" s="1"/>
  <c r="AD114" i="6"/>
  <c r="H114" i="6" s="1"/>
  <c r="AH114" i="6"/>
  <c r="I114" i="6" s="1"/>
  <c r="AL114" i="6"/>
  <c r="J114" i="6" s="1"/>
  <c r="AP114" i="6"/>
  <c r="K114" i="6" s="1"/>
  <c r="AT114" i="6"/>
  <c r="L114" i="6" s="1"/>
  <c r="W114" i="6"/>
  <c r="AA114" i="6"/>
  <c r="AI114" i="6"/>
  <c r="AM114" i="6"/>
  <c r="AQ114" i="6"/>
  <c r="AU114" i="6"/>
  <c r="AJ114" i="6"/>
  <c r="X114" i="6"/>
  <c r="AN114" i="6"/>
  <c r="AB114" i="6"/>
  <c r="AR114" i="6"/>
  <c r="Y113" i="6"/>
  <c r="AC113" i="6"/>
  <c r="AG113" i="6"/>
  <c r="AK113" i="6"/>
  <c r="AO113" i="6"/>
  <c r="AS113" i="6"/>
  <c r="AW113" i="6"/>
  <c r="V113" i="6"/>
  <c r="F113" i="6" s="1"/>
  <c r="Z113" i="6"/>
  <c r="G113" i="6" s="1"/>
  <c r="AD113" i="6"/>
  <c r="H113" i="6" s="1"/>
  <c r="AH113" i="6"/>
  <c r="I113" i="6" s="1"/>
  <c r="AL113" i="6"/>
  <c r="J113" i="6" s="1"/>
  <c r="AP113" i="6"/>
  <c r="K113" i="6" s="1"/>
  <c r="W113" i="6"/>
  <c r="AA113" i="6"/>
  <c r="AE113" i="6"/>
  <c r="AI113" i="6"/>
  <c r="AM113" i="6"/>
  <c r="AQ113" i="6"/>
  <c r="AU113" i="6"/>
  <c r="AJ113" i="6"/>
  <c r="AV113" i="6"/>
  <c r="X113" i="6"/>
  <c r="AN113" i="6"/>
  <c r="AB113" i="6"/>
  <c r="AR113" i="6"/>
  <c r="AT113" i="6"/>
  <c r="L113" i="6" s="1"/>
  <c r="Y112" i="6"/>
  <c r="AC112" i="6"/>
  <c r="AG112" i="6"/>
  <c r="AK112" i="6"/>
  <c r="AO112" i="6"/>
  <c r="AS112" i="6"/>
  <c r="AW112" i="6"/>
  <c r="V112" i="6"/>
  <c r="F112" i="6" s="1"/>
  <c r="Z112" i="6"/>
  <c r="G112" i="6" s="1"/>
  <c r="AD112" i="6"/>
  <c r="H112" i="6" s="1"/>
  <c r="AH112" i="6"/>
  <c r="I112" i="6" s="1"/>
  <c r="AL112" i="6"/>
  <c r="J112" i="6" s="1"/>
  <c r="AP112" i="6"/>
  <c r="K112" i="6" s="1"/>
  <c r="AT112" i="6"/>
  <c r="L112" i="6" s="1"/>
  <c r="W112" i="6"/>
  <c r="AA112" i="6"/>
  <c r="AI112" i="6"/>
  <c r="AM112" i="6"/>
  <c r="AQ112" i="6"/>
  <c r="AU112" i="6"/>
  <c r="AF112" i="6"/>
  <c r="AV112" i="6"/>
  <c r="AJ112" i="6"/>
  <c r="X112" i="6"/>
  <c r="AN112" i="6"/>
  <c r="AB112" i="6"/>
  <c r="AR112" i="6"/>
  <c r="Y111" i="6"/>
  <c r="AC111" i="6"/>
  <c r="AG111" i="6"/>
  <c r="AO111" i="6"/>
  <c r="AS111" i="6"/>
  <c r="AW111" i="6"/>
  <c r="V111" i="6"/>
  <c r="F111" i="6" s="1"/>
  <c r="Z111" i="6"/>
  <c r="G111" i="6" s="1"/>
  <c r="AD111" i="6"/>
  <c r="H111" i="6" s="1"/>
  <c r="AH111" i="6"/>
  <c r="I111" i="6" s="1"/>
  <c r="AL111" i="6"/>
  <c r="J111" i="6" s="1"/>
  <c r="AP111" i="6"/>
  <c r="K111" i="6" s="1"/>
  <c r="AT111" i="6"/>
  <c r="L111" i="6" s="1"/>
  <c r="W111" i="6"/>
  <c r="AA111" i="6"/>
  <c r="AE111" i="6"/>
  <c r="AI111" i="6"/>
  <c r="AM111" i="6"/>
  <c r="AQ111" i="6"/>
  <c r="AU111" i="6"/>
  <c r="AB111" i="6"/>
  <c r="AR111" i="6"/>
  <c r="AF111" i="6"/>
  <c r="AV111" i="6"/>
  <c r="AJ111" i="6"/>
  <c r="AN111" i="6"/>
  <c r="Y110" i="6"/>
  <c r="AC110" i="6"/>
  <c r="AG110" i="6"/>
  <c r="AK110" i="6"/>
  <c r="AO110" i="6"/>
  <c r="AS110" i="6"/>
  <c r="AW110" i="6"/>
  <c r="V110" i="6"/>
  <c r="F110" i="6" s="1"/>
  <c r="Z110" i="6"/>
  <c r="G110" i="6" s="1"/>
  <c r="AD110" i="6"/>
  <c r="H110" i="6" s="1"/>
  <c r="AH110" i="6"/>
  <c r="I110" i="6" s="1"/>
  <c r="AL110" i="6"/>
  <c r="J110" i="6" s="1"/>
  <c r="AP110" i="6"/>
  <c r="K110" i="6" s="1"/>
  <c r="AT110" i="6"/>
  <c r="L110" i="6" s="1"/>
  <c r="W110" i="6"/>
  <c r="AA110" i="6"/>
  <c r="AE110" i="6"/>
  <c r="AI110" i="6"/>
  <c r="AM110" i="6"/>
  <c r="AQ110" i="6"/>
  <c r="AU110" i="6"/>
  <c r="X110" i="6"/>
  <c r="AN110" i="6"/>
  <c r="AB110" i="6"/>
  <c r="AR110" i="6"/>
  <c r="AF110" i="6"/>
  <c r="AV110" i="6"/>
  <c r="AJ110" i="6"/>
  <c r="Y109" i="6"/>
  <c r="AC109" i="6"/>
  <c r="AK109" i="6"/>
  <c r="AO109" i="6"/>
  <c r="AS109" i="6"/>
  <c r="AW109" i="6"/>
  <c r="V109" i="6"/>
  <c r="F109" i="6" s="1"/>
  <c r="Z109" i="6"/>
  <c r="G109" i="6" s="1"/>
  <c r="AD109" i="6"/>
  <c r="H109" i="6" s="1"/>
  <c r="AH109" i="6"/>
  <c r="I109" i="6" s="1"/>
  <c r="AL109" i="6"/>
  <c r="J109" i="6" s="1"/>
  <c r="AP109" i="6"/>
  <c r="K109" i="6" s="1"/>
  <c r="AT109" i="6"/>
  <c r="L109" i="6" s="1"/>
  <c r="W109" i="6"/>
  <c r="AA109" i="6"/>
  <c r="AE109" i="6"/>
  <c r="AI109" i="6"/>
  <c r="AM109" i="6"/>
  <c r="AQ109" i="6"/>
  <c r="AU109" i="6"/>
  <c r="AJ109" i="6"/>
  <c r="X109" i="6"/>
  <c r="AN109" i="6"/>
  <c r="AB109" i="6"/>
  <c r="AR109" i="6"/>
  <c r="AV109" i="6"/>
  <c r="Y108" i="6"/>
  <c r="AC108" i="6"/>
  <c r="AG108" i="6"/>
  <c r="AK108" i="6"/>
  <c r="AO108" i="6"/>
  <c r="AS108" i="6"/>
  <c r="AW108" i="6"/>
  <c r="V108" i="6"/>
  <c r="F108" i="6" s="1"/>
  <c r="Z108" i="6"/>
  <c r="G108" i="6" s="1"/>
  <c r="AD108" i="6"/>
  <c r="H108" i="6" s="1"/>
  <c r="AH108" i="6"/>
  <c r="I108" i="6" s="1"/>
  <c r="AL108" i="6"/>
  <c r="J108" i="6" s="1"/>
  <c r="AP108" i="6"/>
  <c r="K108" i="6" s="1"/>
  <c r="AT108" i="6"/>
  <c r="L108" i="6" s="1"/>
  <c r="W108" i="6"/>
  <c r="AA108" i="6"/>
  <c r="AE108" i="6"/>
  <c r="AI108" i="6"/>
  <c r="AM108" i="6"/>
  <c r="AQ108" i="6"/>
  <c r="AU108" i="6"/>
  <c r="AF108" i="6"/>
  <c r="AV108" i="6"/>
  <c r="AJ108" i="6"/>
  <c r="X108" i="6"/>
  <c r="AN108" i="6"/>
  <c r="AR108" i="6"/>
  <c r="AB108" i="6"/>
  <c r="Y107" i="6"/>
  <c r="AC107" i="6"/>
  <c r="AG107" i="6"/>
  <c r="AK107" i="6"/>
  <c r="AO107" i="6"/>
  <c r="AS107" i="6"/>
  <c r="AW107" i="6"/>
  <c r="V107" i="6"/>
  <c r="F107" i="6" s="1"/>
  <c r="Z107" i="6"/>
  <c r="G107" i="6" s="1"/>
  <c r="AD107" i="6"/>
  <c r="H107" i="6" s="1"/>
  <c r="AH107" i="6"/>
  <c r="I107" i="6" s="1"/>
  <c r="AL107" i="6"/>
  <c r="J107" i="6" s="1"/>
  <c r="AP107" i="6"/>
  <c r="K107" i="6" s="1"/>
  <c r="AT107" i="6"/>
  <c r="L107" i="6" s="1"/>
  <c r="W107" i="6"/>
  <c r="AA107" i="6"/>
  <c r="AE107" i="6"/>
  <c r="AI107" i="6"/>
  <c r="AM107" i="6"/>
  <c r="AQ107" i="6"/>
  <c r="AU107" i="6"/>
  <c r="AB107" i="6"/>
  <c r="AR107" i="6"/>
  <c r="AF107" i="6"/>
  <c r="AV107" i="6"/>
  <c r="AJ107" i="6"/>
  <c r="X107" i="6"/>
  <c r="AN107" i="6"/>
  <c r="Y106" i="6"/>
  <c r="AC106" i="6"/>
  <c r="AG106" i="6"/>
  <c r="AK106" i="6"/>
  <c r="AO106" i="6"/>
  <c r="AS106" i="6"/>
  <c r="AW106" i="6"/>
  <c r="V106" i="6"/>
  <c r="F106" i="6" s="1"/>
  <c r="Z106" i="6"/>
  <c r="G106" i="6" s="1"/>
  <c r="AD106" i="6"/>
  <c r="H106" i="6" s="1"/>
  <c r="AH106" i="6"/>
  <c r="I106" i="6" s="1"/>
  <c r="AL106" i="6"/>
  <c r="J106" i="6" s="1"/>
  <c r="AP106" i="6"/>
  <c r="K106" i="6" s="1"/>
  <c r="AT106" i="6"/>
  <c r="L106" i="6" s="1"/>
  <c r="W106" i="6"/>
  <c r="AA106" i="6"/>
  <c r="AE106" i="6"/>
  <c r="AI106" i="6"/>
  <c r="AM106" i="6"/>
  <c r="AQ106" i="6"/>
  <c r="AU106" i="6"/>
  <c r="X106" i="6"/>
  <c r="AN106" i="6"/>
  <c r="AB106" i="6"/>
  <c r="AR106" i="6"/>
  <c r="AF106" i="6"/>
  <c r="AV106" i="6"/>
  <c r="AJ106" i="6"/>
  <c r="Y105" i="6"/>
  <c r="AC105" i="6"/>
  <c r="AG105" i="6"/>
  <c r="AK105" i="6"/>
  <c r="AO105" i="6"/>
  <c r="AS105" i="6"/>
  <c r="AW105" i="6"/>
  <c r="V105" i="6"/>
  <c r="F105" i="6" s="1"/>
  <c r="Z105" i="6"/>
  <c r="G105" i="6" s="1"/>
  <c r="AD105" i="6"/>
  <c r="H105" i="6" s="1"/>
  <c r="AH105" i="6"/>
  <c r="I105" i="6" s="1"/>
  <c r="AL105" i="6"/>
  <c r="J105" i="6" s="1"/>
  <c r="AP105" i="6"/>
  <c r="K105" i="6" s="1"/>
  <c r="AT105" i="6"/>
  <c r="L105" i="6" s="1"/>
  <c r="W105" i="6"/>
  <c r="AA105" i="6"/>
  <c r="AE105" i="6"/>
  <c r="AI105" i="6"/>
  <c r="AM105" i="6"/>
  <c r="AQ105" i="6"/>
  <c r="AU105" i="6"/>
  <c r="AJ105" i="6"/>
  <c r="X105" i="6"/>
  <c r="AN105" i="6"/>
  <c r="AB105" i="6"/>
  <c r="AR105" i="6"/>
  <c r="AF105" i="6"/>
  <c r="AV105" i="6"/>
  <c r="Y104" i="6"/>
  <c r="AC104" i="6"/>
  <c r="AG104" i="6"/>
  <c r="AK104" i="6"/>
  <c r="AO104" i="6"/>
  <c r="AS104" i="6"/>
  <c r="AW104" i="6"/>
  <c r="V104" i="6"/>
  <c r="F104" i="6" s="1"/>
  <c r="Z104" i="6"/>
  <c r="G104" i="6" s="1"/>
  <c r="AD104" i="6"/>
  <c r="H104" i="6" s="1"/>
  <c r="AH104" i="6"/>
  <c r="I104" i="6" s="1"/>
  <c r="AL104" i="6"/>
  <c r="J104" i="6" s="1"/>
  <c r="AP104" i="6"/>
  <c r="K104" i="6" s="1"/>
  <c r="AT104" i="6"/>
  <c r="L104" i="6" s="1"/>
  <c r="W104" i="6"/>
  <c r="AA104" i="6"/>
  <c r="AE104" i="6"/>
  <c r="AI104" i="6"/>
  <c r="AM104" i="6"/>
  <c r="AQ104" i="6"/>
  <c r="AU104" i="6"/>
  <c r="AF104" i="6"/>
  <c r="AV104" i="6"/>
  <c r="AJ104" i="6"/>
  <c r="X104" i="6"/>
  <c r="AN104" i="6"/>
  <c r="AR104" i="6"/>
  <c r="AB104" i="6"/>
  <c r="Y103" i="6"/>
  <c r="AC103" i="6"/>
  <c r="AG103" i="6"/>
  <c r="AK103" i="6"/>
  <c r="AO103" i="6"/>
  <c r="AS103" i="6"/>
  <c r="AW103" i="6"/>
  <c r="V103" i="6"/>
  <c r="F103" i="6" s="1"/>
  <c r="Z103" i="6"/>
  <c r="G103" i="6" s="1"/>
  <c r="AD103" i="6"/>
  <c r="H103" i="6" s="1"/>
  <c r="AH103" i="6"/>
  <c r="I103" i="6" s="1"/>
  <c r="AL103" i="6"/>
  <c r="J103" i="6" s="1"/>
  <c r="AP103" i="6"/>
  <c r="K103" i="6" s="1"/>
  <c r="AT103" i="6"/>
  <c r="L103" i="6" s="1"/>
  <c r="W103" i="6"/>
  <c r="AA103" i="6"/>
  <c r="AE103" i="6"/>
  <c r="AI103" i="6"/>
  <c r="AM103" i="6"/>
  <c r="AQ103" i="6"/>
  <c r="AU103" i="6"/>
  <c r="AB103" i="6"/>
  <c r="AR103" i="6"/>
  <c r="AF103" i="6"/>
  <c r="AV103" i="6"/>
  <c r="AJ103" i="6"/>
  <c r="X103" i="6"/>
  <c r="AN103" i="6"/>
  <c r="Y102" i="6"/>
  <c r="AC102" i="6"/>
  <c r="AG102" i="6"/>
  <c r="AK102" i="6"/>
  <c r="AO102" i="6"/>
  <c r="AS102" i="6"/>
  <c r="AW102" i="6"/>
  <c r="V102" i="6"/>
  <c r="F102" i="6" s="1"/>
  <c r="Z102" i="6"/>
  <c r="G102" i="6" s="1"/>
  <c r="AD102" i="6"/>
  <c r="H102" i="6" s="1"/>
  <c r="AH102" i="6"/>
  <c r="I102" i="6" s="1"/>
  <c r="AL102" i="6"/>
  <c r="J102" i="6" s="1"/>
  <c r="AP102" i="6"/>
  <c r="K102" i="6" s="1"/>
  <c r="AT102" i="6"/>
  <c r="L102" i="6" s="1"/>
  <c r="W102" i="6"/>
  <c r="AA102" i="6"/>
  <c r="AE102" i="6"/>
  <c r="AI102" i="6"/>
  <c r="AM102" i="6"/>
  <c r="AQ102" i="6"/>
  <c r="AU102" i="6"/>
  <c r="X102" i="6"/>
  <c r="AN102" i="6"/>
  <c r="AB102" i="6"/>
  <c r="AR102" i="6"/>
  <c r="AF102" i="6"/>
  <c r="AV102" i="6"/>
  <c r="AJ102" i="6"/>
  <c r="Y101" i="6"/>
  <c r="AC101" i="6"/>
  <c r="AG101" i="6"/>
  <c r="AK101" i="6"/>
  <c r="AO101" i="6"/>
  <c r="AS101" i="6"/>
  <c r="AW101" i="6"/>
  <c r="V101" i="6"/>
  <c r="F101" i="6" s="1"/>
  <c r="Z101" i="6"/>
  <c r="G101" i="6" s="1"/>
  <c r="AD101" i="6"/>
  <c r="H101" i="6" s="1"/>
  <c r="AH101" i="6"/>
  <c r="I101" i="6" s="1"/>
  <c r="AL101" i="6"/>
  <c r="J101" i="6" s="1"/>
  <c r="AP101" i="6"/>
  <c r="K101" i="6" s="1"/>
  <c r="AT101" i="6"/>
  <c r="L101" i="6" s="1"/>
  <c r="W101" i="6"/>
  <c r="AA101" i="6"/>
  <c r="AE101" i="6"/>
  <c r="AI101" i="6"/>
  <c r="AM101" i="6"/>
  <c r="AQ101" i="6"/>
  <c r="AU101" i="6"/>
  <c r="AJ101" i="6"/>
  <c r="X101" i="6"/>
  <c r="AN101" i="6"/>
  <c r="AB101" i="6"/>
  <c r="AR101" i="6"/>
  <c r="AV101" i="6"/>
  <c r="AF101" i="6"/>
  <c r="Y93" i="6"/>
  <c r="AC93" i="6"/>
  <c r="AG93" i="6"/>
  <c r="AK93" i="6"/>
  <c r="AO93" i="6"/>
  <c r="AS93" i="6"/>
  <c r="AW93" i="6"/>
  <c r="V93" i="6"/>
  <c r="F93" i="6" s="1"/>
  <c r="Z93" i="6"/>
  <c r="G93" i="6" s="1"/>
  <c r="AD93" i="6"/>
  <c r="H93" i="6" s="1"/>
  <c r="AH93" i="6"/>
  <c r="I93" i="6" s="1"/>
  <c r="AL93" i="6"/>
  <c r="J93" i="6" s="1"/>
  <c r="AP93" i="6"/>
  <c r="K93" i="6" s="1"/>
  <c r="AT93" i="6"/>
  <c r="L93" i="6" s="1"/>
  <c r="W93" i="6"/>
  <c r="AA93" i="6"/>
  <c r="AE93" i="6"/>
  <c r="AI93" i="6"/>
  <c r="AM93" i="6"/>
  <c r="AQ93" i="6"/>
  <c r="AU93" i="6"/>
  <c r="AF93" i="6"/>
  <c r="AV93" i="6"/>
  <c r="AJ93" i="6"/>
  <c r="X93" i="6"/>
  <c r="AN93" i="6"/>
  <c r="AB93" i="6"/>
  <c r="AR93" i="6"/>
  <c r="Y92" i="6"/>
  <c r="AC92" i="6"/>
  <c r="AG92" i="6"/>
  <c r="AK92" i="6"/>
  <c r="AO92" i="6"/>
  <c r="AS92" i="6"/>
  <c r="AW92" i="6"/>
  <c r="V92" i="6"/>
  <c r="F92" i="6" s="1"/>
  <c r="Z92" i="6"/>
  <c r="G92" i="6" s="1"/>
  <c r="AD92" i="6"/>
  <c r="H92" i="6" s="1"/>
  <c r="AH92" i="6"/>
  <c r="I92" i="6" s="1"/>
  <c r="AL92" i="6"/>
  <c r="J92" i="6" s="1"/>
  <c r="AP92" i="6"/>
  <c r="K92" i="6" s="1"/>
  <c r="AT92" i="6"/>
  <c r="L92" i="6" s="1"/>
  <c r="W92" i="6"/>
  <c r="AA92" i="6"/>
  <c r="AE92" i="6"/>
  <c r="AI92" i="6"/>
  <c r="AM92" i="6"/>
  <c r="AQ92" i="6"/>
  <c r="AU92" i="6"/>
  <c r="AB92" i="6"/>
  <c r="AR92" i="6"/>
  <c r="AF92" i="6"/>
  <c r="AV92" i="6"/>
  <c r="AJ92" i="6"/>
  <c r="AN92" i="6"/>
  <c r="X92" i="6"/>
  <c r="Y91" i="6"/>
  <c r="AC91" i="6"/>
  <c r="AG91" i="6"/>
  <c r="AK91" i="6"/>
  <c r="AO91" i="6"/>
  <c r="AS91" i="6"/>
  <c r="AW91" i="6"/>
  <c r="V91" i="6"/>
  <c r="F91" i="6" s="1"/>
  <c r="Z91" i="6"/>
  <c r="G91" i="6" s="1"/>
  <c r="AD91" i="6"/>
  <c r="H91" i="6" s="1"/>
  <c r="AH91" i="6"/>
  <c r="I91" i="6" s="1"/>
  <c r="AL91" i="6"/>
  <c r="J91" i="6" s="1"/>
  <c r="AP91" i="6"/>
  <c r="K91" i="6" s="1"/>
  <c r="AT91" i="6"/>
  <c r="L91" i="6" s="1"/>
  <c r="W91" i="6"/>
  <c r="AA91" i="6"/>
  <c r="AI91" i="6"/>
  <c r="AM91" i="6"/>
  <c r="AQ91" i="6"/>
  <c r="AU91" i="6"/>
  <c r="X91" i="6"/>
  <c r="AN91" i="6"/>
  <c r="AB91" i="6"/>
  <c r="AR91" i="6"/>
  <c r="AF91" i="6"/>
  <c r="AV91" i="6"/>
  <c r="AJ91" i="6"/>
  <c r="Y90" i="6"/>
  <c r="AC90" i="6"/>
  <c r="AG90" i="6"/>
  <c r="AK90" i="6"/>
  <c r="AO90" i="6"/>
  <c r="AS90" i="6"/>
  <c r="AW90" i="6"/>
  <c r="V90" i="6"/>
  <c r="F90" i="6" s="1"/>
  <c r="Z90" i="6"/>
  <c r="G90" i="6" s="1"/>
  <c r="AD90" i="6"/>
  <c r="H90" i="6" s="1"/>
  <c r="AH90" i="6"/>
  <c r="I90" i="6" s="1"/>
  <c r="AL90" i="6"/>
  <c r="J90" i="6" s="1"/>
  <c r="AP90" i="6"/>
  <c r="K90" i="6" s="1"/>
  <c r="AT90" i="6"/>
  <c r="L90" i="6" s="1"/>
  <c r="W90" i="6"/>
  <c r="AA90" i="6"/>
  <c r="AE90" i="6"/>
  <c r="AI90" i="6"/>
  <c r="AM90" i="6"/>
  <c r="AQ90" i="6"/>
  <c r="AU90" i="6"/>
  <c r="AJ90" i="6"/>
  <c r="X90" i="6"/>
  <c r="AN90" i="6"/>
  <c r="AB90" i="6"/>
  <c r="AR90" i="6"/>
  <c r="AV90" i="6"/>
  <c r="AF90" i="6"/>
  <c r="Y89" i="6"/>
  <c r="AC89" i="6"/>
  <c r="AG89" i="6"/>
  <c r="AK89" i="6"/>
  <c r="AO89" i="6"/>
  <c r="AS89" i="6"/>
  <c r="AW89" i="6"/>
  <c r="V89" i="6"/>
  <c r="F89" i="6" s="1"/>
  <c r="Z89" i="6"/>
  <c r="G89" i="6" s="1"/>
  <c r="AD89" i="6"/>
  <c r="H89" i="6" s="1"/>
  <c r="AH89" i="6"/>
  <c r="I89" i="6" s="1"/>
  <c r="AL89" i="6"/>
  <c r="J89" i="6" s="1"/>
  <c r="AP89" i="6"/>
  <c r="K89" i="6" s="1"/>
  <c r="AT89" i="6"/>
  <c r="L89" i="6" s="1"/>
  <c r="W89" i="6"/>
  <c r="AA89" i="6"/>
  <c r="AI89" i="6"/>
  <c r="AM89" i="6"/>
  <c r="AQ89" i="6"/>
  <c r="AU89" i="6"/>
  <c r="AF89" i="6"/>
  <c r="AV89" i="6"/>
  <c r="AJ89" i="6"/>
  <c r="X89" i="6"/>
  <c r="AN89" i="6"/>
  <c r="AB89" i="6"/>
  <c r="AR89" i="6"/>
  <c r="Y88" i="6"/>
  <c r="AC88" i="6"/>
  <c r="AG88" i="6"/>
  <c r="AK88" i="6"/>
  <c r="AO88" i="6"/>
  <c r="AS88" i="6"/>
  <c r="AW88" i="6"/>
  <c r="V88" i="6"/>
  <c r="F88" i="6" s="1"/>
  <c r="Z88" i="6"/>
  <c r="G88" i="6" s="1"/>
  <c r="AD88" i="6"/>
  <c r="H88" i="6" s="1"/>
  <c r="AH88" i="6"/>
  <c r="I88" i="6" s="1"/>
  <c r="AL88" i="6"/>
  <c r="J88" i="6" s="1"/>
  <c r="AP88" i="6"/>
  <c r="K88" i="6" s="1"/>
  <c r="AT88" i="6"/>
  <c r="L88" i="6" s="1"/>
  <c r="W88" i="6"/>
  <c r="AA88" i="6"/>
  <c r="AE88" i="6"/>
  <c r="AI88" i="6"/>
  <c r="AM88" i="6"/>
  <c r="AQ88" i="6"/>
  <c r="AU88" i="6"/>
  <c r="AB88" i="6"/>
  <c r="AR88" i="6"/>
  <c r="AF88" i="6"/>
  <c r="AV88" i="6"/>
  <c r="AJ88" i="6"/>
  <c r="AN88" i="6"/>
  <c r="X88" i="6"/>
  <c r="Y87" i="6"/>
  <c r="AC87" i="6"/>
  <c r="AG87" i="6"/>
  <c r="AK87" i="6"/>
  <c r="AO87" i="6"/>
  <c r="AS87" i="6"/>
  <c r="AW87" i="6"/>
  <c r="V87" i="6"/>
  <c r="F87" i="6" s="1"/>
  <c r="Z87" i="6"/>
  <c r="G87" i="6" s="1"/>
  <c r="AD87" i="6"/>
  <c r="H87" i="6" s="1"/>
  <c r="AH87" i="6"/>
  <c r="I87" i="6" s="1"/>
  <c r="AL87" i="6"/>
  <c r="J87" i="6" s="1"/>
  <c r="AP87" i="6"/>
  <c r="K87" i="6" s="1"/>
  <c r="AT87" i="6"/>
  <c r="L87" i="6" s="1"/>
  <c r="W87" i="6"/>
  <c r="AA87" i="6"/>
  <c r="AE87" i="6"/>
  <c r="AI87" i="6"/>
  <c r="AM87" i="6"/>
  <c r="AQ87" i="6"/>
  <c r="AU87" i="6"/>
  <c r="X87" i="6"/>
  <c r="AN87" i="6"/>
  <c r="AB87" i="6"/>
  <c r="AR87" i="6"/>
  <c r="AF87" i="6"/>
  <c r="AV87" i="6"/>
  <c r="AJ87" i="6"/>
  <c r="Y86" i="6"/>
  <c r="AC86" i="6"/>
  <c r="AG86" i="6"/>
  <c r="AK86" i="6"/>
  <c r="AO86" i="6"/>
  <c r="AS86" i="6"/>
  <c r="AW86" i="6"/>
  <c r="V86" i="6"/>
  <c r="F86" i="6" s="1"/>
  <c r="Z86" i="6"/>
  <c r="G86" i="6" s="1"/>
  <c r="AD86" i="6"/>
  <c r="H86" i="6" s="1"/>
  <c r="AH86" i="6"/>
  <c r="I86" i="6" s="1"/>
  <c r="AL86" i="6"/>
  <c r="J86" i="6" s="1"/>
  <c r="AP86" i="6"/>
  <c r="K86" i="6" s="1"/>
  <c r="AT86" i="6"/>
  <c r="L86" i="6" s="1"/>
  <c r="W86" i="6"/>
  <c r="AA86" i="6"/>
  <c r="AE86" i="6"/>
  <c r="AI86" i="6"/>
  <c r="AM86" i="6"/>
  <c r="AQ86" i="6"/>
  <c r="AU86" i="6"/>
  <c r="AJ86" i="6"/>
  <c r="X86" i="6"/>
  <c r="AN86" i="6"/>
  <c r="AB86" i="6"/>
  <c r="AR86" i="6"/>
  <c r="AF86" i="6"/>
  <c r="AV86" i="6"/>
  <c r="Y85" i="6"/>
  <c r="AC85" i="6"/>
  <c r="AG85" i="6"/>
  <c r="AK85" i="6"/>
  <c r="AO85" i="6"/>
  <c r="AS85" i="6"/>
  <c r="AW85" i="6"/>
  <c r="V85" i="6"/>
  <c r="F85" i="6" s="1"/>
  <c r="Z85" i="6"/>
  <c r="G85" i="6" s="1"/>
  <c r="AD85" i="6"/>
  <c r="H85" i="6" s="1"/>
  <c r="AH85" i="6"/>
  <c r="I85" i="6" s="1"/>
  <c r="AL85" i="6"/>
  <c r="J85" i="6" s="1"/>
  <c r="AP85" i="6"/>
  <c r="K85" i="6" s="1"/>
  <c r="AT85" i="6"/>
  <c r="L85" i="6" s="1"/>
  <c r="W85" i="6"/>
  <c r="AA85" i="6"/>
  <c r="AE85" i="6"/>
  <c r="AI85" i="6"/>
  <c r="AM85" i="6"/>
  <c r="AQ85" i="6"/>
  <c r="AU85" i="6"/>
  <c r="AV85" i="6"/>
  <c r="AJ85" i="6"/>
  <c r="X85" i="6"/>
  <c r="AN85" i="6"/>
  <c r="AR85" i="6"/>
  <c r="AB85" i="6"/>
  <c r="Y84" i="6"/>
  <c r="AC84" i="6"/>
  <c r="AG84" i="6"/>
  <c r="AK84" i="6"/>
  <c r="AO84" i="6"/>
  <c r="AS84" i="6"/>
  <c r="AW84" i="6"/>
  <c r="V84" i="6"/>
  <c r="F84" i="6" s="1"/>
  <c r="Z84" i="6"/>
  <c r="G84" i="6" s="1"/>
  <c r="AD84" i="6"/>
  <c r="H84" i="6" s="1"/>
  <c r="AH84" i="6"/>
  <c r="I84" i="6" s="1"/>
  <c r="AL84" i="6"/>
  <c r="J84" i="6" s="1"/>
  <c r="AP84" i="6"/>
  <c r="K84" i="6" s="1"/>
  <c r="AT84" i="6"/>
  <c r="L84" i="6" s="1"/>
  <c r="W84" i="6"/>
  <c r="AA84" i="6"/>
  <c r="AE84" i="6"/>
  <c r="AI84" i="6"/>
  <c r="AM84" i="6"/>
  <c r="AQ84" i="6"/>
  <c r="AU84" i="6"/>
  <c r="AB84" i="6"/>
  <c r="AR84" i="6"/>
  <c r="AF84" i="6"/>
  <c r="AV84" i="6"/>
  <c r="AJ84" i="6"/>
  <c r="X84" i="6"/>
  <c r="AN84" i="6"/>
  <c r="Y83" i="6"/>
  <c r="AC83" i="6"/>
  <c r="AG83" i="6"/>
  <c r="AK83" i="6"/>
  <c r="AO83" i="6"/>
  <c r="AS83" i="6"/>
  <c r="AW83" i="6"/>
  <c r="V83" i="6"/>
  <c r="F83" i="6" s="1"/>
  <c r="Z83" i="6"/>
  <c r="G83" i="6" s="1"/>
  <c r="AD83" i="6"/>
  <c r="H83" i="6" s="1"/>
  <c r="AH83" i="6"/>
  <c r="I83" i="6" s="1"/>
  <c r="AL83" i="6"/>
  <c r="J83" i="6" s="1"/>
  <c r="AP83" i="6"/>
  <c r="K83" i="6" s="1"/>
  <c r="AT83" i="6"/>
  <c r="L83" i="6" s="1"/>
  <c r="W83" i="6"/>
  <c r="AA83" i="6"/>
  <c r="AE83" i="6"/>
  <c r="AI83" i="6"/>
  <c r="AM83" i="6"/>
  <c r="AQ83" i="6"/>
  <c r="AU83" i="6"/>
  <c r="X83" i="6"/>
  <c r="AN83" i="6"/>
  <c r="AB83" i="6"/>
  <c r="AR83" i="6"/>
  <c r="AF83" i="6"/>
  <c r="AV83" i="6"/>
  <c r="AJ83" i="6"/>
  <c r="Y82" i="6"/>
  <c r="AC82" i="6"/>
  <c r="AG82" i="6"/>
  <c r="AK82" i="6"/>
  <c r="AO82" i="6"/>
  <c r="AS82" i="6"/>
  <c r="AW82" i="6"/>
  <c r="V82" i="6"/>
  <c r="F82" i="6" s="1"/>
  <c r="Z82" i="6"/>
  <c r="G82" i="6" s="1"/>
  <c r="AD82" i="6"/>
  <c r="H82" i="6" s="1"/>
  <c r="AH82" i="6"/>
  <c r="I82" i="6" s="1"/>
  <c r="AL82" i="6"/>
  <c r="J82" i="6" s="1"/>
  <c r="AP82" i="6"/>
  <c r="K82" i="6" s="1"/>
  <c r="AT82" i="6"/>
  <c r="L82" i="6" s="1"/>
  <c r="W82" i="6"/>
  <c r="AA82" i="6"/>
  <c r="AE82" i="6"/>
  <c r="AI82" i="6"/>
  <c r="AM82" i="6"/>
  <c r="AQ82" i="6"/>
  <c r="AU82" i="6"/>
  <c r="AJ82" i="6"/>
  <c r="X82" i="6"/>
  <c r="AN82" i="6"/>
  <c r="AB82" i="6"/>
  <c r="AR82" i="6"/>
  <c r="AF82" i="6"/>
  <c r="AV82" i="6"/>
  <c r="Y81" i="6"/>
  <c r="AC81" i="6"/>
  <c r="AG81" i="6"/>
  <c r="AK81" i="6"/>
  <c r="AO81" i="6"/>
  <c r="AS81" i="6"/>
  <c r="AW81" i="6"/>
  <c r="V81" i="6"/>
  <c r="F81" i="6" s="1"/>
  <c r="Z81" i="6"/>
  <c r="G81" i="6" s="1"/>
  <c r="AD81" i="6"/>
  <c r="H81" i="6" s="1"/>
  <c r="AH81" i="6"/>
  <c r="I81" i="6" s="1"/>
  <c r="AL81" i="6"/>
  <c r="J81" i="6" s="1"/>
  <c r="AP81" i="6"/>
  <c r="K81" i="6" s="1"/>
  <c r="AT81" i="6"/>
  <c r="L81" i="6" s="1"/>
  <c r="W81" i="6"/>
  <c r="AA81" i="6"/>
  <c r="AE81" i="6"/>
  <c r="AI81" i="6"/>
  <c r="AM81" i="6"/>
  <c r="AQ81" i="6"/>
  <c r="AU81" i="6"/>
  <c r="AF81" i="6"/>
  <c r="AV81" i="6"/>
  <c r="AJ81" i="6"/>
  <c r="X81" i="6"/>
  <c r="AN81" i="6"/>
  <c r="AR81" i="6"/>
  <c r="AB81" i="6"/>
  <c r="Y80" i="6"/>
  <c r="AC80" i="6"/>
  <c r="AG80" i="6"/>
  <c r="AK80" i="6"/>
  <c r="AO80" i="6"/>
  <c r="AS80" i="6"/>
  <c r="AW80" i="6"/>
  <c r="V80" i="6"/>
  <c r="F80" i="6" s="1"/>
  <c r="Z80" i="6"/>
  <c r="G80" i="6" s="1"/>
  <c r="AD80" i="6"/>
  <c r="H80" i="6" s="1"/>
  <c r="AH80" i="6"/>
  <c r="I80" i="6" s="1"/>
  <c r="AL80" i="6"/>
  <c r="J80" i="6" s="1"/>
  <c r="AP80" i="6"/>
  <c r="K80" i="6" s="1"/>
  <c r="AT80" i="6"/>
  <c r="L80" i="6" s="1"/>
  <c r="W80" i="6"/>
  <c r="AA80" i="6"/>
  <c r="AE80" i="6"/>
  <c r="AI80" i="6"/>
  <c r="AM80" i="6"/>
  <c r="AQ80" i="6"/>
  <c r="AU80" i="6"/>
  <c r="AB80" i="6"/>
  <c r="AR80" i="6"/>
  <c r="AF80" i="6"/>
  <c r="AV80" i="6"/>
  <c r="AJ80" i="6"/>
  <c r="X80" i="6"/>
  <c r="AN80" i="6"/>
  <c r="Y79" i="6"/>
  <c r="AC79" i="6"/>
  <c r="AG79" i="6"/>
  <c r="AK79" i="6"/>
  <c r="AO79" i="6"/>
  <c r="AS79" i="6"/>
  <c r="AW79" i="6"/>
  <c r="V79" i="6"/>
  <c r="F79" i="6" s="1"/>
  <c r="Z79" i="6"/>
  <c r="G79" i="6" s="1"/>
  <c r="AD79" i="6"/>
  <c r="H79" i="6" s="1"/>
  <c r="AH79" i="6"/>
  <c r="I79" i="6" s="1"/>
  <c r="AL79" i="6"/>
  <c r="J79" i="6" s="1"/>
  <c r="AP79" i="6"/>
  <c r="K79" i="6" s="1"/>
  <c r="AT79" i="6"/>
  <c r="L79" i="6" s="1"/>
  <c r="W79" i="6"/>
  <c r="AA79" i="6"/>
  <c r="AE79" i="6"/>
  <c r="AI79" i="6"/>
  <c r="AM79" i="6"/>
  <c r="AQ79" i="6"/>
  <c r="AU79" i="6"/>
  <c r="X79" i="6"/>
  <c r="AN79" i="6"/>
  <c r="AB79" i="6"/>
  <c r="AR79" i="6"/>
  <c r="AF79" i="6"/>
  <c r="AV79" i="6"/>
  <c r="AJ79" i="6"/>
  <c r="Y78" i="6"/>
  <c r="AC78" i="6"/>
  <c r="AG78" i="6"/>
  <c r="AK78" i="6"/>
  <c r="AO78" i="6"/>
  <c r="AS78" i="6"/>
  <c r="AW78" i="6"/>
  <c r="V78" i="6"/>
  <c r="F78" i="6" s="1"/>
  <c r="Z78" i="6"/>
  <c r="G78" i="6" s="1"/>
  <c r="AD78" i="6"/>
  <c r="H78" i="6" s="1"/>
  <c r="AH78" i="6"/>
  <c r="I78" i="6" s="1"/>
  <c r="AL78" i="6"/>
  <c r="J78" i="6" s="1"/>
  <c r="AP78" i="6"/>
  <c r="K78" i="6" s="1"/>
  <c r="AT78" i="6"/>
  <c r="L78" i="6" s="1"/>
  <c r="W78" i="6"/>
  <c r="AA78" i="6"/>
  <c r="AI78" i="6"/>
  <c r="AM78" i="6"/>
  <c r="AQ78" i="6"/>
  <c r="AU78" i="6"/>
  <c r="AJ78" i="6"/>
  <c r="X78" i="6"/>
  <c r="AN78" i="6"/>
  <c r="AB78" i="6"/>
  <c r="AR78" i="6"/>
  <c r="AV78" i="6"/>
  <c r="AF78" i="6"/>
  <c r="Y77" i="6"/>
  <c r="AC77" i="6"/>
  <c r="AG77" i="6"/>
  <c r="AK77" i="6"/>
  <c r="AO77" i="6"/>
  <c r="AS77" i="6"/>
  <c r="AW77" i="6"/>
  <c r="V77" i="6"/>
  <c r="F77" i="6" s="1"/>
  <c r="Z77" i="6"/>
  <c r="G77" i="6" s="1"/>
  <c r="AD77" i="6"/>
  <c r="H77" i="6" s="1"/>
  <c r="AH77" i="6"/>
  <c r="I77" i="6" s="1"/>
  <c r="AL77" i="6"/>
  <c r="J77" i="6" s="1"/>
  <c r="AP77" i="6"/>
  <c r="K77" i="6" s="1"/>
  <c r="AT77" i="6"/>
  <c r="L77" i="6" s="1"/>
  <c r="W77" i="6"/>
  <c r="AA77" i="6"/>
  <c r="AE77" i="6"/>
  <c r="AI77" i="6"/>
  <c r="AM77" i="6"/>
  <c r="AQ77" i="6"/>
  <c r="AU77" i="6"/>
  <c r="AF77" i="6"/>
  <c r="AV77" i="6"/>
  <c r="AJ77" i="6"/>
  <c r="X77" i="6"/>
  <c r="AN77" i="6"/>
  <c r="AB77" i="6"/>
  <c r="AR77" i="6"/>
  <c r="Y76" i="6"/>
  <c r="AC76" i="6"/>
  <c r="AG76" i="6"/>
  <c r="AK76" i="6"/>
  <c r="AO76" i="6"/>
  <c r="AS76" i="6"/>
  <c r="AW76" i="6"/>
  <c r="V76" i="6"/>
  <c r="F76" i="6" s="1"/>
  <c r="Z76" i="6"/>
  <c r="G76" i="6" s="1"/>
  <c r="AD76" i="6"/>
  <c r="H76" i="6" s="1"/>
  <c r="AH76" i="6"/>
  <c r="I76" i="6" s="1"/>
  <c r="AL76" i="6"/>
  <c r="J76" i="6" s="1"/>
  <c r="AP76" i="6"/>
  <c r="K76" i="6" s="1"/>
  <c r="AT76" i="6"/>
  <c r="L76" i="6" s="1"/>
  <c r="W76" i="6"/>
  <c r="AA76" i="6"/>
  <c r="AE76" i="6"/>
  <c r="AI76" i="6"/>
  <c r="AM76" i="6"/>
  <c r="AQ76" i="6"/>
  <c r="AU76" i="6"/>
  <c r="AB76" i="6"/>
  <c r="AR76" i="6"/>
  <c r="AF76" i="6"/>
  <c r="AV76" i="6"/>
  <c r="AJ76" i="6"/>
  <c r="AN76" i="6"/>
  <c r="X76" i="6"/>
  <c r="Y75" i="6"/>
  <c r="AC75" i="6"/>
  <c r="AG75" i="6"/>
  <c r="AK75" i="6"/>
  <c r="AO75" i="6"/>
  <c r="AS75" i="6"/>
  <c r="AW75" i="6"/>
  <c r="V75" i="6"/>
  <c r="F75" i="6" s="1"/>
  <c r="Z75" i="6"/>
  <c r="G75" i="6" s="1"/>
  <c r="AD75" i="6"/>
  <c r="H75" i="6" s="1"/>
  <c r="AH75" i="6"/>
  <c r="I75" i="6" s="1"/>
  <c r="AL75" i="6"/>
  <c r="J75" i="6" s="1"/>
  <c r="AP75" i="6"/>
  <c r="K75" i="6" s="1"/>
  <c r="AT75" i="6"/>
  <c r="L75" i="6" s="1"/>
  <c r="W75" i="6"/>
  <c r="AA75" i="6"/>
  <c r="AE75" i="6"/>
  <c r="AI75" i="6"/>
  <c r="AM75" i="6"/>
  <c r="AQ75" i="6"/>
  <c r="AU75" i="6"/>
  <c r="X75" i="6"/>
  <c r="AN75" i="6"/>
  <c r="AB75" i="6"/>
  <c r="AR75" i="6"/>
  <c r="AF75" i="6"/>
  <c r="AV75" i="6"/>
  <c r="AJ75" i="6"/>
  <c r="Y74" i="6"/>
  <c r="AC74" i="6"/>
  <c r="AG74" i="6"/>
  <c r="AK74" i="6"/>
  <c r="AO74" i="6"/>
  <c r="AS74" i="6"/>
  <c r="AW74" i="6"/>
  <c r="V74" i="6"/>
  <c r="F74" i="6" s="1"/>
  <c r="Z74" i="6"/>
  <c r="G74" i="6" s="1"/>
  <c r="AD74" i="6"/>
  <c r="H74" i="6" s="1"/>
  <c r="AH74" i="6"/>
  <c r="I74" i="6" s="1"/>
  <c r="AL74" i="6"/>
  <c r="J74" i="6" s="1"/>
  <c r="AP74" i="6"/>
  <c r="K74" i="6" s="1"/>
  <c r="AT74" i="6"/>
  <c r="L74" i="6" s="1"/>
  <c r="W74" i="6"/>
  <c r="AA74" i="6"/>
  <c r="AE74" i="6"/>
  <c r="AI74" i="6"/>
  <c r="AM74" i="6"/>
  <c r="AQ74" i="6"/>
  <c r="AU74" i="6"/>
  <c r="AJ74" i="6"/>
  <c r="X74" i="6"/>
  <c r="AN74" i="6"/>
  <c r="AB74" i="6"/>
  <c r="AR74" i="6"/>
  <c r="AV74" i="6"/>
  <c r="AF74" i="6"/>
  <c r="Y73" i="6"/>
  <c r="AC73" i="6"/>
  <c r="AG73" i="6"/>
  <c r="AK73" i="6"/>
  <c r="AO73" i="6"/>
  <c r="AS73" i="6"/>
  <c r="AW73" i="6"/>
  <c r="V73" i="6"/>
  <c r="F73" i="6" s="1"/>
  <c r="Z73" i="6"/>
  <c r="G73" i="6" s="1"/>
  <c r="AD73" i="6"/>
  <c r="H73" i="6" s="1"/>
  <c r="AH73" i="6"/>
  <c r="I73" i="6" s="1"/>
  <c r="AL73" i="6"/>
  <c r="J73" i="6" s="1"/>
  <c r="AP73" i="6"/>
  <c r="K73" i="6" s="1"/>
  <c r="AT73" i="6"/>
  <c r="L73" i="6" s="1"/>
  <c r="W73" i="6"/>
  <c r="AA73" i="6"/>
  <c r="AE73" i="6"/>
  <c r="AI73" i="6"/>
  <c r="AM73" i="6"/>
  <c r="AQ73" i="6"/>
  <c r="AU73" i="6"/>
  <c r="AF73" i="6"/>
  <c r="AV73" i="6"/>
  <c r="AJ73" i="6"/>
  <c r="X73" i="6"/>
  <c r="AN73" i="6"/>
  <c r="AB73" i="6"/>
  <c r="AR73" i="6"/>
  <c r="Y72" i="6"/>
  <c r="AC72" i="6"/>
  <c r="AG72" i="6"/>
  <c r="AK72" i="6"/>
  <c r="AO72" i="6"/>
  <c r="AS72" i="6"/>
  <c r="AW72" i="6"/>
  <c r="V72" i="6"/>
  <c r="F72" i="6" s="1"/>
  <c r="Z72" i="6"/>
  <c r="G72" i="6" s="1"/>
  <c r="AD72" i="6"/>
  <c r="H72" i="6" s="1"/>
  <c r="AH72" i="6"/>
  <c r="I72" i="6" s="1"/>
  <c r="AL72" i="6"/>
  <c r="J72" i="6" s="1"/>
  <c r="AP72" i="6"/>
  <c r="K72" i="6" s="1"/>
  <c r="AT72" i="6"/>
  <c r="L72" i="6" s="1"/>
  <c r="W72" i="6"/>
  <c r="AA72" i="6"/>
  <c r="AE72" i="6"/>
  <c r="AI72" i="6"/>
  <c r="AM72" i="6"/>
  <c r="AQ72" i="6"/>
  <c r="AU72" i="6"/>
  <c r="AB72" i="6"/>
  <c r="AR72" i="6"/>
  <c r="AF72" i="6"/>
  <c r="AV72" i="6"/>
  <c r="AJ72" i="6"/>
  <c r="AN72" i="6"/>
  <c r="X72" i="6"/>
  <c r="Y71" i="6"/>
  <c r="AC71" i="6"/>
  <c r="AG71" i="6"/>
  <c r="AK71" i="6"/>
  <c r="AO71" i="6"/>
  <c r="AS71" i="6"/>
  <c r="AW71" i="6"/>
  <c r="V71" i="6"/>
  <c r="F71" i="6" s="1"/>
  <c r="Z71" i="6"/>
  <c r="G71" i="6" s="1"/>
  <c r="AD71" i="6"/>
  <c r="H71" i="6" s="1"/>
  <c r="AH71" i="6"/>
  <c r="I71" i="6" s="1"/>
  <c r="AL71" i="6"/>
  <c r="J71" i="6" s="1"/>
  <c r="AP71" i="6"/>
  <c r="K71" i="6" s="1"/>
  <c r="AT71" i="6"/>
  <c r="L71" i="6" s="1"/>
  <c r="W71" i="6"/>
  <c r="AA71" i="6"/>
  <c r="AE71" i="6"/>
  <c r="AI71" i="6"/>
  <c r="AM71" i="6"/>
  <c r="AQ71" i="6"/>
  <c r="AU71" i="6"/>
  <c r="X71" i="6"/>
  <c r="AN71" i="6"/>
  <c r="AB71" i="6"/>
  <c r="AR71" i="6"/>
  <c r="AF71" i="6"/>
  <c r="AV71" i="6"/>
  <c r="AJ71" i="6"/>
  <c r="Y70" i="6"/>
  <c r="AC70" i="6"/>
  <c r="AG70" i="6"/>
  <c r="AK70" i="6"/>
  <c r="AO70" i="6"/>
  <c r="AS70" i="6"/>
  <c r="AW70" i="6"/>
  <c r="V70" i="6"/>
  <c r="F70" i="6" s="1"/>
  <c r="Z70" i="6"/>
  <c r="G70" i="6" s="1"/>
  <c r="AD70" i="6"/>
  <c r="H70" i="6" s="1"/>
  <c r="AH70" i="6"/>
  <c r="I70" i="6" s="1"/>
  <c r="AL70" i="6"/>
  <c r="J70" i="6" s="1"/>
  <c r="AP70" i="6"/>
  <c r="K70" i="6" s="1"/>
  <c r="AT70" i="6"/>
  <c r="L70" i="6" s="1"/>
  <c r="W70" i="6"/>
  <c r="AA70" i="6"/>
  <c r="AE70" i="6"/>
  <c r="AI70" i="6"/>
  <c r="AM70" i="6"/>
  <c r="AQ70" i="6"/>
  <c r="AU70" i="6"/>
  <c r="AJ70" i="6"/>
  <c r="X70" i="6"/>
  <c r="AN70" i="6"/>
  <c r="AB70" i="6"/>
  <c r="AR70" i="6"/>
  <c r="AF70" i="6"/>
  <c r="AV70" i="6"/>
  <c r="Y69" i="6"/>
  <c r="AC69" i="6"/>
  <c r="AG69" i="6"/>
  <c r="AK69" i="6"/>
  <c r="AO69" i="6"/>
  <c r="AS69" i="6"/>
  <c r="AW69" i="6"/>
  <c r="V69" i="6"/>
  <c r="F69" i="6" s="1"/>
  <c r="Z69" i="6"/>
  <c r="G69" i="6" s="1"/>
  <c r="AD69" i="6"/>
  <c r="H69" i="6" s="1"/>
  <c r="AH69" i="6"/>
  <c r="I69" i="6" s="1"/>
  <c r="AL69" i="6"/>
  <c r="J69" i="6" s="1"/>
  <c r="AP69" i="6"/>
  <c r="K69" i="6" s="1"/>
  <c r="AT69" i="6"/>
  <c r="L69" i="6" s="1"/>
  <c r="W69" i="6"/>
  <c r="AA69" i="6"/>
  <c r="AI69" i="6"/>
  <c r="AM69" i="6"/>
  <c r="AQ69" i="6"/>
  <c r="AU69" i="6"/>
  <c r="AF69" i="6"/>
  <c r="AV69" i="6"/>
  <c r="AJ69" i="6"/>
  <c r="X69" i="6"/>
  <c r="AN69" i="6"/>
  <c r="AR69" i="6"/>
  <c r="AB69" i="6"/>
  <c r="Y68" i="6"/>
  <c r="AC68" i="6"/>
  <c r="AG68" i="6"/>
  <c r="AK68" i="6"/>
  <c r="AO68" i="6"/>
  <c r="AS68" i="6"/>
  <c r="AW68" i="6"/>
  <c r="V68" i="6"/>
  <c r="F68" i="6" s="1"/>
  <c r="Z68" i="6"/>
  <c r="G68" i="6" s="1"/>
  <c r="AD68" i="6"/>
  <c r="H68" i="6" s="1"/>
  <c r="AH68" i="6"/>
  <c r="I68" i="6" s="1"/>
  <c r="AL68" i="6"/>
  <c r="J68" i="6" s="1"/>
  <c r="AP68" i="6"/>
  <c r="K68" i="6" s="1"/>
  <c r="AT68" i="6"/>
  <c r="L68" i="6" s="1"/>
  <c r="W68" i="6"/>
  <c r="AA68" i="6"/>
  <c r="AE68" i="6"/>
  <c r="AI68" i="6"/>
  <c r="AM68" i="6"/>
  <c r="AQ68" i="6"/>
  <c r="AU68" i="6"/>
  <c r="AB68" i="6"/>
  <c r="AR68" i="6"/>
  <c r="AF68" i="6"/>
  <c r="AV68" i="6"/>
  <c r="AJ68" i="6"/>
  <c r="X68" i="6"/>
  <c r="AN68" i="6"/>
  <c r="Y67" i="6"/>
  <c r="AC67" i="6"/>
  <c r="AG67" i="6"/>
  <c r="AK67" i="6"/>
  <c r="AO67" i="6"/>
  <c r="AS67" i="6"/>
  <c r="AW67" i="6"/>
  <c r="V67" i="6"/>
  <c r="F67" i="6" s="1"/>
  <c r="Z67" i="6"/>
  <c r="G67" i="6" s="1"/>
  <c r="AD67" i="6"/>
  <c r="H67" i="6" s="1"/>
  <c r="AH67" i="6"/>
  <c r="I67" i="6" s="1"/>
  <c r="AL67" i="6"/>
  <c r="J67" i="6" s="1"/>
  <c r="AP67" i="6"/>
  <c r="K67" i="6" s="1"/>
  <c r="AT67" i="6"/>
  <c r="L67" i="6" s="1"/>
  <c r="W67" i="6"/>
  <c r="AA67" i="6"/>
  <c r="AE67" i="6"/>
  <c r="AI67" i="6"/>
  <c r="AM67" i="6"/>
  <c r="AQ67" i="6"/>
  <c r="AU67" i="6"/>
  <c r="X67" i="6"/>
  <c r="AN67" i="6"/>
  <c r="AB67" i="6"/>
  <c r="AR67" i="6"/>
  <c r="AF67" i="6"/>
  <c r="AV67" i="6"/>
  <c r="AJ67" i="6"/>
  <c r="Y66" i="6"/>
  <c r="AC66" i="6"/>
  <c r="AG66" i="6"/>
  <c r="AK66" i="6"/>
  <c r="AO66" i="6"/>
  <c r="AS66" i="6"/>
  <c r="AW66" i="6"/>
  <c r="V66" i="6"/>
  <c r="F66" i="6" s="1"/>
  <c r="Z66" i="6"/>
  <c r="G66" i="6" s="1"/>
  <c r="AD66" i="6"/>
  <c r="H66" i="6" s="1"/>
  <c r="AH66" i="6"/>
  <c r="I66" i="6" s="1"/>
  <c r="AL66" i="6"/>
  <c r="J66" i="6" s="1"/>
  <c r="AP66" i="6"/>
  <c r="K66" i="6" s="1"/>
  <c r="AT66" i="6"/>
  <c r="L66" i="6" s="1"/>
  <c r="W66" i="6"/>
  <c r="AA66" i="6"/>
  <c r="AE66" i="6"/>
  <c r="AI66" i="6"/>
  <c r="AM66" i="6"/>
  <c r="AQ66" i="6"/>
  <c r="AU66" i="6"/>
  <c r="AJ66" i="6"/>
  <c r="X66" i="6"/>
  <c r="AN66" i="6"/>
  <c r="AB66" i="6"/>
  <c r="AR66" i="6"/>
  <c r="AF66" i="6"/>
  <c r="AV66" i="6"/>
  <c r="Y65" i="6"/>
  <c r="AC65" i="6"/>
  <c r="AG65" i="6"/>
  <c r="AK65" i="6"/>
  <c r="AO65" i="6"/>
  <c r="AS65" i="6"/>
  <c r="AW65" i="6"/>
  <c r="V65" i="6"/>
  <c r="F65" i="6" s="1"/>
  <c r="Z65" i="6"/>
  <c r="G65" i="6" s="1"/>
  <c r="AD65" i="6"/>
  <c r="H65" i="6" s="1"/>
  <c r="AH65" i="6"/>
  <c r="I65" i="6" s="1"/>
  <c r="AL65" i="6"/>
  <c r="J65" i="6" s="1"/>
  <c r="AP65" i="6"/>
  <c r="K65" i="6" s="1"/>
  <c r="AT65" i="6"/>
  <c r="L65" i="6" s="1"/>
  <c r="W65" i="6"/>
  <c r="AA65" i="6"/>
  <c r="AE65" i="6"/>
  <c r="AI65" i="6"/>
  <c r="AM65" i="6"/>
  <c r="AQ65" i="6"/>
  <c r="AU65" i="6"/>
  <c r="AF65" i="6"/>
  <c r="AV65" i="6"/>
  <c r="AJ65" i="6"/>
  <c r="X65" i="6"/>
  <c r="AN65" i="6"/>
  <c r="AR65" i="6"/>
  <c r="AB65" i="6"/>
  <c r="W64" i="6"/>
  <c r="AA64" i="6"/>
  <c r="AE64" i="6"/>
  <c r="AI64" i="6"/>
  <c r="AM64" i="6"/>
  <c r="AQ64" i="6"/>
  <c r="AU64" i="6"/>
  <c r="Y64" i="6"/>
  <c r="AC64" i="6"/>
  <c r="AG64" i="6"/>
  <c r="AO64" i="6"/>
  <c r="AB64" i="6"/>
  <c r="AJ64" i="6"/>
  <c r="AR64" i="6"/>
  <c r="AW64" i="6"/>
  <c r="V64" i="6"/>
  <c r="F64" i="6" s="1"/>
  <c r="AD64" i="6"/>
  <c r="H64" i="6" s="1"/>
  <c r="AL64" i="6"/>
  <c r="J64" i="6" s="1"/>
  <c r="AS64" i="6"/>
  <c r="X64" i="6"/>
  <c r="AF64" i="6"/>
  <c r="AN64" i="6"/>
  <c r="AT64" i="6"/>
  <c r="L64" i="6" s="1"/>
  <c r="AP64" i="6"/>
  <c r="K64" i="6" s="1"/>
  <c r="AV64" i="6"/>
  <c r="Z64" i="6"/>
  <c r="G64" i="6" s="1"/>
  <c r="AH64" i="6"/>
  <c r="I64" i="6" s="1"/>
  <c r="W63" i="6"/>
  <c r="AA63" i="6"/>
  <c r="AE63" i="6"/>
  <c r="AI63" i="6"/>
  <c r="AM63" i="6"/>
  <c r="AQ63" i="6"/>
  <c r="AU63" i="6"/>
  <c r="X63" i="6"/>
  <c r="AB63" i="6"/>
  <c r="AF63" i="6"/>
  <c r="AJ63" i="6"/>
  <c r="AN63" i="6"/>
  <c r="AR63" i="6"/>
  <c r="AV63" i="6"/>
  <c r="Y63" i="6"/>
  <c r="AC63" i="6"/>
  <c r="AG63" i="6"/>
  <c r="AK63" i="6"/>
  <c r="AO63" i="6"/>
  <c r="AS63" i="6"/>
  <c r="AW63" i="6"/>
  <c r="AD63" i="6"/>
  <c r="H63" i="6" s="1"/>
  <c r="AT63" i="6"/>
  <c r="L63" i="6" s="1"/>
  <c r="AH63" i="6"/>
  <c r="I63" i="6" s="1"/>
  <c r="V63" i="6"/>
  <c r="F63" i="6" s="1"/>
  <c r="AL63" i="6"/>
  <c r="J63" i="6" s="1"/>
  <c r="Z63" i="6"/>
  <c r="G63" i="6" s="1"/>
  <c r="AP63" i="6"/>
  <c r="K63" i="6" s="1"/>
  <c r="W62" i="6"/>
  <c r="AA62" i="6"/>
  <c r="AI62" i="6"/>
  <c r="AM62" i="6"/>
  <c r="AQ62" i="6"/>
  <c r="AU62" i="6"/>
  <c r="X62" i="6"/>
  <c r="AB62" i="6"/>
  <c r="AF62" i="6"/>
  <c r="AJ62" i="6"/>
  <c r="AN62" i="6"/>
  <c r="AR62" i="6"/>
  <c r="AV62" i="6"/>
  <c r="Y62" i="6"/>
  <c r="AC62" i="6"/>
  <c r="AG62" i="6"/>
  <c r="AK62" i="6"/>
  <c r="AO62" i="6"/>
  <c r="AS62" i="6"/>
  <c r="AW62" i="6"/>
  <c r="Z62" i="6"/>
  <c r="G62" i="6" s="1"/>
  <c r="AP62" i="6"/>
  <c r="K62" i="6" s="1"/>
  <c r="AD62" i="6"/>
  <c r="H62" i="6" s="1"/>
  <c r="AT62" i="6"/>
  <c r="L62" i="6" s="1"/>
  <c r="AH62" i="6"/>
  <c r="I62" i="6" s="1"/>
  <c r="V62" i="6"/>
  <c r="F62" i="6" s="1"/>
  <c r="AL62" i="6"/>
  <c r="J62" i="6" s="1"/>
  <c r="W61" i="6"/>
  <c r="AA61" i="6"/>
  <c r="AE61" i="6"/>
  <c r="AI61" i="6"/>
  <c r="AM61" i="6"/>
  <c r="AQ61" i="6"/>
  <c r="AU61" i="6"/>
  <c r="X61" i="6"/>
  <c r="AB61" i="6"/>
  <c r="AF61" i="6"/>
  <c r="AJ61" i="6"/>
  <c r="AN61" i="6"/>
  <c r="AR61" i="6"/>
  <c r="AV61" i="6"/>
  <c r="Y61" i="6"/>
  <c r="AC61" i="6"/>
  <c r="AG61" i="6"/>
  <c r="AK61" i="6"/>
  <c r="AO61" i="6"/>
  <c r="AS61" i="6"/>
  <c r="AW61" i="6"/>
  <c r="V61" i="6"/>
  <c r="F61" i="6" s="1"/>
  <c r="AL61" i="6"/>
  <c r="J61" i="6" s="1"/>
  <c r="Z61" i="6"/>
  <c r="G61" i="6" s="1"/>
  <c r="AP61" i="6"/>
  <c r="K61" i="6" s="1"/>
  <c r="AD61" i="6"/>
  <c r="H61" i="6" s="1"/>
  <c r="AT61" i="6"/>
  <c r="L61" i="6" s="1"/>
  <c r="AH61" i="6"/>
  <c r="I61" i="6" s="1"/>
  <c r="W60" i="6"/>
  <c r="AA60" i="6"/>
  <c r="AE60" i="6"/>
  <c r="AI60" i="6"/>
  <c r="AM60" i="6"/>
  <c r="AQ60" i="6"/>
  <c r="AU60" i="6"/>
  <c r="X60" i="6"/>
  <c r="AB60" i="6"/>
  <c r="AF60" i="6"/>
  <c r="AJ60" i="6"/>
  <c r="AN60" i="6"/>
  <c r="AR60" i="6"/>
  <c r="AV60" i="6"/>
  <c r="Y60" i="6"/>
  <c r="AC60" i="6"/>
  <c r="AG60" i="6"/>
  <c r="AK60" i="6"/>
  <c r="AO60" i="6"/>
  <c r="AS60" i="6"/>
  <c r="AW60" i="6"/>
  <c r="AH60" i="6"/>
  <c r="I60" i="6" s="1"/>
  <c r="V60" i="6"/>
  <c r="F60" i="6" s="1"/>
  <c r="AL60" i="6"/>
  <c r="J60" i="6" s="1"/>
  <c r="Z60" i="6"/>
  <c r="G60" i="6" s="1"/>
  <c r="AP60" i="6"/>
  <c r="K60" i="6" s="1"/>
  <c r="AT60" i="6"/>
  <c r="L60" i="6" s="1"/>
  <c r="AD60" i="6"/>
  <c r="H60" i="6" s="1"/>
  <c r="W59" i="6"/>
  <c r="AA59" i="6"/>
  <c r="AE59" i="6"/>
  <c r="AI59" i="6"/>
  <c r="AM59" i="6"/>
  <c r="AQ59" i="6"/>
  <c r="AU59" i="6"/>
  <c r="X59" i="6"/>
  <c r="AB59" i="6"/>
  <c r="AF59" i="6"/>
  <c r="AJ59" i="6"/>
  <c r="AN59" i="6"/>
  <c r="AR59" i="6"/>
  <c r="AV59" i="6"/>
  <c r="Y59" i="6"/>
  <c r="AC59" i="6"/>
  <c r="AG59" i="6"/>
  <c r="AK59" i="6"/>
  <c r="AO59" i="6"/>
  <c r="AS59" i="6"/>
  <c r="AW59" i="6"/>
  <c r="AD59" i="6"/>
  <c r="H59" i="6" s="1"/>
  <c r="AT59" i="6"/>
  <c r="L59" i="6" s="1"/>
  <c r="AH59" i="6"/>
  <c r="I59" i="6" s="1"/>
  <c r="V59" i="6"/>
  <c r="F59" i="6" s="1"/>
  <c r="AL59" i="6"/>
  <c r="J59" i="6" s="1"/>
  <c r="Z59" i="6"/>
  <c r="G59" i="6" s="1"/>
  <c r="AP59" i="6"/>
  <c r="K59" i="6" s="1"/>
  <c r="W58" i="6"/>
  <c r="AA58" i="6"/>
  <c r="AE58" i="6"/>
  <c r="AI58" i="6"/>
  <c r="AM58" i="6"/>
  <c r="AQ58" i="6"/>
  <c r="AU58" i="6"/>
  <c r="X58" i="6"/>
  <c r="AB58" i="6"/>
  <c r="AF58" i="6"/>
  <c r="AJ58" i="6"/>
  <c r="AN58" i="6"/>
  <c r="AR58" i="6"/>
  <c r="AV58" i="6"/>
  <c r="Y58" i="6"/>
  <c r="AC58" i="6"/>
  <c r="AG58" i="6"/>
  <c r="AK58" i="6"/>
  <c r="AO58" i="6"/>
  <c r="AS58" i="6"/>
  <c r="AW58" i="6"/>
  <c r="Z58" i="6"/>
  <c r="G58" i="6" s="1"/>
  <c r="AP58" i="6"/>
  <c r="K58" i="6" s="1"/>
  <c r="AD58" i="6"/>
  <c r="H58" i="6" s="1"/>
  <c r="AT58" i="6"/>
  <c r="L58" i="6" s="1"/>
  <c r="AH58" i="6"/>
  <c r="I58" i="6" s="1"/>
  <c r="AL58" i="6"/>
  <c r="J58" i="6" s="1"/>
  <c r="V58" i="6"/>
  <c r="F58" i="6" s="1"/>
  <c r="W57" i="6"/>
  <c r="AA57" i="6"/>
  <c r="AE57" i="6"/>
  <c r="AI57" i="6"/>
  <c r="AM57" i="6"/>
  <c r="AQ57" i="6"/>
  <c r="AU57" i="6"/>
  <c r="X57" i="6"/>
  <c r="AB57" i="6"/>
  <c r="AF57" i="6"/>
  <c r="AJ57" i="6"/>
  <c r="AN57" i="6"/>
  <c r="AR57" i="6"/>
  <c r="AV57" i="6"/>
  <c r="Y57" i="6"/>
  <c r="AC57" i="6"/>
  <c r="AG57" i="6"/>
  <c r="AK57" i="6"/>
  <c r="AO57" i="6"/>
  <c r="AS57" i="6"/>
  <c r="AW57" i="6"/>
  <c r="V57" i="6"/>
  <c r="F57" i="6" s="1"/>
  <c r="AL57" i="6"/>
  <c r="J57" i="6" s="1"/>
  <c r="Z57" i="6"/>
  <c r="G57" i="6" s="1"/>
  <c r="AP57" i="6"/>
  <c r="K57" i="6" s="1"/>
  <c r="AD57" i="6"/>
  <c r="H57" i="6" s="1"/>
  <c r="AT57" i="6"/>
  <c r="L57" i="6" s="1"/>
  <c r="AH57" i="6"/>
  <c r="I57" i="6" s="1"/>
  <c r="W56" i="6"/>
  <c r="AA56" i="6"/>
  <c r="AE56" i="6"/>
  <c r="AI56" i="6"/>
  <c r="AM56" i="6"/>
  <c r="AQ56" i="6"/>
  <c r="AU56" i="6"/>
  <c r="X56" i="6"/>
  <c r="AB56" i="6"/>
  <c r="AF56" i="6"/>
  <c r="AJ56" i="6"/>
  <c r="AN56" i="6"/>
  <c r="AR56" i="6"/>
  <c r="AV56" i="6"/>
  <c r="Y56" i="6"/>
  <c r="AC56" i="6"/>
  <c r="AG56" i="6"/>
  <c r="AK56" i="6"/>
  <c r="AO56" i="6"/>
  <c r="AS56" i="6"/>
  <c r="AW56" i="6"/>
  <c r="AH56" i="6"/>
  <c r="I56" i="6" s="1"/>
  <c r="V56" i="6"/>
  <c r="F56" i="6" s="1"/>
  <c r="AL56" i="6"/>
  <c r="J56" i="6" s="1"/>
  <c r="Z56" i="6"/>
  <c r="G56" i="6" s="1"/>
  <c r="AP56" i="6"/>
  <c r="K56" i="6" s="1"/>
  <c r="AD56" i="6"/>
  <c r="H56" i="6" s="1"/>
  <c r="AT56" i="6"/>
  <c r="L56" i="6" s="1"/>
  <c r="W55" i="6"/>
  <c r="AA55" i="6"/>
  <c r="AE55" i="6"/>
  <c r="AI55" i="6"/>
  <c r="AM55" i="6"/>
  <c r="AQ55" i="6"/>
  <c r="AU55" i="6"/>
  <c r="X55" i="6"/>
  <c r="AB55" i="6"/>
  <c r="AF55" i="6"/>
  <c r="AJ55" i="6"/>
  <c r="AN55" i="6"/>
  <c r="AR55" i="6"/>
  <c r="AV55" i="6"/>
  <c r="Y55" i="6"/>
  <c r="AC55" i="6"/>
  <c r="AG55" i="6"/>
  <c r="AK55" i="6"/>
  <c r="AO55" i="6"/>
  <c r="AS55" i="6"/>
  <c r="AW55" i="6"/>
  <c r="AD55" i="6"/>
  <c r="H55" i="6" s="1"/>
  <c r="AT55" i="6"/>
  <c r="L55" i="6" s="1"/>
  <c r="AH55" i="6"/>
  <c r="I55" i="6" s="1"/>
  <c r="V55" i="6"/>
  <c r="F55" i="6" s="1"/>
  <c r="AL55" i="6"/>
  <c r="J55" i="6" s="1"/>
  <c r="Z55" i="6"/>
  <c r="G55" i="6" s="1"/>
  <c r="AP55" i="6"/>
  <c r="K55" i="6" s="1"/>
  <c r="W54" i="6"/>
  <c r="AA54" i="6"/>
  <c r="AI54" i="6"/>
  <c r="AM54" i="6"/>
  <c r="AQ54" i="6"/>
  <c r="AU54" i="6"/>
  <c r="X54" i="6"/>
  <c r="AB54" i="6"/>
  <c r="AF54" i="6"/>
  <c r="AJ54" i="6"/>
  <c r="AN54" i="6"/>
  <c r="AR54" i="6"/>
  <c r="AV54" i="6"/>
  <c r="Y54" i="6"/>
  <c r="AC54" i="6"/>
  <c r="AG54" i="6"/>
  <c r="AK54" i="6"/>
  <c r="AO54" i="6"/>
  <c r="AS54" i="6"/>
  <c r="AW54" i="6"/>
  <c r="Z54" i="6"/>
  <c r="G54" i="6" s="1"/>
  <c r="AP54" i="6"/>
  <c r="K54" i="6" s="1"/>
  <c r="AD54" i="6"/>
  <c r="H54" i="6" s="1"/>
  <c r="AT54" i="6"/>
  <c r="L54" i="6" s="1"/>
  <c r="AH54" i="6"/>
  <c r="I54" i="6" s="1"/>
  <c r="V54" i="6"/>
  <c r="F54" i="6" s="1"/>
  <c r="AL54" i="6"/>
  <c r="J54" i="6" s="1"/>
  <c r="W53" i="6"/>
  <c r="AA53" i="6"/>
  <c r="AI53" i="6"/>
  <c r="AM53" i="6"/>
  <c r="AQ53" i="6"/>
  <c r="AU53" i="6"/>
  <c r="X53" i="6"/>
  <c r="AB53" i="6"/>
  <c r="AF53" i="6"/>
  <c r="AJ53" i="6"/>
  <c r="AN53" i="6"/>
  <c r="AR53" i="6"/>
  <c r="AV53" i="6"/>
  <c r="Y53" i="6"/>
  <c r="AC53" i="6"/>
  <c r="AG53" i="6"/>
  <c r="AK53" i="6"/>
  <c r="AO53" i="6"/>
  <c r="AS53" i="6"/>
  <c r="AW53" i="6"/>
  <c r="V53" i="6"/>
  <c r="F53" i="6" s="1"/>
  <c r="AL53" i="6"/>
  <c r="J53" i="6" s="1"/>
  <c r="Z53" i="6"/>
  <c r="G53" i="6" s="1"/>
  <c r="AP53" i="6"/>
  <c r="K53" i="6" s="1"/>
  <c r="AD53" i="6"/>
  <c r="H53" i="6" s="1"/>
  <c r="AT53" i="6"/>
  <c r="L53" i="6" s="1"/>
  <c r="AH53" i="6"/>
  <c r="I53" i="6" s="1"/>
  <c r="W52" i="6"/>
  <c r="AA52" i="6"/>
  <c r="AE52" i="6"/>
  <c r="AI52" i="6"/>
  <c r="AM52" i="6"/>
  <c r="AQ52" i="6"/>
  <c r="AU52" i="6"/>
  <c r="X52" i="6"/>
  <c r="AB52" i="6"/>
  <c r="AF52" i="6"/>
  <c r="AJ52" i="6"/>
  <c r="AN52" i="6"/>
  <c r="AR52" i="6"/>
  <c r="AV52" i="6"/>
  <c r="Y52" i="6"/>
  <c r="AC52" i="6"/>
  <c r="AG52" i="6"/>
  <c r="AK52" i="6"/>
  <c r="AO52" i="6"/>
  <c r="AS52" i="6"/>
  <c r="AW52" i="6"/>
  <c r="AH52" i="6"/>
  <c r="I52" i="6" s="1"/>
  <c r="V52" i="6"/>
  <c r="F52" i="6" s="1"/>
  <c r="AL52" i="6"/>
  <c r="J52" i="6" s="1"/>
  <c r="Z52" i="6"/>
  <c r="G52" i="6" s="1"/>
  <c r="AP52" i="6"/>
  <c r="K52" i="6" s="1"/>
  <c r="AD52" i="6"/>
  <c r="H52" i="6" s="1"/>
  <c r="AT52" i="6"/>
  <c r="L52" i="6" s="1"/>
  <c r="W51" i="6"/>
  <c r="AA51" i="6"/>
  <c r="AE51" i="6"/>
  <c r="AI51" i="6"/>
  <c r="AM51" i="6"/>
  <c r="AQ51" i="6"/>
  <c r="AU51" i="6"/>
  <c r="X51" i="6"/>
  <c r="AB51" i="6"/>
  <c r="AF51" i="6"/>
  <c r="AJ51" i="6"/>
  <c r="AN51" i="6"/>
  <c r="AR51" i="6"/>
  <c r="AV51" i="6"/>
  <c r="Y51" i="6"/>
  <c r="AC51" i="6"/>
  <c r="AG51" i="6"/>
  <c r="AK51" i="6"/>
  <c r="AO51" i="6"/>
  <c r="AS51" i="6"/>
  <c r="AW51" i="6"/>
  <c r="AD51" i="6"/>
  <c r="H51" i="6" s="1"/>
  <c r="AT51" i="6"/>
  <c r="L51" i="6" s="1"/>
  <c r="AH51" i="6"/>
  <c r="I51" i="6" s="1"/>
  <c r="V51" i="6"/>
  <c r="F51" i="6" s="1"/>
  <c r="AL51" i="6"/>
  <c r="J51" i="6" s="1"/>
  <c r="AP51" i="6"/>
  <c r="K51" i="6" s="1"/>
  <c r="Z51" i="6"/>
  <c r="G51" i="6" s="1"/>
  <c r="W50" i="6"/>
  <c r="AA50" i="6"/>
  <c r="AE50" i="6"/>
  <c r="AI50" i="6"/>
  <c r="AM50" i="6"/>
  <c r="AQ50" i="6"/>
  <c r="AU50" i="6"/>
  <c r="X50" i="6"/>
  <c r="AB50" i="6"/>
  <c r="AF50" i="6"/>
  <c r="AJ50" i="6"/>
  <c r="AN50" i="6"/>
  <c r="AR50" i="6"/>
  <c r="AV50" i="6"/>
  <c r="Y50" i="6"/>
  <c r="AC50" i="6"/>
  <c r="AG50" i="6"/>
  <c r="AK50" i="6"/>
  <c r="AO50" i="6"/>
  <c r="AS50" i="6"/>
  <c r="AW50" i="6"/>
  <c r="Z50" i="6"/>
  <c r="G50" i="6" s="1"/>
  <c r="AP50" i="6"/>
  <c r="K50" i="6" s="1"/>
  <c r="AD50" i="6"/>
  <c r="H50" i="6" s="1"/>
  <c r="AT50" i="6"/>
  <c r="L50" i="6" s="1"/>
  <c r="AH50" i="6"/>
  <c r="I50" i="6" s="1"/>
  <c r="V50" i="6"/>
  <c r="F50" i="6" s="1"/>
  <c r="AL50" i="6"/>
  <c r="J50" i="6" s="1"/>
  <c r="W49" i="6"/>
  <c r="AA49" i="6"/>
  <c r="AE49" i="6"/>
  <c r="AI49" i="6"/>
  <c r="AM49" i="6"/>
  <c r="AQ49" i="6"/>
  <c r="AU49" i="6"/>
  <c r="X49" i="6"/>
  <c r="AB49" i="6"/>
  <c r="AF49" i="6"/>
  <c r="AJ49" i="6"/>
  <c r="AN49" i="6"/>
  <c r="AR49" i="6"/>
  <c r="AV49" i="6"/>
  <c r="Y49" i="6"/>
  <c r="AC49" i="6"/>
  <c r="AG49" i="6"/>
  <c r="AK49" i="6"/>
  <c r="AO49" i="6"/>
  <c r="AS49" i="6"/>
  <c r="AW49" i="6"/>
  <c r="V49" i="6"/>
  <c r="F49" i="6" s="1"/>
  <c r="AL49" i="6"/>
  <c r="J49" i="6" s="1"/>
  <c r="Z49" i="6"/>
  <c r="G49" i="6" s="1"/>
  <c r="AP49" i="6"/>
  <c r="K49" i="6" s="1"/>
  <c r="AD49" i="6"/>
  <c r="H49" i="6" s="1"/>
  <c r="AT49" i="6"/>
  <c r="L49" i="6" s="1"/>
  <c r="AH49" i="6"/>
  <c r="I49" i="6" s="1"/>
  <c r="W48" i="6"/>
  <c r="AA48" i="6"/>
  <c r="AE48" i="6"/>
  <c r="AI48" i="6"/>
  <c r="AM48" i="6"/>
  <c r="AQ48" i="6"/>
  <c r="AU48" i="6"/>
  <c r="X48" i="6"/>
  <c r="AB48" i="6"/>
  <c r="AF48" i="6"/>
  <c r="AJ48" i="6"/>
  <c r="AN48" i="6"/>
  <c r="AR48" i="6"/>
  <c r="AV48" i="6"/>
  <c r="Y48" i="6"/>
  <c r="AC48" i="6"/>
  <c r="AG48" i="6"/>
  <c r="AK48" i="6"/>
  <c r="AO48" i="6"/>
  <c r="AS48" i="6"/>
  <c r="AW48" i="6"/>
  <c r="AH48" i="6"/>
  <c r="I48" i="6" s="1"/>
  <c r="V48" i="6"/>
  <c r="F48" i="6" s="1"/>
  <c r="AL48" i="6"/>
  <c r="J48" i="6" s="1"/>
  <c r="Z48" i="6"/>
  <c r="G48" i="6" s="1"/>
  <c r="AP48" i="6"/>
  <c r="K48" i="6" s="1"/>
  <c r="AD48" i="6"/>
  <c r="H48" i="6" s="1"/>
  <c r="AT48" i="6"/>
  <c r="L48" i="6" s="1"/>
  <c r="W47" i="6"/>
  <c r="AA47" i="6"/>
  <c r="AE47" i="6"/>
  <c r="AI47" i="6"/>
  <c r="AM47" i="6"/>
  <c r="AQ47" i="6"/>
  <c r="AU47" i="6"/>
  <c r="X47" i="6"/>
  <c r="AB47" i="6"/>
  <c r="AF47" i="6"/>
  <c r="AJ47" i="6"/>
  <c r="AN47" i="6"/>
  <c r="AR47" i="6"/>
  <c r="AV47" i="6"/>
  <c r="Y47" i="6"/>
  <c r="AC47" i="6"/>
  <c r="AG47" i="6"/>
  <c r="AK47" i="6"/>
  <c r="AO47" i="6"/>
  <c r="AS47" i="6"/>
  <c r="AW47" i="6"/>
  <c r="AD47" i="6"/>
  <c r="H47" i="6" s="1"/>
  <c r="AT47" i="6"/>
  <c r="L47" i="6" s="1"/>
  <c r="AH47" i="6"/>
  <c r="I47" i="6" s="1"/>
  <c r="V47" i="6"/>
  <c r="F47" i="6" s="1"/>
  <c r="AL47" i="6"/>
  <c r="J47" i="6" s="1"/>
  <c r="Z47" i="6"/>
  <c r="G47" i="6" s="1"/>
  <c r="AP47" i="6"/>
  <c r="K47" i="6" s="1"/>
  <c r="W46" i="6"/>
  <c r="AA46" i="6"/>
  <c r="AI46" i="6"/>
  <c r="AM46" i="6"/>
  <c r="AQ46" i="6"/>
  <c r="AU46" i="6"/>
  <c r="X46" i="6"/>
  <c r="AB46" i="6"/>
  <c r="AF46" i="6"/>
  <c r="AJ46" i="6"/>
  <c r="AN46" i="6"/>
  <c r="AR46" i="6"/>
  <c r="AV46" i="6"/>
  <c r="Y46" i="6"/>
  <c r="AC46" i="6"/>
  <c r="AG46" i="6"/>
  <c r="AK46" i="6"/>
  <c r="AO46" i="6"/>
  <c r="AS46" i="6"/>
  <c r="AW46" i="6"/>
  <c r="Z46" i="6"/>
  <c r="G46" i="6" s="1"/>
  <c r="AP46" i="6"/>
  <c r="K46" i="6" s="1"/>
  <c r="AD46" i="6"/>
  <c r="H46" i="6" s="1"/>
  <c r="AT46" i="6"/>
  <c r="L46" i="6" s="1"/>
  <c r="AH46" i="6"/>
  <c r="I46" i="6" s="1"/>
  <c r="V46" i="6"/>
  <c r="F46" i="6" s="1"/>
  <c r="AL46" i="6"/>
  <c r="J46" i="6" s="1"/>
  <c r="W45" i="6"/>
  <c r="AA45" i="6"/>
  <c r="AI45" i="6"/>
  <c r="AM45" i="6"/>
  <c r="AQ45" i="6"/>
  <c r="X45" i="6"/>
  <c r="AB45" i="6"/>
  <c r="AF45" i="6"/>
  <c r="AJ45" i="6"/>
  <c r="Y45" i="6"/>
  <c r="AC45" i="6"/>
  <c r="AG45" i="6"/>
  <c r="AK45" i="6"/>
  <c r="AO45" i="6"/>
  <c r="AS45" i="6"/>
  <c r="Z45" i="6"/>
  <c r="G45" i="6" s="1"/>
  <c r="AN45" i="6"/>
  <c r="AU45" i="6"/>
  <c r="AD45" i="6"/>
  <c r="H45" i="6" s="1"/>
  <c r="AP45" i="6"/>
  <c r="K45" i="6" s="1"/>
  <c r="AV45" i="6"/>
  <c r="AH45" i="6"/>
  <c r="I45" i="6" s="1"/>
  <c r="AR45" i="6"/>
  <c r="AW45" i="6"/>
  <c r="V45" i="6"/>
  <c r="F45" i="6" s="1"/>
  <c r="AL45" i="6"/>
  <c r="J45" i="6" s="1"/>
  <c r="AT45" i="6"/>
  <c r="L45" i="6" s="1"/>
  <c r="W44" i="6"/>
  <c r="AA44" i="6"/>
  <c r="AE44" i="6"/>
  <c r="AI44" i="6"/>
  <c r="AM44" i="6"/>
  <c r="AQ44" i="6"/>
  <c r="AU44" i="6"/>
  <c r="X44" i="6"/>
  <c r="AB44" i="6"/>
  <c r="AF44" i="6"/>
  <c r="AJ44" i="6"/>
  <c r="AN44" i="6"/>
  <c r="AR44" i="6"/>
  <c r="AV44" i="6"/>
  <c r="Y44" i="6"/>
  <c r="AC44" i="6"/>
  <c r="AG44" i="6"/>
  <c r="AK44" i="6"/>
  <c r="AO44" i="6"/>
  <c r="AS44" i="6"/>
  <c r="AW44" i="6"/>
  <c r="V44" i="6"/>
  <c r="F44" i="6" s="1"/>
  <c r="AL44" i="6"/>
  <c r="J44" i="6" s="1"/>
  <c r="Z44" i="6"/>
  <c r="G44" i="6" s="1"/>
  <c r="AP44" i="6"/>
  <c r="K44" i="6" s="1"/>
  <c r="AD44" i="6"/>
  <c r="H44" i="6" s="1"/>
  <c r="AT44" i="6"/>
  <c r="L44" i="6" s="1"/>
  <c r="AH44" i="6"/>
  <c r="I44" i="6" s="1"/>
  <c r="W43" i="6"/>
  <c r="AA43" i="6"/>
  <c r="AE43" i="6"/>
  <c r="AI43" i="6"/>
  <c r="AM43" i="6"/>
  <c r="AQ43" i="6"/>
  <c r="AU43" i="6"/>
  <c r="X43" i="6"/>
  <c r="AB43" i="6"/>
  <c r="AF43" i="6"/>
  <c r="AJ43" i="6"/>
  <c r="AN43" i="6"/>
  <c r="AR43" i="6"/>
  <c r="AV43" i="6"/>
  <c r="Y43" i="6"/>
  <c r="AC43" i="6"/>
  <c r="AG43" i="6"/>
  <c r="AK43" i="6"/>
  <c r="AO43" i="6"/>
  <c r="AS43" i="6"/>
  <c r="AW43" i="6"/>
  <c r="AH43" i="6"/>
  <c r="I43" i="6" s="1"/>
  <c r="V43" i="6"/>
  <c r="F43" i="6" s="1"/>
  <c r="AL43" i="6"/>
  <c r="J43" i="6" s="1"/>
  <c r="Z43" i="6"/>
  <c r="G43" i="6" s="1"/>
  <c r="AP43" i="6"/>
  <c r="K43" i="6" s="1"/>
  <c r="AD43" i="6"/>
  <c r="H43" i="6" s="1"/>
  <c r="AT43" i="6"/>
  <c r="L43" i="6" s="1"/>
  <c r="W42" i="6"/>
  <c r="AA42" i="6"/>
  <c r="AE42" i="6"/>
  <c r="AI42" i="6"/>
  <c r="AM42" i="6"/>
  <c r="AQ42" i="6"/>
  <c r="AU42" i="6"/>
  <c r="X42" i="6"/>
  <c r="AB42" i="6"/>
  <c r="AF42" i="6"/>
  <c r="AJ42" i="6"/>
  <c r="AN42" i="6"/>
  <c r="AR42" i="6"/>
  <c r="AV42" i="6"/>
  <c r="Y42" i="6"/>
  <c r="AC42" i="6"/>
  <c r="AG42" i="6"/>
  <c r="AK42" i="6"/>
  <c r="AO42" i="6"/>
  <c r="AS42" i="6"/>
  <c r="AW42" i="6"/>
  <c r="AD42" i="6"/>
  <c r="H42" i="6" s="1"/>
  <c r="AT42" i="6"/>
  <c r="L42" i="6" s="1"/>
  <c r="AH42" i="6"/>
  <c r="I42" i="6" s="1"/>
  <c r="V42" i="6"/>
  <c r="F42" i="6" s="1"/>
  <c r="AL42" i="6"/>
  <c r="J42" i="6" s="1"/>
  <c r="AP42" i="6"/>
  <c r="K42" i="6" s="1"/>
  <c r="Z42" i="6"/>
  <c r="G42" i="6" s="1"/>
  <c r="W41" i="6"/>
  <c r="AA41" i="6"/>
  <c r="AE41" i="6"/>
  <c r="AI41" i="6"/>
  <c r="AM41" i="6"/>
  <c r="AQ41" i="6"/>
  <c r="AU41" i="6"/>
  <c r="X41" i="6"/>
  <c r="AB41" i="6"/>
  <c r="AF41" i="6"/>
  <c r="AJ41" i="6"/>
  <c r="AN41" i="6"/>
  <c r="AR41" i="6"/>
  <c r="AV41" i="6"/>
  <c r="Y41" i="6"/>
  <c r="AC41" i="6"/>
  <c r="AK41" i="6"/>
  <c r="AO41" i="6"/>
  <c r="AS41" i="6"/>
  <c r="AW41" i="6"/>
  <c r="Z41" i="6"/>
  <c r="G41" i="6" s="1"/>
  <c r="AP41" i="6"/>
  <c r="K41" i="6" s="1"/>
  <c r="AD41" i="6"/>
  <c r="H41" i="6" s="1"/>
  <c r="AT41" i="6"/>
  <c r="L41" i="6" s="1"/>
  <c r="AH41" i="6"/>
  <c r="I41" i="6" s="1"/>
  <c r="V41" i="6"/>
  <c r="F41" i="6" s="1"/>
  <c r="AL41" i="6"/>
  <c r="J41" i="6" s="1"/>
  <c r="W40" i="6"/>
  <c r="AA40" i="6"/>
  <c r="AE40" i="6"/>
  <c r="AI40" i="6"/>
  <c r="AM40" i="6"/>
  <c r="AQ40" i="6"/>
  <c r="AU40" i="6"/>
  <c r="X40" i="6"/>
  <c r="AB40" i="6"/>
  <c r="AF40" i="6"/>
  <c r="AJ40" i="6"/>
  <c r="AN40" i="6"/>
  <c r="AR40" i="6"/>
  <c r="AV40" i="6"/>
  <c r="Y40" i="6"/>
  <c r="AC40" i="6"/>
  <c r="AG40" i="6"/>
  <c r="AK40" i="6"/>
  <c r="AO40" i="6"/>
  <c r="AS40" i="6"/>
  <c r="AW40" i="6"/>
  <c r="V40" i="6"/>
  <c r="F40" i="6" s="1"/>
  <c r="AL40" i="6"/>
  <c r="J40" i="6" s="1"/>
  <c r="Z40" i="6"/>
  <c r="G40" i="6" s="1"/>
  <c r="AP40" i="6"/>
  <c r="K40" i="6" s="1"/>
  <c r="AD40" i="6"/>
  <c r="H40" i="6" s="1"/>
  <c r="AT40" i="6"/>
  <c r="L40" i="6" s="1"/>
  <c r="AH40" i="6"/>
  <c r="I40" i="6" s="1"/>
  <c r="W39" i="6"/>
  <c r="AA39" i="6"/>
  <c r="AE39" i="6"/>
  <c r="AI39" i="6"/>
  <c r="AM39" i="6"/>
  <c r="AQ39" i="6"/>
  <c r="AU39" i="6"/>
  <c r="X39" i="6"/>
  <c r="AB39" i="6"/>
  <c r="AF39" i="6"/>
  <c r="AJ39" i="6"/>
  <c r="AN39" i="6"/>
  <c r="AR39" i="6"/>
  <c r="AV39" i="6"/>
  <c r="Y39" i="6"/>
  <c r="AC39" i="6"/>
  <c r="AG39" i="6"/>
  <c r="AK39" i="6"/>
  <c r="AO39" i="6"/>
  <c r="AS39" i="6"/>
  <c r="AW39" i="6"/>
  <c r="AH39" i="6"/>
  <c r="I39" i="6" s="1"/>
  <c r="V39" i="6"/>
  <c r="F39" i="6" s="1"/>
  <c r="AL39" i="6"/>
  <c r="J39" i="6" s="1"/>
  <c r="Z39" i="6"/>
  <c r="G39" i="6" s="1"/>
  <c r="AP39" i="6"/>
  <c r="K39" i="6" s="1"/>
  <c r="AD39" i="6"/>
  <c r="H39" i="6" s="1"/>
  <c r="AT39" i="6"/>
  <c r="L39" i="6" s="1"/>
  <c r="W38" i="6"/>
  <c r="AA38" i="6"/>
  <c r="AE38" i="6"/>
  <c r="AI38" i="6"/>
  <c r="AM38" i="6"/>
  <c r="AQ38" i="6"/>
  <c r="AU38" i="6"/>
  <c r="X38" i="6"/>
  <c r="AB38" i="6"/>
  <c r="AF38" i="6"/>
  <c r="AN38" i="6"/>
  <c r="AR38" i="6"/>
  <c r="AV38" i="6"/>
  <c r="Y38" i="6"/>
  <c r="AC38" i="6"/>
  <c r="AG38" i="6"/>
  <c r="AK38" i="6"/>
  <c r="AO38" i="6"/>
  <c r="AS38" i="6"/>
  <c r="AW38" i="6"/>
  <c r="AD38" i="6"/>
  <c r="H38" i="6" s="1"/>
  <c r="AT38" i="6"/>
  <c r="L38" i="6" s="1"/>
  <c r="AH38" i="6"/>
  <c r="I38" i="6" s="1"/>
  <c r="V38" i="6"/>
  <c r="F38" i="6" s="1"/>
  <c r="AL38" i="6"/>
  <c r="J38" i="6" s="1"/>
  <c r="Z38" i="6"/>
  <c r="G38" i="6" s="1"/>
  <c r="AP38" i="6"/>
  <c r="K38" i="6" s="1"/>
  <c r="W37" i="6"/>
  <c r="AA37" i="6"/>
  <c r="AE37" i="6"/>
  <c r="AI37" i="6"/>
  <c r="AM37" i="6"/>
  <c r="AQ37" i="6"/>
  <c r="AU37" i="6"/>
  <c r="X37" i="6"/>
  <c r="AB37" i="6"/>
  <c r="AF37" i="6"/>
  <c r="AJ37" i="6"/>
  <c r="AN37" i="6"/>
  <c r="AR37" i="6"/>
  <c r="AV37" i="6"/>
  <c r="Y37" i="6"/>
  <c r="AC37" i="6"/>
  <c r="AG37" i="6"/>
  <c r="AK37" i="6"/>
  <c r="AO37" i="6"/>
  <c r="AS37" i="6"/>
  <c r="AW37" i="6"/>
  <c r="Z37" i="6"/>
  <c r="G37" i="6" s="1"/>
  <c r="AP37" i="6"/>
  <c r="K37" i="6" s="1"/>
  <c r="AD37" i="6"/>
  <c r="H37" i="6" s="1"/>
  <c r="AT37" i="6"/>
  <c r="L37" i="6" s="1"/>
  <c r="AH37" i="6"/>
  <c r="I37" i="6" s="1"/>
  <c r="V37" i="6"/>
  <c r="F37" i="6" s="1"/>
  <c r="AL37" i="6"/>
  <c r="J37" i="6" s="1"/>
  <c r="W36" i="6"/>
  <c r="AA36" i="6"/>
  <c r="AE36" i="6"/>
  <c r="AI36" i="6"/>
  <c r="AM36" i="6"/>
  <c r="AQ36" i="6"/>
  <c r="AU36" i="6"/>
  <c r="X36" i="6"/>
  <c r="AB36" i="6"/>
  <c r="AF36" i="6"/>
  <c r="AJ36" i="6"/>
  <c r="AN36" i="6"/>
  <c r="AR36" i="6"/>
  <c r="AV36" i="6"/>
  <c r="Y36" i="6"/>
  <c r="AC36" i="6"/>
  <c r="AG36" i="6"/>
  <c r="AK36" i="6"/>
  <c r="AO36" i="6"/>
  <c r="AS36" i="6"/>
  <c r="AW36" i="6"/>
  <c r="V36" i="6"/>
  <c r="F36" i="6" s="1"/>
  <c r="AL36" i="6"/>
  <c r="J36" i="6" s="1"/>
  <c r="Z36" i="6"/>
  <c r="G36" i="6" s="1"/>
  <c r="AP36" i="6"/>
  <c r="K36" i="6" s="1"/>
  <c r="AD36" i="6"/>
  <c r="H36" i="6" s="1"/>
  <c r="AT36" i="6"/>
  <c r="L36" i="6" s="1"/>
  <c r="AH36" i="6"/>
  <c r="I36" i="6" s="1"/>
  <c r="W35" i="6"/>
  <c r="AA35" i="6"/>
  <c r="AE35" i="6"/>
  <c r="AI35" i="6"/>
  <c r="AM35" i="6"/>
  <c r="AQ35" i="6"/>
  <c r="AU35" i="6"/>
  <c r="X35" i="6"/>
  <c r="AB35" i="6"/>
  <c r="AF35" i="6"/>
  <c r="AJ35" i="6"/>
  <c r="AN35" i="6"/>
  <c r="AR35" i="6"/>
  <c r="AV35" i="6"/>
  <c r="Y35" i="6"/>
  <c r="AC35" i="6"/>
  <c r="AG35" i="6"/>
  <c r="AK35" i="6"/>
  <c r="AO35" i="6"/>
  <c r="AS35" i="6"/>
  <c r="AW35" i="6"/>
  <c r="AH35" i="6"/>
  <c r="I35" i="6" s="1"/>
  <c r="V35" i="6"/>
  <c r="F35" i="6" s="1"/>
  <c r="AL35" i="6"/>
  <c r="J35" i="6" s="1"/>
  <c r="Z35" i="6"/>
  <c r="G35" i="6" s="1"/>
  <c r="AP35" i="6"/>
  <c r="K35" i="6" s="1"/>
  <c r="AT35" i="6"/>
  <c r="L35" i="6" s="1"/>
  <c r="AD35" i="6"/>
  <c r="H35" i="6" s="1"/>
  <c r="W31" i="6"/>
  <c r="AA31" i="6"/>
  <c r="AE31" i="6"/>
  <c r="AI31" i="6"/>
  <c r="AM31" i="6"/>
  <c r="AQ31" i="6"/>
  <c r="AU31" i="6"/>
  <c r="X31" i="6"/>
  <c r="AB31" i="6"/>
  <c r="AF31" i="6"/>
  <c r="AJ31" i="6"/>
  <c r="AN31" i="6"/>
  <c r="AR31" i="6"/>
  <c r="AV31" i="6"/>
  <c r="Y31" i="6"/>
  <c r="AC31" i="6"/>
  <c r="AK31" i="6"/>
  <c r="AO31" i="6"/>
  <c r="AS31" i="6"/>
  <c r="AW31" i="6"/>
  <c r="AD31" i="6"/>
  <c r="H31" i="6" s="1"/>
  <c r="AT31" i="6"/>
  <c r="L31" i="6" s="1"/>
  <c r="AH31" i="6"/>
  <c r="I31" i="6" s="1"/>
  <c r="V31" i="6"/>
  <c r="F31" i="6" s="1"/>
  <c r="AL31" i="6"/>
  <c r="J31" i="6" s="1"/>
  <c r="Z31" i="6"/>
  <c r="G31" i="6" s="1"/>
  <c r="AP31" i="6"/>
  <c r="K31" i="6" s="1"/>
  <c r="W30" i="6"/>
  <c r="AA30" i="6"/>
  <c r="AE30" i="6"/>
  <c r="AI30" i="6"/>
  <c r="AM30" i="6"/>
  <c r="AQ30" i="6"/>
  <c r="AU30" i="6"/>
  <c r="X30" i="6"/>
  <c r="AB30" i="6"/>
  <c r="AF30" i="6"/>
  <c r="AJ30" i="6"/>
  <c r="AN30" i="6"/>
  <c r="AR30" i="6"/>
  <c r="AV30" i="6"/>
  <c r="Y30" i="6"/>
  <c r="AC30" i="6"/>
  <c r="AG30" i="6"/>
  <c r="AK30" i="6"/>
  <c r="AO30" i="6"/>
  <c r="AS30" i="6"/>
  <c r="AW30" i="6"/>
  <c r="Z30" i="6"/>
  <c r="G30" i="6" s="1"/>
  <c r="AP30" i="6"/>
  <c r="K30" i="6" s="1"/>
  <c r="AD30" i="6"/>
  <c r="H30" i="6" s="1"/>
  <c r="AT30" i="6"/>
  <c r="L30" i="6" s="1"/>
  <c r="AH30" i="6"/>
  <c r="I30" i="6" s="1"/>
  <c r="AL30" i="6"/>
  <c r="J30" i="6" s="1"/>
  <c r="V30" i="6"/>
  <c r="F30" i="6" s="1"/>
  <c r="W29" i="6"/>
  <c r="AA29" i="6"/>
  <c r="AE29" i="6"/>
  <c r="AI29" i="6"/>
  <c r="AM29" i="6"/>
  <c r="AQ29" i="6"/>
  <c r="AU29" i="6"/>
  <c r="X29" i="6"/>
  <c r="AB29" i="6"/>
  <c r="AF29" i="6"/>
  <c r="AJ29" i="6"/>
  <c r="AN29" i="6"/>
  <c r="AR29" i="6"/>
  <c r="AV29" i="6"/>
  <c r="Y29" i="6"/>
  <c r="AC29" i="6"/>
  <c r="AG29" i="6"/>
  <c r="AK29" i="6"/>
  <c r="AO29" i="6"/>
  <c r="AS29" i="6"/>
  <c r="AW29" i="6"/>
  <c r="V29" i="6"/>
  <c r="F29" i="6" s="1"/>
  <c r="AL29" i="6"/>
  <c r="J29" i="6" s="1"/>
  <c r="Z29" i="6"/>
  <c r="G29" i="6" s="1"/>
  <c r="AP29" i="6"/>
  <c r="K29" i="6" s="1"/>
  <c r="AD29" i="6"/>
  <c r="H29" i="6" s="1"/>
  <c r="AT29" i="6"/>
  <c r="L29" i="6" s="1"/>
  <c r="AH29" i="6"/>
  <c r="I29" i="6" s="1"/>
  <c r="I34" i="6"/>
  <c r="F34" i="6"/>
  <c r="J34" i="6"/>
  <c r="G34" i="6"/>
  <c r="K34" i="6"/>
  <c r="H34" i="6"/>
  <c r="L34" i="6"/>
  <c r="H33" i="6"/>
  <c r="L33" i="6"/>
  <c r="I33" i="6"/>
  <c r="F33" i="6"/>
  <c r="J33" i="6"/>
  <c r="G33" i="6"/>
  <c r="K33" i="6"/>
  <c r="G32" i="6"/>
  <c r="K32" i="6"/>
  <c r="H32" i="6"/>
  <c r="L32" i="6"/>
  <c r="I32" i="6"/>
  <c r="F32" i="6"/>
  <c r="J32" i="6"/>
  <c r="W28" i="6"/>
  <c r="AA28" i="6"/>
  <c r="AE28" i="6"/>
  <c r="AI28" i="6"/>
  <c r="AM28" i="6"/>
  <c r="AQ28" i="6"/>
  <c r="AU28" i="6"/>
  <c r="X28" i="6"/>
  <c r="AB28" i="6"/>
  <c r="AF28" i="6"/>
  <c r="AJ28" i="6"/>
  <c r="AN28" i="6"/>
  <c r="AR28" i="6"/>
  <c r="AV28" i="6"/>
  <c r="Y28" i="6"/>
  <c r="AC28" i="6"/>
  <c r="AG28" i="6"/>
  <c r="AK28" i="6"/>
  <c r="AO28" i="6"/>
  <c r="AS28" i="6"/>
  <c r="AW28" i="6"/>
  <c r="V28" i="6"/>
  <c r="F28" i="6" s="1"/>
  <c r="AL28" i="6"/>
  <c r="J28" i="6" s="1"/>
  <c r="Z28" i="6"/>
  <c r="G28" i="6" s="1"/>
  <c r="AP28" i="6"/>
  <c r="K28" i="6" s="1"/>
  <c r="AD28" i="6"/>
  <c r="H28" i="6" s="1"/>
  <c r="AT28" i="6"/>
  <c r="L28" i="6" s="1"/>
  <c r="AH28" i="6"/>
  <c r="I28" i="6" s="1"/>
  <c r="W27" i="6"/>
  <c r="AA27" i="6"/>
  <c r="AE27" i="6"/>
  <c r="AI27" i="6"/>
  <c r="AM27" i="6"/>
  <c r="AQ27" i="6"/>
  <c r="AU27" i="6"/>
  <c r="X27" i="6"/>
  <c r="AB27" i="6"/>
  <c r="AF27" i="6"/>
  <c r="AJ27" i="6"/>
  <c r="AN27" i="6"/>
  <c r="AR27" i="6"/>
  <c r="AV27" i="6"/>
  <c r="Y27" i="6"/>
  <c r="AC27" i="6"/>
  <c r="AG27" i="6"/>
  <c r="AK27" i="6"/>
  <c r="AO27" i="6"/>
  <c r="AS27" i="6"/>
  <c r="AW27" i="6"/>
  <c r="AH27" i="6"/>
  <c r="I27" i="6" s="1"/>
  <c r="V27" i="6"/>
  <c r="F27" i="6" s="1"/>
  <c r="AL27" i="6"/>
  <c r="J27" i="6" s="1"/>
  <c r="Z27" i="6"/>
  <c r="G27" i="6" s="1"/>
  <c r="AP27" i="6"/>
  <c r="K27" i="6" s="1"/>
  <c r="AD27" i="6"/>
  <c r="H27" i="6" s="1"/>
  <c r="AT27" i="6"/>
  <c r="L27" i="6" s="1"/>
  <c r="W26" i="6"/>
  <c r="AA26" i="6"/>
  <c r="AE26" i="6"/>
  <c r="AI26" i="6"/>
  <c r="AM26" i="6"/>
  <c r="AQ26" i="6"/>
  <c r="AU26" i="6"/>
  <c r="X26" i="6"/>
  <c r="AB26" i="6"/>
  <c r="AF26" i="6"/>
  <c r="AJ26" i="6"/>
  <c r="AN26" i="6"/>
  <c r="AR26" i="6"/>
  <c r="AV26" i="6"/>
  <c r="Y26" i="6"/>
  <c r="AC26" i="6"/>
  <c r="AG26" i="6"/>
  <c r="AK26" i="6"/>
  <c r="AO26" i="6"/>
  <c r="AS26" i="6"/>
  <c r="AW26" i="6"/>
  <c r="AD26" i="6"/>
  <c r="H26" i="6" s="1"/>
  <c r="AT26" i="6"/>
  <c r="L26" i="6" s="1"/>
  <c r="AH26" i="6"/>
  <c r="I26" i="6" s="1"/>
  <c r="V26" i="6"/>
  <c r="F26" i="6" s="1"/>
  <c r="AL26" i="6"/>
  <c r="J26" i="6" s="1"/>
  <c r="AP26" i="6"/>
  <c r="K26" i="6" s="1"/>
  <c r="Z26" i="6"/>
  <c r="G26" i="6" s="1"/>
  <c r="W25" i="6"/>
  <c r="AA25" i="6"/>
  <c r="AE25" i="6"/>
  <c r="AI25" i="6"/>
  <c r="AM25" i="6"/>
  <c r="AQ25" i="6"/>
  <c r="AU25" i="6"/>
  <c r="X25" i="6"/>
  <c r="AB25" i="6"/>
  <c r="AF25" i="6"/>
  <c r="AJ25" i="6"/>
  <c r="AN25" i="6"/>
  <c r="AR25" i="6"/>
  <c r="AV25" i="6"/>
  <c r="Y25" i="6"/>
  <c r="AC25" i="6"/>
  <c r="AG25" i="6"/>
  <c r="AK25" i="6"/>
  <c r="AO25" i="6"/>
  <c r="AS25" i="6"/>
  <c r="AW25" i="6"/>
  <c r="Z25" i="6"/>
  <c r="G25" i="6" s="1"/>
  <c r="AP25" i="6"/>
  <c r="K25" i="6" s="1"/>
  <c r="AD25" i="6"/>
  <c r="H25" i="6" s="1"/>
  <c r="AT25" i="6"/>
  <c r="L25" i="6" s="1"/>
  <c r="AH25" i="6"/>
  <c r="I25" i="6" s="1"/>
  <c r="V25" i="6"/>
  <c r="F25" i="6" s="1"/>
  <c r="AL25" i="6"/>
  <c r="J25" i="6" s="1"/>
  <c r="V24" i="6"/>
  <c r="F24" i="6" s="1"/>
  <c r="Z24" i="6"/>
  <c r="G24" i="6" s="1"/>
  <c r="AD24" i="6"/>
  <c r="H24" i="6" s="1"/>
  <c r="AH24" i="6"/>
  <c r="I24" i="6" s="1"/>
  <c r="AL24" i="6"/>
  <c r="J24" i="6" s="1"/>
  <c r="W24" i="6"/>
  <c r="AA24" i="6"/>
  <c r="AE24" i="6"/>
  <c r="AI24" i="6"/>
  <c r="AM24" i="6"/>
  <c r="X24" i="6"/>
  <c r="AB24" i="6"/>
  <c r="AF24" i="6"/>
  <c r="Y24" i="6"/>
  <c r="AK24" i="6"/>
  <c r="AQ24" i="6"/>
  <c r="AU24" i="6"/>
  <c r="AC24" i="6"/>
  <c r="AN24" i="6"/>
  <c r="AR24" i="6"/>
  <c r="AV24" i="6"/>
  <c r="AG24" i="6"/>
  <c r="AO24" i="6"/>
  <c r="AS24" i="6"/>
  <c r="AW24" i="6"/>
  <c r="AJ24" i="6"/>
  <c r="AP24" i="6"/>
  <c r="K24" i="6" s="1"/>
  <c r="AT24" i="6"/>
  <c r="L24" i="6" s="1"/>
  <c r="V23" i="6"/>
  <c r="F23" i="6" s="1"/>
  <c r="Z23" i="6"/>
  <c r="G23" i="6" s="1"/>
  <c r="AD23" i="6"/>
  <c r="H23" i="6" s="1"/>
  <c r="AH23" i="6"/>
  <c r="I23" i="6" s="1"/>
  <c r="AL23" i="6"/>
  <c r="J23" i="6" s="1"/>
  <c r="AP23" i="6"/>
  <c r="K23" i="6" s="1"/>
  <c r="AT23" i="6"/>
  <c r="L23" i="6" s="1"/>
  <c r="W23" i="6"/>
  <c r="AA23" i="6"/>
  <c r="AE23" i="6"/>
  <c r="AI23" i="6"/>
  <c r="AM23" i="6"/>
  <c r="AQ23" i="6"/>
  <c r="AU23" i="6"/>
  <c r="X23" i="6"/>
  <c r="AB23" i="6"/>
  <c r="AF23" i="6"/>
  <c r="AJ23" i="6"/>
  <c r="AN23" i="6"/>
  <c r="AR23" i="6"/>
  <c r="AV23" i="6"/>
  <c r="AK23" i="6"/>
  <c r="Y23" i="6"/>
  <c r="AO23" i="6"/>
  <c r="AC23" i="6"/>
  <c r="AS23" i="6"/>
  <c r="AG23" i="6"/>
  <c r="AW23" i="6"/>
  <c r="V22" i="6"/>
  <c r="F22" i="6" s="1"/>
  <c r="Z22" i="6"/>
  <c r="G22" i="6" s="1"/>
  <c r="AD22" i="6"/>
  <c r="H22" i="6" s="1"/>
  <c r="AH22" i="6"/>
  <c r="I22" i="6" s="1"/>
  <c r="AL22" i="6"/>
  <c r="J22" i="6" s="1"/>
  <c r="AP22" i="6"/>
  <c r="K22" i="6" s="1"/>
  <c r="AT22" i="6"/>
  <c r="L22" i="6" s="1"/>
  <c r="W22" i="6"/>
  <c r="AA22" i="6"/>
  <c r="AE22" i="6"/>
  <c r="AI22" i="6"/>
  <c r="AM22" i="6"/>
  <c r="AQ22" i="6"/>
  <c r="AU22" i="6"/>
  <c r="X22" i="6"/>
  <c r="AB22" i="6"/>
  <c r="AF22" i="6"/>
  <c r="AJ22" i="6"/>
  <c r="AN22" i="6"/>
  <c r="AR22" i="6"/>
  <c r="AV22" i="6"/>
  <c r="AG22" i="6"/>
  <c r="AW22" i="6"/>
  <c r="AK22" i="6"/>
  <c r="Y22" i="6"/>
  <c r="AO22" i="6"/>
  <c r="AC22" i="6"/>
  <c r="AS22" i="6"/>
  <c r="V21" i="6"/>
  <c r="F21" i="6" s="1"/>
  <c r="Z21" i="6"/>
  <c r="G21" i="6" s="1"/>
  <c r="AD21" i="6"/>
  <c r="H21" i="6" s="1"/>
  <c r="AH21" i="6"/>
  <c r="I21" i="6" s="1"/>
  <c r="AL21" i="6"/>
  <c r="J21" i="6" s="1"/>
  <c r="AP21" i="6"/>
  <c r="K21" i="6" s="1"/>
  <c r="AT21" i="6"/>
  <c r="L21" i="6" s="1"/>
  <c r="W21" i="6"/>
  <c r="AA21" i="6"/>
  <c r="AE21" i="6"/>
  <c r="AI21" i="6"/>
  <c r="AM21" i="6"/>
  <c r="AQ21" i="6"/>
  <c r="AU21" i="6"/>
  <c r="X21" i="6"/>
  <c r="AB21" i="6"/>
  <c r="AF21" i="6"/>
  <c r="AJ21" i="6"/>
  <c r="AN21" i="6"/>
  <c r="AR21" i="6"/>
  <c r="AV21" i="6"/>
  <c r="AC21" i="6"/>
  <c r="AS21" i="6"/>
  <c r="AG21" i="6"/>
  <c r="AW21" i="6"/>
  <c r="AK21" i="6"/>
  <c r="Y21" i="6"/>
  <c r="AO21" i="6"/>
  <c r="V20" i="6"/>
  <c r="F20" i="6" s="1"/>
  <c r="Z20" i="6"/>
  <c r="G20" i="6" s="1"/>
  <c r="AD20" i="6"/>
  <c r="H20" i="6" s="1"/>
  <c r="AH20" i="6"/>
  <c r="I20" i="6" s="1"/>
  <c r="AL20" i="6"/>
  <c r="J20" i="6" s="1"/>
  <c r="AP20" i="6"/>
  <c r="K20" i="6" s="1"/>
  <c r="AT20" i="6"/>
  <c r="L20" i="6" s="1"/>
  <c r="W20" i="6"/>
  <c r="AA20" i="6"/>
  <c r="AE20" i="6"/>
  <c r="AI20" i="6"/>
  <c r="AM20" i="6"/>
  <c r="AQ20" i="6"/>
  <c r="AU20" i="6"/>
  <c r="X20" i="6"/>
  <c r="AB20" i="6"/>
  <c r="AF20" i="6"/>
  <c r="AJ20" i="6"/>
  <c r="AN20" i="6"/>
  <c r="AR20" i="6"/>
  <c r="AV20" i="6"/>
  <c r="Y20" i="6"/>
  <c r="AO20" i="6"/>
  <c r="AC20" i="6"/>
  <c r="AS20" i="6"/>
  <c r="AG20" i="6"/>
  <c r="AW20" i="6"/>
  <c r="AK20" i="6"/>
  <c r="V19" i="6"/>
  <c r="F19" i="6" s="1"/>
  <c r="Z19" i="6"/>
  <c r="G19" i="6" s="1"/>
  <c r="AD19" i="6"/>
  <c r="H19" i="6" s="1"/>
  <c r="AH19" i="6"/>
  <c r="I19" i="6" s="1"/>
  <c r="AL19" i="6"/>
  <c r="J19" i="6" s="1"/>
  <c r="AP19" i="6"/>
  <c r="K19" i="6" s="1"/>
  <c r="AT19" i="6"/>
  <c r="L19" i="6" s="1"/>
  <c r="W19" i="6"/>
  <c r="AA19" i="6"/>
  <c r="AE19" i="6"/>
  <c r="AI19" i="6"/>
  <c r="AM19" i="6"/>
  <c r="AQ19" i="6"/>
  <c r="AU19" i="6"/>
  <c r="X19" i="6"/>
  <c r="AB19" i="6"/>
  <c r="AF19" i="6"/>
  <c r="AJ19" i="6"/>
  <c r="AN19" i="6"/>
  <c r="AR19" i="6"/>
  <c r="AV19" i="6"/>
  <c r="AK19" i="6"/>
  <c r="Y19" i="6"/>
  <c r="AO19" i="6"/>
  <c r="AC19" i="6"/>
  <c r="AS19" i="6"/>
  <c r="AW19" i="6"/>
  <c r="AG19" i="6"/>
  <c r="V18" i="6"/>
  <c r="F18" i="6" s="1"/>
  <c r="Z18" i="6"/>
  <c r="G18" i="6" s="1"/>
  <c r="AD18" i="6"/>
  <c r="H18" i="6" s="1"/>
  <c r="AH18" i="6"/>
  <c r="I18" i="6" s="1"/>
  <c r="AL18" i="6"/>
  <c r="J18" i="6" s="1"/>
  <c r="AP18" i="6"/>
  <c r="K18" i="6" s="1"/>
  <c r="AT18" i="6"/>
  <c r="L18" i="6" s="1"/>
  <c r="W18" i="6"/>
  <c r="AA18" i="6"/>
  <c r="AE18" i="6"/>
  <c r="AI18" i="6"/>
  <c r="AM18" i="6"/>
  <c r="AQ18" i="6"/>
  <c r="AU18" i="6"/>
  <c r="X18" i="6"/>
  <c r="AB18" i="6"/>
  <c r="AF18" i="6"/>
  <c r="AJ18" i="6"/>
  <c r="AN18" i="6"/>
  <c r="AR18" i="6"/>
  <c r="AV18" i="6"/>
  <c r="AG18" i="6"/>
  <c r="AW18" i="6"/>
  <c r="AK18" i="6"/>
  <c r="Y18" i="6"/>
  <c r="AO18" i="6"/>
  <c r="AC18" i="6"/>
  <c r="AS18" i="6"/>
  <c r="V17" i="6"/>
  <c r="F17" i="6" s="1"/>
  <c r="X17" i="6"/>
  <c r="Z17" i="6"/>
  <c r="G17" i="6" s="1"/>
  <c r="AD17" i="6"/>
  <c r="H17" i="6" s="1"/>
  <c r="AH17" i="6"/>
  <c r="I17" i="6" s="1"/>
  <c r="AL17" i="6"/>
  <c r="J17" i="6" s="1"/>
  <c r="AP17" i="6"/>
  <c r="K17" i="6" s="1"/>
  <c r="AT17" i="6"/>
  <c r="L17" i="6" s="1"/>
  <c r="AA17" i="6"/>
  <c r="AE17" i="6"/>
  <c r="AI17" i="6"/>
  <c r="AM17" i="6"/>
  <c r="AQ17" i="6"/>
  <c r="AU17" i="6"/>
  <c r="W17" i="6"/>
  <c r="AB17" i="6"/>
  <c r="AF17" i="6"/>
  <c r="AJ17" i="6"/>
  <c r="AN17" i="6"/>
  <c r="AR17" i="6"/>
  <c r="AV17" i="6"/>
  <c r="Y17" i="6"/>
  <c r="AO17" i="6"/>
  <c r="AC17" i="6"/>
  <c r="AS17" i="6"/>
  <c r="AG17" i="6"/>
  <c r="AW17" i="6"/>
  <c r="AK17" i="6"/>
  <c r="V16" i="6"/>
  <c r="F16" i="6" s="1"/>
  <c r="Z16" i="6"/>
  <c r="G16" i="6" s="1"/>
  <c r="AD16" i="6"/>
  <c r="H16" i="6" s="1"/>
  <c r="AH16" i="6"/>
  <c r="I16" i="6" s="1"/>
  <c r="AL16" i="6"/>
  <c r="J16" i="6" s="1"/>
  <c r="AP16" i="6"/>
  <c r="K16" i="6" s="1"/>
  <c r="AT16" i="6"/>
  <c r="L16" i="6" s="1"/>
  <c r="X16" i="6"/>
  <c r="AB16" i="6"/>
  <c r="AF16" i="6"/>
  <c r="AJ16" i="6"/>
  <c r="AN16" i="6"/>
  <c r="AR16" i="6"/>
  <c r="AV16" i="6"/>
  <c r="W16" i="6"/>
  <c r="AE16" i="6"/>
  <c r="AM16" i="6"/>
  <c r="AU16" i="6"/>
  <c r="Y16" i="6"/>
  <c r="AG16" i="6"/>
  <c r="AO16" i="6"/>
  <c r="AW16" i="6"/>
  <c r="AA16" i="6"/>
  <c r="AI16" i="6"/>
  <c r="AQ16" i="6"/>
  <c r="AC16" i="6"/>
  <c r="AK16" i="6"/>
  <c r="AS16" i="6"/>
  <c r="V15" i="6"/>
  <c r="F15" i="6" s="1"/>
  <c r="Z15" i="6"/>
  <c r="G15" i="6" s="1"/>
  <c r="AD15" i="6"/>
  <c r="H15" i="6" s="1"/>
  <c r="AH15" i="6"/>
  <c r="I15" i="6" s="1"/>
  <c r="AL15" i="6"/>
  <c r="J15" i="6" s="1"/>
  <c r="AP15" i="6"/>
  <c r="K15" i="6" s="1"/>
  <c r="AT15" i="6"/>
  <c r="L15" i="6" s="1"/>
  <c r="X15" i="6"/>
  <c r="AB15" i="6"/>
  <c r="AF15" i="6"/>
  <c r="AJ15" i="6"/>
  <c r="AN15" i="6"/>
  <c r="AR15" i="6"/>
  <c r="AV15" i="6"/>
  <c r="AA15" i="6"/>
  <c r="AI15" i="6"/>
  <c r="AQ15" i="6"/>
  <c r="AC15" i="6"/>
  <c r="AK15" i="6"/>
  <c r="AS15" i="6"/>
  <c r="W15" i="6"/>
  <c r="AE15" i="6"/>
  <c r="AM15" i="6"/>
  <c r="AU15" i="6"/>
  <c r="AW15" i="6"/>
  <c r="Y15" i="6"/>
  <c r="AG15" i="6"/>
  <c r="AO15" i="6"/>
  <c r="V14" i="6"/>
  <c r="F14" i="6" s="1"/>
  <c r="Z14" i="6"/>
  <c r="G14" i="6" s="1"/>
  <c r="AD14" i="6"/>
  <c r="H14" i="6" s="1"/>
  <c r="AH14" i="6"/>
  <c r="I14" i="6" s="1"/>
  <c r="AL14" i="6"/>
  <c r="J14" i="6" s="1"/>
  <c r="AP14" i="6"/>
  <c r="K14" i="6" s="1"/>
  <c r="AT14" i="6"/>
  <c r="L14" i="6" s="1"/>
  <c r="W14" i="6"/>
  <c r="AA14" i="6"/>
  <c r="AE14" i="6"/>
  <c r="AI14" i="6"/>
  <c r="AM14" i="6"/>
  <c r="AQ14" i="6"/>
  <c r="AU14" i="6"/>
  <c r="X14" i="6"/>
  <c r="AB14" i="6"/>
  <c r="AF14" i="6"/>
  <c r="AJ14" i="6"/>
  <c r="AN14" i="6"/>
  <c r="AR14" i="6"/>
  <c r="AV14" i="6"/>
  <c r="AC14" i="6"/>
  <c r="AS14" i="6"/>
  <c r="AG14" i="6"/>
  <c r="AW14" i="6"/>
  <c r="AK14" i="6"/>
  <c r="AO14" i="6"/>
  <c r="Y14" i="6"/>
  <c r="V13" i="6"/>
  <c r="F13" i="6" s="1"/>
  <c r="Z13" i="6"/>
  <c r="G13" i="6" s="1"/>
  <c r="AD13" i="6"/>
  <c r="H13" i="6" s="1"/>
  <c r="AH13" i="6"/>
  <c r="I13" i="6" s="1"/>
  <c r="AL13" i="6"/>
  <c r="J13" i="6" s="1"/>
  <c r="AP13" i="6"/>
  <c r="K13" i="6" s="1"/>
  <c r="AT13" i="6"/>
  <c r="L13" i="6" s="1"/>
  <c r="W13" i="6"/>
  <c r="AA13" i="6"/>
  <c r="AE13" i="6"/>
  <c r="AI13" i="6"/>
  <c r="AM13" i="6"/>
  <c r="AQ13" i="6"/>
  <c r="AU13" i="6"/>
  <c r="X13" i="6"/>
  <c r="AB13" i="6"/>
  <c r="AF13" i="6"/>
  <c r="AJ13" i="6"/>
  <c r="AN13" i="6"/>
  <c r="AR13" i="6"/>
  <c r="AV13" i="6"/>
  <c r="Y13" i="6"/>
  <c r="AO13" i="6"/>
  <c r="AC13" i="6"/>
  <c r="AS13" i="6"/>
  <c r="AG13" i="6"/>
  <c r="AW13" i="6"/>
  <c r="AK13" i="6"/>
  <c r="V12" i="6"/>
  <c r="F12" i="6" s="1"/>
  <c r="Z12" i="6"/>
  <c r="G12" i="6" s="1"/>
  <c r="AD12" i="6"/>
  <c r="H12" i="6" s="1"/>
  <c r="AH12" i="6"/>
  <c r="I12" i="6" s="1"/>
  <c r="AL12" i="6"/>
  <c r="J12" i="6" s="1"/>
  <c r="AP12" i="6"/>
  <c r="K12" i="6" s="1"/>
  <c r="AT12" i="6"/>
  <c r="L12" i="6" s="1"/>
  <c r="W12" i="6"/>
  <c r="AA12" i="6"/>
  <c r="AE12" i="6"/>
  <c r="AI12" i="6"/>
  <c r="AM12" i="6"/>
  <c r="AQ12" i="6"/>
  <c r="AU12" i="6"/>
  <c r="X12" i="6"/>
  <c r="AB12" i="6"/>
  <c r="AF12" i="6"/>
  <c r="AJ12" i="6"/>
  <c r="AN12" i="6"/>
  <c r="AR12" i="6"/>
  <c r="AV12" i="6"/>
  <c r="AK12" i="6"/>
  <c r="Y12" i="6"/>
  <c r="AO12" i="6"/>
  <c r="AC12" i="6"/>
  <c r="AS12" i="6"/>
  <c r="AG12" i="6"/>
  <c r="AW12" i="6"/>
  <c r="V11" i="6"/>
  <c r="F11" i="6" s="1"/>
  <c r="Z11" i="6"/>
  <c r="G11" i="6" s="1"/>
  <c r="AD11" i="6"/>
  <c r="H11" i="6" s="1"/>
  <c r="AH11" i="6"/>
  <c r="I11" i="6" s="1"/>
  <c r="AL11" i="6"/>
  <c r="J11" i="6" s="1"/>
  <c r="AP11" i="6"/>
  <c r="K11" i="6" s="1"/>
  <c r="AT11" i="6"/>
  <c r="L11" i="6" s="1"/>
  <c r="W11" i="6"/>
  <c r="AA11" i="6"/>
  <c r="AE11" i="6"/>
  <c r="AI11" i="6"/>
  <c r="AM11" i="6"/>
  <c r="AQ11" i="6"/>
  <c r="AU11" i="6"/>
  <c r="X11" i="6"/>
  <c r="AB11" i="6"/>
  <c r="AF11" i="6"/>
  <c r="AJ11" i="6"/>
  <c r="AN11" i="6"/>
  <c r="AR11" i="6"/>
  <c r="AV11" i="6"/>
  <c r="AG11" i="6"/>
  <c r="AW11" i="6"/>
  <c r="AK11" i="6"/>
  <c r="Y11" i="6"/>
  <c r="AO11" i="6"/>
  <c r="AC11" i="6"/>
  <c r="AS11" i="6"/>
  <c r="V10" i="6"/>
  <c r="F10" i="6" s="1"/>
  <c r="Z10" i="6"/>
  <c r="G10" i="6" s="1"/>
  <c r="AD10" i="6"/>
  <c r="H10" i="6" s="1"/>
  <c r="AH10" i="6"/>
  <c r="I10" i="6" s="1"/>
  <c r="AL10" i="6"/>
  <c r="J10" i="6" s="1"/>
  <c r="AP10" i="6"/>
  <c r="K10" i="6" s="1"/>
  <c r="AT10" i="6"/>
  <c r="L10" i="6" s="1"/>
  <c r="W10" i="6"/>
  <c r="AA10" i="6"/>
  <c r="AE10" i="6"/>
  <c r="AI10" i="6"/>
  <c r="AM10" i="6"/>
  <c r="AQ10" i="6"/>
  <c r="AU10" i="6"/>
  <c r="X10" i="6"/>
  <c r="AB10" i="6"/>
  <c r="AF10" i="6"/>
  <c r="AJ10" i="6"/>
  <c r="AN10" i="6"/>
  <c r="AR10" i="6"/>
  <c r="AV10" i="6"/>
  <c r="AC10" i="6"/>
  <c r="AS10" i="6"/>
  <c r="AG10" i="6"/>
  <c r="AW10" i="6"/>
  <c r="AK10" i="6"/>
  <c r="Y10" i="6"/>
  <c r="AO10" i="6"/>
  <c r="V9" i="6"/>
  <c r="F9" i="6" s="1"/>
  <c r="Z9" i="6"/>
  <c r="G9" i="6" s="1"/>
  <c r="AD9" i="6"/>
  <c r="H9" i="6" s="1"/>
  <c r="AH9" i="6"/>
  <c r="I9" i="6" s="1"/>
  <c r="AL9" i="6"/>
  <c r="J9" i="6" s="1"/>
  <c r="AP9" i="6"/>
  <c r="K9" i="6" s="1"/>
  <c r="AT9" i="6"/>
  <c r="L9" i="6" s="1"/>
  <c r="W9" i="6"/>
  <c r="AA9" i="6"/>
  <c r="AE9" i="6"/>
  <c r="AI9" i="6"/>
  <c r="AM9" i="6"/>
  <c r="AQ9" i="6"/>
  <c r="AU9" i="6"/>
  <c r="X9" i="6"/>
  <c r="AB9" i="6"/>
  <c r="AF9" i="6"/>
  <c r="AJ9" i="6"/>
  <c r="AN9" i="6"/>
  <c r="AR9" i="6"/>
  <c r="AV9" i="6"/>
  <c r="Y9" i="6"/>
  <c r="AO9" i="6"/>
  <c r="AC9" i="6"/>
  <c r="AS9" i="6"/>
  <c r="AG9" i="6"/>
  <c r="AW9" i="6"/>
  <c r="AK9" i="6"/>
  <c r="V8" i="6"/>
  <c r="F8" i="6" s="1"/>
  <c r="Z8" i="6"/>
  <c r="G8" i="6" s="1"/>
  <c r="AD8" i="6"/>
  <c r="H8" i="6" s="1"/>
  <c r="AH8" i="6"/>
  <c r="I8" i="6" s="1"/>
  <c r="AL8" i="6"/>
  <c r="J8" i="6" s="1"/>
  <c r="AP8" i="6"/>
  <c r="K8" i="6" s="1"/>
  <c r="AT8" i="6"/>
  <c r="L8" i="6" s="1"/>
  <c r="W8" i="6"/>
  <c r="AA8" i="6"/>
  <c r="AE8" i="6"/>
  <c r="AI8" i="6"/>
  <c r="AM8" i="6"/>
  <c r="AQ8" i="6"/>
  <c r="AU8" i="6"/>
  <c r="X8" i="6"/>
  <c r="AB8" i="6"/>
  <c r="AF8" i="6"/>
  <c r="AJ8" i="6"/>
  <c r="AN8" i="6"/>
  <c r="AR8" i="6"/>
  <c r="AV8" i="6"/>
  <c r="AK8" i="6"/>
  <c r="Y8" i="6"/>
  <c r="AO8" i="6"/>
  <c r="AC8" i="6"/>
  <c r="AS8" i="6"/>
  <c r="AG8" i="6"/>
  <c r="AW8" i="6"/>
  <c r="V7" i="6"/>
  <c r="F7" i="6" s="1"/>
  <c r="Z7" i="6"/>
  <c r="G7" i="6" s="1"/>
  <c r="AD7" i="6"/>
  <c r="H7" i="6" s="1"/>
  <c r="AH7" i="6"/>
  <c r="I7" i="6" s="1"/>
  <c r="AL7" i="6"/>
  <c r="J7" i="6" s="1"/>
  <c r="AP7" i="6"/>
  <c r="K7" i="6" s="1"/>
  <c r="AT7" i="6"/>
  <c r="L7" i="6" s="1"/>
  <c r="W7" i="6"/>
  <c r="AA7" i="6"/>
  <c r="AE7" i="6"/>
  <c r="AI7" i="6"/>
  <c r="AM7" i="6"/>
  <c r="AQ7" i="6"/>
  <c r="AU7" i="6"/>
  <c r="X7" i="6"/>
  <c r="AB7" i="6"/>
  <c r="AF7" i="6"/>
  <c r="AJ7" i="6"/>
  <c r="AN7" i="6"/>
  <c r="AR7" i="6"/>
  <c r="AV7" i="6"/>
  <c r="AG7" i="6"/>
  <c r="AW7" i="6"/>
  <c r="AK7" i="6"/>
  <c r="Y7" i="6"/>
  <c r="AO7" i="6"/>
  <c r="AS7" i="6"/>
  <c r="AC7" i="6"/>
  <c r="V6" i="6"/>
  <c r="F6" i="6" s="1"/>
  <c r="Z6" i="6"/>
  <c r="G6" i="6" s="1"/>
  <c r="AD6" i="6"/>
  <c r="H6" i="6" s="1"/>
  <c r="AH6" i="6"/>
  <c r="I6" i="6" s="1"/>
  <c r="AL6" i="6"/>
  <c r="J6" i="6" s="1"/>
  <c r="AP6" i="6"/>
  <c r="K6" i="6" s="1"/>
  <c r="AT6" i="6"/>
  <c r="L6" i="6" s="1"/>
  <c r="W6" i="6"/>
  <c r="AA6" i="6"/>
  <c r="AE6" i="6"/>
  <c r="AI6" i="6"/>
  <c r="AM6" i="6"/>
  <c r="AQ6" i="6"/>
  <c r="AU6" i="6"/>
  <c r="X6" i="6"/>
  <c r="AB6" i="6"/>
  <c r="AF6" i="6"/>
  <c r="AJ6" i="6"/>
  <c r="AN6" i="6"/>
  <c r="AR6" i="6"/>
  <c r="AV6" i="6"/>
  <c r="AC6" i="6"/>
  <c r="AS6" i="6"/>
  <c r="AG6" i="6"/>
  <c r="AW6" i="6"/>
  <c r="AK6" i="6"/>
  <c r="Y6" i="6"/>
  <c r="AO6" i="6"/>
  <c r="V5" i="6"/>
  <c r="F5" i="6" s="1"/>
  <c r="Z5" i="6"/>
  <c r="G5" i="6" s="1"/>
  <c r="AD5" i="6"/>
  <c r="H5" i="6" s="1"/>
  <c r="AH5" i="6"/>
  <c r="I5" i="6" s="1"/>
  <c r="AL5" i="6"/>
  <c r="J5" i="6" s="1"/>
  <c r="AP5" i="6"/>
  <c r="K5" i="6" s="1"/>
  <c r="AT5" i="6"/>
  <c r="L5" i="6" s="1"/>
  <c r="W5" i="6"/>
  <c r="AA5" i="6"/>
  <c r="AE5" i="6"/>
  <c r="AI5" i="6"/>
  <c r="AM5" i="6"/>
  <c r="AQ5" i="6"/>
  <c r="AU5" i="6"/>
  <c r="X5" i="6"/>
  <c r="AB5" i="6"/>
  <c r="AF5" i="6"/>
  <c r="AJ5" i="6"/>
  <c r="AN5" i="6"/>
  <c r="AR5" i="6"/>
  <c r="AV5" i="6"/>
  <c r="Y5" i="6"/>
  <c r="AO5" i="6"/>
  <c r="AC5" i="6"/>
  <c r="AS5" i="6"/>
  <c r="AG5" i="6"/>
  <c r="AW5" i="6"/>
  <c r="AK5" i="6"/>
  <c r="AU191" i="6"/>
  <c r="AE191" i="6"/>
  <c r="AQ190" i="6"/>
  <c r="AA190" i="6"/>
  <c r="AM189" i="6"/>
  <c r="W189" i="6"/>
  <c r="AI188" i="6"/>
  <c r="AU187" i="6"/>
  <c r="AE187" i="6"/>
  <c r="AM186" i="6"/>
  <c r="W186" i="6"/>
  <c r="AI185" i="6"/>
  <c r="AU184" i="6"/>
  <c r="AE184" i="6"/>
  <c r="AQ183" i="6"/>
  <c r="AA183" i="6"/>
  <c r="AM182" i="6"/>
  <c r="W182" i="6"/>
  <c r="AM176" i="6"/>
  <c r="W176" i="6"/>
  <c r="AI175" i="6"/>
  <c r="AM174" i="6"/>
  <c r="W174" i="6"/>
  <c r="AI173" i="6"/>
  <c r="AU172" i="6"/>
  <c r="AE172" i="6"/>
  <c r="AQ171" i="6"/>
  <c r="AA171" i="6"/>
  <c r="AM170" i="6"/>
  <c r="W170" i="6"/>
  <c r="AI169" i="6"/>
  <c r="AU168" i="6"/>
  <c r="AE168" i="6"/>
  <c r="AQ167" i="6"/>
  <c r="AA167" i="6"/>
  <c r="AL166" i="6"/>
  <c r="J166" i="6" s="1"/>
  <c r="AH165" i="6"/>
  <c r="I165" i="6" s="1"/>
  <c r="AJ163" i="6"/>
  <c r="AB161" i="6"/>
  <c r="AV138" i="6"/>
  <c r="AN136" i="6"/>
  <c r="AF134" i="6"/>
  <c r="X133" i="6"/>
  <c r="AR131" i="6"/>
  <c r="AJ129" i="6"/>
  <c r="AV125" i="6"/>
  <c r="AN124" i="6"/>
  <c r="AF122" i="6"/>
  <c r="X120" i="6"/>
  <c r="AR117" i="6"/>
  <c r="AJ115" i="6"/>
  <c r="X111" i="6"/>
  <c r="R184" i="6" l="1"/>
  <c r="R189" i="6"/>
  <c r="R185" i="6"/>
  <c r="R190" i="6"/>
  <c r="R183" i="6"/>
  <c r="R187" i="6"/>
  <c r="R188" i="6"/>
  <c r="R186" i="6"/>
  <c r="R191" i="6"/>
  <c r="R182" i="6"/>
  <c r="AJ171" i="6"/>
  <c r="AE171" i="6"/>
  <c r="A5" i="3" l="1"/>
  <c r="A5" i="6" s="1"/>
  <c r="A6" i="3"/>
  <c r="A6" i="6" s="1"/>
  <c r="A7" i="3"/>
  <c r="A7" i="6" s="1"/>
  <c r="A8" i="3"/>
  <c r="A8" i="6" s="1"/>
  <c r="A9" i="3"/>
  <c r="A9" i="6" s="1"/>
  <c r="A10" i="3"/>
  <c r="A10" i="6" s="1"/>
  <c r="A11" i="3"/>
  <c r="A11" i="6" s="1"/>
  <c r="A12" i="3"/>
  <c r="A12" i="6" s="1"/>
  <c r="A13" i="3"/>
  <c r="A13" i="6" s="1"/>
  <c r="A14" i="3"/>
  <c r="A14" i="6" s="1"/>
  <c r="A15" i="3"/>
  <c r="A15" i="6" s="1"/>
  <c r="A16" i="3"/>
  <c r="A16" i="6" s="1"/>
  <c r="A17" i="3"/>
  <c r="A17" i="6" s="1"/>
  <c r="A18" i="3"/>
  <c r="A18" i="6" s="1"/>
  <c r="A19" i="3"/>
  <c r="A19" i="6" s="1"/>
  <c r="A20" i="3"/>
  <c r="A20" i="6" s="1"/>
  <c r="A21" i="3"/>
  <c r="A21" i="6" s="1"/>
  <c r="A22" i="3"/>
  <c r="A22" i="6" s="1"/>
  <c r="A23" i="3"/>
  <c r="A23" i="6" s="1"/>
  <c r="A24" i="3"/>
  <c r="A24" i="6" s="1"/>
  <c r="A25" i="3"/>
  <c r="A25" i="6" s="1"/>
  <c r="A26" i="3"/>
  <c r="A26" i="6" s="1"/>
  <c r="A27" i="3"/>
  <c r="A27" i="6" s="1"/>
  <c r="A28" i="3"/>
  <c r="A28" i="6" s="1"/>
  <c r="A32" i="6"/>
  <c r="A33" i="6"/>
  <c r="A34" i="6"/>
  <c r="A29" i="3"/>
  <c r="A29" i="6" s="1"/>
  <c r="A30" i="3"/>
  <c r="A30" i="6" s="1"/>
  <c r="A31" i="3"/>
  <c r="A31" i="6" s="1"/>
  <c r="A4" i="6"/>
  <c r="A184" i="6" l="1"/>
  <c r="A185" i="6"/>
  <c r="A186" i="6"/>
  <c r="A187" i="6"/>
  <c r="A188" i="6"/>
  <c r="A189" i="6"/>
  <c r="A190" i="6"/>
  <c r="A191" i="6"/>
  <c r="A182" i="6"/>
  <c r="A36" i="6"/>
  <c r="A37" i="6"/>
  <c r="A38" i="6"/>
  <c r="A39" i="6"/>
  <c r="A40" i="6"/>
  <c r="A41" i="6"/>
  <c r="A42" i="6"/>
  <c r="A43" i="6"/>
  <c r="A44" i="6"/>
  <c r="A45" i="6"/>
  <c r="A46" i="6"/>
  <c r="A47" i="6"/>
  <c r="A48" i="6"/>
  <c r="A49" i="6"/>
  <c r="A50" i="6"/>
  <c r="A51" i="6"/>
  <c r="A52" i="6"/>
  <c r="A53" i="6"/>
  <c r="A54" i="6"/>
  <c r="A55" i="6"/>
  <c r="A56" i="6"/>
  <c r="A57" i="6"/>
  <c r="A59" i="6"/>
  <c r="A60" i="6"/>
  <c r="A61" i="6"/>
  <c r="A62" i="6"/>
  <c r="A63" i="6"/>
  <c r="A64" i="6"/>
  <c r="A65" i="6"/>
  <c r="A66" i="6"/>
  <c r="A69" i="6"/>
  <c r="A70" i="6"/>
  <c r="A71" i="6"/>
  <c r="A72" i="6"/>
  <c r="A73" i="6"/>
  <c r="A74" i="6"/>
  <c r="A75" i="6"/>
  <c r="A76" i="6"/>
  <c r="A77" i="6"/>
  <c r="A78" i="6"/>
  <c r="A79" i="6"/>
  <c r="A80" i="6"/>
  <c r="A81" i="6"/>
  <c r="A82" i="6"/>
  <c r="A83" i="6"/>
  <c r="A84" i="6"/>
  <c r="A85" i="6"/>
  <c r="A86" i="6"/>
  <c r="A89" i="6"/>
  <c r="A90" i="6"/>
  <c r="A91" i="6"/>
  <c r="A92" i="6"/>
  <c r="A93"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61" i="6"/>
  <c r="A162" i="6"/>
  <c r="A163" i="6"/>
  <c r="A164" i="6"/>
  <c r="A165" i="6"/>
  <c r="A166" i="6"/>
  <c r="A167" i="6"/>
  <c r="A168" i="6"/>
  <c r="A169" i="6"/>
  <c r="A170" i="6"/>
  <c r="A171" i="6"/>
  <c r="A172" i="6"/>
  <c r="A174" i="6"/>
  <c r="A175" i="6"/>
  <c r="A176" i="6"/>
  <c r="AO196" i="3" l="1"/>
  <c r="AP196" i="3"/>
  <c r="AQ196" i="3"/>
  <c r="AR196" i="3"/>
  <c r="AR195" i="3"/>
  <c r="AQ195" i="3"/>
  <c r="AP195" i="3"/>
  <c r="AO195" i="3"/>
  <c r="AR193" i="3"/>
  <c r="AQ193" i="3"/>
  <c r="AP193" i="3"/>
  <c r="AO193" i="3"/>
  <c r="AO189" i="3"/>
  <c r="AP189" i="3"/>
  <c r="AQ189" i="3"/>
  <c r="AR189" i="3"/>
  <c r="AO190" i="3"/>
  <c r="AP190" i="3"/>
  <c r="AQ190" i="3"/>
  <c r="AR190" i="3"/>
  <c r="AO191" i="3"/>
  <c r="AP191" i="3"/>
  <c r="AQ191" i="3"/>
  <c r="AR191" i="3"/>
  <c r="AO192" i="3"/>
  <c r="AP192" i="3"/>
  <c r="AQ192" i="3"/>
  <c r="AR192" i="3"/>
  <c r="AR187" i="3"/>
  <c r="AQ187" i="3"/>
  <c r="AP187" i="3"/>
  <c r="AO187" i="3"/>
  <c r="AO166" i="3"/>
  <c r="AP166" i="3"/>
  <c r="AQ166" i="3"/>
  <c r="AR166" i="3"/>
  <c r="AO167" i="3"/>
  <c r="AP167" i="3"/>
  <c r="AQ167" i="3"/>
  <c r="AR167" i="3"/>
  <c r="AO168" i="3"/>
  <c r="AP168" i="3"/>
  <c r="AQ168" i="3"/>
  <c r="AR168" i="3"/>
  <c r="AO174" i="3"/>
  <c r="AP174" i="3"/>
  <c r="AQ174" i="3"/>
  <c r="AR174" i="3"/>
  <c r="AO175" i="3"/>
  <c r="AP175" i="3"/>
  <c r="AQ175" i="3"/>
  <c r="AR175" i="3"/>
  <c r="AO179" i="3"/>
  <c r="AP179" i="3"/>
  <c r="AQ179" i="3"/>
  <c r="AR179" i="3"/>
  <c r="AO180" i="3"/>
  <c r="AP180" i="3"/>
  <c r="AQ180" i="3"/>
  <c r="AR180" i="3"/>
  <c r="AR165" i="3"/>
  <c r="AQ165" i="3"/>
  <c r="AP165" i="3"/>
  <c r="AO165" i="3"/>
  <c r="AO106" i="3"/>
  <c r="AP106" i="3"/>
  <c r="AQ106" i="3"/>
  <c r="AR106" i="3"/>
  <c r="AO107" i="3"/>
  <c r="AP107" i="3"/>
  <c r="AQ107" i="3"/>
  <c r="AR107" i="3"/>
  <c r="AO108" i="3"/>
  <c r="AP108" i="3"/>
  <c r="AQ108" i="3"/>
  <c r="AR108" i="3"/>
  <c r="AO109" i="3"/>
  <c r="AP109" i="3"/>
  <c r="AQ109" i="3"/>
  <c r="AR109" i="3"/>
  <c r="AO110" i="3"/>
  <c r="AP110" i="3"/>
  <c r="AQ110" i="3"/>
  <c r="AR110" i="3"/>
  <c r="AO111" i="3"/>
  <c r="AP111" i="3"/>
  <c r="AQ111" i="3"/>
  <c r="AR111" i="3"/>
  <c r="AO112" i="3"/>
  <c r="AP112" i="3"/>
  <c r="AQ112" i="3"/>
  <c r="AR112" i="3"/>
  <c r="AO113" i="3"/>
  <c r="AP113" i="3"/>
  <c r="AQ113" i="3"/>
  <c r="AR113" i="3"/>
  <c r="AO114" i="3"/>
  <c r="AP114" i="3"/>
  <c r="AQ114" i="3"/>
  <c r="AR114" i="3"/>
  <c r="AO115" i="3"/>
  <c r="AP115" i="3"/>
  <c r="AQ115" i="3"/>
  <c r="AR115" i="3"/>
  <c r="AO116" i="3"/>
  <c r="AP116" i="3"/>
  <c r="AQ116" i="3"/>
  <c r="AR116" i="3"/>
  <c r="AO117" i="3"/>
  <c r="AP117" i="3"/>
  <c r="AQ117" i="3"/>
  <c r="AR117" i="3"/>
  <c r="AO118" i="3"/>
  <c r="AP118" i="3"/>
  <c r="AQ118" i="3"/>
  <c r="AR118" i="3"/>
  <c r="AO119" i="3"/>
  <c r="AP119" i="3"/>
  <c r="AQ119" i="3"/>
  <c r="AR119" i="3"/>
  <c r="AO120" i="3"/>
  <c r="AP120" i="3"/>
  <c r="AQ120" i="3"/>
  <c r="AR120" i="3"/>
  <c r="AO121" i="3"/>
  <c r="AP121" i="3"/>
  <c r="AQ121" i="3"/>
  <c r="AR121" i="3"/>
  <c r="AO122" i="3"/>
  <c r="AP122" i="3"/>
  <c r="AQ122" i="3"/>
  <c r="AR122" i="3"/>
  <c r="AO123" i="3"/>
  <c r="AP123" i="3"/>
  <c r="AQ123" i="3"/>
  <c r="AR123" i="3"/>
  <c r="AO124" i="3"/>
  <c r="AP124" i="3"/>
  <c r="AQ124" i="3"/>
  <c r="AR124" i="3"/>
  <c r="AO125" i="3"/>
  <c r="AP125" i="3"/>
  <c r="AQ125" i="3"/>
  <c r="AR125" i="3"/>
  <c r="AO127" i="3"/>
  <c r="AP127" i="3"/>
  <c r="AQ127" i="3"/>
  <c r="AR127" i="3"/>
  <c r="AR45" i="3"/>
  <c r="AR57" i="3"/>
  <c r="AR59" i="3"/>
  <c r="AR60" i="3"/>
  <c r="AR61" i="3"/>
  <c r="AR62" i="3"/>
  <c r="AR63" i="3"/>
  <c r="AR64" i="3"/>
  <c r="AR65" i="3"/>
  <c r="AR66" i="3"/>
  <c r="AR67" i="3"/>
  <c r="AR68" i="3"/>
  <c r="AR69" i="3"/>
  <c r="AR70" i="3"/>
  <c r="AR71" i="3"/>
  <c r="AR72" i="3"/>
  <c r="AR73" i="3"/>
  <c r="AR74" i="3"/>
  <c r="AR75" i="3"/>
  <c r="AR76" i="3"/>
  <c r="AR77" i="3"/>
  <c r="AR78" i="3"/>
  <c r="AR79" i="3"/>
  <c r="AR80" i="3"/>
  <c r="AR81" i="3"/>
  <c r="AR85" i="3"/>
  <c r="AR86" i="3"/>
  <c r="AR5" i="3"/>
  <c r="AR6" i="3"/>
  <c r="AR7" i="3"/>
  <c r="AR8" i="3"/>
  <c r="AR9" i="3"/>
  <c r="AR10" i="3"/>
  <c r="AR11" i="3"/>
  <c r="AR12" i="3"/>
  <c r="AR13" i="3"/>
  <c r="AR14" i="3"/>
  <c r="AR15" i="3"/>
  <c r="AR16" i="3"/>
  <c r="AR4" i="3"/>
  <c r="AO45" i="3"/>
  <c r="AP45" i="3"/>
  <c r="AQ45" i="3"/>
  <c r="AO57" i="3"/>
  <c r="AP57" i="3"/>
  <c r="AQ57" i="3"/>
  <c r="AO59" i="3"/>
  <c r="AP59" i="3"/>
  <c r="AQ59" i="3"/>
  <c r="AO60" i="3"/>
  <c r="AP60" i="3"/>
  <c r="AQ60" i="3"/>
  <c r="AO61" i="3"/>
  <c r="AP61" i="3"/>
  <c r="AQ61" i="3"/>
  <c r="AO62" i="3"/>
  <c r="AP62" i="3"/>
  <c r="AQ62" i="3"/>
  <c r="AO63" i="3"/>
  <c r="AP63" i="3"/>
  <c r="AQ63" i="3"/>
  <c r="AO64" i="3"/>
  <c r="AP64" i="3"/>
  <c r="AQ64" i="3"/>
  <c r="AO65" i="3"/>
  <c r="AP65" i="3"/>
  <c r="AQ65" i="3"/>
  <c r="AO66" i="3"/>
  <c r="AP66" i="3"/>
  <c r="AQ66" i="3"/>
  <c r="AO67" i="3"/>
  <c r="AP67" i="3"/>
  <c r="AQ67" i="3"/>
  <c r="AO68" i="3"/>
  <c r="AP68" i="3"/>
  <c r="AQ68" i="3"/>
  <c r="AO69" i="3"/>
  <c r="AP69" i="3"/>
  <c r="AQ69" i="3"/>
  <c r="AO70" i="3"/>
  <c r="AP70" i="3"/>
  <c r="AQ70" i="3"/>
  <c r="AO71" i="3"/>
  <c r="AP71" i="3"/>
  <c r="AQ71" i="3"/>
  <c r="AO72" i="3"/>
  <c r="AP72" i="3"/>
  <c r="AQ72" i="3"/>
  <c r="AO73" i="3"/>
  <c r="AP73" i="3"/>
  <c r="AQ73" i="3"/>
  <c r="AO74" i="3"/>
  <c r="AP74" i="3"/>
  <c r="AQ74" i="3"/>
  <c r="AO75" i="3"/>
  <c r="AP75" i="3"/>
  <c r="AQ75" i="3"/>
  <c r="AO76" i="3"/>
  <c r="AP76" i="3"/>
  <c r="AQ76" i="3"/>
  <c r="AO77" i="3"/>
  <c r="AP77" i="3"/>
  <c r="AQ77" i="3"/>
  <c r="AO78" i="3"/>
  <c r="AP78" i="3"/>
  <c r="AQ78" i="3"/>
  <c r="AO79" i="3"/>
  <c r="AP79" i="3"/>
  <c r="AQ79" i="3"/>
  <c r="AO80" i="3"/>
  <c r="AP80" i="3"/>
  <c r="AQ80" i="3"/>
  <c r="AO81" i="3"/>
  <c r="AP81" i="3"/>
  <c r="AQ81" i="3"/>
  <c r="AO85" i="3"/>
  <c r="AP85" i="3"/>
  <c r="AQ85" i="3"/>
  <c r="AO86" i="3"/>
  <c r="AP86" i="3"/>
  <c r="AQ86" i="3"/>
  <c r="AO5" i="3"/>
  <c r="AP5" i="3"/>
  <c r="AQ5" i="3"/>
  <c r="AO6" i="3"/>
  <c r="AP6" i="3"/>
  <c r="AQ6" i="3"/>
  <c r="AO7" i="3"/>
  <c r="AP7" i="3"/>
  <c r="AQ7" i="3"/>
  <c r="AO8" i="3"/>
  <c r="AP8" i="3"/>
  <c r="AQ8" i="3"/>
  <c r="AO9" i="3"/>
  <c r="AP9" i="3"/>
  <c r="AQ9" i="3"/>
  <c r="AO10" i="3"/>
  <c r="AP10" i="3"/>
  <c r="AQ10" i="3"/>
  <c r="AO11" i="3"/>
  <c r="AP11" i="3"/>
  <c r="AQ11" i="3"/>
  <c r="AO12" i="3"/>
  <c r="AP12" i="3"/>
  <c r="AQ12" i="3"/>
  <c r="AO13" i="3"/>
  <c r="AP13" i="3"/>
  <c r="AQ13" i="3"/>
  <c r="AO14" i="3"/>
  <c r="AP14" i="3"/>
  <c r="AQ14" i="3"/>
  <c r="AO15" i="3"/>
  <c r="AP15" i="3"/>
  <c r="AQ15" i="3"/>
  <c r="AO16" i="3"/>
  <c r="AP16" i="3"/>
  <c r="AQ16" i="3"/>
  <c r="AQ4" i="3"/>
  <c r="AP4" i="3"/>
  <c r="AO4" i="3"/>
  <c r="F181" i="3" l="1"/>
  <c r="F143" i="3"/>
  <c r="F141" i="3"/>
  <c r="F138" i="3"/>
  <c r="F93" i="3"/>
  <c r="F92" i="3"/>
  <c r="F91" i="3"/>
  <c r="F90" i="3"/>
  <c r="F89" i="3"/>
  <c r="F39" i="3"/>
  <c r="F188" i="3"/>
  <c r="F189" i="3"/>
  <c r="F190" i="3"/>
  <c r="F191" i="3"/>
  <c r="F192" i="3"/>
  <c r="F193" i="3"/>
  <c r="F194" i="3"/>
  <c r="F195" i="3"/>
  <c r="F196" i="3"/>
  <c r="F187" i="3"/>
  <c r="N192" i="3"/>
  <c r="O192" i="3"/>
  <c r="P192" i="3"/>
  <c r="Q192" i="3"/>
  <c r="X192" i="3"/>
  <c r="Y192" i="3"/>
  <c r="Z192" i="3"/>
  <c r="AA192" i="3"/>
  <c r="N193" i="3"/>
  <c r="O193" i="3"/>
  <c r="P193" i="3"/>
  <c r="Q193" i="3"/>
  <c r="X193" i="3"/>
  <c r="Y193" i="3"/>
  <c r="Z193" i="3"/>
  <c r="AA193" i="3"/>
  <c r="N194" i="3"/>
  <c r="O194" i="3"/>
  <c r="P194" i="3"/>
  <c r="Q194" i="3"/>
  <c r="X194" i="3"/>
  <c r="Y194" i="3"/>
  <c r="Z194" i="3"/>
  <c r="AA194" i="3"/>
  <c r="N195" i="3"/>
  <c r="O195" i="3"/>
  <c r="P195" i="3"/>
  <c r="Q195" i="3"/>
  <c r="X195" i="3"/>
  <c r="Y195" i="3"/>
  <c r="Z195" i="3"/>
  <c r="AA195" i="3"/>
  <c r="N196" i="3"/>
  <c r="O196" i="3"/>
  <c r="P196" i="3"/>
  <c r="Q196" i="3"/>
  <c r="X196" i="3"/>
  <c r="Y196" i="3"/>
  <c r="Z196" i="3"/>
  <c r="AA196" i="3"/>
  <c r="AA188" i="3"/>
  <c r="Z188" i="3"/>
  <c r="Y188" i="3"/>
  <c r="X188" i="3"/>
  <c r="Q188" i="3"/>
  <c r="P188" i="3"/>
  <c r="O188" i="3"/>
  <c r="N188" i="3"/>
  <c r="N143" i="3"/>
  <c r="O143" i="3"/>
  <c r="P143" i="3"/>
  <c r="Q143" i="3"/>
  <c r="X143" i="3"/>
  <c r="Y143" i="3"/>
  <c r="Z143" i="3"/>
  <c r="AA143" i="3"/>
  <c r="AB143" i="3" l="1"/>
  <c r="AF192" i="3"/>
  <c r="AG192" i="3" s="1"/>
  <c r="AF195" i="3"/>
  <c r="AF194" i="3"/>
  <c r="AF193" i="3"/>
  <c r="S188" i="6" s="1"/>
  <c r="T188" i="6" s="1"/>
  <c r="AF196" i="3"/>
  <c r="AF188" i="3"/>
  <c r="AG188" i="3" s="1"/>
  <c r="AB188" i="3"/>
  <c r="AF143" i="3"/>
  <c r="AG193" i="3" l="1"/>
  <c r="AG196" i="3"/>
  <c r="S191" i="6"/>
  <c r="T191" i="6" s="1"/>
  <c r="AG195" i="3"/>
  <c r="S190" i="6"/>
  <c r="T190" i="6" s="1"/>
  <c r="S187" i="6"/>
  <c r="T187" i="6" s="1"/>
  <c r="S139" i="6"/>
  <c r="S189" i="6"/>
  <c r="T189" i="6" s="1"/>
  <c r="AG194" i="3"/>
  <c r="AG143" i="3"/>
  <c r="R172" i="6" l="1"/>
  <c r="R6" i="6"/>
  <c r="R21" i="6"/>
  <c r="R14" i="6"/>
  <c r="R17" i="6"/>
  <c r="R9" i="6"/>
  <c r="R163" i="6"/>
  <c r="R135" i="6"/>
  <c r="R129" i="6"/>
  <c r="R126" i="6"/>
  <c r="R119" i="6"/>
  <c r="R115" i="6"/>
  <c r="R111" i="6"/>
  <c r="R107" i="6"/>
  <c r="R103" i="6"/>
  <c r="R88" i="6"/>
  <c r="R76" i="6"/>
  <c r="R68" i="6"/>
  <c r="R24" i="6"/>
  <c r="R173" i="6"/>
  <c r="R167" i="6"/>
  <c r="R123" i="6"/>
  <c r="R92" i="6"/>
  <c r="R84" i="6"/>
  <c r="R80" i="6"/>
  <c r="R72" i="6"/>
  <c r="R56" i="6"/>
  <c r="R44" i="6"/>
  <c r="R40" i="6"/>
  <c r="R28" i="6"/>
  <c r="R15" i="6"/>
  <c r="R7" i="6"/>
  <c r="R171" i="6"/>
  <c r="R168" i="6"/>
  <c r="R164" i="6"/>
  <c r="R139" i="6"/>
  <c r="T139" i="6" s="1"/>
  <c r="R136" i="6"/>
  <c r="R133" i="6"/>
  <c r="R130" i="6"/>
  <c r="R127" i="6"/>
  <c r="R124" i="6"/>
  <c r="R120" i="6"/>
  <c r="R116" i="6"/>
  <c r="R112" i="6"/>
  <c r="R108" i="6"/>
  <c r="R104" i="6"/>
  <c r="R93" i="6"/>
  <c r="R89" i="6"/>
  <c r="R85" i="6"/>
  <c r="R81" i="6"/>
  <c r="R77" i="6"/>
  <c r="R73" i="6"/>
  <c r="R69" i="6"/>
  <c r="R65" i="6"/>
  <c r="R61" i="6"/>
  <c r="R57" i="6"/>
  <c r="R53" i="6"/>
  <c r="R49" i="6"/>
  <c r="R45" i="6"/>
  <c r="R41" i="6"/>
  <c r="R37" i="6"/>
  <c r="R30" i="6"/>
  <c r="R32" i="6"/>
  <c r="R25" i="6"/>
  <c r="R20" i="6"/>
  <c r="R13" i="6"/>
  <c r="R10" i="6"/>
  <c r="R5" i="6"/>
  <c r="R64" i="6"/>
  <c r="R60" i="6"/>
  <c r="R52" i="6"/>
  <c r="R48" i="6"/>
  <c r="R36" i="6"/>
  <c r="R29" i="6"/>
  <c r="R22" i="6"/>
  <c r="R176" i="6"/>
  <c r="R175" i="6"/>
  <c r="R174" i="6"/>
  <c r="R170" i="6"/>
  <c r="R169" i="6"/>
  <c r="R166" i="6"/>
  <c r="R165" i="6"/>
  <c r="R162" i="6"/>
  <c r="R161" i="6"/>
  <c r="R138" i="6"/>
  <c r="R137" i="6"/>
  <c r="R134" i="6"/>
  <c r="R132" i="6"/>
  <c r="R131" i="6"/>
  <c r="R128" i="6"/>
  <c r="R125" i="6"/>
  <c r="R122" i="6"/>
  <c r="R121" i="6"/>
  <c r="R118" i="6"/>
  <c r="R117" i="6"/>
  <c r="R114" i="6"/>
  <c r="R113" i="6"/>
  <c r="R110" i="6"/>
  <c r="R109" i="6"/>
  <c r="R106" i="6"/>
  <c r="R105" i="6"/>
  <c r="R102" i="6"/>
  <c r="R101" i="6"/>
  <c r="R91" i="6"/>
  <c r="R90" i="6"/>
  <c r="R87" i="6"/>
  <c r="R86" i="6"/>
  <c r="R83" i="6"/>
  <c r="R82" i="6"/>
  <c r="R79" i="6"/>
  <c r="R78" i="6"/>
  <c r="R75" i="6"/>
  <c r="R74" i="6"/>
  <c r="R71" i="6"/>
  <c r="R70" i="6"/>
  <c r="R67" i="6"/>
  <c r="R66" i="6"/>
  <c r="R63" i="6"/>
  <c r="R62" i="6"/>
  <c r="R59" i="6"/>
  <c r="R58" i="6"/>
  <c r="R55" i="6"/>
  <c r="R54" i="6"/>
  <c r="R51" i="6"/>
  <c r="R50" i="6"/>
  <c r="R47" i="6"/>
  <c r="R46" i="6"/>
  <c r="R43" i="6"/>
  <c r="R42" i="6"/>
  <c r="R39" i="6"/>
  <c r="R38" i="6"/>
  <c r="R35" i="6"/>
  <c r="R31" i="6"/>
  <c r="R34" i="6"/>
  <c r="R33" i="6"/>
  <c r="R27" i="6"/>
  <c r="R26" i="6"/>
  <c r="R23" i="6"/>
  <c r="R19" i="6"/>
  <c r="R18" i="6"/>
  <c r="R16" i="6"/>
  <c r="R12" i="6"/>
  <c r="R11" i="6"/>
  <c r="R8" i="6"/>
  <c r="C4" i="6" l="1"/>
  <c r="D4" i="6"/>
  <c r="E4" i="6"/>
  <c r="B4" i="6"/>
  <c r="AC98" i="12" l="1"/>
  <c r="AD98" i="12" s="1"/>
  <c r="AL98" i="12" s="1"/>
  <c r="BF4" i="6"/>
  <c r="O4" i="6" s="1"/>
  <c r="BI4" i="6"/>
  <c r="BH4" i="6"/>
  <c r="BB4" i="6"/>
  <c r="N4" i="6" s="1"/>
  <c r="BG4" i="6"/>
  <c r="BE4" i="6"/>
  <c r="BD4" i="6"/>
  <c r="BC4" i="6"/>
  <c r="AC196" i="12"/>
  <c r="AD196" i="12" s="1"/>
  <c r="AC195" i="12"/>
  <c r="AD195" i="12" s="1"/>
  <c r="AC194" i="12"/>
  <c r="AD194" i="12" s="1"/>
  <c r="AC190" i="12"/>
  <c r="AD190" i="12" s="1"/>
  <c r="AC189" i="12"/>
  <c r="AD189" i="12" s="1"/>
  <c r="AC188" i="12"/>
  <c r="AD188" i="12" s="1"/>
  <c r="AC187" i="12"/>
  <c r="AD187" i="12" s="1"/>
  <c r="AC181" i="12"/>
  <c r="AD181" i="12" s="1"/>
  <c r="AC180" i="12"/>
  <c r="AD180" i="12" s="1"/>
  <c r="AC172" i="12"/>
  <c r="AD172" i="12" s="1"/>
  <c r="AC168" i="12"/>
  <c r="AD168" i="12" s="1"/>
  <c r="AC143" i="12"/>
  <c r="AD143" i="12" s="1"/>
  <c r="AC141" i="12"/>
  <c r="AD141" i="12" s="1"/>
  <c r="AC140" i="12"/>
  <c r="AD140" i="12" s="1"/>
  <c r="AC130" i="12"/>
  <c r="AD130" i="12" s="1"/>
  <c r="AC126" i="12"/>
  <c r="AD126" i="12" s="1"/>
  <c r="AC122" i="12"/>
  <c r="AD122" i="12" s="1"/>
  <c r="AC118" i="12"/>
  <c r="AD118" i="12" s="1"/>
  <c r="AC114" i="12"/>
  <c r="AD114" i="12" s="1"/>
  <c r="AC110" i="12"/>
  <c r="AD110" i="12" s="1"/>
  <c r="AC106" i="12"/>
  <c r="AD106" i="12" s="1"/>
  <c r="AC97" i="12"/>
  <c r="AD97" i="12" s="1"/>
  <c r="AC93" i="12"/>
  <c r="AD93" i="12" s="1"/>
  <c r="AC92" i="12"/>
  <c r="AD92" i="12" s="1"/>
  <c r="AC91" i="12"/>
  <c r="AD91" i="12" s="1"/>
  <c r="AC87" i="12"/>
  <c r="AD87" i="12" s="1"/>
  <c r="AC83" i="12"/>
  <c r="AD83" i="12" s="1"/>
  <c r="AC79" i="12"/>
  <c r="AD79" i="12" s="1"/>
  <c r="AC76" i="12"/>
  <c r="AD76" i="12" s="1"/>
  <c r="AC72" i="12"/>
  <c r="AD72" i="12" s="1"/>
  <c r="AC68" i="12"/>
  <c r="AD68" i="12" s="1"/>
  <c r="AC64" i="12"/>
  <c r="AD64" i="12" s="1"/>
  <c r="AC58" i="12"/>
  <c r="AD58" i="12" s="1"/>
  <c r="AC57" i="12"/>
  <c r="AD57" i="12" s="1"/>
  <c r="AC56" i="12"/>
  <c r="AD56" i="12" s="1"/>
  <c r="AC50" i="12"/>
  <c r="AD50" i="12" s="1"/>
  <c r="AC45" i="12"/>
  <c r="AD45" i="12" s="1"/>
  <c r="AC41" i="12"/>
  <c r="AD41" i="12" s="1"/>
  <c r="AC33" i="12"/>
  <c r="AD33" i="12" s="1"/>
  <c r="AC31" i="12"/>
  <c r="AD31" i="12" s="1"/>
  <c r="AC27" i="12"/>
  <c r="AD27" i="12" s="1"/>
  <c r="AC23" i="12"/>
  <c r="AD23" i="12" s="1"/>
  <c r="AC19" i="12"/>
  <c r="AD19" i="12" s="1"/>
  <c r="AC15" i="12"/>
  <c r="AD15" i="12" s="1"/>
  <c r="AC11" i="12"/>
  <c r="AD11" i="12" s="1"/>
  <c r="AC7" i="12"/>
  <c r="AD7" i="12" s="1"/>
  <c r="AC193" i="12"/>
  <c r="AD193" i="12" s="1"/>
  <c r="AC176" i="12"/>
  <c r="AD176" i="12" s="1"/>
  <c r="AC173" i="12"/>
  <c r="AD173" i="12" s="1"/>
  <c r="AC192" i="12"/>
  <c r="AD192" i="12" s="1"/>
  <c r="AC245" i="12"/>
  <c r="AD245" i="12" s="1"/>
  <c r="AC191" i="12"/>
  <c r="AD191" i="12" s="1"/>
  <c r="AC178" i="12"/>
  <c r="AD178" i="12" s="1"/>
  <c r="AC174" i="12"/>
  <c r="AD174" i="12" s="1"/>
  <c r="AC170" i="12"/>
  <c r="AD170" i="12" s="1"/>
  <c r="AC166" i="12"/>
  <c r="AD166" i="12" s="1"/>
  <c r="AC138" i="12"/>
  <c r="AD138" i="12" s="1"/>
  <c r="AC135" i="12"/>
  <c r="AD135" i="12" s="1"/>
  <c r="AC133" i="12"/>
  <c r="AD133" i="12" s="1"/>
  <c r="AC247" i="12"/>
  <c r="AD247" i="12" s="1"/>
  <c r="AC128" i="12"/>
  <c r="AD128" i="12" s="1"/>
  <c r="AC124" i="12"/>
  <c r="AD124" i="12" s="1"/>
  <c r="AC120" i="12"/>
  <c r="AD120" i="12" s="1"/>
  <c r="AC116" i="12"/>
  <c r="AD116" i="12" s="1"/>
  <c r="AC112" i="12"/>
  <c r="AD112" i="12" s="1"/>
  <c r="AC108" i="12"/>
  <c r="AD108" i="12" s="1"/>
  <c r="AC95" i="12"/>
  <c r="AD95" i="12" s="1"/>
  <c r="AC85" i="12"/>
  <c r="AD85" i="12" s="1"/>
  <c r="AC81" i="12"/>
  <c r="AD81" i="12" s="1"/>
  <c r="AC77" i="12"/>
  <c r="AD77" i="12" s="1"/>
  <c r="AC74" i="12"/>
  <c r="AD74" i="12" s="1"/>
  <c r="AC70" i="12"/>
  <c r="AD70" i="12" s="1"/>
  <c r="AC66" i="12"/>
  <c r="AD66" i="12" s="1"/>
  <c r="AC62" i="12"/>
  <c r="AD62" i="12" s="1"/>
  <c r="AC54" i="12"/>
  <c r="AD54" i="12" s="1"/>
  <c r="AC53" i="12"/>
  <c r="AD53" i="12" s="1"/>
  <c r="AC52" i="12"/>
  <c r="AD52" i="12" s="1"/>
  <c r="AC47" i="12"/>
  <c r="AD47" i="12" s="1"/>
  <c r="AC43" i="12"/>
  <c r="AD43" i="12" s="1"/>
  <c r="AC39" i="12"/>
  <c r="AD39" i="12" s="1"/>
  <c r="AC34" i="12"/>
  <c r="AD34" i="12" s="1"/>
  <c r="AC32" i="12"/>
  <c r="AD32" i="12" s="1"/>
  <c r="AC29" i="12"/>
  <c r="AD29" i="12" s="1"/>
  <c r="AC25" i="12"/>
  <c r="AD25" i="12" s="1"/>
  <c r="AC21" i="12"/>
  <c r="AD21" i="12" s="1"/>
  <c r="AC17" i="12"/>
  <c r="AD17" i="12" s="1"/>
  <c r="AC13" i="12"/>
  <c r="AD13" i="12" s="1"/>
  <c r="AC9" i="12"/>
  <c r="AD9" i="12" s="1"/>
  <c r="AC5" i="12"/>
  <c r="AD5" i="12" s="1"/>
  <c r="AC171" i="12"/>
  <c r="AD171" i="12" s="1"/>
  <c r="AC142" i="12"/>
  <c r="AD142" i="12" s="1"/>
  <c r="AC139" i="12"/>
  <c r="AD139" i="12" s="1"/>
  <c r="AC127" i="12"/>
  <c r="AD127" i="12" s="1"/>
  <c r="AC119" i="12"/>
  <c r="AD119" i="12" s="1"/>
  <c r="AC111" i="12"/>
  <c r="AD111" i="12" s="1"/>
  <c r="AC86" i="12"/>
  <c r="AD86" i="12" s="1"/>
  <c r="AC78" i="12"/>
  <c r="AD78" i="12" s="1"/>
  <c r="AC179" i="12"/>
  <c r="AD179" i="12" s="1"/>
  <c r="AC169" i="12"/>
  <c r="AD169" i="12" s="1"/>
  <c r="AC246" i="12"/>
  <c r="AD246" i="12" s="1"/>
  <c r="AC136" i="12"/>
  <c r="AD136" i="12" s="1"/>
  <c r="AC132" i="12"/>
  <c r="AD132" i="12" s="1"/>
  <c r="AC125" i="12"/>
  <c r="AD125" i="12" s="1"/>
  <c r="AC117" i="12"/>
  <c r="AD117" i="12" s="1"/>
  <c r="AC109" i="12"/>
  <c r="AD109" i="12" s="1"/>
  <c r="AC84" i="12"/>
  <c r="AD84" i="12" s="1"/>
  <c r="AC69" i="12"/>
  <c r="AD69" i="12" s="1"/>
  <c r="AC61" i="12"/>
  <c r="AD61" i="12" s="1"/>
  <c r="AC51" i="12"/>
  <c r="AD51" i="12" s="1"/>
  <c r="AC48" i="12"/>
  <c r="AD48" i="12" s="1"/>
  <c r="AC40" i="12"/>
  <c r="AD40" i="12" s="1"/>
  <c r="AC28" i="12"/>
  <c r="AD28" i="12" s="1"/>
  <c r="AC20" i="12"/>
  <c r="AD20" i="12" s="1"/>
  <c r="AC12" i="12"/>
  <c r="AD12" i="12" s="1"/>
  <c r="AC175" i="12"/>
  <c r="AD175" i="12" s="1"/>
  <c r="AC165" i="12"/>
  <c r="AD165" i="12" s="1"/>
  <c r="AC134" i="12"/>
  <c r="AD134" i="12" s="1"/>
  <c r="AC129" i="12"/>
  <c r="AD129" i="12" s="1"/>
  <c r="AC121" i="12"/>
  <c r="AD121" i="12" s="1"/>
  <c r="AC113" i="12"/>
  <c r="AD113" i="12" s="1"/>
  <c r="AC105" i="12"/>
  <c r="AD105" i="12" s="1"/>
  <c r="AC94" i="12"/>
  <c r="AD94" i="12" s="1"/>
  <c r="AC90" i="12"/>
  <c r="AD90" i="12" s="1"/>
  <c r="AC89" i="12"/>
  <c r="AD89" i="12" s="1"/>
  <c r="AC88" i="12"/>
  <c r="AD88" i="12" s="1"/>
  <c r="AC80" i="12"/>
  <c r="AD80" i="12" s="1"/>
  <c r="AC73" i="12"/>
  <c r="AD73" i="12" s="1"/>
  <c r="AC65" i="12"/>
  <c r="AD65" i="12" s="1"/>
  <c r="AC59" i="12"/>
  <c r="AD59" i="12" s="1"/>
  <c r="AC44" i="12"/>
  <c r="AD44" i="12" s="1"/>
  <c r="AC24" i="12"/>
  <c r="AD24" i="12" s="1"/>
  <c r="AC16" i="12"/>
  <c r="AD16" i="12" s="1"/>
  <c r="AC8" i="12"/>
  <c r="AD8" i="12" s="1"/>
  <c r="AC71" i="12"/>
  <c r="AD71" i="12" s="1"/>
  <c r="AC63" i="12"/>
  <c r="AD63" i="12" s="1"/>
  <c r="AC60" i="12"/>
  <c r="AD60" i="12" s="1"/>
  <c r="AC42" i="12"/>
  <c r="AD42" i="12" s="1"/>
  <c r="AC30" i="12"/>
  <c r="AD30" i="12" s="1"/>
  <c r="AC22" i="12"/>
  <c r="AD22" i="12" s="1"/>
  <c r="AC14" i="12"/>
  <c r="AD14" i="12" s="1"/>
  <c r="AC6" i="12"/>
  <c r="AD6" i="12" s="1"/>
  <c r="AC167" i="12"/>
  <c r="AD167" i="12" s="1"/>
  <c r="AC137" i="12"/>
  <c r="AD137" i="12" s="1"/>
  <c r="AC131" i="12"/>
  <c r="AD131" i="12" s="1"/>
  <c r="AC123" i="12"/>
  <c r="AD123" i="12" s="1"/>
  <c r="AC115" i="12"/>
  <c r="AD115" i="12" s="1"/>
  <c r="AC107" i="12"/>
  <c r="AD107" i="12" s="1"/>
  <c r="AC96" i="12"/>
  <c r="AD96" i="12" s="1"/>
  <c r="AC82" i="12"/>
  <c r="AD82" i="12" s="1"/>
  <c r="AC75" i="12"/>
  <c r="AD75" i="12" s="1"/>
  <c r="AC67" i="12"/>
  <c r="AD67" i="12" s="1"/>
  <c r="AC55" i="12"/>
  <c r="AD55" i="12" s="1"/>
  <c r="AC49" i="12"/>
  <c r="AD49" i="12" s="1"/>
  <c r="AC46" i="12"/>
  <c r="AD46" i="12" s="1"/>
  <c r="AC26" i="12"/>
  <c r="AD26" i="12" s="1"/>
  <c r="AC18" i="12"/>
  <c r="AD18" i="12" s="1"/>
  <c r="AC10" i="12"/>
  <c r="AD10" i="12" s="1"/>
  <c r="AC22" i="11"/>
  <c r="AD22" i="11" s="1"/>
  <c r="AC21" i="11"/>
  <c r="AD21" i="11" s="1"/>
  <c r="AC20" i="11"/>
  <c r="AD20" i="11" s="1"/>
  <c r="AX4" i="6"/>
  <c r="M4" i="6" s="1"/>
  <c r="AY4" i="6"/>
  <c r="BA4" i="6"/>
  <c r="AZ4" i="6"/>
  <c r="AT4" i="6"/>
  <c r="L4" i="6" s="1"/>
  <c r="AC32" i="3"/>
  <c r="AC8" i="3"/>
  <c r="AC12" i="3"/>
  <c r="AC16" i="3"/>
  <c r="AC19" i="3"/>
  <c r="AC23" i="3"/>
  <c r="AC27" i="3"/>
  <c r="AC31" i="3"/>
  <c r="AC42" i="3"/>
  <c r="AC46" i="3"/>
  <c r="AC50" i="3"/>
  <c r="AC54" i="3"/>
  <c r="AC58" i="3"/>
  <c r="AC62" i="3"/>
  <c r="AC66" i="3"/>
  <c r="AC70" i="3"/>
  <c r="AC74" i="3"/>
  <c r="AC78" i="3"/>
  <c r="AC82" i="3"/>
  <c r="AC86" i="3"/>
  <c r="AC90" i="3"/>
  <c r="AC94" i="3"/>
  <c r="AC105" i="3"/>
  <c r="AC109" i="3"/>
  <c r="AC113" i="3"/>
  <c r="AC117" i="3"/>
  <c r="AC121" i="3"/>
  <c r="AC125" i="3"/>
  <c r="AC135" i="3"/>
  <c r="AC141" i="3"/>
  <c r="AC165" i="3"/>
  <c r="AC169" i="3"/>
  <c r="AC173" i="3"/>
  <c r="AC179" i="3"/>
  <c r="AC181" i="3"/>
  <c r="AC189" i="3"/>
  <c r="AD189" i="3" s="1"/>
  <c r="AC192" i="3"/>
  <c r="AD192" i="3" s="1"/>
  <c r="AC196" i="3"/>
  <c r="AD196" i="3" s="1"/>
  <c r="AC5" i="3"/>
  <c r="AC10" i="3"/>
  <c r="AC15" i="3"/>
  <c r="AC20" i="3"/>
  <c r="AC25" i="3"/>
  <c r="AD25" i="3" s="1"/>
  <c r="AC30" i="3"/>
  <c r="AC43" i="3"/>
  <c r="AC48" i="3"/>
  <c r="AC53" i="3"/>
  <c r="AC59" i="3"/>
  <c r="AC64" i="3"/>
  <c r="AC69" i="3"/>
  <c r="AC75" i="3"/>
  <c r="AC80" i="3"/>
  <c r="AC85" i="3"/>
  <c r="AC91" i="3"/>
  <c r="AC96" i="3"/>
  <c r="AC108" i="3"/>
  <c r="AC114" i="3"/>
  <c r="AC119" i="3"/>
  <c r="AC124" i="3"/>
  <c r="AC129" i="3"/>
  <c r="AC133" i="3"/>
  <c r="AC137" i="3"/>
  <c r="AC142" i="3"/>
  <c r="AC167" i="3"/>
  <c r="AC172" i="3"/>
  <c r="AC187" i="3"/>
  <c r="AD187" i="3" s="1"/>
  <c r="AC176" i="3"/>
  <c r="AC6" i="3"/>
  <c r="AC11" i="3"/>
  <c r="AC17" i="3"/>
  <c r="AC21" i="3"/>
  <c r="AC26" i="3"/>
  <c r="AD26" i="3" s="1"/>
  <c r="AC39" i="3"/>
  <c r="AC44" i="3"/>
  <c r="AC49" i="3"/>
  <c r="AC55" i="3"/>
  <c r="AC60" i="3"/>
  <c r="AC65" i="3"/>
  <c r="AC71" i="3"/>
  <c r="AC76" i="3"/>
  <c r="AC81" i="3"/>
  <c r="AC87" i="3"/>
  <c r="AC92" i="3"/>
  <c r="AC97" i="3"/>
  <c r="AC110" i="3"/>
  <c r="AC115" i="3"/>
  <c r="AC120" i="3"/>
  <c r="AC126" i="3"/>
  <c r="AC130" i="3"/>
  <c r="AC134" i="3"/>
  <c r="AC138" i="3"/>
  <c r="AC168" i="3"/>
  <c r="AC174" i="3"/>
  <c r="AC188" i="3"/>
  <c r="AD188" i="3" s="1"/>
  <c r="AC193" i="3"/>
  <c r="AD193" i="3" s="1"/>
  <c r="AC34" i="3"/>
  <c r="AC7" i="3"/>
  <c r="AC13" i="3"/>
  <c r="AC22" i="3"/>
  <c r="AC28" i="3"/>
  <c r="AC40" i="3"/>
  <c r="AC45" i="3"/>
  <c r="AC51" i="3"/>
  <c r="AC56" i="3"/>
  <c r="AC61" i="3"/>
  <c r="AC67" i="3"/>
  <c r="AC72" i="3"/>
  <c r="AC77" i="3"/>
  <c r="AC83" i="3"/>
  <c r="AC88" i="3"/>
  <c r="AC93" i="3"/>
  <c r="AC106" i="3"/>
  <c r="AC111" i="3"/>
  <c r="AC116" i="3"/>
  <c r="AC122" i="3"/>
  <c r="AC127" i="3"/>
  <c r="AC131" i="3"/>
  <c r="AC136" i="3"/>
  <c r="AC139" i="3"/>
  <c r="AC143" i="3"/>
  <c r="AD143" i="3" s="1"/>
  <c r="AC170" i="3"/>
  <c r="AC175" i="3"/>
  <c r="AC180" i="3"/>
  <c r="AC190" i="3"/>
  <c r="AD190" i="3" s="1"/>
  <c r="AC194" i="3"/>
  <c r="AD194" i="3" s="1"/>
  <c r="AC33" i="3"/>
  <c r="AC24" i="3"/>
  <c r="AC52" i="3"/>
  <c r="AC73" i="3"/>
  <c r="AC95" i="3"/>
  <c r="AC123" i="3"/>
  <c r="AC140" i="3"/>
  <c r="AC9" i="3"/>
  <c r="AC29" i="3"/>
  <c r="AC57" i="3"/>
  <c r="AC79" i="3"/>
  <c r="AC107" i="3"/>
  <c r="AC128" i="3"/>
  <c r="AC166" i="3"/>
  <c r="AC191" i="3"/>
  <c r="AD191" i="3" s="1"/>
  <c r="AC14" i="3"/>
  <c r="AC41" i="3"/>
  <c r="AC63" i="3"/>
  <c r="AC84" i="3"/>
  <c r="AC112" i="3"/>
  <c r="AC132" i="3"/>
  <c r="AC171" i="3"/>
  <c r="AC195" i="3"/>
  <c r="AD195" i="3" s="1"/>
  <c r="AC18" i="3"/>
  <c r="AC47" i="3"/>
  <c r="AC68" i="3"/>
  <c r="AC89" i="3"/>
  <c r="AC118" i="3"/>
  <c r="AC178" i="3"/>
  <c r="Z4" i="6"/>
  <c r="G4" i="6" s="1"/>
  <c r="AD4" i="6"/>
  <c r="H4" i="6" s="1"/>
  <c r="AH4" i="6"/>
  <c r="I4" i="6" s="1"/>
  <c r="AL4" i="6"/>
  <c r="J4" i="6" s="1"/>
  <c r="AP4" i="6"/>
  <c r="K4" i="6" s="1"/>
  <c r="V4" i="6"/>
  <c r="F4" i="6" s="1"/>
  <c r="W4" i="6"/>
  <c r="AA4" i="6"/>
  <c r="AE4" i="6"/>
  <c r="AI4" i="6"/>
  <c r="AM4" i="6"/>
  <c r="AQ4" i="6"/>
  <c r="AU4" i="6"/>
  <c r="X4" i="6"/>
  <c r="AF4" i="6"/>
  <c r="AN4" i="6"/>
  <c r="AV4" i="6"/>
  <c r="Y4" i="6"/>
  <c r="AG4" i="6"/>
  <c r="AO4" i="6"/>
  <c r="AW4" i="6"/>
  <c r="AB4" i="6"/>
  <c r="AJ4" i="6"/>
  <c r="AR4" i="6"/>
  <c r="AC4" i="6"/>
  <c r="AK4" i="6"/>
  <c r="AS4" i="6"/>
  <c r="X166" i="3"/>
  <c r="Y166" i="3"/>
  <c r="Z166" i="3"/>
  <c r="AA166" i="3"/>
  <c r="X167" i="3"/>
  <c r="Y167" i="3"/>
  <c r="Z167" i="3"/>
  <c r="AA167" i="3"/>
  <c r="Y176" i="3"/>
  <c r="Z176" i="3"/>
  <c r="AA176" i="3"/>
  <c r="X168" i="3"/>
  <c r="Y168" i="3"/>
  <c r="Z168" i="3"/>
  <c r="AA168" i="3"/>
  <c r="X169" i="3"/>
  <c r="Y169" i="3"/>
  <c r="Z169" i="3"/>
  <c r="AA169" i="3"/>
  <c r="X170" i="3"/>
  <c r="Y170" i="3"/>
  <c r="Z170" i="3"/>
  <c r="AA170" i="3"/>
  <c r="X171" i="3"/>
  <c r="Y171" i="3"/>
  <c r="Z171" i="3"/>
  <c r="AA171" i="3"/>
  <c r="X172" i="3"/>
  <c r="Y172" i="3"/>
  <c r="Z172" i="3"/>
  <c r="AA172" i="3"/>
  <c r="X173" i="3"/>
  <c r="Y173" i="3"/>
  <c r="Z173" i="3"/>
  <c r="AA173" i="3"/>
  <c r="X174" i="3"/>
  <c r="Y174" i="3"/>
  <c r="Z174" i="3"/>
  <c r="AA174" i="3"/>
  <c r="X175" i="3"/>
  <c r="Y175" i="3"/>
  <c r="Z175" i="3"/>
  <c r="AA175" i="3"/>
  <c r="X178" i="3"/>
  <c r="Y178" i="3"/>
  <c r="Z178" i="3"/>
  <c r="AA178" i="3"/>
  <c r="X179" i="3"/>
  <c r="Y179" i="3"/>
  <c r="Z179" i="3"/>
  <c r="AA179" i="3"/>
  <c r="X180" i="3"/>
  <c r="Y180" i="3"/>
  <c r="Z180" i="3"/>
  <c r="AA180" i="3"/>
  <c r="X181" i="3"/>
  <c r="Y181" i="3"/>
  <c r="Z181" i="3"/>
  <c r="AA181" i="3"/>
  <c r="AA165" i="3"/>
  <c r="Z165" i="3"/>
  <c r="Y165" i="3"/>
  <c r="X165" i="3"/>
  <c r="AK98" i="12" l="1"/>
  <c r="AJ98" i="12"/>
  <c r="AM98" i="12"/>
  <c r="AT98" i="12"/>
  <c r="AU98" i="12"/>
  <c r="AM26" i="12"/>
  <c r="AK26" i="12"/>
  <c r="AV26" i="12"/>
  <c r="AT26" i="12"/>
  <c r="AL26" i="12"/>
  <c r="AU26" i="12"/>
  <c r="AJ26" i="12"/>
  <c r="AK67" i="12"/>
  <c r="AV67" i="12"/>
  <c r="AT67" i="12"/>
  <c r="AL67" i="12"/>
  <c r="AJ67" i="12"/>
  <c r="AU67" i="12"/>
  <c r="AM67" i="12"/>
  <c r="AL107" i="12"/>
  <c r="AJ107" i="12"/>
  <c r="AU107" i="12"/>
  <c r="AM107" i="12"/>
  <c r="AK107" i="12"/>
  <c r="AV107" i="12"/>
  <c r="AT107" i="12"/>
  <c r="AV137" i="12"/>
  <c r="AJ137" i="12"/>
  <c r="AU137" i="12"/>
  <c r="AL137" i="12"/>
  <c r="AK137" i="12"/>
  <c r="AT137" i="12"/>
  <c r="AM137" i="12"/>
  <c r="AJ22" i="12"/>
  <c r="AU22" i="12"/>
  <c r="AM22" i="12"/>
  <c r="AK22" i="12"/>
  <c r="AV22" i="12"/>
  <c r="AT22" i="12"/>
  <c r="AL22" i="12"/>
  <c r="AK63" i="12"/>
  <c r="AV63" i="12"/>
  <c r="AT63" i="12"/>
  <c r="AL63" i="12"/>
  <c r="AJ63" i="12"/>
  <c r="AM63" i="12"/>
  <c r="AU63" i="12"/>
  <c r="AM24" i="12"/>
  <c r="AK24" i="12"/>
  <c r="AV24" i="12"/>
  <c r="AT24" i="12"/>
  <c r="AJ24" i="12"/>
  <c r="AL24" i="12"/>
  <c r="AU24" i="12"/>
  <c r="AU73" i="12"/>
  <c r="AM73" i="12"/>
  <c r="AK73" i="12"/>
  <c r="AV73" i="12"/>
  <c r="AT73" i="12"/>
  <c r="AL73" i="12"/>
  <c r="AJ73" i="12"/>
  <c r="AL90" i="12"/>
  <c r="AJ90" i="12"/>
  <c r="AM90" i="12"/>
  <c r="AU90" i="12"/>
  <c r="AV90" i="12"/>
  <c r="AT90" i="12"/>
  <c r="AK90" i="12"/>
  <c r="AT121" i="12"/>
  <c r="AV121" i="12"/>
  <c r="AK121" i="12"/>
  <c r="AL121" i="12"/>
  <c r="AJ121" i="12"/>
  <c r="AM121" i="12"/>
  <c r="AU121" i="12"/>
  <c r="AV175" i="12"/>
  <c r="AU175" i="12"/>
  <c r="AL175" i="12"/>
  <c r="AJ175" i="12"/>
  <c r="AT175" i="12"/>
  <c r="AM175" i="12"/>
  <c r="AK175" i="12"/>
  <c r="AT28" i="12"/>
  <c r="AJ28" i="12"/>
  <c r="AU28" i="12"/>
  <c r="AM28" i="12"/>
  <c r="AK28" i="12"/>
  <c r="AV28" i="12"/>
  <c r="AL28" i="12"/>
  <c r="AU61" i="12"/>
  <c r="AM61" i="12"/>
  <c r="AK61" i="12"/>
  <c r="AV61" i="12"/>
  <c r="AT61" i="12"/>
  <c r="AJ61" i="12"/>
  <c r="AL61" i="12"/>
  <c r="AT117" i="12"/>
  <c r="AV117" i="12"/>
  <c r="AK117" i="12"/>
  <c r="AL117" i="12"/>
  <c r="AJ117" i="12"/>
  <c r="AM117" i="12"/>
  <c r="AU117" i="12"/>
  <c r="AL246" i="12"/>
  <c r="AU246" i="12"/>
  <c r="AM246" i="12"/>
  <c r="AT246" i="12"/>
  <c r="AV246" i="12"/>
  <c r="AJ246" i="12"/>
  <c r="AK246" i="12"/>
  <c r="AL86" i="12"/>
  <c r="AU86" i="12"/>
  <c r="AJ86" i="12"/>
  <c r="AK86" i="12"/>
  <c r="AT86" i="12"/>
  <c r="AV86" i="12"/>
  <c r="AM86" i="12"/>
  <c r="AL139" i="12"/>
  <c r="AT139" i="12"/>
  <c r="AK139" i="12"/>
  <c r="AJ139" i="12"/>
  <c r="AU139" i="12"/>
  <c r="AM139" i="12"/>
  <c r="AV139" i="12"/>
  <c r="AM9" i="12"/>
  <c r="AK9" i="12"/>
  <c r="AV9" i="12"/>
  <c r="AT9" i="12"/>
  <c r="AU9" i="12"/>
  <c r="AJ9" i="12"/>
  <c r="AL9" i="12"/>
  <c r="AM25" i="12"/>
  <c r="AK25" i="12"/>
  <c r="AV25" i="12"/>
  <c r="AT25" i="12"/>
  <c r="AL25" i="12"/>
  <c r="AJ25" i="12"/>
  <c r="AU25" i="12"/>
  <c r="AL39" i="12"/>
  <c r="AK39" i="12"/>
  <c r="AM39" i="12"/>
  <c r="AJ39" i="12"/>
  <c r="AU39" i="12"/>
  <c r="AV39" i="12"/>
  <c r="AT39" i="12"/>
  <c r="AT53" i="12"/>
  <c r="AJ53" i="12"/>
  <c r="AM53" i="12"/>
  <c r="AK53" i="12"/>
  <c r="AV53" i="12"/>
  <c r="AU53" i="12"/>
  <c r="AL53" i="12"/>
  <c r="AL70" i="12"/>
  <c r="AJ70" i="12"/>
  <c r="AU70" i="12"/>
  <c r="AM70" i="12"/>
  <c r="AK70" i="12"/>
  <c r="AT70" i="12"/>
  <c r="AV70" i="12"/>
  <c r="AL85" i="12"/>
  <c r="AK85" i="12"/>
  <c r="AM85" i="12"/>
  <c r="AJ85" i="12"/>
  <c r="AU85" i="12"/>
  <c r="AV85" i="12"/>
  <c r="AT85" i="12"/>
  <c r="AK116" i="12"/>
  <c r="AV116" i="12"/>
  <c r="AJ116" i="12"/>
  <c r="AL116" i="12"/>
  <c r="AU116" i="12"/>
  <c r="AM116" i="12"/>
  <c r="AT116" i="12"/>
  <c r="AT10" i="12"/>
  <c r="AV10" i="12"/>
  <c r="AJ10" i="12"/>
  <c r="AU10" i="12"/>
  <c r="AM10" i="12"/>
  <c r="AL10" i="12"/>
  <c r="AK10" i="12"/>
  <c r="AV49" i="12"/>
  <c r="AM49" i="12"/>
  <c r="AL49" i="12"/>
  <c r="AU49" i="12"/>
  <c r="AT49" i="12"/>
  <c r="AK49" i="12"/>
  <c r="AJ49" i="12"/>
  <c r="AV82" i="12"/>
  <c r="AL82" i="12"/>
  <c r="AT82" i="12"/>
  <c r="AM82" i="12"/>
  <c r="AK82" i="12"/>
  <c r="AU82" i="12"/>
  <c r="AJ82" i="12"/>
  <c r="AV123" i="12"/>
  <c r="AU123" i="12"/>
  <c r="AL123" i="12"/>
  <c r="AT123" i="12"/>
  <c r="AM123" i="12"/>
  <c r="AK123" i="12"/>
  <c r="AJ123" i="12"/>
  <c r="AL6" i="12"/>
  <c r="AJ6" i="12"/>
  <c r="AU6" i="12"/>
  <c r="AM6" i="12"/>
  <c r="AK6" i="12"/>
  <c r="AV6" i="12"/>
  <c r="AT6" i="12"/>
  <c r="AT42" i="12"/>
  <c r="AV42" i="12"/>
  <c r="AK42" i="12"/>
  <c r="AL42" i="12"/>
  <c r="AJ42" i="12"/>
  <c r="AM42" i="12"/>
  <c r="AU42" i="12"/>
  <c r="AT8" i="12"/>
  <c r="AV8" i="12"/>
  <c r="AJ8" i="12"/>
  <c r="AK8" i="12"/>
  <c r="AM8" i="12"/>
  <c r="AU8" i="12"/>
  <c r="AL8" i="12"/>
  <c r="AU59" i="12"/>
  <c r="AK59" i="12"/>
  <c r="AL59" i="12"/>
  <c r="AT59" i="12"/>
  <c r="AJ59" i="12"/>
  <c r="AV59" i="12"/>
  <c r="AM59" i="12"/>
  <c r="AT88" i="12"/>
  <c r="AV88" i="12"/>
  <c r="AM88" i="12"/>
  <c r="AL88" i="12"/>
  <c r="AJ88" i="12"/>
  <c r="AU88" i="12"/>
  <c r="AK88" i="12"/>
  <c r="AU105" i="12"/>
  <c r="AM105" i="12"/>
  <c r="AK105" i="12"/>
  <c r="AV105" i="12"/>
  <c r="AT105" i="12"/>
  <c r="AL105" i="12"/>
  <c r="AJ105" i="12"/>
  <c r="AK134" i="12"/>
  <c r="AV134" i="12"/>
  <c r="AT134" i="12"/>
  <c r="AU134" i="12"/>
  <c r="AJ134" i="12"/>
  <c r="AM134" i="12"/>
  <c r="AL134" i="12"/>
  <c r="AT12" i="12"/>
  <c r="AK12" i="12"/>
  <c r="AJ12" i="12"/>
  <c r="AV12" i="12"/>
  <c r="AM12" i="12"/>
  <c r="AL12" i="12"/>
  <c r="AU12" i="12"/>
  <c r="AU48" i="12"/>
  <c r="AL48" i="12"/>
  <c r="AM48" i="12"/>
  <c r="AV48" i="12"/>
  <c r="AT48" i="12"/>
  <c r="AK48" i="12"/>
  <c r="AJ48" i="12"/>
  <c r="AL84" i="12"/>
  <c r="AJ84" i="12"/>
  <c r="AM84" i="12"/>
  <c r="AU84" i="12"/>
  <c r="AT84" i="12"/>
  <c r="AK84" i="12"/>
  <c r="AV84" i="12"/>
  <c r="AK132" i="12"/>
  <c r="AV132" i="12"/>
  <c r="AJ132" i="12"/>
  <c r="AM132" i="12"/>
  <c r="AL132" i="12"/>
  <c r="AT132" i="12"/>
  <c r="AU132" i="12"/>
  <c r="AM179" i="12"/>
  <c r="AV179" i="12"/>
  <c r="AU179" i="12"/>
  <c r="AL179" i="12"/>
  <c r="AJ179" i="12"/>
  <c r="AK179" i="12"/>
  <c r="AT179" i="12"/>
  <c r="AJ119" i="12"/>
  <c r="AV119" i="12"/>
  <c r="AU119" i="12"/>
  <c r="AL119" i="12"/>
  <c r="AT119" i="12"/>
  <c r="AM119" i="12"/>
  <c r="AK119" i="12"/>
  <c r="AM171" i="12"/>
  <c r="AK171" i="12"/>
  <c r="AV171" i="12"/>
  <c r="AU171" i="12"/>
  <c r="AL171" i="12"/>
  <c r="AJ171" i="12"/>
  <c r="AT171" i="12"/>
  <c r="AT17" i="12"/>
  <c r="AL17" i="12"/>
  <c r="AJ17" i="12"/>
  <c r="AU17" i="12"/>
  <c r="AM17" i="12"/>
  <c r="AK17" i="12"/>
  <c r="AV17" i="12"/>
  <c r="AV32" i="12"/>
  <c r="AU32" i="12"/>
  <c r="AL32" i="12"/>
  <c r="AJ32" i="12"/>
  <c r="AM32" i="12"/>
  <c r="AT32" i="12"/>
  <c r="AK32" i="12"/>
  <c r="AJ47" i="12"/>
  <c r="AV47" i="12"/>
  <c r="AM47" i="12"/>
  <c r="AU47" i="12"/>
  <c r="AK47" i="12"/>
  <c r="AL47" i="12"/>
  <c r="AT47" i="12"/>
  <c r="AL62" i="12"/>
  <c r="AJ62" i="12"/>
  <c r="AU62" i="12"/>
  <c r="AM62" i="12"/>
  <c r="AK62" i="12"/>
  <c r="AT62" i="12"/>
  <c r="AV62" i="12"/>
  <c r="AK77" i="12"/>
  <c r="AL77" i="12"/>
  <c r="AU77" i="12"/>
  <c r="AJ77" i="12"/>
  <c r="AT77" i="12"/>
  <c r="AM77" i="12"/>
  <c r="AV77" i="12"/>
  <c r="AL108" i="12"/>
  <c r="AJ108" i="12"/>
  <c r="AU108" i="12"/>
  <c r="AM108" i="12"/>
  <c r="AK108" i="12"/>
  <c r="AV108" i="12"/>
  <c r="AT108" i="12"/>
  <c r="AV124" i="12"/>
  <c r="AJ124" i="12"/>
  <c r="AL124" i="12"/>
  <c r="AU124" i="12"/>
  <c r="AM124" i="12"/>
  <c r="AT124" i="12"/>
  <c r="AK124" i="12"/>
  <c r="AV135" i="12"/>
  <c r="AT135" i="12"/>
  <c r="AU135" i="12"/>
  <c r="AJ135" i="12"/>
  <c r="AM135" i="12"/>
  <c r="AL135" i="12"/>
  <c r="AK135" i="12"/>
  <c r="AM174" i="12"/>
  <c r="AJ174" i="12"/>
  <c r="AV174" i="12"/>
  <c r="AT174" i="12"/>
  <c r="AL174" i="12"/>
  <c r="AK174" i="12"/>
  <c r="AU174" i="12"/>
  <c r="AV192" i="12"/>
  <c r="AT192" i="12"/>
  <c r="AM192" i="12"/>
  <c r="AL192" i="12"/>
  <c r="AK192" i="12"/>
  <c r="AU192" i="12"/>
  <c r="AJ192" i="12"/>
  <c r="AK176" i="12"/>
  <c r="AM176" i="12"/>
  <c r="AJ176" i="12"/>
  <c r="AL176" i="12"/>
  <c r="AT176" i="12"/>
  <c r="AV176" i="12"/>
  <c r="AU176" i="12"/>
  <c r="AJ15" i="12"/>
  <c r="AU15" i="12"/>
  <c r="AM15" i="12"/>
  <c r="AK15" i="12"/>
  <c r="AV15" i="12"/>
  <c r="AT15" i="12"/>
  <c r="AL15" i="12"/>
  <c r="AV31" i="12"/>
  <c r="AU31" i="12"/>
  <c r="AJ31" i="12"/>
  <c r="AK31" i="12"/>
  <c r="AT31" i="12"/>
  <c r="AL31" i="12"/>
  <c r="AM31" i="12"/>
  <c r="AL50" i="12"/>
  <c r="AU50" i="12"/>
  <c r="AT50" i="12"/>
  <c r="AK50" i="12"/>
  <c r="AJ50" i="12"/>
  <c r="AV50" i="12"/>
  <c r="AM50" i="12"/>
  <c r="AU64" i="12"/>
  <c r="AM64" i="12"/>
  <c r="AK64" i="12"/>
  <c r="AV64" i="12"/>
  <c r="AT64" i="12"/>
  <c r="AL64" i="12"/>
  <c r="AJ64" i="12"/>
  <c r="AL79" i="12"/>
  <c r="AJ79" i="12"/>
  <c r="AV79" i="12"/>
  <c r="AM79" i="12"/>
  <c r="AK79" i="12"/>
  <c r="AT79" i="12"/>
  <c r="AU79" i="12"/>
  <c r="AK92" i="12"/>
  <c r="AV92" i="12"/>
  <c r="AT92" i="12"/>
  <c r="AL92" i="12"/>
  <c r="AJ92" i="12"/>
  <c r="AM92" i="12"/>
  <c r="AU92" i="12"/>
  <c r="AU110" i="12"/>
  <c r="AV110" i="12"/>
  <c r="AJ110" i="12"/>
  <c r="AK110" i="12"/>
  <c r="AT110" i="12"/>
  <c r="AM110" i="12"/>
  <c r="AL110" i="12"/>
  <c r="AL126" i="12"/>
  <c r="AK126" i="12"/>
  <c r="AM126" i="12"/>
  <c r="AJ126" i="12"/>
  <c r="AU126" i="12"/>
  <c r="AV126" i="12"/>
  <c r="AT126" i="12"/>
  <c r="AM143" i="12"/>
  <c r="AT143" i="12"/>
  <c r="AV143" i="12"/>
  <c r="AJ143" i="12"/>
  <c r="AL143" i="12"/>
  <c r="AK143" i="12"/>
  <c r="AU143" i="12"/>
  <c r="AL181" i="12"/>
  <c r="AK181" i="12"/>
  <c r="AU181" i="12"/>
  <c r="AM181" i="12"/>
  <c r="AJ181" i="12"/>
  <c r="AV181" i="12"/>
  <c r="AT181" i="12"/>
  <c r="AV190" i="12"/>
  <c r="AL190" i="12"/>
  <c r="AJ190" i="12"/>
  <c r="AK190" i="12"/>
  <c r="AT190" i="12"/>
  <c r="AM190" i="12"/>
  <c r="AU190" i="12"/>
  <c r="AT18" i="12"/>
  <c r="AL18" i="12"/>
  <c r="AJ18" i="12"/>
  <c r="AU18" i="12"/>
  <c r="AM18" i="12"/>
  <c r="AK18" i="12"/>
  <c r="AV18" i="12"/>
  <c r="AV55" i="12"/>
  <c r="AM55" i="12"/>
  <c r="AL55" i="12"/>
  <c r="AU55" i="12"/>
  <c r="AT55" i="12"/>
  <c r="AK55" i="12"/>
  <c r="AJ55" i="12"/>
  <c r="AT96" i="12"/>
  <c r="AL96" i="12"/>
  <c r="AJ96" i="12"/>
  <c r="AU96" i="12"/>
  <c r="AM96" i="12"/>
  <c r="AK96" i="12"/>
  <c r="AV96" i="12"/>
  <c r="AK131" i="12"/>
  <c r="AV131" i="12"/>
  <c r="AM131" i="12"/>
  <c r="AL131" i="12"/>
  <c r="AT131" i="12"/>
  <c r="AU131" i="12"/>
  <c r="AJ131" i="12"/>
  <c r="AU14" i="12"/>
  <c r="AT14" i="12"/>
  <c r="AK14" i="12"/>
  <c r="AJ14" i="12"/>
  <c r="AV14" i="12"/>
  <c r="AM14" i="12"/>
  <c r="AL14" i="12"/>
  <c r="AV60" i="12"/>
  <c r="AJ60" i="12"/>
  <c r="AK60" i="12"/>
  <c r="AL60" i="12"/>
  <c r="AM60" i="12"/>
  <c r="AU60" i="12"/>
  <c r="AT60" i="12"/>
  <c r="AT16" i="12"/>
  <c r="AL16" i="12"/>
  <c r="AJ16" i="12"/>
  <c r="AU16" i="12"/>
  <c r="AK16" i="12"/>
  <c r="AM16" i="12"/>
  <c r="AV16" i="12"/>
  <c r="AU65" i="12"/>
  <c r="AM65" i="12"/>
  <c r="AK65" i="12"/>
  <c r="AV65" i="12"/>
  <c r="AT65" i="12"/>
  <c r="AL65" i="12"/>
  <c r="AJ65" i="12"/>
  <c r="AT89" i="12"/>
  <c r="AM89" i="12"/>
  <c r="AJ89" i="12"/>
  <c r="AU89" i="12"/>
  <c r="AV89" i="12"/>
  <c r="AK89" i="12"/>
  <c r="AL89" i="12"/>
  <c r="AV113" i="12"/>
  <c r="AK113" i="12"/>
  <c r="AL113" i="12"/>
  <c r="AJ113" i="12"/>
  <c r="AM113" i="12"/>
  <c r="AU113" i="12"/>
  <c r="AT113" i="12"/>
  <c r="AT165" i="12"/>
  <c r="AL165" i="12"/>
  <c r="AJ165" i="12"/>
  <c r="AM165" i="12"/>
  <c r="AU165" i="12"/>
  <c r="AK165" i="12"/>
  <c r="AV165" i="12"/>
  <c r="AJ20" i="12"/>
  <c r="AU20" i="12"/>
  <c r="AM20" i="12"/>
  <c r="AK20" i="12"/>
  <c r="AT20" i="12"/>
  <c r="AV20" i="12"/>
  <c r="AL20" i="12"/>
  <c r="AT51" i="12"/>
  <c r="AK51" i="12"/>
  <c r="AJ51" i="12"/>
  <c r="AV51" i="12"/>
  <c r="AM51" i="12"/>
  <c r="AL51" i="12"/>
  <c r="AU51" i="12"/>
  <c r="AM109" i="12"/>
  <c r="AK109" i="12"/>
  <c r="AV109" i="12"/>
  <c r="AT109" i="12"/>
  <c r="AL109" i="12"/>
  <c r="AJ109" i="12"/>
  <c r="AU109" i="12"/>
  <c r="AV136" i="12"/>
  <c r="AU136" i="12"/>
  <c r="AL136" i="12"/>
  <c r="AK136" i="12"/>
  <c r="AM136" i="12"/>
  <c r="AT136" i="12"/>
  <c r="AJ136" i="12"/>
  <c r="AL78" i="12"/>
  <c r="AJ78" i="12"/>
  <c r="AV78" i="12"/>
  <c r="AT78" i="12"/>
  <c r="AK78" i="12"/>
  <c r="AM78" i="12"/>
  <c r="AU78" i="12"/>
  <c r="AL127" i="12"/>
  <c r="AT127" i="12"/>
  <c r="AU127" i="12"/>
  <c r="AK127" i="12"/>
  <c r="AM127" i="12"/>
  <c r="AV127" i="12"/>
  <c r="AJ127" i="12"/>
  <c r="AL5" i="12"/>
  <c r="AT5" i="12"/>
  <c r="AV5" i="12"/>
  <c r="AJ5" i="12"/>
  <c r="AU5" i="12"/>
  <c r="AM5" i="12"/>
  <c r="AK5" i="12"/>
  <c r="AJ21" i="12"/>
  <c r="AU21" i="12"/>
  <c r="AM21" i="12"/>
  <c r="AK21" i="12"/>
  <c r="AV21" i="12"/>
  <c r="AT21" i="12"/>
  <c r="AL21" i="12"/>
  <c r="AM34" i="12"/>
  <c r="AL34" i="12"/>
  <c r="AT34" i="12"/>
  <c r="AK34" i="12"/>
  <c r="AJ34" i="12"/>
  <c r="AV34" i="12"/>
  <c r="AU34" i="12"/>
  <c r="AU52" i="12"/>
  <c r="AT52" i="12"/>
  <c r="AJ52" i="12"/>
  <c r="AV52" i="12"/>
  <c r="AM52" i="12"/>
  <c r="AK52" i="12"/>
  <c r="AL52" i="12"/>
  <c r="AL66" i="12"/>
  <c r="AJ66" i="12"/>
  <c r="AU66" i="12"/>
  <c r="AM66" i="12"/>
  <c r="AK66" i="12"/>
  <c r="AT66" i="12"/>
  <c r="AV66" i="12"/>
  <c r="AM81" i="12"/>
  <c r="AJ81" i="12"/>
  <c r="AU81" i="12"/>
  <c r="AV81" i="12"/>
  <c r="AT81" i="12"/>
  <c r="AL81" i="12"/>
  <c r="AK81" i="12"/>
  <c r="AL112" i="12"/>
  <c r="AT112" i="12"/>
  <c r="AK112" i="12"/>
  <c r="AV112" i="12"/>
  <c r="AU112" i="12"/>
  <c r="AM112" i="12"/>
  <c r="AJ112" i="12"/>
  <c r="AT128" i="12"/>
  <c r="AL128" i="12"/>
  <c r="AU128" i="12"/>
  <c r="AJ128" i="12"/>
  <c r="AK128" i="12"/>
  <c r="AV128" i="12"/>
  <c r="AM128" i="12"/>
  <c r="AK138" i="12"/>
  <c r="AT138" i="12"/>
  <c r="AV138" i="12"/>
  <c r="AJ138" i="12"/>
  <c r="AL138" i="12"/>
  <c r="AM138" i="12"/>
  <c r="AU138" i="12"/>
  <c r="AL178" i="12"/>
  <c r="AU178" i="12"/>
  <c r="AJ178" i="12"/>
  <c r="AM178" i="12"/>
  <c r="AV178" i="12"/>
  <c r="AT178" i="12"/>
  <c r="AK178" i="12"/>
  <c r="AJ99" i="3"/>
  <c r="AL99" i="3"/>
  <c r="AT99" i="3"/>
  <c r="AV99" i="3"/>
  <c r="AK99" i="3"/>
  <c r="AM99" i="3"/>
  <c r="AU99" i="3"/>
  <c r="AV193" i="12"/>
  <c r="AK193" i="12"/>
  <c r="AM193" i="12"/>
  <c r="AJ193" i="12"/>
  <c r="AU193" i="12"/>
  <c r="AL193" i="12"/>
  <c r="AT193" i="12"/>
  <c r="AJ19" i="12"/>
  <c r="AU19" i="12"/>
  <c r="AM19" i="12"/>
  <c r="AK19" i="12"/>
  <c r="AV19" i="12"/>
  <c r="AL19" i="12"/>
  <c r="AT19" i="12"/>
  <c r="AU33" i="12"/>
  <c r="AV33" i="12"/>
  <c r="AJ33" i="12"/>
  <c r="AK33" i="12"/>
  <c r="AT33" i="12"/>
  <c r="AM33" i="12"/>
  <c r="AL33" i="12"/>
  <c r="AU56" i="12"/>
  <c r="AL56" i="12"/>
  <c r="AK56" i="12"/>
  <c r="AT56" i="12"/>
  <c r="AJ56" i="12"/>
  <c r="AM56" i="12"/>
  <c r="AV56" i="12"/>
  <c r="AL68" i="12"/>
  <c r="AJ68" i="12"/>
  <c r="AU68" i="12"/>
  <c r="AM68" i="12"/>
  <c r="AK68" i="12"/>
  <c r="AT68" i="12"/>
  <c r="AV68" i="12"/>
  <c r="AM83" i="12"/>
  <c r="AT83" i="12"/>
  <c r="AK83" i="12"/>
  <c r="AV83" i="12"/>
  <c r="AJ83" i="12"/>
  <c r="AL83" i="12"/>
  <c r="AU83" i="12"/>
  <c r="AJ93" i="12"/>
  <c r="AU93" i="12"/>
  <c r="AM93" i="12"/>
  <c r="AK93" i="12"/>
  <c r="AV93" i="12"/>
  <c r="AT93" i="12"/>
  <c r="AL93" i="12"/>
  <c r="AM114" i="12"/>
  <c r="AJ114" i="12"/>
  <c r="AU114" i="12"/>
  <c r="AV114" i="12"/>
  <c r="AT114" i="12"/>
  <c r="AL114" i="12"/>
  <c r="AK114" i="12"/>
  <c r="AK130" i="12"/>
  <c r="AV130" i="12"/>
  <c r="AM130" i="12"/>
  <c r="AL130" i="12"/>
  <c r="AT130" i="12"/>
  <c r="AU130" i="12"/>
  <c r="AJ130" i="12"/>
  <c r="AL168" i="12"/>
  <c r="AK168" i="12"/>
  <c r="AU168" i="12"/>
  <c r="AM168" i="12"/>
  <c r="AT168" i="12"/>
  <c r="AV168" i="12"/>
  <c r="AJ168" i="12"/>
  <c r="AL187" i="12"/>
  <c r="AM187" i="12"/>
  <c r="AU187" i="12"/>
  <c r="AK187" i="12"/>
  <c r="AJ187" i="12"/>
  <c r="AT187" i="12"/>
  <c r="AV187" i="12"/>
  <c r="AU194" i="12"/>
  <c r="AM194" i="12"/>
  <c r="AK194" i="12"/>
  <c r="AV194" i="12"/>
  <c r="AT194" i="12"/>
  <c r="AL194" i="12"/>
  <c r="AJ194" i="12"/>
  <c r="AV247" i="12"/>
  <c r="AL247" i="12"/>
  <c r="AT247" i="12"/>
  <c r="AU247" i="12"/>
  <c r="AK247" i="12"/>
  <c r="AJ247" i="12"/>
  <c r="AM247" i="12"/>
  <c r="AM166" i="12"/>
  <c r="AJ166" i="12"/>
  <c r="AV166" i="12"/>
  <c r="AT166" i="12"/>
  <c r="AL166" i="12"/>
  <c r="AK166" i="12"/>
  <c r="AU166" i="12"/>
  <c r="AK191" i="12"/>
  <c r="AM191" i="12"/>
  <c r="AV191" i="12"/>
  <c r="AL191" i="12"/>
  <c r="AJ191" i="12"/>
  <c r="AU191" i="12"/>
  <c r="AT191" i="12"/>
  <c r="AM98" i="3"/>
  <c r="AV98" i="3"/>
  <c r="AK98" i="3"/>
  <c r="AL98" i="3"/>
  <c r="AU98" i="3"/>
  <c r="AT98" i="3"/>
  <c r="AJ98" i="3"/>
  <c r="AT7" i="12"/>
  <c r="AK7" i="12"/>
  <c r="AM7" i="12"/>
  <c r="AU7" i="12"/>
  <c r="AL7" i="12"/>
  <c r="AJ7" i="12"/>
  <c r="AV7" i="12"/>
  <c r="AM23" i="12"/>
  <c r="AK23" i="12"/>
  <c r="AV23" i="12"/>
  <c r="AT23" i="12"/>
  <c r="AL23" i="12"/>
  <c r="AJ23" i="12"/>
  <c r="AU23" i="12"/>
  <c r="AM41" i="12"/>
  <c r="AT41" i="12"/>
  <c r="AK41" i="12"/>
  <c r="AV41" i="12"/>
  <c r="AJ41" i="12"/>
  <c r="AL41" i="12"/>
  <c r="AU41" i="12"/>
  <c r="AL57" i="12"/>
  <c r="AT57" i="12"/>
  <c r="AJ57" i="12"/>
  <c r="AM57" i="12"/>
  <c r="AU57" i="12"/>
  <c r="AK57" i="12"/>
  <c r="AV57" i="12"/>
  <c r="AV72" i="12"/>
  <c r="AT72" i="12"/>
  <c r="AL72" i="12"/>
  <c r="AJ72" i="12"/>
  <c r="AU72" i="12"/>
  <c r="AM72" i="12"/>
  <c r="AK72" i="12"/>
  <c r="AK87" i="12"/>
  <c r="AJ87" i="12"/>
  <c r="AV87" i="12"/>
  <c r="AM87" i="12"/>
  <c r="AL87" i="12"/>
  <c r="AT87" i="12"/>
  <c r="AU87" i="12"/>
  <c r="AJ97" i="12"/>
  <c r="AU97" i="12"/>
  <c r="AM97" i="12"/>
  <c r="AK97" i="12"/>
  <c r="AV97" i="12"/>
  <c r="AL97" i="12"/>
  <c r="AT97" i="12"/>
  <c r="AU118" i="12"/>
  <c r="AV118" i="12"/>
  <c r="AT118" i="12"/>
  <c r="AL118" i="12"/>
  <c r="AK118" i="12"/>
  <c r="AM118" i="12"/>
  <c r="AJ118" i="12"/>
  <c r="AU140" i="12"/>
  <c r="AT140" i="12"/>
  <c r="AL140" i="12"/>
  <c r="AJ140" i="12"/>
  <c r="AV140" i="12"/>
  <c r="AM140" i="12"/>
  <c r="AK140" i="12"/>
  <c r="AV172" i="12"/>
  <c r="AJ172" i="12"/>
  <c r="AL172" i="12"/>
  <c r="AK172" i="12"/>
  <c r="AU172" i="12"/>
  <c r="AM172" i="12"/>
  <c r="AT172" i="12"/>
  <c r="AK188" i="12"/>
  <c r="AL188" i="12"/>
  <c r="AT188" i="12"/>
  <c r="AJ188" i="12"/>
  <c r="AM188" i="12"/>
  <c r="AV188" i="12"/>
  <c r="AU188" i="12"/>
  <c r="AU195" i="12"/>
  <c r="AM195" i="12"/>
  <c r="AK195" i="12"/>
  <c r="AV195" i="12"/>
  <c r="AT195" i="12"/>
  <c r="AL195" i="12"/>
  <c r="AJ195" i="12"/>
  <c r="AJ46" i="12"/>
  <c r="AV46" i="12"/>
  <c r="AM46" i="12"/>
  <c r="AL46" i="12"/>
  <c r="AU46" i="12"/>
  <c r="AT46" i="12"/>
  <c r="AK46" i="12"/>
  <c r="AK75" i="12"/>
  <c r="AV75" i="12"/>
  <c r="AT75" i="12"/>
  <c r="AL75" i="12"/>
  <c r="AJ75" i="12"/>
  <c r="AU75" i="12"/>
  <c r="AM75" i="12"/>
  <c r="AM115" i="12"/>
  <c r="AK115" i="12"/>
  <c r="AJ115" i="12"/>
  <c r="AV115" i="12"/>
  <c r="AU115" i="12"/>
  <c r="AT115" i="12"/>
  <c r="AL115" i="12"/>
  <c r="AM167" i="12"/>
  <c r="AK167" i="12"/>
  <c r="AV167" i="12"/>
  <c r="AU167" i="12"/>
  <c r="AL167" i="12"/>
  <c r="AJ167" i="12"/>
  <c r="AT167" i="12"/>
  <c r="AV30" i="12"/>
  <c r="AT30" i="12"/>
  <c r="AL30" i="12"/>
  <c r="AJ30" i="12"/>
  <c r="AU30" i="12"/>
  <c r="AM30" i="12"/>
  <c r="AK30" i="12"/>
  <c r="AK71" i="12"/>
  <c r="AV71" i="12"/>
  <c r="AT71" i="12"/>
  <c r="AL71" i="12"/>
  <c r="AJ71" i="12"/>
  <c r="AM71" i="12"/>
  <c r="AU71" i="12"/>
  <c r="AJ44" i="12"/>
  <c r="AV44" i="12"/>
  <c r="AM44" i="12"/>
  <c r="AL44" i="12"/>
  <c r="AK44" i="12"/>
  <c r="AT44" i="12"/>
  <c r="AU44" i="12"/>
  <c r="AM80" i="12"/>
  <c r="AL80" i="12"/>
  <c r="AU80" i="12"/>
  <c r="AV80" i="12"/>
  <c r="AJ80" i="12"/>
  <c r="AK80" i="12"/>
  <c r="AT80" i="12"/>
  <c r="AK94" i="12"/>
  <c r="AV94" i="12"/>
  <c r="AT94" i="12"/>
  <c r="AL94" i="12"/>
  <c r="AJ94" i="12"/>
  <c r="AM94" i="12"/>
  <c r="AU94" i="12"/>
  <c r="AU129" i="12"/>
  <c r="AK129" i="12"/>
  <c r="AV129" i="12"/>
  <c r="AJ129" i="12"/>
  <c r="AL129" i="12"/>
  <c r="AM129" i="12"/>
  <c r="AT129" i="12"/>
  <c r="AM40" i="12"/>
  <c r="AK40" i="12"/>
  <c r="AJ40" i="12"/>
  <c r="AV40" i="12"/>
  <c r="AU40" i="12"/>
  <c r="AL40" i="12"/>
  <c r="AT40" i="12"/>
  <c r="AU69" i="12"/>
  <c r="AM69" i="12"/>
  <c r="AK69" i="12"/>
  <c r="AV69" i="12"/>
  <c r="AT69" i="12"/>
  <c r="AJ69" i="12"/>
  <c r="AL69" i="12"/>
  <c r="AT125" i="12"/>
  <c r="AV125" i="12"/>
  <c r="AK125" i="12"/>
  <c r="AL125" i="12"/>
  <c r="AJ125" i="12"/>
  <c r="AM125" i="12"/>
  <c r="AU125" i="12"/>
  <c r="AT169" i="12"/>
  <c r="AM169" i="12"/>
  <c r="AU169" i="12"/>
  <c r="AK169" i="12"/>
  <c r="AV169" i="12"/>
  <c r="AL169" i="12"/>
  <c r="AJ169" i="12"/>
  <c r="AM111" i="12"/>
  <c r="AJ111" i="12"/>
  <c r="AV111" i="12"/>
  <c r="AT111" i="12"/>
  <c r="AK111" i="12"/>
  <c r="AL111" i="12"/>
  <c r="AU111" i="12"/>
  <c r="AV142" i="12"/>
  <c r="AT142" i="12"/>
  <c r="AK142" i="12"/>
  <c r="AJ142" i="12"/>
  <c r="AL142" i="12"/>
  <c r="AU142" i="12"/>
  <c r="AM142" i="12"/>
  <c r="AV13" i="12"/>
  <c r="AJ13" i="12"/>
  <c r="AM13" i="12"/>
  <c r="AU13" i="12"/>
  <c r="AT13" i="12"/>
  <c r="AK13" i="12"/>
  <c r="AL13" i="12"/>
  <c r="AV29" i="12"/>
  <c r="AT29" i="12"/>
  <c r="AL29" i="12"/>
  <c r="AJ29" i="12"/>
  <c r="AU29" i="12"/>
  <c r="AM29" i="12"/>
  <c r="AK29" i="12"/>
  <c r="AM43" i="12"/>
  <c r="AJ43" i="12"/>
  <c r="AU43" i="12"/>
  <c r="AV43" i="12"/>
  <c r="AT43" i="12"/>
  <c r="AK43" i="12"/>
  <c r="AL43" i="12"/>
  <c r="AV54" i="12"/>
  <c r="AM54" i="12"/>
  <c r="AL54" i="12"/>
  <c r="AU54" i="12"/>
  <c r="AK54" i="12"/>
  <c r="AT54" i="12"/>
  <c r="AJ54" i="12"/>
  <c r="AL74" i="12"/>
  <c r="AJ74" i="12"/>
  <c r="AU74" i="12"/>
  <c r="AM74" i="12"/>
  <c r="AK74" i="12"/>
  <c r="AT74" i="12"/>
  <c r="AV74" i="12"/>
  <c r="AT95" i="12"/>
  <c r="AL95" i="12"/>
  <c r="AJ95" i="12"/>
  <c r="AU95" i="12"/>
  <c r="AM95" i="12"/>
  <c r="AV95" i="12"/>
  <c r="AK95" i="12"/>
  <c r="AV120" i="12"/>
  <c r="AJ120" i="12"/>
  <c r="AL120" i="12"/>
  <c r="AU120" i="12"/>
  <c r="AM120" i="12"/>
  <c r="AT120" i="12"/>
  <c r="AK120" i="12"/>
  <c r="AV133" i="12"/>
  <c r="AM133" i="12"/>
  <c r="AL133" i="12"/>
  <c r="AT133" i="12"/>
  <c r="AU133" i="12"/>
  <c r="AK133" i="12"/>
  <c r="AJ133" i="12"/>
  <c r="AM170" i="12"/>
  <c r="AJ170" i="12"/>
  <c r="AV170" i="12"/>
  <c r="AT170" i="12"/>
  <c r="AL170" i="12"/>
  <c r="AK170" i="12"/>
  <c r="AU170" i="12"/>
  <c r="AK245" i="12"/>
  <c r="AV245" i="12"/>
  <c r="AT245" i="12"/>
  <c r="AL245" i="12"/>
  <c r="AJ245" i="12"/>
  <c r="AU245" i="12"/>
  <c r="AM245" i="12"/>
  <c r="AT173" i="12"/>
  <c r="AL173" i="12"/>
  <c r="AJ173" i="12"/>
  <c r="AM173" i="12"/>
  <c r="AU173" i="12"/>
  <c r="AK173" i="12"/>
  <c r="AV173" i="12"/>
  <c r="AL11" i="12"/>
  <c r="AT11" i="12"/>
  <c r="AK11" i="12"/>
  <c r="AJ11" i="12"/>
  <c r="AV11" i="12"/>
  <c r="AM11" i="12"/>
  <c r="AU11" i="12"/>
  <c r="AV27" i="12"/>
  <c r="AT27" i="12"/>
  <c r="AL27" i="12"/>
  <c r="AJ27" i="12"/>
  <c r="AU27" i="12"/>
  <c r="AK27" i="12"/>
  <c r="AM27" i="12"/>
  <c r="AV45" i="12"/>
  <c r="AM45" i="12"/>
  <c r="AL45" i="12"/>
  <c r="AU45" i="12"/>
  <c r="AT45" i="12"/>
  <c r="AK45" i="12"/>
  <c r="AJ45" i="12"/>
  <c r="AV58" i="12"/>
  <c r="AM58" i="12"/>
  <c r="AL58" i="12"/>
  <c r="AU58" i="12"/>
  <c r="AT58" i="12"/>
  <c r="AK58" i="12"/>
  <c r="AJ58" i="12"/>
  <c r="AV76" i="12"/>
  <c r="AK76" i="12"/>
  <c r="AL76" i="12"/>
  <c r="AU76" i="12"/>
  <c r="AT76" i="12"/>
  <c r="AJ76" i="12"/>
  <c r="AM76" i="12"/>
  <c r="AL91" i="12"/>
  <c r="AK91" i="12"/>
  <c r="AT91" i="12"/>
  <c r="AM91" i="12"/>
  <c r="AJ91" i="12"/>
  <c r="AV91" i="12"/>
  <c r="AU91" i="12"/>
  <c r="AM106" i="12"/>
  <c r="AK106" i="12"/>
  <c r="AV106" i="12"/>
  <c r="AT106" i="12"/>
  <c r="AL106" i="12"/>
  <c r="AJ106" i="12"/>
  <c r="AU106" i="12"/>
  <c r="AV122" i="12"/>
  <c r="AT122" i="12"/>
  <c r="AL122" i="12"/>
  <c r="AK122" i="12"/>
  <c r="AM122" i="12"/>
  <c r="AJ122" i="12"/>
  <c r="AU122" i="12"/>
  <c r="AU141" i="12"/>
  <c r="AM141" i="12"/>
  <c r="AT141" i="12"/>
  <c r="AV141" i="12"/>
  <c r="AJ141" i="12"/>
  <c r="AK141" i="12"/>
  <c r="AL141" i="12"/>
  <c r="AU180" i="12"/>
  <c r="AM180" i="12"/>
  <c r="AJ180" i="12"/>
  <c r="AV180" i="12"/>
  <c r="AL180" i="12"/>
  <c r="AK180" i="12"/>
  <c r="AT180" i="12"/>
  <c r="AU189" i="12"/>
  <c r="AL189" i="12"/>
  <c r="AK189" i="12"/>
  <c r="AJ189" i="12"/>
  <c r="AT189" i="12"/>
  <c r="AM189" i="12"/>
  <c r="AV189" i="12"/>
  <c r="AU196" i="12"/>
  <c r="AM196" i="12"/>
  <c r="AK196" i="12"/>
  <c r="AV196" i="12"/>
  <c r="AT196" i="12"/>
  <c r="AL196" i="12"/>
  <c r="AJ196" i="12"/>
  <c r="AV21" i="11"/>
  <c r="AT21" i="11"/>
  <c r="AL21" i="11"/>
  <c r="AJ21" i="11"/>
  <c r="AU21" i="11"/>
  <c r="AM21" i="11"/>
  <c r="AK21" i="11"/>
  <c r="AU20" i="11"/>
  <c r="AM20" i="11"/>
  <c r="AK20" i="11"/>
  <c r="AV20" i="11"/>
  <c r="AT20" i="11"/>
  <c r="AL20" i="11"/>
  <c r="AJ20" i="11"/>
  <c r="AV22" i="11"/>
  <c r="AT22" i="11"/>
  <c r="AL22" i="11"/>
  <c r="AJ22" i="11"/>
  <c r="AU22" i="11"/>
  <c r="AM22" i="11"/>
  <c r="AK22" i="11"/>
  <c r="AT187" i="3"/>
  <c r="BC187" i="3" s="1"/>
  <c r="AK187" i="3"/>
  <c r="AU187" i="3"/>
  <c r="BD187" i="3" s="1"/>
  <c r="AJ187" i="3"/>
  <c r="AM187" i="3"/>
  <c r="AL187" i="3"/>
  <c r="AV187" i="3"/>
  <c r="BE187" i="3" s="1"/>
  <c r="AU192" i="3"/>
  <c r="BD192" i="3" s="1"/>
  <c r="AV192" i="3"/>
  <c r="BE192" i="3" s="1"/>
  <c r="AL192" i="3"/>
  <c r="AK192" i="3"/>
  <c r="AM192" i="3"/>
  <c r="AT192" i="3"/>
  <c r="BC192" i="3" s="1"/>
  <c r="AJ192" i="3"/>
  <c r="AV193" i="3"/>
  <c r="BE193" i="3" s="1"/>
  <c r="AT193" i="3"/>
  <c r="BC193" i="3" s="1"/>
  <c r="AL193" i="3"/>
  <c r="AU193" i="3"/>
  <c r="BD193" i="3" s="1"/>
  <c r="AM193" i="3"/>
  <c r="AJ193" i="3"/>
  <c r="AK193" i="3"/>
  <c r="AU189" i="3"/>
  <c r="BD189" i="3" s="1"/>
  <c r="AV189" i="3"/>
  <c r="BE189" i="3" s="1"/>
  <c r="AT189" i="3"/>
  <c r="BC189" i="3" s="1"/>
  <c r="AL189" i="3"/>
  <c r="AK189" i="3"/>
  <c r="AM189" i="3"/>
  <c r="AJ189" i="3"/>
  <c r="AT195" i="3"/>
  <c r="BC195" i="3" s="1"/>
  <c r="AU195" i="3"/>
  <c r="BD195" i="3" s="1"/>
  <c r="AV195" i="3"/>
  <c r="BE195" i="3" s="1"/>
  <c r="AL195" i="3"/>
  <c r="AJ195" i="3"/>
  <c r="AK195" i="3"/>
  <c r="AM195" i="3"/>
  <c r="AT191" i="3"/>
  <c r="BC191" i="3" s="1"/>
  <c r="AU191" i="3"/>
  <c r="BD191" i="3" s="1"/>
  <c r="AL191" i="3"/>
  <c r="AJ191" i="3"/>
  <c r="AV191" i="3"/>
  <c r="BE191" i="3" s="1"/>
  <c r="AK191" i="3"/>
  <c r="AM191" i="3"/>
  <c r="AT194" i="3"/>
  <c r="BC194" i="3" s="1"/>
  <c r="AV194" i="3"/>
  <c r="BE194" i="3" s="1"/>
  <c r="AL194" i="3"/>
  <c r="AU194" i="3"/>
  <c r="BD194" i="3" s="1"/>
  <c r="AJ194" i="3"/>
  <c r="AK194" i="3"/>
  <c r="AM194" i="3"/>
  <c r="AT188" i="3"/>
  <c r="BC188" i="3" s="1"/>
  <c r="AU188" i="3"/>
  <c r="BD188" i="3" s="1"/>
  <c r="AV188" i="3"/>
  <c r="BE188" i="3" s="1"/>
  <c r="AL188" i="3"/>
  <c r="AJ188" i="3"/>
  <c r="AK188" i="3"/>
  <c r="AM188" i="3"/>
  <c r="AU26" i="3"/>
  <c r="BD26" i="3" s="1"/>
  <c r="AV26" i="3"/>
  <c r="BE26" i="3" s="1"/>
  <c r="AL26" i="3"/>
  <c r="AK26" i="3"/>
  <c r="AJ26" i="3"/>
  <c r="AM26" i="3"/>
  <c r="AT26" i="3"/>
  <c r="BC26" i="3" s="1"/>
  <c r="AT25" i="3"/>
  <c r="BC25" i="3" s="1"/>
  <c r="AU25" i="3"/>
  <c r="BD25" i="3" s="1"/>
  <c r="AV25" i="3"/>
  <c r="BE25" i="3" s="1"/>
  <c r="AL25" i="3"/>
  <c r="AJ25" i="3"/>
  <c r="AK25" i="3"/>
  <c r="AM25" i="3"/>
  <c r="AV190" i="3"/>
  <c r="BE190" i="3" s="1"/>
  <c r="AL190" i="3"/>
  <c r="AT190" i="3"/>
  <c r="BC190" i="3" s="1"/>
  <c r="AM190" i="3"/>
  <c r="AU190" i="3"/>
  <c r="BD190" i="3" s="1"/>
  <c r="AJ190" i="3"/>
  <c r="AK190" i="3"/>
  <c r="AU143" i="3"/>
  <c r="BD143" i="3" s="1"/>
  <c r="AV143" i="3"/>
  <c r="BE143" i="3" s="1"/>
  <c r="AJ143" i="3"/>
  <c r="AT143" i="3"/>
  <c r="BC143" i="3" s="1"/>
  <c r="AM143" i="3"/>
  <c r="AK143" i="3"/>
  <c r="AL143" i="3"/>
  <c r="AU196" i="3"/>
  <c r="BD196" i="3" s="1"/>
  <c r="AV196" i="3"/>
  <c r="BE196" i="3" s="1"/>
  <c r="AL196" i="3"/>
  <c r="AK196" i="3"/>
  <c r="AM196" i="3"/>
  <c r="AT196" i="3"/>
  <c r="BC196" i="3" s="1"/>
  <c r="AJ196" i="3"/>
  <c r="R4" i="6"/>
  <c r="N180" i="3"/>
  <c r="O180" i="3"/>
  <c r="P180" i="3"/>
  <c r="Q180" i="3"/>
  <c r="N181" i="3"/>
  <c r="O181" i="3"/>
  <c r="P181" i="3"/>
  <c r="Q181" i="3"/>
  <c r="BC189" i="12" l="1"/>
  <c r="AY189" i="12"/>
  <c r="AZ189" i="12"/>
  <c r="BD189" i="12"/>
  <c r="BE180" i="12"/>
  <c r="BA180" i="12"/>
  <c r="BC141" i="12"/>
  <c r="AY141" i="12"/>
  <c r="AY122" i="12"/>
  <c r="BC122" i="12"/>
  <c r="AY45" i="12"/>
  <c r="BC45" i="12"/>
  <c r="BE45" i="12"/>
  <c r="BA45" i="12"/>
  <c r="BD11" i="12"/>
  <c r="AZ11" i="12"/>
  <c r="AY170" i="12"/>
  <c r="BC170" i="12"/>
  <c r="BC120" i="12"/>
  <c r="AY120" i="12"/>
  <c r="BC95" i="12"/>
  <c r="AY95" i="12"/>
  <c r="BD29" i="12"/>
  <c r="AZ29" i="12"/>
  <c r="BE29" i="12"/>
  <c r="BA29" i="12"/>
  <c r="AZ13" i="12"/>
  <c r="BD13" i="12"/>
  <c r="BE169" i="12"/>
  <c r="BA169" i="12"/>
  <c r="BC169" i="12"/>
  <c r="AY169" i="12"/>
  <c r="AZ129" i="12"/>
  <c r="BD129" i="12"/>
  <c r="BC80" i="12"/>
  <c r="AY80" i="12"/>
  <c r="AZ80" i="12"/>
  <c r="BD80" i="12"/>
  <c r="BC44" i="12"/>
  <c r="AY44" i="12"/>
  <c r="BA44" i="12"/>
  <c r="BE44" i="12"/>
  <c r="BC167" i="12"/>
  <c r="AY167" i="12"/>
  <c r="BA167" i="12"/>
  <c r="BE167" i="12"/>
  <c r="AY115" i="12"/>
  <c r="BC115" i="12"/>
  <c r="BE188" i="12"/>
  <c r="BA188" i="12"/>
  <c r="BD172" i="12"/>
  <c r="AZ172" i="12"/>
  <c r="BA172" i="12"/>
  <c r="BE172" i="12"/>
  <c r="AY118" i="12"/>
  <c r="BC118" i="12"/>
  <c r="AZ97" i="12"/>
  <c r="BD97" i="12"/>
  <c r="BA57" i="12"/>
  <c r="BE57" i="12"/>
  <c r="AY41" i="12"/>
  <c r="BC41" i="12"/>
  <c r="BD7" i="12"/>
  <c r="AZ7" i="12"/>
  <c r="BD191" i="12"/>
  <c r="AZ191" i="12"/>
  <c r="BD247" i="12"/>
  <c r="AZ247" i="12"/>
  <c r="AY187" i="12"/>
  <c r="BC187" i="12"/>
  <c r="BC168" i="12"/>
  <c r="AY168" i="12"/>
  <c r="AZ114" i="12"/>
  <c r="BD114" i="12"/>
  <c r="BC93" i="12"/>
  <c r="AY93" i="12"/>
  <c r="AZ93" i="12"/>
  <c r="BD93" i="12"/>
  <c r="BA56" i="12"/>
  <c r="BE56" i="12"/>
  <c r="BE33" i="12"/>
  <c r="BA33" i="12"/>
  <c r="BE19" i="12"/>
  <c r="BA19" i="12"/>
  <c r="BD99" i="3"/>
  <c r="AZ99" i="3"/>
  <c r="AY99" i="3"/>
  <c r="BC99" i="3"/>
  <c r="BC178" i="12"/>
  <c r="AY178" i="12"/>
  <c r="BD178" i="12"/>
  <c r="AZ178" i="12"/>
  <c r="BA52" i="12"/>
  <c r="BE52" i="12"/>
  <c r="BD34" i="12"/>
  <c r="AZ34" i="12"/>
  <c r="AY34" i="12"/>
  <c r="BC34" i="12"/>
  <c r="BC21" i="12"/>
  <c r="AY21" i="12"/>
  <c r="BD21" i="12"/>
  <c r="AZ21" i="12"/>
  <c r="BD5" i="12"/>
  <c r="AZ5" i="12"/>
  <c r="AZ78" i="12"/>
  <c r="BD78" i="12"/>
  <c r="BE78" i="12"/>
  <c r="BA78" i="12"/>
  <c r="AY136" i="12"/>
  <c r="BC136" i="12"/>
  <c r="BD136" i="12"/>
  <c r="AZ136" i="12"/>
  <c r="BA51" i="12"/>
  <c r="BE51" i="12"/>
  <c r="BE113" i="12"/>
  <c r="BA113" i="12"/>
  <c r="BD89" i="12"/>
  <c r="AZ89" i="12"/>
  <c r="BA60" i="12"/>
  <c r="BE60" i="12"/>
  <c r="BC55" i="12"/>
  <c r="AY55" i="12"/>
  <c r="BA55" i="12"/>
  <c r="BE55" i="12"/>
  <c r="AZ18" i="12"/>
  <c r="BD18" i="12"/>
  <c r="BD190" i="12"/>
  <c r="AZ190" i="12"/>
  <c r="BE181" i="12"/>
  <c r="BA181" i="12"/>
  <c r="BE92" i="12"/>
  <c r="BA92" i="12"/>
  <c r="BE64" i="12"/>
  <c r="BA64" i="12"/>
  <c r="AY50" i="12"/>
  <c r="BC50" i="12"/>
  <c r="BD31" i="12"/>
  <c r="AZ31" i="12"/>
  <c r="BE15" i="12"/>
  <c r="BA15" i="12"/>
  <c r="BE135" i="12"/>
  <c r="BA135" i="12"/>
  <c r="BD124" i="12"/>
  <c r="AZ124" i="12"/>
  <c r="BC108" i="12"/>
  <c r="AY108" i="12"/>
  <c r="BD108" i="12"/>
  <c r="AZ108" i="12"/>
  <c r="AZ47" i="12"/>
  <c r="BD47" i="12"/>
  <c r="AY179" i="12"/>
  <c r="BC179" i="12"/>
  <c r="AZ179" i="12"/>
  <c r="BD179" i="12"/>
  <c r="AY132" i="12"/>
  <c r="BC132" i="12"/>
  <c r="BA132" i="12"/>
  <c r="BE132" i="12"/>
  <c r="AY84" i="12"/>
  <c r="BC84" i="12"/>
  <c r="BA48" i="12"/>
  <c r="BE48" i="12"/>
  <c r="AZ12" i="12"/>
  <c r="BD12" i="12"/>
  <c r="BE134" i="12"/>
  <c r="BA134" i="12"/>
  <c r="BC105" i="12"/>
  <c r="AY105" i="12"/>
  <c r="BD105" i="12"/>
  <c r="AZ105" i="12"/>
  <c r="BD8" i="12"/>
  <c r="AZ8" i="12"/>
  <c r="BE8" i="12"/>
  <c r="BA8" i="12"/>
  <c r="BC42" i="12"/>
  <c r="AY42" i="12"/>
  <c r="BD82" i="12"/>
  <c r="AZ82" i="12"/>
  <c r="BC49" i="12"/>
  <c r="AY49" i="12"/>
  <c r="BA49" i="12"/>
  <c r="BE49" i="12"/>
  <c r="AZ10" i="12"/>
  <c r="BD10" i="12"/>
  <c r="AY116" i="12"/>
  <c r="BC116" i="12"/>
  <c r="BA85" i="12"/>
  <c r="BE85" i="12"/>
  <c r="BC39" i="12"/>
  <c r="AY39" i="12"/>
  <c r="AZ9" i="12"/>
  <c r="BD9" i="12"/>
  <c r="BD246" i="12"/>
  <c r="AZ246" i="12"/>
  <c r="BC117" i="12"/>
  <c r="AY117" i="12"/>
  <c r="BA61" i="12"/>
  <c r="BE61" i="12"/>
  <c r="BD28" i="12"/>
  <c r="AZ28" i="12"/>
  <c r="AZ175" i="12"/>
  <c r="BD175" i="12"/>
  <c r="AY121" i="12"/>
  <c r="BC121" i="12"/>
  <c r="BD90" i="12"/>
  <c r="AZ90" i="12"/>
  <c r="BD137" i="12"/>
  <c r="AZ137" i="12"/>
  <c r="BE107" i="12"/>
  <c r="BA107" i="12"/>
  <c r="BC26" i="12"/>
  <c r="AY26" i="12"/>
  <c r="AY196" i="12"/>
  <c r="BC196" i="12"/>
  <c r="AZ196" i="12"/>
  <c r="BD196" i="12"/>
  <c r="BC180" i="12"/>
  <c r="AY180" i="12"/>
  <c r="BE122" i="12"/>
  <c r="BA122" i="12"/>
  <c r="BC106" i="12"/>
  <c r="AY106" i="12"/>
  <c r="AZ91" i="12"/>
  <c r="BD91" i="12"/>
  <c r="AY91" i="12"/>
  <c r="BC91" i="12"/>
  <c r="BC58" i="12"/>
  <c r="AY58" i="12"/>
  <c r="BA58" i="12"/>
  <c r="BE58" i="12"/>
  <c r="BD45" i="12"/>
  <c r="AZ45" i="12"/>
  <c r="AY11" i="12"/>
  <c r="BC11" i="12"/>
  <c r="AZ173" i="12"/>
  <c r="BD173" i="12"/>
  <c r="AY173" i="12"/>
  <c r="BC173" i="12"/>
  <c r="AZ170" i="12"/>
  <c r="BD170" i="12"/>
  <c r="BE170" i="12"/>
  <c r="BA170" i="12"/>
  <c r="BA120" i="12"/>
  <c r="BE120" i="12"/>
  <c r="BD95" i="12"/>
  <c r="AZ95" i="12"/>
  <c r="BA74" i="12"/>
  <c r="BE74" i="12"/>
  <c r="BD74" i="12"/>
  <c r="AZ74" i="12"/>
  <c r="BC54" i="12"/>
  <c r="AY54" i="12"/>
  <c r="BC43" i="12"/>
  <c r="AY43" i="12"/>
  <c r="BD142" i="12"/>
  <c r="AZ142" i="12"/>
  <c r="AY142" i="12"/>
  <c r="BC142" i="12"/>
  <c r="BD125" i="12"/>
  <c r="AZ125" i="12"/>
  <c r="AZ40" i="12"/>
  <c r="BD40" i="12"/>
  <c r="BD94" i="12"/>
  <c r="AZ94" i="12"/>
  <c r="BC94" i="12"/>
  <c r="AY94" i="12"/>
  <c r="BD115" i="12"/>
  <c r="AZ115" i="12"/>
  <c r="BE118" i="12"/>
  <c r="BA118" i="12"/>
  <c r="BA97" i="12"/>
  <c r="BE97" i="12"/>
  <c r="BC57" i="12"/>
  <c r="AY57" i="12"/>
  <c r="BC23" i="12"/>
  <c r="AY23" i="12"/>
  <c r="BE7" i="12"/>
  <c r="BA7" i="12"/>
  <c r="BC98" i="3"/>
  <c r="AY98" i="3"/>
  <c r="BA98" i="3"/>
  <c r="BE98" i="3"/>
  <c r="BC166" i="12"/>
  <c r="AY166" i="12"/>
  <c r="AY247" i="12"/>
  <c r="BC247" i="12"/>
  <c r="BA93" i="12"/>
  <c r="BE93" i="12"/>
  <c r="BA83" i="12"/>
  <c r="BE83" i="12"/>
  <c r="BE68" i="12"/>
  <c r="BA68" i="12"/>
  <c r="AZ68" i="12"/>
  <c r="BD68" i="12"/>
  <c r="AY33" i="12"/>
  <c r="BC33" i="12"/>
  <c r="BD33" i="12"/>
  <c r="AZ33" i="12"/>
  <c r="AY193" i="12"/>
  <c r="BC193" i="12"/>
  <c r="BA178" i="12"/>
  <c r="BE178" i="12"/>
  <c r="AZ128" i="12"/>
  <c r="BD128" i="12"/>
  <c r="BC112" i="12"/>
  <c r="AY112" i="12"/>
  <c r="BC81" i="12"/>
  <c r="AY81" i="12"/>
  <c r="BE34" i="12"/>
  <c r="BA34" i="12"/>
  <c r="BE21" i="12"/>
  <c r="BA21" i="12"/>
  <c r="AZ127" i="12"/>
  <c r="BD127" i="12"/>
  <c r="BA136" i="12"/>
  <c r="BE136" i="12"/>
  <c r="BC109" i="12"/>
  <c r="AY109" i="12"/>
  <c r="AZ51" i="12"/>
  <c r="BD51" i="12"/>
  <c r="BA20" i="12"/>
  <c r="BE20" i="12"/>
  <c r="BD20" i="12"/>
  <c r="AZ20" i="12"/>
  <c r="AZ165" i="12"/>
  <c r="BD165" i="12"/>
  <c r="AY165" i="12"/>
  <c r="BC165" i="12"/>
  <c r="BC16" i="12"/>
  <c r="AY16" i="12"/>
  <c r="BD131" i="12"/>
  <c r="AZ131" i="12"/>
  <c r="BE131" i="12"/>
  <c r="BA131" i="12"/>
  <c r="AY96" i="12"/>
  <c r="BC96" i="12"/>
  <c r="AZ55" i="12"/>
  <c r="BD55" i="12"/>
  <c r="BE18" i="12"/>
  <c r="BA18" i="12"/>
  <c r="BC126" i="12"/>
  <c r="AY126" i="12"/>
  <c r="BA110" i="12"/>
  <c r="BE110" i="12"/>
  <c r="BA50" i="12"/>
  <c r="BE50" i="12"/>
  <c r="AZ50" i="12"/>
  <c r="BD50" i="12"/>
  <c r="BC31" i="12"/>
  <c r="AY31" i="12"/>
  <c r="BA31" i="12"/>
  <c r="BE31" i="12"/>
  <c r="AZ176" i="12"/>
  <c r="BD176" i="12"/>
  <c r="BD192" i="12"/>
  <c r="AZ192" i="12"/>
  <c r="AY192" i="12"/>
  <c r="BC192" i="12"/>
  <c r="BE108" i="12"/>
  <c r="BA108" i="12"/>
  <c r="BC77" i="12"/>
  <c r="AY77" i="12"/>
  <c r="BC47" i="12"/>
  <c r="AY47" i="12"/>
  <c r="BC32" i="12"/>
  <c r="AY32" i="12"/>
  <c r="AZ32" i="12"/>
  <c r="BD32" i="12"/>
  <c r="BC17" i="12"/>
  <c r="AY17" i="12"/>
  <c r="BD171" i="12"/>
  <c r="AZ171" i="12"/>
  <c r="AZ119" i="12"/>
  <c r="BD119" i="12"/>
  <c r="BE179" i="12"/>
  <c r="BA179" i="12"/>
  <c r="BD84" i="12"/>
  <c r="AZ84" i="12"/>
  <c r="BA105" i="12"/>
  <c r="BE105" i="12"/>
  <c r="BA59" i="12"/>
  <c r="BE59" i="12"/>
  <c r="BC8" i="12"/>
  <c r="AY8" i="12"/>
  <c r="BC6" i="12"/>
  <c r="AY6" i="12"/>
  <c r="BD6" i="12"/>
  <c r="AZ6" i="12"/>
  <c r="BD123" i="12"/>
  <c r="AZ123" i="12"/>
  <c r="BE82" i="12"/>
  <c r="BA82" i="12"/>
  <c r="AZ49" i="12"/>
  <c r="BD49" i="12"/>
  <c r="BE116" i="12"/>
  <c r="BA116" i="12"/>
  <c r="BD85" i="12"/>
  <c r="AZ85" i="12"/>
  <c r="BA39" i="12"/>
  <c r="BE39" i="12"/>
  <c r="AY9" i="12"/>
  <c r="BC9" i="12"/>
  <c r="BE139" i="12"/>
  <c r="BA139" i="12"/>
  <c r="BE86" i="12"/>
  <c r="BA86" i="12"/>
  <c r="BD86" i="12"/>
  <c r="AZ86" i="12"/>
  <c r="BA246" i="12"/>
  <c r="BE246" i="12"/>
  <c r="BA28" i="12"/>
  <c r="BE28" i="12"/>
  <c r="AY175" i="12"/>
  <c r="BC175" i="12"/>
  <c r="BA175" i="12"/>
  <c r="BE175" i="12"/>
  <c r="AY137" i="12"/>
  <c r="BC137" i="12"/>
  <c r="BE26" i="12"/>
  <c r="BA26" i="12"/>
  <c r="BA196" i="12"/>
  <c r="BE196" i="12"/>
  <c r="BE189" i="12"/>
  <c r="BA189" i="12"/>
  <c r="AZ141" i="12"/>
  <c r="BD141" i="12"/>
  <c r="BD106" i="12"/>
  <c r="AZ106" i="12"/>
  <c r="BA106" i="12"/>
  <c r="BE106" i="12"/>
  <c r="BA91" i="12"/>
  <c r="BE91" i="12"/>
  <c r="BC76" i="12"/>
  <c r="AY76" i="12"/>
  <c r="BA76" i="12"/>
  <c r="BE76" i="12"/>
  <c r="AZ58" i="12"/>
  <c r="BD58" i="12"/>
  <c r="BC27" i="12"/>
  <c r="AY27" i="12"/>
  <c r="BE11" i="12"/>
  <c r="BA11" i="12"/>
  <c r="AY245" i="12"/>
  <c r="BC245" i="12"/>
  <c r="BD133" i="12"/>
  <c r="AZ133" i="12"/>
  <c r="BE133" i="12"/>
  <c r="BA133" i="12"/>
  <c r="BD120" i="12"/>
  <c r="AZ120" i="12"/>
  <c r="AY74" i="12"/>
  <c r="BC74" i="12"/>
  <c r="BE54" i="12"/>
  <c r="BA54" i="12"/>
  <c r="BE43" i="12"/>
  <c r="BA43" i="12"/>
  <c r="BA142" i="12"/>
  <c r="BE142" i="12"/>
  <c r="AY111" i="12"/>
  <c r="BC111" i="12"/>
  <c r="AZ169" i="12"/>
  <c r="BD169" i="12"/>
  <c r="BE125" i="12"/>
  <c r="BA125" i="12"/>
  <c r="BC69" i="12"/>
  <c r="AY69" i="12"/>
  <c r="AZ69" i="12"/>
  <c r="BD69" i="12"/>
  <c r="BE40" i="12"/>
  <c r="BA40" i="12"/>
  <c r="BC129" i="12"/>
  <c r="AY129" i="12"/>
  <c r="BE129" i="12"/>
  <c r="BA129" i="12"/>
  <c r="BA94" i="12"/>
  <c r="BE94" i="12"/>
  <c r="AZ71" i="12"/>
  <c r="BD71" i="12"/>
  <c r="BC71" i="12"/>
  <c r="AY71" i="12"/>
  <c r="BC30" i="12"/>
  <c r="AY30" i="12"/>
  <c r="BE115" i="12"/>
  <c r="BA115" i="12"/>
  <c r="BC75" i="12"/>
  <c r="AY75" i="12"/>
  <c r="BC46" i="12"/>
  <c r="AY46" i="12"/>
  <c r="BE46" i="12"/>
  <c r="BA46" i="12"/>
  <c r="AY195" i="12"/>
  <c r="BC195" i="12"/>
  <c r="AZ195" i="12"/>
  <c r="BD195" i="12"/>
  <c r="BC172" i="12"/>
  <c r="AY172" i="12"/>
  <c r="AY140" i="12"/>
  <c r="BC140" i="12"/>
  <c r="AZ118" i="12"/>
  <c r="BD118" i="12"/>
  <c r="AZ87" i="12"/>
  <c r="BD87" i="12"/>
  <c r="BE87" i="12"/>
  <c r="BA87" i="12"/>
  <c r="BC72" i="12"/>
  <c r="AY72" i="12"/>
  <c r="AZ57" i="12"/>
  <c r="BD57" i="12"/>
  <c r="BE41" i="12"/>
  <c r="BA41" i="12"/>
  <c r="BD23" i="12"/>
  <c r="AZ23" i="12"/>
  <c r="BE23" i="12"/>
  <c r="BA23" i="12"/>
  <c r="AZ98" i="3"/>
  <c r="BD98" i="3"/>
  <c r="BD166" i="12"/>
  <c r="AZ166" i="12"/>
  <c r="BE166" i="12"/>
  <c r="BA166" i="12"/>
  <c r="AY194" i="12"/>
  <c r="BC194" i="12"/>
  <c r="AZ194" i="12"/>
  <c r="BD194" i="12"/>
  <c r="AZ168" i="12"/>
  <c r="BD168" i="12"/>
  <c r="BD130" i="12"/>
  <c r="AZ130" i="12"/>
  <c r="BE130" i="12"/>
  <c r="BA130" i="12"/>
  <c r="BC114" i="12"/>
  <c r="AY114" i="12"/>
  <c r="AZ83" i="12"/>
  <c r="BD83" i="12"/>
  <c r="BC68" i="12"/>
  <c r="AY68" i="12"/>
  <c r="BD56" i="12"/>
  <c r="AZ56" i="12"/>
  <c r="BC19" i="12"/>
  <c r="AY19" i="12"/>
  <c r="AZ138" i="12"/>
  <c r="BD138" i="12"/>
  <c r="BA138" i="12"/>
  <c r="BE138" i="12"/>
  <c r="BE128" i="12"/>
  <c r="BA128" i="12"/>
  <c r="AZ112" i="12"/>
  <c r="BD112" i="12"/>
  <c r="BE81" i="12"/>
  <c r="BA81" i="12"/>
  <c r="BA66" i="12"/>
  <c r="BE66" i="12"/>
  <c r="AZ66" i="12"/>
  <c r="BD66" i="12"/>
  <c r="BC52" i="12"/>
  <c r="AY52" i="12"/>
  <c r="BE5" i="12"/>
  <c r="BA5" i="12"/>
  <c r="BE127" i="12"/>
  <c r="BA127" i="12"/>
  <c r="BC127" i="12"/>
  <c r="AY127" i="12"/>
  <c r="BD109" i="12"/>
  <c r="AZ109" i="12"/>
  <c r="BE109" i="12"/>
  <c r="BA109" i="12"/>
  <c r="BC20" i="12"/>
  <c r="AY20" i="12"/>
  <c r="BC113" i="12"/>
  <c r="AY113" i="12"/>
  <c r="BC65" i="12"/>
  <c r="AY65" i="12"/>
  <c r="BD65" i="12"/>
  <c r="AZ65" i="12"/>
  <c r="BD16" i="12"/>
  <c r="AZ16" i="12"/>
  <c r="BC60" i="12"/>
  <c r="AY60" i="12"/>
  <c r="BC14" i="12"/>
  <c r="AY14" i="12"/>
  <c r="BC131" i="12"/>
  <c r="AY131" i="12"/>
  <c r="BD96" i="12"/>
  <c r="AZ96" i="12"/>
  <c r="BC190" i="12"/>
  <c r="AY190" i="12"/>
  <c r="BE190" i="12"/>
  <c r="BA190" i="12"/>
  <c r="BD143" i="12"/>
  <c r="AZ143" i="12"/>
  <c r="BE143" i="12"/>
  <c r="BA143" i="12"/>
  <c r="BE126" i="12"/>
  <c r="BA126" i="12"/>
  <c r="AY110" i="12"/>
  <c r="BC110" i="12"/>
  <c r="AZ110" i="12"/>
  <c r="BD110" i="12"/>
  <c r="AZ79" i="12"/>
  <c r="BD79" i="12"/>
  <c r="BE79" i="12"/>
  <c r="BA79" i="12"/>
  <c r="BE176" i="12"/>
  <c r="BA176" i="12"/>
  <c r="BA192" i="12"/>
  <c r="BE192" i="12"/>
  <c r="BC174" i="12"/>
  <c r="AY174" i="12"/>
  <c r="AZ135" i="12"/>
  <c r="BD135" i="12"/>
  <c r="AY124" i="12"/>
  <c r="BC124" i="12"/>
  <c r="BA62" i="12"/>
  <c r="BE62" i="12"/>
  <c r="BD62" i="12"/>
  <c r="AZ62" i="12"/>
  <c r="BA47" i="12"/>
  <c r="BE47" i="12"/>
  <c r="BA32" i="12"/>
  <c r="BE32" i="12"/>
  <c r="BD17" i="12"/>
  <c r="AZ17" i="12"/>
  <c r="AY171" i="12"/>
  <c r="BC171" i="12"/>
  <c r="BE171" i="12"/>
  <c r="BA171" i="12"/>
  <c r="BE119" i="12"/>
  <c r="BA119" i="12"/>
  <c r="BE84" i="12"/>
  <c r="BA84" i="12"/>
  <c r="BC12" i="12"/>
  <c r="AY12" i="12"/>
  <c r="BD134" i="12"/>
  <c r="AZ134" i="12"/>
  <c r="AZ88" i="12"/>
  <c r="BD88" i="12"/>
  <c r="BE88" i="12"/>
  <c r="BA88" i="12"/>
  <c r="AZ59" i="12"/>
  <c r="BD59" i="12"/>
  <c r="BD42" i="12"/>
  <c r="AZ42" i="12"/>
  <c r="BE6" i="12"/>
  <c r="BA6" i="12"/>
  <c r="BE123" i="12"/>
  <c r="BA123" i="12"/>
  <c r="BE10" i="12"/>
  <c r="BA10" i="12"/>
  <c r="AZ116" i="12"/>
  <c r="BD116" i="12"/>
  <c r="BA70" i="12"/>
  <c r="BE70" i="12"/>
  <c r="BD70" i="12"/>
  <c r="AZ70" i="12"/>
  <c r="BD53" i="12"/>
  <c r="AZ53" i="12"/>
  <c r="AZ39" i="12"/>
  <c r="BD39" i="12"/>
  <c r="BC25" i="12"/>
  <c r="AY25" i="12"/>
  <c r="BE9" i="12"/>
  <c r="BA9" i="12"/>
  <c r="BC139" i="12"/>
  <c r="AY139" i="12"/>
  <c r="BC86" i="12"/>
  <c r="AY86" i="12"/>
  <c r="BC246" i="12"/>
  <c r="AY246" i="12"/>
  <c r="BD117" i="12"/>
  <c r="AZ117" i="12"/>
  <c r="AY28" i="12"/>
  <c r="BC28" i="12"/>
  <c r="BD121" i="12"/>
  <c r="AZ121" i="12"/>
  <c r="BC90" i="12"/>
  <c r="AY90" i="12"/>
  <c r="BC73" i="12"/>
  <c r="AY73" i="12"/>
  <c r="AZ73" i="12"/>
  <c r="BD73" i="12"/>
  <c r="BC24" i="12"/>
  <c r="AY24" i="12"/>
  <c r="BD63" i="12"/>
  <c r="AZ63" i="12"/>
  <c r="AY63" i="12"/>
  <c r="BC63" i="12"/>
  <c r="BC22" i="12"/>
  <c r="AY22" i="12"/>
  <c r="AZ22" i="12"/>
  <c r="BD22" i="12"/>
  <c r="BA137" i="12"/>
  <c r="BE137" i="12"/>
  <c r="AY67" i="12"/>
  <c r="BC67" i="12"/>
  <c r="AZ26" i="12"/>
  <c r="BD26" i="12"/>
  <c r="AC4" i="3"/>
  <c r="AC4" i="12"/>
  <c r="AD4" i="12" s="1"/>
  <c r="BD180" i="12"/>
  <c r="AZ180" i="12"/>
  <c r="BE141" i="12"/>
  <c r="BA141" i="12"/>
  <c r="AZ122" i="12"/>
  <c r="BD122" i="12"/>
  <c r="BD76" i="12"/>
  <c r="AZ76" i="12"/>
  <c r="BD27" i="12"/>
  <c r="AZ27" i="12"/>
  <c r="BE27" i="12"/>
  <c r="BA27" i="12"/>
  <c r="BE173" i="12"/>
  <c r="BA173" i="12"/>
  <c r="AZ245" i="12"/>
  <c r="BD245" i="12"/>
  <c r="BE245" i="12"/>
  <c r="BA245" i="12"/>
  <c r="AY133" i="12"/>
  <c r="BC133" i="12"/>
  <c r="BE95" i="12"/>
  <c r="BA95" i="12"/>
  <c r="AZ54" i="12"/>
  <c r="BD54" i="12"/>
  <c r="AZ43" i="12"/>
  <c r="BD43" i="12"/>
  <c r="AY29" i="12"/>
  <c r="BC29" i="12"/>
  <c r="BC13" i="12"/>
  <c r="AY13" i="12"/>
  <c r="BE13" i="12"/>
  <c r="BA13" i="12"/>
  <c r="BD111" i="12"/>
  <c r="AZ111" i="12"/>
  <c r="BE111" i="12"/>
  <c r="BA111" i="12"/>
  <c r="BC125" i="12"/>
  <c r="AY125" i="12"/>
  <c r="BE69" i="12"/>
  <c r="BA69" i="12"/>
  <c r="BC40" i="12"/>
  <c r="AY40" i="12"/>
  <c r="BE80" i="12"/>
  <c r="BA80" i="12"/>
  <c r="AZ44" i="12"/>
  <c r="BD44" i="12"/>
  <c r="BE71" i="12"/>
  <c r="BA71" i="12"/>
  <c r="AZ30" i="12"/>
  <c r="BD30" i="12"/>
  <c r="BE30" i="12"/>
  <c r="BA30" i="12"/>
  <c r="BD167" i="12"/>
  <c r="AZ167" i="12"/>
  <c r="AZ75" i="12"/>
  <c r="BD75" i="12"/>
  <c r="BE75" i="12"/>
  <c r="BA75" i="12"/>
  <c r="AZ46" i="12"/>
  <c r="BD46" i="12"/>
  <c r="BE195" i="12"/>
  <c r="BA195" i="12"/>
  <c r="BD188" i="12"/>
  <c r="AZ188" i="12"/>
  <c r="AY188" i="12"/>
  <c r="BC188" i="12"/>
  <c r="BE140" i="12"/>
  <c r="BA140" i="12"/>
  <c r="AZ140" i="12"/>
  <c r="BD140" i="12"/>
  <c r="BC97" i="12"/>
  <c r="AY97" i="12"/>
  <c r="AY87" i="12"/>
  <c r="BC87" i="12"/>
  <c r="BD72" i="12"/>
  <c r="AZ72" i="12"/>
  <c r="BA72" i="12"/>
  <c r="BE72" i="12"/>
  <c r="AZ41" i="12"/>
  <c r="BD41" i="12"/>
  <c r="AY7" i="12"/>
  <c r="BC7" i="12"/>
  <c r="AY191" i="12"/>
  <c r="BC191" i="12"/>
  <c r="BE191" i="12"/>
  <c r="BA191" i="12"/>
  <c r="BE247" i="12"/>
  <c r="BA247" i="12"/>
  <c r="BE194" i="12"/>
  <c r="BA194" i="12"/>
  <c r="BA187" i="12"/>
  <c r="BE187" i="12"/>
  <c r="AZ187" i="12"/>
  <c r="BD187" i="12"/>
  <c r="BA168" i="12"/>
  <c r="BE168" i="12"/>
  <c r="BC130" i="12"/>
  <c r="AY130" i="12"/>
  <c r="BE114" i="12"/>
  <c r="BA114" i="12"/>
  <c r="AY83" i="12"/>
  <c r="BC83" i="12"/>
  <c r="AY56" i="12"/>
  <c r="BC56" i="12"/>
  <c r="BD19" i="12"/>
  <c r="AZ19" i="12"/>
  <c r="AZ193" i="12"/>
  <c r="BD193" i="12"/>
  <c r="BA193" i="12"/>
  <c r="BE193" i="12"/>
  <c r="BA99" i="3"/>
  <c r="BE99" i="3"/>
  <c r="AY138" i="12"/>
  <c r="BC138" i="12"/>
  <c r="AY128" i="12"/>
  <c r="BC128" i="12"/>
  <c r="BA112" i="12"/>
  <c r="BE112" i="12"/>
  <c r="AZ81" i="12"/>
  <c r="BD81" i="12"/>
  <c r="BC66" i="12"/>
  <c r="AY66" i="12"/>
  <c r="BD52" i="12"/>
  <c r="AZ52" i="12"/>
  <c r="BC5" i="12"/>
  <c r="AY5" i="12"/>
  <c r="AY78" i="12"/>
  <c r="BC78" i="12"/>
  <c r="BC51" i="12"/>
  <c r="AY51" i="12"/>
  <c r="BE165" i="12"/>
  <c r="BA165" i="12"/>
  <c r="AZ113" i="12"/>
  <c r="BD113" i="12"/>
  <c r="BA89" i="12"/>
  <c r="BE89" i="12"/>
  <c r="BC89" i="12"/>
  <c r="AY89" i="12"/>
  <c r="BE65" i="12"/>
  <c r="BA65" i="12"/>
  <c r="BE16" i="12"/>
  <c r="BA16" i="12"/>
  <c r="BD60" i="12"/>
  <c r="AZ60" i="12"/>
  <c r="BE14" i="12"/>
  <c r="BA14" i="12"/>
  <c r="BD14" i="12"/>
  <c r="AZ14" i="12"/>
  <c r="BA96" i="12"/>
  <c r="BE96" i="12"/>
  <c r="BC18" i="12"/>
  <c r="AY18" i="12"/>
  <c r="AY181" i="12"/>
  <c r="BC181" i="12"/>
  <c r="BD181" i="12"/>
  <c r="AZ181" i="12"/>
  <c r="AY143" i="12"/>
  <c r="BC143" i="12"/>
  <c r="AZ126" i="12"/>
  <c r="BD126" i="12"/>
  <c r="AZ92" i="12"/>
  <c r="BD92" i="12"/>
  <c r="BC92" i="12"/>
  <c r="AY92" i="12"/>
  <c r="AY79" i="12"/>
  <c r="BC79" i="12"/>
  <c r="BC64" i="12"/>
  <c r="AY64" i="12"/>
  <c r="BD64" i="12"/>
  <c r="AZ64" i="12"/>
  <c r="BC15" i="12"/>
  <c r="AY15" i="12"/>
  <c r="BD15" i="12"/>
  <c r="AZ15" i="12"/>
  <c r="AY176" i="12"/>
  <c r="BC176" i="12"/>
  <c r="BD174" i="12"/>
  <c r="AZ174" i="12"/>
  <c r="BA174" i="12"/>
  <c r="BE174" i="12"/>
  <c r="AY135" i="12"/>
  <c r="BC135" i="12"/>
  <c r="BA124" i="12"/>
  <c r="BE124" i="12"/>
  <c r="BE77" i="12"/>
  <c r="BA77" i="12"/>
  <c r="AZ77" i="12"/>
  <c r="BD77" i="12"/>
  <c r="BC62" i="12"/>
  <c r="AY62" i="12"/>
  <c r="BE17" i="12"/>
  <c r="BA17" i="12"/>
  <c r="BC119" i="12"/>
  <c r="AY119" i="12"/>
  <c r="BD132" i="12"/>
  <c r="AZ132" i="12"/>
  <c r="BC48" i="12"/>
  <c r="AY48" i="12"/>
  <c r="BD48" i="12"/>
  <c r="AZ48" i="12"/>
  <c r="BA12" i="12"/>
  <c r="BE12" i="12"/>
  <c r="BC134" i="12"/>
  <c r="AY134" i="12"/>
  <c r="BC88" i="12"/>
  <c r="AY88" i="12"/>
  <c r="BC59" i="12"/>
  <c r="AY59" i="12"/>
  <c r="BA42" i="12"/>
  <c r="BE42" i="12"/>
  <c r="BC123" i="12"/>
  <c r="AY123" i="12"/>
  <c r="AY82" i="12"/>
  <c r="BC82" i="12"/>
  <c r="AY10" i="12"/>
  <c r="BC10" i="12"/>
  <c r="AY85" i="12"/>
  <c r="BC85" i="12"/>
  <c r="AY70" i="12"/>
  <c r="BC70" i="12"/>
  <c r="BA53" i="12"/>
  <c r="BE53" i="12"/>
  <c r="AY53" i="12"/>
  <c r="BC53" i="12"/>
  <c r="BD25" i="12"/>
  <c r="AZ25" i="12"/>
  <c r="BE25" i="12"/>
  <c r="BA25" i="12"/>
  <c r="AZ139" i="12"/>
  <c r="BD139" i="12"/>
  <c r="BE117" i="12"/>
  <c r="BA117" i="12"/>
  <c r="BC61" i="12"/>
  <c r="AY61" i="12"/>
  <c r="BD61" i="12"/>
  <c r="AZ61" i="12"/>
  <c r="BA121" i="12"/>
  <c r="BE121" i="12"/>
  <c r="BE90" i="12"/>
  <c r="BA90" i="12"/>
  <c r="BE73" i="12"/>
  <c r="BA73" i="12"/>
  <c r="BD24" i="12"/>
  <c r="AZ24" i="12"/>
  <c r="BA24" i="12"/>
  <c r="BE24" i="12"/>
  <c r="BA63" i="12"/>
  <c r="BE63" i="12"/>
  <c r="BE22" i="12"/>
  <c r="BA22" i="12"/>
  <c r="BC107" i="12"/>
  <c r="AY107" i="12"/>
  <c r="BD107" i="12"/>
  <c r="AZ107" i="12"/>
  <c r="BD67" i="12"/>
  <c r="AZ67" i="12"/>
  <c r="BA67" i="12"/>
  <c r="BE67" i="12"/>
  <c r="AY22" i="11"/>
  <c r="BC22" i="11"/>
  <c r="BC20" i="11"/>
  <c r="AY20" i="11"/>
  <c r="AZ20" i="11"/>
  <c r="BD20" i="11"/>
  <c r="AY21" i="11"/>
  <c r="BC21" i="11"/>
  <c r="AZ22" i="11"/>
  <c r="BD22" i="11"/>
  <c r="BA22" i="11"/>
  <c r="BE22" i="11"/>
  <c r="BE20" i="11"/>
  <c r="BA20" i="11"/>
  <c r="BD21" i="11"/>
  <c r="AZ21" i="11"/>
  <c r="BE21" i="11"/>
  <c r="BA21" i="11"/>
  <c r="BA143" i="3"/>
  <c r="AY26" i="3"/>
  <c r="AZ188" i="3"/>
  <c r="AY194" i="3"/>
  <c r="BA195" i="3"/>
  <c r="AZ193" i="3"/>
  <c r="AY192" i="3"/>
  <c r="BA192" i="3"/>
  <c r="AZ143" i="3"/>
  <c r="BA25" i="3"/>
  <c r="BA26" i="3"/>
  <c r="AY188" i="3"/>
  <c r="AZ194" i="3"/>
  <c r="AZ195" i="3"/>
  <c r="AZ192" i="3"/>
  <c r="AY196" i="3"/>
  <c r="BA196" i="3"/>
  <c r="AY143" i="3"/>
  <c r="AZ25" i="3"/>
  <c r="AZ26" i="3"/>
  <c r="AY195" i="3"/>
  <c r="AY193" i="3"/>
  <c r="AZ196" i="3"/>
  <c r="AY25" i="3"/>
  <c r="BA188" i="3"/>
  <c r="BA194" i="3"/>
  <c r="BA193" i="3"/>
  <c r="AB175" i="3"/>
  <c r="AD175" i="3" s="1"/>
  <c r="AB181" i="3"/>
  <c r="AD181" i="3" s="1"/>
  <c r="AF181" i="3"/>
  <c r="AG181" i="3" s="1"/>
  <c r="AB180" i="3"/>
  <c r="AD180" i="3" s="1"/>
  <c r="AB174" i="3"/>
  <c r="AD174" i="3" s="1"/>
  <c r="AF180" i="3"/>
  <c r="AG180" i="3" s="1"/>
  <c r="AU4" i="12" l="1"/>
  <c r="AM4" i="12"/>
  <c r="AT4" i="12"/>
  <c r="AL4" i="12"/>
  <c r="AJ4" i="12"/>
  <c r="AK4" i="12"/>
  <c r="AV4" i="12"/>
  <c r="AJ174" i="3"/>
  <c r="AT174" i="3"/>
  <c r="BC174" i="3" s="1"/>
  <c r="AU174" i="3"/>
  <c r="BD174" i="3" s="1"/>
  <c r="AK174" i="3"/>
  <c r="AV174" i="3"/>
  <c r="BE174" i="3" s="1"/>
  <c r="AL174" i="3"/>
  <c r="AM174" i="3"/>
  <c r="AJ181" i="3"/>
  <c r="AT181" i="3"/>
  <c r="BC181" i="3" s="1"/>
  <c r="AK181" i="3"/>
  <c r="AU181" i="3"/>
  <c r="BD181" i="3" s="1"/>
  <c r="AL181" i="3"/>
  <c r="AV181" i="3"/>
  <c r="BE181" i="3" s="1"/>
  <c r="AM181" i="3"/>
  <c r="AU180" i="3"/>
  <c r="AV180" i="3"/>
  <c r="BE180" i="3" s="1"/>
  <c r="AT180" i="3"/>
  <c r="BC180" i="3" s="1"/>
  <c r="AJ180" i="3"/>
  <c r="AM180" i="3"/>
  <c r="AK180" i="3"/>
  <c r="AL180" i="3"/>
  <c r="AT175" i="3"/>
  <c r="BC175" i="3" s="1"/>
  <c r="AU175" i="3"/>
  <c r="BD175" i="3" s="1"/>
  <c r="AV175" i="3"/>
  <c r="BE175" i="3" s="1"/>
  <c r="AJ175" i="3"/>
  <c r="AL175" i="3"/>
  <c r="AM175" i="3"/>
  <c r="AK175" i="3"/>
  <c r="S176" i="6"/>
  <c r="T176" i="6" s="1"/>
  <c r="S175" i="6"/>
  <c r="T175" i="6" s="1"/>
  <c r="BE4" i="12" l="1"/>
  <c r="BA4" i="12"/>
  <c r="BC4" i="12"/>
  <c r="AY4" i="12"/>
  <c r="BD4" i="12"/>
  <c r="AZ4" i="12"/>
  <c r="AZ180" i="3"/>
  <c r="BD180" i="3"/>
  <c r="AZ181" i="3"/>
  <c r="AY180" i="3"/>
  <c r="BA180" i="3"/>
  <c r="AY181" i="3"/>
  <c r="BA181" i="3"/>
  <c r="X106" i="3" l="1"/>
  <c r="Y106" i="3"/>
  <c r="Z106" i="3"/>
  <c r="AA106" i="3"/>
  <c r="X107" i="3"/>
  <c r="Y107" i="3"/>
  <c r="Z107" i="3"/>
  <c r="AA107" i="3"/>
  <c r="X108" i="3"/>
  <c r="Y108" i="3"/>
  <c r="Z108" i="3"/>
  <c r="AA108" i="3"/>
  <c r="X109" i="3"/>
  <c r="Y109" i="3"/>
  <c r="Z109" i="3"/>
  <c r="AA109" i="3"/>
  <c r="X110" i="3"/>
  <c r="Y110" i="3"/>
  <c r="Z110" i="3"/>
  <c r="AA110" i="3"/>
  <c r="X111" i="3"/>
  <c r="Y111" i="3"/>
  <c r="Z111" i="3"/>
  <c r="AA111" i="3"/>
  <c r="X112" i="3"/>
  <c r="Y112" i="3"/>
  <c r="Z112" i="3"/>
  <c r="AA112" i="3"/>
  <c r="X113" i="3"/>
  <c r="Y113" i="3"/>
  <c r="Z113" i="3"/>
  <c r="AA113" i="3"/>
  <c r="X114" i="3"/>
  <c r="Y114" i="3"/>
  <c r="Z114" i="3"/>
  <c r="AA114" i="3"/>
  <c r="X115" i="3"/>
  <c r="Y115" i="3"/>
  <c r="Z115" i="3"/>
  <c r="AA115" i="3"/>
  <c r="X116" i="3"/>
  <c r="Y116" i="3"/>
  <c r="Z116" i="3"/>
  <c r="AA116" i="3"/>
  <c r="X117" i="3"/>
  <c r="Y117" i="3"/>
  <c r="Z117" i="3"/>
  <c r="AA117" i="3"/>
  <c r="X118" i="3"/>
  <c r="Y118" i="3"/>
  <c r="Z118" i="3"/>
  <c r="AA118" i="3"/>
  <c r="X119" i="3"/>
  <c r="Y119" i="3"/>
  <c r="Z119" i="3"/>
  <c r="AA119" i="3"/>
  <c r="X120" i="3"/>
  <c r="Y120" i="3"/>
  <c r="Z120" i="3"/>
  <c r="AA120" i="3"/>
  <c r="X121" i="3"/>
  <c r="Y121" i="3"/>
  <c r="Z121" i="3"/>
  <c r="AA121" i="3"/>
  <c r="X122" i="3"/>
  <c r="Y122" i="3"/>
  <c r="Z122" i="3"/>
  <c r="AA122" i="3"/>
  <c r="X123" i="3"/>
  <c r="Y123" i="3"/>
  <c r="Z123" i="3"/>
  <c r="AA123" i="3"/>
  <c r="X124" i="3"/>
  <c r="Y124" i="3"/>
  <c r="Z124" i="3"/>
  <c r="AA124" i="3"/>
  <c r="X125" i="3"/>
  <c r="Y125" i="3"/>
  <c r="Z125" i="3"/>
  <c r="AA125" i="3"/>
  <c r="X126" i="3"/>
  <c r="Y126" i="3"/>
  <c r="Z126" i="3"/>
  <c r="AA126" i="3"/>
  <c r="X127" i="3"/>
  <c r="Y127" i="3"/>
  <c r="Z127" i="3"/>
  <c r="AA127" i="3"/>
  <c r="X128" i="3"/>
  <c r="Y128" i="3"/>
  <c r="Z128" i="3"/>
  <c r="AA128" i="3"/>
  <c r="X129" i="3"/>
  <c r="Y129" i="3"/>
  <c r="Z129" i="3"/>
  <c r="AA129" i="3"/>
  <c r="X130" i="3"/>
  <c r="Y130" i="3"/>
  <c r="Z130" i="3"/>
  <c r="AA130" i="3"/>
  <c r="X131" i="3"/>
  <c r="Y131" i="3"/>
  <c r="Z131" i="3"/>
  <c r="AA131" i="3"/>
  <c r="X132" i="3"/>
  <c r="Y132" i="3"/>
  <c r="Z132" i="3"/>
  <c r="AA132" i="3"/>
  <c r="X133" i="3"/>
  <c r="Y133" i="3"/>
  <c r="Z133" i="3"/>
  <c r="AA133" i="3"/>
  <c r="X134" i="3"/>
  <c r="Y134" i="3"/>
  <c r="Z134" i="3"/>
  <c r="AA134" i="3"/>
  <c r="X135" i="3"/>
  <c r="Y135" i="3"/>
  <c r="Z135" i="3"/>
  <c r="AA135" i="3"/>
  <c r="X136" i="3"/>
  <c r="Y136" i="3"/>
  <c r="Z136" i="3"/>
  <c r="AA136" i="3"/>
  <c r="X137" i="3"/>
  <c r="Y137" i="3"/>
  <c r="Z137" i="3"/>
  <c r="AA137" i="3"/>
  <c r="X138" i="3"/>
  <c r="Y138" i="3"/>
  <c r="Z138" i="3"/>
  <c r="AA138" i="3"/>
  <c r="X139" i="3"/>
  <c r="Y139" i="3"/>
  <c r="Z139" i="3"/>
  <c r="AA139" i="3"/>
  <c r="X140" i="3"/>
  <c r="Y140" i="3"/>
  <c r="Z140" i="3"/>
  <c r="AA140" i="3"/>
  <c r="X141" i="3"/>
  <c r="Y141" i="3"/>
  <c r="Z141" i="3"/>
  <c r="AA141" i="3"/>
  <c r="X142" i="3"/>
  <c r="Y142" i="3"/>
  <c r="Z142" i="3"/>
  <c r="AA142" i="3"/>
  <c r="AA105" i="3"/>
  <c r="Z105" i="3"/>
  <c r="Y105" i="3"/>
  <c r="X105" i="3"/>
  <c r="N137" i="3"/>
  <c r="O137" i="3"/>
  <c r="P137" i="3"/>
  <c r="Q137" i="3"/>
  <c r="N138" i="3"/>
  <c r="O138" i="3"/>
  <c r="P138" i="3"/>
  <c r="Q138" i="3"/>
  <c r="N139" i="3"/>
  <c r="O139" i="3"/>
  <c r="P139" i="3"/>
  <c r="Q139" i="3"/>
  <c r="N140" i="3"/>
  <c r="O140" i="3"/>
  <c r="P140" i="3"/>
  <c r="Q140" i="3"/>
  <c r="N141" i="3"/>
  <c r="O141" i="3"/>
  <c r="P141" i="3"/>
  <c r="Q141" i="3"/>
  <c r="N142" i="3"/>
  <c r="O142" i="3"/>
  <c r="P142" i="3"/>
  <c r="Q142" i="3"/>
  <c r="N135" i="3"/>
  <c r="O135" i="3"/>
  <c r="P135" i="3"/>
  <c r="Q135" i="3"/>
  <c r="N128" i="3"/>
  <c r="O128" i="3"/>
  <c r="P128" i="3"/>
  <c r="Q128" i="3"/>
  <c r="N125" i="3"/>
  <c r="O125" i="3"/>
  <c r="P125" i="3"/>
  <c r="Q125" i="3"/>
  <c r="N126" i="3"/>
  <c r="O126" i="3"/>
  <c r="P126" i="3"/>
  <c r="Q126" i="3"/>
  <c r="AF137" i="3" l="1"/>
  <c r="AG137" i="3" s="1"/>
  <c r="AF125" i="3"/>
  <c r="AG125" i="3" s="1"/>
  <c r="AF138" i="3"/>
  <c r="AG138" i="3" s="1"/>
  <c r="AF141" i="3"/>
  <c r="AG141" i="3" s="1"/>
  <c r="AF142" i="3"/>
  <c r="AG142" i="3" s="1"/>
  <c r="AF128" i="3"/>
  <c r="AG128" i="3" s="1"/>
  <c r="AF126" i="3"/>
  <c r="AG126" i="3" s="1"/>
  <c r="AF135" i="3"/>
  <c r="AG135" i="3" s="1"/>
  <c r="AF140" i="3"/>
  <c r="AG140" i="3" s="1"/>
  <c r="AB128" i="3"/>
  <c r="AD128" i="3" s="1"/>
  <c r="AB127" i="3"/>
  <c r="AD127" i="3" s="1"/>
  <c r="AF139" i="3"/>
  <c r="AG139" i="3" s="1"/>
  <c r="AB138" i="3"/>
  <c r="AD138" i="3" s="1"/>
  <c r="AB140" i="3"/>
  <c r="AD140" i="3" s="1"/>
  <c r="AB141" i="3"/>
  <c r="AD141" i="3" s="1"/>
  <c r="AB139" i="3"/>
  <c r="AD139" i="3" s="1"/>
  <c r="AB142" i="3"/>
  <c r="AD142" i="3" s="1"/>
  <c r="AB137" i="3"/>
  <c r="AD137" i="3" s="1"/>
  <c r="AB135" i="3"/>
  <c r="AD135" i="3" s="1"/>
  <c r="AB126" i="3"/>
  <c r="AB125" i="3"/>
  <c r="AD125" i="3" s="1"/>
  <c r="S122" i="6" l="1"/>
  <c r="T122" i="6" s="1"/>
  <c r="AD126" i="3"/>
  <c r="AU140" i="3"/>
  <c r="BD140" i="3" s="1"/>
  <c r="AJ140" i="3"/>
  <c r="AT140" i="3"/>
  <c r="AM140" i="3"/>
  <c r="AV140" i="3"/>
  <c r="BE140" i="3" s="1"/>
  <c r="AK140" i="3"/>
  <c r="AL140" i="3"/>
  <c r="AU128" i="3"/>
  <c r="BD128" i="3" s="1"/>
  <c r="AV128" i="3"/>
  <c r="BE128" i="3" s="1"/>
  <c r="AJ128" i="3"/>
  <c r="AM128" i="3"/>
  <c r="AK128" i="3"/>
  <c r="AT128" i="3"/>
  <c r="BC128" i="3" s="1"/>
  <c r="AL128" i="3"/>
  <c r="AV135" i="3"/>
  <c r="BE135" i="3" s="1"/>
  <c r="AJ135" i="3"/>
  <c r="AK135" i="3"/>
  <c r="AT135" i="3"/>
  <c r="BC135" i="3" s="1"/>
  <c r="AL135" i="3"/>
  <c r="AU135" i="3"/>
  <c r="BD135" i="3" s="1"/>
  <c r="AM135" i="3"/>
  <c r="AV138" i="3"/>
  <c r="BE138" i="3" s="1"/>
  <c r="AJ138" i="3"/>
  <c r="AK138" i="3"/>
  <c r="AL138" i="3"/>
  <c r="AT138" i="3"/>
  <c r="BC138" i="3" s="1"/>
  <c r="AM138" i="3"/>
  <c r="AU138" i="3"/>
  <c r="BD138" i="3" s="1"/>
  <c r="AV142" i="3"/>
  <c r="BE142" i="3" s="1"/>
  <c r="AJ142" i="3"/>
  <c r="AT142" i="3"/>
  <c r="BC142" i="3" s="1"/>
  <c r="AK142" i="3"/>
  <c r="AL142" i="3"/>
  <c r="AU142" i="3"/>
  <c r="BD142" i="3" s="1"/>
  <c r="AM142" i="3"/>
  <c r="AT139" i="3"/>
  <c r="BC139" i="3" s="1"/>
  <c r="AU139" i="3"/>
  <c r="BD139" i="3" s="1"/>
  <c r="AJ139" i="3"/>
  <c r="AV139" i="3"/>
  <c r="BE139" i="3" s="1"/>
  <c r="AL139" i="3"/>
  <c r="AM139" i="3"/>
  <c r="AK139" i="3"/>
  <c r="AU137" i="3"/>
  <c r="BD137" i="3" s="1"/>
  <c r="AV137" i="3"/>
  <c r="BE137" i="3" s="1"/>
  <c r="AJ137" i="3"/>
  <c r="AM137" i="3"/>
  <c r="AT137" i="3"/>
  <c r="BC137" i="3" s="1"/>
  <c r="AK137" i="3"/>
  <c r="AL137" i="3"/>
  <c r="AV141" i="3"/>
  <c r="BE141" i="3" s="1"/>
  <c r="AT141" i="3"/>
  <c r="BC141" i="3" s="1"/>
  <c r="AU141" i="3"/>
  <c r="BD141" i="3" s="1"/>
  <c r="AJ141" i="3"/>
  <c r="AK141" i="3"/>
  <c r="AL141" i="3"/>
  <c r="AM141" i="3"/>
  <c r="AV125" i="3"/>
  <c r="BE125" i="3" s="1"/>
  <c r="AU125" i="3"/>
  <c r="BD125" i="3" s="1"/>
  <c r="AJ125" i="3"/>
  <c r="AT125" i="3"/>
  <c r="BC125" i="3" s="1"/>
  <c r="AK125" i="3"/>
  <c r="AL125" i="3"/>
  <c r="AM125" i="3"/>
  <c r="AT127" i="3"/>
  <c r="BC127" i="3" s="1"/>
  <c r="AU127" i="3"/>
  <c r="BD127" i="3" s="1"/>
  <c r="AJ127" i="3"/>
  <c r="AL127" i="3"/>
  <c r="AM127" i="3"/>
  <c r="AV127" i="3"/>
  <c r="BE127" i="3" s="1"/>
  <c r="AK127" i="3"/>
  <c r="S133" i="6"/>
  <c r="T133" i="6" s="1"/>
  <c r="S137" i="6"/>
  <c r="T137" i="6" s="1"/>
  <c r="S136" i="6"/>
  <c r="T136" i="6" s="1"/>
  <c r="S121" i="6"/>
  <c r="T121" i="6" s="1"/>
  <c r="S138" i="6"/>
  <c r="T138" i="6" s="1"/>
  <c r="S124" i="6"/>
  <c r="T124" i="6" s="1"/>
  <c r="S131" i="6"/>
  <c r="T131" i="6" s="1"/>
  <c r="S135" i="6"/>
  <c r="T135" i="6" s="1"/>
  <c r="S134" i="6"/>
  <c r="T134" i="6" s="1"/>
  <c r="AY139" i="3" l="1"/>
  <c r="AY128" i="3"/>
  <c r="AY140" i="3"/>
  <c r="BC140" i="3"/>
  <c r="AU126" i="3"/>
  <c r="BD126" i="3" s="1"/>
  <c r="AJ126" i="3"/>
  <c r="AV126" i="3"/>
  <c r="BE126" i="3" s="1"/>
  <c r="AK126" i="3"/>
  <c r="AT126" i="3"/>
  <c r="BC126" i="3" s="1"/>
  <c r="AL126" i="3"/>
  <c r="AM126" i="3"/>
  <c r="AZ135" i="3"/>
  <c r="AZ141" i="3"/>
  <c r="BA138" i="3"/>
  <c r="BA128" i="3"/>
  <c r="BA142" i="3"/>
  <c r="AZ125" i="3"/>
  <c r="BA135" i="3"/>
  <c r="AZ138" i="3"/>
  <c r="AZ137" i="3"/>
  <c r="BA125" i="3"/>
  <c r="BA137" i="3"/>
  <c r="AY141" i="3"/>
  <c r="AY138" i="3"/>
  <c r="AZ142" i="3"/>
  <c r="AZ128" i="3"/>
  <c r="AY125" i="3"/>
  <c r="AY135" i="3"/>
  <c r="AY137" i="3"/>
  <c r="BA141" i="3"/>
  <c r="AZ140" i="3"/>
  <c r="AY142" i="3"/>
  <c r="BA140" i="3"/>
  <c r="BA139" i="3"/>
  <c r="AZ139" i="3"/>
  <c r="BA126" i="3" l="1"/>
  <c r="AY126" i="3"/>
  <c r="AZ126" i="3"/>
  <c r="X40" i="3"/>
  <c r="Y40" i="3"/>
  <c r="Z40" i="3"/>
  <c r="AA40" i="3"/>
  <c r="X41" i="3"/>
  <c r="Y41" i="3"/>
  <c r="Z41" i="3"/>
  <c r="AA41" i="3"/>
  <c r="X42" i="3"/>
  <c r="Y42" i="3"/>
  <c r="Z42" i="3"/>
  <c r="AA42" i="3"/>
  <c r="X43" i="3"/>
  <c r="Y43" i="3"/>
  <c r="Z43" i="3"/>
  <c r="AA43" i="3"/>
  <c r="X44" i="3"/>
  <c r="Y44" i="3"/>
  <c r="Z44" i="3"/>
  <c r="AA44" i="3"/>
  <c r="X45" i="3"/>
  <c r="Y45" i="3"/>
  <c r="Z45" i="3"/>
  <c r="AA45" i="3"/>
  <c r="X46" i="3"/>
  <c r="Y46" i="3"/>
  <c r="Z46" i="3"/>
  <c r="AA46" i="3"/>
  <c r="X47" i="3"/>
  <c r="Y47" i="3"/>
  <c r="Z47" i="3"/>
  <c r="AA47" i="3"/>
  <c r="X48" i="3"/>
  <c r="Y48" i="3"/>
  <c r="Z48" i="3"/>
  <c r="AA48" i="3"/>
  <c r="X49" i="3"/>
  <c r="Y49" i="3"/>
  <c r="Z49" i="3"/>
  <c r="AA49" i="3"/>
  <c r="X50" i="3"/>
  <c r="Y50" i="3"/>
  <c r="Z50" i="3"/>
  <c r="AA50" i="3"/>
  <c r="X51" i="3"/>
  <c r="Y51" i="3"/>
  <c r="Z51" i="3"/>
  <c r="AA51" i="3"/>
  <c r="X52" i="3"/>
  <c r="Y52" i="3"/>
  <c r="Z52" i="3"/>
  <c r="AA52" i="3"/>
  <c r="X53" i="3"/>
  <c r="Y53" i="3"/>
  <c r="Z53" i="3"/>
  <c r="AA53" i="3"/>
  <c r="X54" i="3"/>
  <c r="Y54" i="3"/>
  <c r="Z54" i="3"/>
  <c r="AA54" i="3"/>
  <c r="X55" i="3"/>
  <c r="Y55" i="3"/>
  <c r="Z55" i="3"/>
  <c r="AA55" i="3"/>
  <c r="X56" i="3"/>
  <c r="Y56" i="3"/>
  <c r="Z56" i="3"/>
  <c r="AA56" i="3"/>
  <c r="X57" i="3"/>
  <c r="Y57" i="3"/>
  <c r="Z57" i="3"/>
  <c r="AA57" i="3"/>
  <c r="X58" i="3"/>
  <c r="Y58" i="3"/>
  <c r="Z58" i="3"/>
  <c r="AA58" i="3"/>
  <c r="X59" i="3"/>
  <c r="Y59" i="3"/>
  <c r="Z59" i="3"/>
  <c r="AA59" i="3"/>
  <c r="X60" i="3"/>
  <c r="Y60" i="3"/>
  <c r="Z60" i="3"/>
  <c r="AA60" i="3"/>
  <c r="X61" i="3"/>
  <c r="Y61" i="3"/>
  <c r="Z61" i="3"/>
  <c r="AA61" i="3"/>
  <c r="X62" i="3"/>
  <c r="Y62" i="3"/>
  <c r="Z62" i="3"/>
  <c r="AA62" i="3"/>
  <c r="X63" i="3"/>
  <c r="Y63" i="3"/>
  <c r="Z63" i="3"/>
  <c r="AA63" i="3"/>
  <c r="X64" i="3"/>
  <c r="Y64" i="3"/>
  <c r="Z64" i="3"/>
  <c r="AA64" i="3"/>
  <c r="X65" i="3"/>
  <c r="Y65" i="3"/>
  <c r="Z65" i="3"/>
  <c r="AA65" i="3"/>
  <c r="X66" i="3"/>
  <c r="Y66" i="3"/>
  <c r="Z66" i="3"/>
  <c r="AA66" i="3"/>
  <c r="X67" i="3"/>
  <c r="Y67" i="3"/>
  <c r="Z67" i="3"/>
  <c r="AA67" i="3"/>
  <c r="X68" i="3"/>
  <c r="Y68" i="3"/>
  <c r="Z68" i="3"/>
  <c r="AA68" i="3"/>
  <c r="X69" i="3"/>
  <c r="Y69" i="3"/>
  <c r="Z69" i="3"/>
  <c r="AA69" i="3"/>
  <c r="X70" i="3"/>
  <c r="Y70" i="3"/>
  <c r="Z70" i="3"/>
  <c r="AA70" i="3"/>
  <c r="X71" i="3"/>
  <c r="Y71" i="3"/>
  <c r="Z71" i="3"/>
  <c r="AA71" i="3"/>
  <c r="X72" i="3"/>
  <c r="Y72" i="3"/>
  <c r="Z72" i="3"/>
  <c r="AA72" i="3"/>
  <c r="X73" i="3"/>
  <c r="Y73" i="3"/>
  <c r="Z73" i="3"/>
  <c r="AA73" i="3"/>
  <c r="X74" i="3"/>
  <c r="Y74" i="3"/>
  <c r="Z74" i="3"/>
  <c r="AA74" i="3"/>
  <c r="X75" i="3"/>
  <c r="Y75" i="3"/>
  <c r="Z75" i="3"/>
  <c r="AA75" i="3"/>
  <c r="X76" i="3"/>
  <c r="Y76" i="3"/>
  <c r="Z76" i="3"/>
  <c r="AA76" i="3"/>
  <c r="X77" i="3"/>
  <c r="Y77" i="3"/>
  <c r="Z77" i="3"/>
  <c r="AA77" i="3"/>
  <c r="X78" i="3"/>
  <c r="Y78" i="3"/>
  <c r="Z78" i="3"/>
  <c r="AA78" i="3"/>
  <c r="X79" i="3"/>
  <c r="Y79" i="3"/>
  <c r="Z79" i="3"/>
  <c r="AA79" i="3"/>
  <c r="X80" i="3"/>
  <c r="Y80" i="3"/>
  <c r="Z80" i="3"/>
  <c r="AA80" i="3"/>
  <c r="X81" i="3"/>
  <c r="Y81" i="3"/>
  <c r="Z81" i="3"/>
  <c r="AA81" i="3"/>
  <c r="X82" i="3"/>
  <c r="Y82" i="3"/>
  <c r="Z82" i="3"/>
  <c r="AA82" i="3"/>
  <c r="X83" i="3"/>
  <c r="Y83" i="3"/>
  <c r="Z83" i="3"/>
  <c r="AA83" i="3"/>
  <c r="X84" i="3"/>
  <c r="Y84" i="3"/>
  <c r="Z84" i="3"/>
  <c r="AA84" i="3"/>
  <c r="X85" i="3"/>
  <c r="Y85" i="3"/>
  <c r="Z85" i="3"/>
  <c r="AA85" i="3"/>
  <c r="X86" i="3"/>
  <c r="Y86" i="3"/>
  <c r="Z86" i="3"/>
  <c r="AA86" i="3"/>
  <c r="X87" i="3"/>
  <c r="Y87" i="3"/>
  <c r="Z87" i="3"/>
  <c r="AA87" i="3"/>
  <c r="X88" i="3"/>
  <c r="Y88" i="3"/>
  <c r="Z88" i="3"/>
  <c r="AA88" i="3"/>
  <c r="X89" i="3"/>
  <c r="Y89" i="3"/>
  <c r="Z89" i="3"/>
  <c r="AA89" i="3"/>
  <c r="X90" i="3"/>
  <c r="Y90" i="3"/>
  <c r="Z90" i="3"/>
  <c r="AA90" i="3"/>
  <c r="X91" i="3"/>
  <c r="Y91" i="3"/>
  <c r="Z91" i="3"/>
  <c r="AA91" i="3"/>
  <c r="X92" i="3"/>
  <c r="Y92" i="3"/>
  <c r="Z92" i="3"/>
  <c r="AA92" i="3"/>
  <c r="X93" i="3"/>
  <c r="Y93" i="3"/>
  <c r="Z93" i="3"/>
  <c r="AA93" i="3"/>
  <c r="X94" i="3"/>
  <c r="Y94" i="3"/>
  <c r="Z94" i="3"/>
  <c r="AA94" i="3"/>
  <c r="X95" i="3"/>
  <c r="Y95" i="3"/>
  <c r="Z95" i="3"/>
  <c r="AA95" i="3"/>
  <c r="X96" i="3"/>
  <c r="Y96" i="3"/>
  <c r="Z96" i="3"/>
  <c r="AA96" i="3"/>
  <c r="X97" i="3"/>
  <c r="Y97" i="3"/>
  <c r="Z97" i="3"/>
  <c r="AA97" i="3"/>
  <c r="AA39" i="3"/>
  <c r="Z39" i="3"/>
  <c r="Y39" i="3"/>
  <c r="X39" i="3"/>
  <c r="N96" i="3"/>
  <c r="O96" i="3"/>
  <c r="P96" i="3"/>
  <c r="Q96" i="3"/>
  <c r="N97" i="3"/>
  <c r="O97" i="3"/>
  <c r="P97" i="3"/>
  <c r="Q97" i="3"/>
  <c r="N93" i="3"/>
  <c r="O93" i="3"/>
  <c r="P93" i="3"/>
  <c r="Q93" i="3"/>
  <c r="N187" i="3"/>
  <c r="O187" i="3"/>
  <c r="P187" i="3"/>
  <c r="Q187" i="3"/>
  <c r="X187" i="3"/>
  <c r="Y187" i="3"/>
  <c r="Z187" i="3"/>
  <c r="AA187" i="3"/>
  <c r="N81" i="3"/>
  <c r="O81" i="3"/>
  <c r="P81" i="3"/>
  <c r="Q81" i="3"/>
  <c r="N54" i="3"/>
  <c r="O54" i="3"/>
  <c r="P54" i="3"/>
  <c r="Q54" i="3"/>
  <c r="AF187" i="3" l="1"/>
  <c r="AF97" i="3"/>
  <c r="AG97" i="3" s="1"/>
  <c r="AF93" i="3"/>
  <c r="AG93" i="3" s="1"/>
  <c r="AF96" i="3"/>
  <c r="AG96" i="3" s="1"/>
  <c r="AB96" i="3"/>
  <c r="AD96" i="3" s="1"/>
  <c r="AB97" i="3"/>
  <c r="AB93" i="3"/>
  <c r="AF81" i="3"/>
  <c r="AG81" i="3" s="1"/>
  <c r="AB81" i="3"/>
  <c r="AD81" i="3" s="1"/>
  <c r="AF54" i="3"/>
  <c r="AG54" i="3" s="1"/>
  <c r="AB54" i="3"/>
  <c r="AD54" i="3" s="1"/>
  <c r="S93" i="6" l="1"/>
  <c r="T93" i="6" s="1"/>
  <c r="AD97" i="3"/>
  <c r="AV54" i="3"/>
  <c r="BE54" i="3" s="1"/>
  <c r="AT54" i="3"/>
  <c r="BC54" i="3" s="1"/>
  <c r="AL54" i="3"/>
  <c r="AU54" i="3"/>
  <c r="BD54" i="3" s="1"/>
  <c r="AM54" i="3"/>
  <c r="AK54" i="3"/>
  <c r="AJ54" i="3"/>
  <c r="S89" i="6"/>
  <c r="T89" i="6" s="1"/>
  <c r="AD93" i="3"/>
  <c r="AV81" i="3"/>
  <c r="BE81" i="3" s="1"/>
  <c r="AT81" i="3"/>
  <c r="BC81" i="3" s="1"/>
  <c r="AU81" i="3"/>
  <c r="BD81" i="3" s="1"/>
  <c r="AL81" i="3"/>
  <c r="AK81" i="3"/>
  <c r="AJ81" i="3"/>
  <c r="AM81" i="3"/>
  <c r="AU96" i="3"/>
  <c r="BD96" i="3" s="1"/>
  <c r="AL96" i="3"/>
  <c r="AJ96" i="3"/>
  <c r="AT96" i="3"/>
  <c r="BC96" i="3" s="1"/>
  <c r="AV96" i="3"/>
  <c r="BE96" i="3" s="1"/>
  <c r="AK96" i="3"/>
  <c r="AM96" i="3"/>
  <c r="S50" i="6"/>
  <c r="T50" i="6" s="1"/>
  <c r="S182" i="6"/>
  <c r="T182" i="6" s="1"/>
  <c r="S77" i="6"/>
  <c r="T77" i="6" s="1"/>
  <c r="S92" i="6"/>
  <c r="T92" i="6" s="1"/>
  <c r="AG187" i="3"/>
  <c r="AY187" i="3"/>
  <c r="AV93" i="3" l="1"/>
  <c r="BE93" i="3" s="1"/>
  <c r="AU93" i="3"/>
  <c r="BD93" i="3" s="1"/>
  <c r="AT93" i="3"/>
  <c r="AL93" i="3"/>
  <c r="AK93" i="3"/>
  <c r="AM93" i="3"/>
  <c r="AJ93" i="3"/>
  <c r="AV97" i="3"/>
  <c r="BE97" i="3" s="1"/>
  <c r="AT97" i="3"/>
  <c r="BC97" i="3" s="1"/>
  <c r="AL97" i="3"/>
  <c r="AU97" i="3"/>
  <c r="AK97" i="3"/>
  <c r="AJ97" i="3"/>
  <c r="AM97" i="3"/>
  <c r="BA187" i="3"/>
  <c r="AZ187" i="3"/>
  <c r="AZ81" i="3"/>
  <c r="AZ96" i="3"/>
  <c r="BA54" i="3"/>
  <c r="BA81" i="3"/>
  <c r="AY54" i="3"/>
  <c r="AY81" i="3"/>
  <c r="AY96" i="3"/>
  <c r="AZ54" i="3"/>
  <c r="BA96"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7" i="3"/>
  <c r="Z27" i="3"/>
  <c r="AA27" i="3"/>
  <c r="Y28" i="3"/>
  <c r="Z28" i="3"/>
  <c r="AA28" i="3"/>
  <c r="Y32" i="3"/>
  <c r="Z32" i="3"/>
  <c r="Y33" i="3"/>
  <c r="Z33" i="3"/>
  <c r="AA33" i="3"/>
  <c r="Y34" i="3"/>
  <c r="Z34" i="3"/>
  <c r="AA34" i="3"/>
  <c r="Y29" i="3"/>
  <c r="Z29" i="3"/>
  <c r="AA29" i="3"/>
  <c r="Y30" i="3"/>
  <c r="Z30" i="3"/>
  <c r="AA30" i="3"/>
  <c r="Y31" i="3"/>
  <c r="Z31" i="3"/>
  <c r="AA31" i="3"/>
  <c r="AA4" i="3"/>
  <c r="Z4" i="3"/>
  <c r="Y4" i="3"/>
  <c r="X5" i="3"/>
  <c r="X6" i="3"/>
  <c r="X7" i="3"/>
  <c r="X8" i="3"/>
  <c r="X9" i="3"/>
  <c r="X10" i="3"/>
  <c r="X11" i="3"/>
  <c r="X12" i="3"/>
  <c r="X13" i="3"/>
  <c r="X14" i="3"/>
  <c r="X15" i="3"/>
  <c r="X16" i="3"/>
  <c r="X17" i="3"/>
  <c r="X18" i="3"/>
  <c r="X19" i="3"/>
  <c r="X20" i="3"/>
  <c r="X21" i="3"/>
  <c r="X22" i="3"/>
  <c r="X23" i="3"/>
  <c r="X24" i="3"/>
  <c r="X27" i="3"/>
  <c r="X28" i="3"/>
  <c r="X32" i="3"/>
  <c r="X33" i="3"/>
  <c r="X34" i="3"/>
  <c r="X29" i="3"/>
  <c r="X30" i="3"/>
  <c r="X31" i="3"/>
  <c r="X4" i="3"/>
  <c r="N28" i="3"/>
  <c r="O28" i="3"/>
  <c r="P28" i="3"/>
  <c r="Q28" i="3"/>
  <c r="N32" i="3"/>
  <c r="O32" i="3"/>
  <c r="P32" i="3"/>
  <c r="Q32" i="3"/>
  <c r="N33" i="3"/>
  <c r="O33" i="3"/>
  <c r="P33" i="3"/>
  <c r="Q33" i="3"/>
  <c r="N34" i="3"/>
  <c r="O34" i="3"/>
  <c r="P34" i="3"/>
  <c r="Q34" i="3"/>
  <c r="N29" i="3"/>
  <c r="O29" i="3"/>
  <c r="P29" i="3"/>
  <c r="Q29" i="3"/>
  <c r="N23" i="3"/>
  <c r="O23" i="3"/>
  <c r="P23" i="3"/>
  <c r="Q23" i="3"/>
  <c r="AY97" i="3" l="1"/>
  <c r="AZ93" i="3"/>
  <c r="AZ97" i="3"/>
  <c r="BD97" i="3"/>
  <c r="AY93" i="3"/>
  <c r="BC93" i="3"/>
  <c r="BA93" i="3"/>
  <c r="BA97" i="3"/>
  <c r="AF34" i="3"/>
  <c r="AG34" i="3" s="1"/>
  <c r="AB29" i="3"/>
  <c r="AD29" i="3" s="1"/>
  <c r="AB28" i="3"/>
  <c r="AD28" i="3" s="1"/>
  <c r="S25" i="6"/>
  <c r="T25" i="6" s="1"/>
  <c r="AB31" i="3"/>
  <c r="AD31" i="3" s="1"/>
  <c r="AB33" i="3"/>
  <c r="AD33" i="3" s="1"/>
  <c r="AB27" i="3"/>
  <c r="AD27" i="3" s="1"/>
  <c r="AB34" i="3"/>
  <c r="AD34" i="3" s="1"/>
  <c r="AF29" i="3"/>
  <c r="AG29" i="3" s="1"/>
  <c r="AF33" i="3"/>
  <c r="AG33" i="3" s="1"/>
  <c r="AF28" i="3"/>
  <c r="AG28" i="3" s="1"/>
  <c r="AB30" i="3"/>
  <c r="AD30" i="3" s="1"/>
  <c r="AB32" i="3"/>
  <c r="AD32" i="3" s="1"/>
  <c r="S26" i="6"/>
  <c r="T26" i="6" s="1"/>
  <c r="AF23" i="3"/>
  <c r="AG23" i="3" s="1"/>
  <c r="AF32" i="3"/>
  <c r="AG32" i="3" s="1"/>
  <c r="AB23" i="3"/>
  <c r="AD23" i="3" s="1"/>
  <c r="AV32" i="3" l="1"/>
  <c r="BE32" i="3" s="1"/>
  <c r="AM32" i="3"/>
  <c r="AK32" i="3"/>
  <c r="AL32" i="3"/>
  <c r="AJ32" i="3"/>
  <c r="AT32" i="3"/>
  <c r="BC32" i="3" s="1"/>
  <c r="AU32" i="3"/>
  <c r="BD32" i="3" s="1"/>
  <c r="AJ33" i="3"/>
  <c r="AU33" i="3"/>
  <c r="BD33" i="3" s="1"/>
  <c r="AV33" i="3"/>
  <c r="BE33" i="3" s="1"/>
  <c r="AT33" i="3"/>
  <c r="BC33" i="3" s="1"/>
  <c r="AK33" i="3"/>
  <c r="AL33" i="3"/>
  <c r="AM33" i="3"/>
  <c r="AV34" i="3"/>
  <c r="BE34" i="3" s="1"/>
  <c r="AT34" i="3"/>
  <c r="BC34" i="3" s="1"/>
  <c r="AU34" i="3"/>
  <c r="BD34" i="3" s="1"/>
  <c r="AK34" i="3"/>
  <c r="AL34" i="3"/>
  <c r="AM34" i="3"/>
  <c r="AJ34" i="3"/>
  <c r="AV23" i="3"/>
  <c r="BE23" i="3" s="1"/>
  <c r="AL23" i="3"/>
  <c r="AU23" i="3"/>
  <c r="BD23" i="3" s="1"/>
  <c r="AM23" i="3"/>
  <c r="AT23" i="3"/>
  <c r="BC23" i="3" s="1"/>
  <c r="AJ23" i="3"/>
  <c r="AK23" i="3"/>
  <c r="AV27" i="3"/>
  <c r="BE27" i="3" s="1"/>
  <c r="AT27" i="3"/>
  <c r="BC27" i="3" s="1"/>
  <c r="AL27" i="3"/>
  <c r="AM27" i="3"/>
  <c r="AJ27" i="3"/>
  <c r="AU27" i="3"/>
  <c r="BD27" i="3" s="1"/>
  <c r="AK27" i="3"/>
  <c r="AT28" i="3"/>
  <c r="BC28" i="3" s="1"/>
  <c r="AV28" i="3"/>
  <c r="BE28" i="3" s="1"/>
  <c r="AL28" i="3"/>
  <c r="AU28" i="3"/>
  <c r="BD28" i="3" s="1"/>
  <c r="AJ28" i="3"/>
  <c r="AK28" i="3"/>
  <c r="AM28" i="3"/>
  <c r="AT29" i="3"/>
  <c r="BC29" i="3" s="1"/>
  <c r="AU29" i="3"/>
  <c r="BD29" i="3" s="1"/>
  <c r="AV29" i="3"/>
  <c r="BE29" i="3" s="1"/>
  <c r="AL29" i="3"/>
  <c r="AJ29" i="3"/>
  <c r="AM29" i="3"/>
  <c r="AK29" i="3"/>
  <c r="AU30" i="3"/>
  <c r="BD30" i="3" s="1"/>
  <c r="AV30" i="3"/>
  <c r="BE30" i="3" s="1"/>
  <c r="AL30" i="3"/>
  <c r="AK30" i="3"/>
  <c r="AT30" i="3"/>
  <c r="BC30" i="3" s="1"/>
  <c r="AJ30" i="3"/>
  <c r="AM30" i="3"/>
  <c r="AV31" i="3"/>
  <c r="BE31" i="3" s="1"/>
  <c r="AL31" i="3"/>
  <c r="AM31" i="3"/>
  <c r="AT31" i="3"/>
  <c r="BC31" i="3" s="1"/>
  <c r="AK31" i="3"/>
  <c r="AU31" i="3"/>
  <c r="BD31" i="3" s="1"/>
  <c r="AJ31" i="3"/>
  <c r="S34" i="6"/>
  <c r="T34" i="6" s="1"/>
  <c r="S23" i="6"/>
  <c r="T23" i="6" s="1"/>
  <c r="S33" i="6"/>
  <c r="T33" i="6" s="1"/>
  <c r="S28" i="6"/>
  <c r="T28" i="6" s="1"/>
  <c r="S32" i="6"/>
  <c r="T32" i="6" s="1"/>
  <c r="S29" i="6"/>
  <c r="T29" i="6" s="1"/>
  <c r="AZ32" i="3" l="1"/>
  <c r="AY32" i="3"/>
  <c r="BA32" i="3"/>
  <c r="BA23" i="3"/>
  <c r="AY33" i="3"/>
  <c r="AZ33" i="3"/>
  <c r="AZ28" i="3"/>
  <c r="BA28" i="3"/>
  <c r="AZ34" i="3"/>
  <c r="BA34" i="3"/>
  <c r="BA33" i="3"/>
  <c r="AY28" i="3"/>
  <c r="AY29" i="3"/>
  <c r="BA29" i="3"/>
  <c r="AY23" i="3"/>
  <c r="AZ23" i="3"/>
  <c r="AY34" i="3"/>
  <c r="AZ29" i="3"/>
  <c r="AB9" i="4" l="1"/>
  <c r="D9" i="4"/>
  <c r="C9" i="4"/>
  <c r="B9" i="4"/>
  <c r="AB8" i="4"/>
  <c r="D8" i="4"/>
  <c r="C8" i="4"/>
  <c r="B8" i="4"/>
  <c r="AB7" i="4"/>
  <c r="D7" i="4"/>
  <c r="C7" i="4"/>
  <c r="B7" i="4"/>
  <c r="AB6" i="4"/>
  <c r="D6" i="4"/>
  <c r="C6" i="4"/>
  <c r="B6" i="4"/>
  <c r="AB5" i="4"/>
  <c r="D5" i="4"/>
  <c r="B5" i="4"/>
  <c r="C5" i="4"/>
  <c r="N5" i="3" l="1"/>
  <c r="O5" i="3"/>
  <c r="P5" i="3"/>
  <c r="Q5" i="3"/>
  <c r="N6" i="3"/>
  <c r="O6" i="3"/>
  <c r="P6" i="3"/>
  <c r="Q6" i="3"/>
  <c r="N7" i="3"/>
  <c r="O7" i="3"/>
  <c r="P7" i="3"/>
  <c r="Q7" i="3"/>
  <c r="N8" i="3"/>
  <c r="O8" i="3"/>
  <c r="P8" i="3"/>
  <c r="Q8" i="3"/>
  <c r="N9" i="3"/>
  <c r="O9" i="3"/>
  <c r="P9" i="3"/>
  <c r="Q9" i="3"/>
  <c r="N10" i="3"/>
  <c r="O10" i="3"/>
  <c r="P10" i="3"/>
  <c r="Q10" i="3"/>
  <c r="N11" i="3"/>
  <c r="O11" i="3"/>
  <c r="P11" i="3"/>
  <c r="Q11" i="3"/>
  <c r="N12" i="3"/>
  <c r="O12" i="3"/>
  <c r="P12" i="3"/>
  <c r="Q12" i="3"/>
  <c r="N13" i="3"/>
  <c r="O13" i="3"/>
  <c r="P13" i="3"/>
  <c r="Q13" i="3"/>
  <c r="N14" i="3"/>
  <c r="O14" i="3"/>
  <c r="P14" i="3"/>
  <c r="Q14" i="3"/>
  <c r="N15" i="3"/>
  <c r="O15" i="3"/>
  <c r="P15" i="3"/>
  <c r="Q15" i="3"/>
  <c r="N16" i="3"/>
  <c r="O16" i="3"/>
  <c r="P16" i="3"/>
  <c r="Q16" i="3"/>
  <c r="N17" i="3"/>
  <c r="O17" i="3"/>
  <c r="P17" i="3"/>
  <c r="Q17" i="3"/>
  <c r="N18" i="3"/>
  <c r="O18" i="3"/>
  <c r="P18" i="3"/>
  <c r="Q18" i="3"/>
  <c r="N19" i="3"/>
  <c r="O19" i="3"/>
  <c r="P19" i="3"/>
  <c r="Q19" i="3"/>
  <c r="N20" i="3"/>
  <c r="O20" i="3"/>
  <c r="P20" i="3"/>
  <c r="Q20" i="3"/>
  <c r="N21" i="3"/>
  <c r="O21" i="3"/>
  <c r="P21" i="3"/>
  <c r="Q21" i="3"/>
  <c r="N22" i="3"/>
  <c r="O22" i="3"/>
  <c r="P22" i="3"/>
  <c r="Q22" i="3"/>
  <c r="N24" i="3"/>
  <c r="O24" i="3"/>
  <c r="P24" i="3"/>
  <c r="Q24" i="3"/>
  <c r="N27" i="3"/>
  <c r="O27" i="3"/>
  <c r="P27" i="3"/>
  <c r="Q27" i="3"/>
  <c r="N30" i="3"/>
  <c r="O30" i="3"/>
  <c r="P30" i="3"/>
  <c r="Q30" i="3"/>
  <c r="N31" i="3"/>
  <c r="O31" i="3"/>
  <c r="P31" i="3"/>
  <c r="Q31" i="3"/>
  <c r="N39" i="3"/>
  <c r="O39" i="3"/>
  <c r="P39" i="3"/>
  <c r="Q39" i="3"/>
  <c r="N40" i="3"/>
  <c r="O40" i="3"/>
  <c r="P40" i="3"/>
  <c r="Q40" i="3"/>
  <c r="N41" i="3"/>
  <c r="O41" i="3"/>
  <c r="P41" i="3"/>
  <c r="Q41" i="3"/>
  <c r="N42" i="3"/>
  <c r="O42" i="3"/>
  <c r="P42" i="3"/>
  <c r="Q42" i="3"/>
  <c r="N43" i="3"/>
  <c r="O43" i="3"/>
  <c r="P43" i="3"/>
  <c r="Q43" i="3"/>
  <c r="N44" i="3"/>
  <c r="O44" i="3"/>
  <c r="P44" i="3"/>
  <c r="Q44" i="3"/>
  <c r="N45" i="3"/>
  <c r="O45" i="3"/>
  <c r="P45" i="3"/>
  <c r="Q45" i="3"/>
  <c r="N46" i="3"/>
  <c r="O46" i="3"/>
  <c r="P46" i="3"/>
  <c r="Q46" i="3"/>
  <c r="N47" i="3"/>
  <c r="O47" i="3"/>
  <c r="P47" i="3"/>
  <c r="Q47" i="3"/>
  <c r="N48" i="3"/>
  <c r="O48" i="3"/>
  <c r="P48" i="3"/>
  <c r="Q48" i="3"/>
  <c r="N49" i="3"/>
  <c r="O49" i="3"/>
  <c r="P49" i="3"/>
  <c r="Q49" i="3"/>
  <c r="N50" i="3"/>
  <c r="O50" i="3"/>
  <c r="P50" i="3"/>
  <c r="Q50" i="3"/>
  <c r="N51" i="3"/>
  <c r="O51" i="3"/>
  <c r="P51" i="3"/>
  <c r="Q51" i="3"/>
  <c r="N52" i="3"/>
  <c r="O52" i="3"/>
  <c r="P52" i="3"/>
  <c r="Q52" i="3"/>
  <c r="N55" i="3"/>
  <c r="O55" i="3"/>
  <c r="P55" i="3"/>
  <c r="Q55" i="3"/>
  <c r="N56" i="3"/>
  <c r="O56" i="3"/>
  <c r="P56" i="3"/>
  <c r="Q56" i="3"/>
  <c r="N57" i="3"/>
  <c r="O57" i="3"/>
  <c r="P57" i="3"/>
  <c r="Q57" i="3"/>
  <c r="N58" i="3"/>
  <c r="O58" i="3"/>
  <c r="P58" i="3"/>
  <c r="Q58" i="3"/>
  <c r="N59" i="3"/>
  <c r="O59" i="3"/>
  <c r="P59" i="3"/>
  <c r="Q59" i="3"/>
  <c r="N60" i="3"/>
  <c r="O60" i="3"/>
  <c r="P60" i="3"/>
  <c r="Q60" i="3"/>
  <c r="N61" i="3"/>
  <c r="O61" i="3"/>
  <c r="P61" i="3"/>
  <c r="Q61" i="3"/>
  <c r="N62" i="3"/>
  <c r="O62" i="3"/>
  <c r="P62" i="3"/>
  <c r="Q62" i="3"/>
  <c r="N63" i="3"/>
  <c r="O63" i="3"/>
  <c r="P63" i="3"/>
  <c r="Q63" i="3"/>
  <c r="N64" i="3"/>
  <c r="O64" i="3"/>
  <c r="P64" i="3"/>
  <c r="Q64" i="3"/>
  <c r="N65" i="3"/>
  <c r="O65" i="3"/>
  <c r="P65" i="3"/>
  <c r="Q65" i="3"/>
  <c r="N66" i="3"/>
  <c r="O66" i="3"/>
  <c r="P66" i="3"/>
  <c r="Q66" i="3"/>
  <c r="N67" i="3"/>
  <c r="O67" i="3"/>
  <c r="P67" i="3"/>
  <c r="Q67" i="3"/>
  <c r="N68" i="3"/>
  <c r="O68" i="3"/>
  <c r="P68" i="3"/>
  <c r="Q68" i="3"/>
  <c r="N69" i="3"/>
  <c r="O69" i="3"/>
  <c r="P69" i="3"/>
  <c r="Q69" i="3"/>
  <c r="N70" i="3"/>
  <c r="O70" i="3"/>
  <c r="P70" i="3"/>
  <c r="Q70" i="3"/>
  <c r="N71" i="3"/>
  <c r="O71" i="3"/>
  <c r="P71" i="3"/>
  <c r="Q71" i="3"/>
  <c r="N72" i="3"/>
  <c r="O72" i="3"/>
  <c r="P72" i="3"/>
  <c r="Q72" i="3"/>
  <c r="N73" i="3"/>
  <c r="O73" i="3"/>
  <c r="P73" i="3"/>
  <c r="Q73" i="3"/>
  <c r="N74" i="3"/>
  <c r="O74" i="3"/>
  <c r="P74" i="3"/>
  <c r="Q74" i="3"/>
  <c r="N75" i="3"/>
  <c r="O75" i="3"/>
  <c r="P75" i="3"/>
  <c r="Q75" i="3"/>
  <c r="N76" i="3"/>
  <c r="O76" i="3"/>
  <c r="P76" i="3"/>
  <c r="Q76" i="3"/>
  <c r="N77" i="3"/>
  <c r="O77" i="3"/>
  <c r="P77" i="3"/>
  <c r="Q77" i="3"/>
  <c r="N78" i="3"/>
  <c r="O78" i="3"/>
  <c r="P78" i="3"/>
  <c r="Q78" i="3"/>
  <c r="N79" i="3"/>
  <c r="O79" i="3"/>
  <c r="P79" i="3"/>
  <c r="Q79" i="3"/>
  <c r="N80" i="3"/>
  <c r="O80" i="3"/>
  <c r="P80" i="3"/>
  <c r="Q80" i="3"/>
  <c r="N82" i="3"/>
  <c r="O82" i="3"/>
  <c r="P82" i="3"/>
  <c r="Q82" i="3"/>
  <c r="N83" i="3"/>
  <c r="O83" i="3"/>
  <c r="P83" i="3"/>
  <c r="Q83" i="3"/>
  <c r="N189" i="3"/>
  <c r="O189" i="3"/>
  <c r="P189" i="3"/>
  <c r="Q189" i="3"/>
  <c r="N84" i="3"/>
  <c r="O84" i="3"/>
  <c r="P84" i="3"/>
  <c r="Q84" i="3"/>
  <c r="N85" i="3"/>
  <c r="O85" i="3"/>
  <c r="P85" i="3"/>
  <c r="Q85" i="3"/>
  <c r="N190" i="3"/>
  <c r="O190" i="3"/>
  <c r="P190" i="3"/>
  <c r="Q190" i="3"/>
  <c r="N191" i="3"/>
  <c r="O191" i="3"/>
  <c r="P191" i="3"/>
  <c r="Q191" i="3"/>
  <c r="N86" i="3"/>
  <c r="O86" i="3"/>
  <c r="P86" i="3"/>
  <c r="Q86" i="3"/>
  <c r="N87" i="3"/>
  <c r="O87" i="3"/>
  <c r="P87" i="3"/>
  <c r="Q87" i="3"/>
  <c r="N88" i="3"/>
  <c r="O88" i="3"/>
  <c r="P88" i="3"/>
  <c r="Q88" i="3"/>
  <c r="N89" i="3"/>
  <c r="O89" i="3"/>
  <c r="P89" i="3"/>
  <c r="Q89" i="3"/>
  <c r="N90" i="3"/>
  <c r="O90" i="3"/>
  <c r="P90" i="3"/>
  <c r="Q90" i="3"/>
  <c r="N95" i="3"/>
  <c r="O95" i="3"/>
  <c r="P95" i="3"/>
  <c r="Q95" i="3"/>
  <c r="N94" i="3"/>
  <c r="O94" i="3"/>
  <c r="P94" i="3"/>
  <c r="Q94" i="3"/>
  <c r="N53" i="3"/>
  <c r="O53" i="3"/>
  <c r="P53" i="3"/>
  <c r="Q53" i="3"/>
  <c r="N91" i="3"/>
  <c r="O91" i="3"/>
  <c r="P91" i="3"/>
  <c r="Q91" i="3"/>
  <c r="N92" i="3"/>
  <c r="O92" i="3"/>
  <c r="P92" i="3"/>
  <c r="Q92" i="3"/>
  <c r="N105" i="3"/>
  <c r="O105" i="3"/>
  <c r="P105" i="3"/>
  <c r="Q105" i="3"/>
  <c r="N106" i="3"/>
  <c r="O106" i="3"/>
  <c r="P106" i="3"/>
  <c r="Q106" i="3"/>
  <c r="N107" i="3"/>
  <c r="O107" i="3"/>
  <c r="P107" i="3"/>
  <c r="Q107" i="3"/>
  <c r="N108" i="3"/>
  <c r="O108" i="3"/>
  <c r="P108" i="3"/>
  <c r="Q108" i="3"/>
  <c r="N109" i="3"/>
  <c r="O109" i="3"/>
  <c r="P109" i="3"/>
  <c r="Q109" i="3"/>
  <c r="N110" i="3"/>
  <c r="O110" i="3"/>
  <c r="P110" i="3"/>
  <c r="Q110" i="3"/>
  <c r="N111" i="3"/>
  <c r="O111" i="3"/>
  <c r="P111" i="3"/>
  <c r="Q111" i="3"/>
  <c r="N112" i="3"/>
  <c r="O112" i="3"/>
  <c r="P112" i="3"/>
  <c r="Q112" i="3"/>
  <c r="N113" i="3"/>
  <c r="O113" i="3"/>
  <c r="P113" i="3"/>
  <c r="Q113" i="3"/>
  <c r="N114" i="3"/>
  <c r="O114" i="3"/>
  <c r="P114" i="3"/>
  <c r="Q114" i="3"/>
  <c r="N115" i="3"/>
  <c r="O115" i="3"/>
  <c r="P115" i="3"/>
  <c r="Q115" i="3"/>
  <c r="N116" i="3"/>
  <c r="O116" i="3"/>
  <c r="P116" i="3"/>
  <c r="Q116" i="3"/>
  <c r="N117" i="3"/>
  <c r="O117" i="3"/>
  <c r="P117" i="3"/>
  <c r="Q117" i="3"/>
  <c r="N118" i="3"/>
  <c r="O118" i="3"/>
  <c r="P118" i="3"/>
  <c r="Q118" i="3"/>
  <c r="N119" i="3"/>
  <c r="O119" i="3"/>
  <c r="P119" i="3"/>
  <c r="Q119" i="3"/>
  <c r="N120" i="3"/>
  <c r="O120" i="3"/>
  <c r="P120" i="3"/>
  <c r="Q120" i="3"/>
  <c r="N121" i="3"/>
  <c r="O121" i="3"/>
  <c r="P121" i="3"/>
  <c r="Q121" i="3"/>
  <c r="N122" i="3"/>
  <c r="O122" i="3"/>
  <c r="P122" i="3"/>
  <c r="Q122" i="3"/>
  <c r="N127" i="3"/>
  <c r="O127" i="3"/>
  <c r="P127" i="3"/>
  <c r="Q127" i="3"/>
  <c r="N129" i="3"/>
  <c r="O129" i="3"/>
  <c r="P129" i="3"/>
  <c r="Q129" i="3"/>
  <c r="N130" i="3"/>
  <c r="O130" i="3"/>
  <c r="P130" i="3"/>
  <c r="Q130" i="3"/>
  <c r="N131" i="3"/>
  <c r="O131" i="3"/>
  <c r="P131" i="3"/>
  <c r="Q131" i="3"/>
  <c r="N133" i="3"/>
  <c r="O133" i="3"/>
  <c r="P133" i="3"/>
  <c r="Q133" i="3"/>
  <c r="N123" i="3"/>
  <c r="O123" i="3"/>
  <c r="P123" i="3"/>
  <c r="Q123" i="3"/>
  <c r="N124" i="3"/>
  <c r="O124" i="3"/>
  <c r="P124" i="3"/>
  <c r="Q124" i="3"/>
  <c r="N134" i="3"/>
  <c r="O134" i="3"/>
  <c r="P134" i="3"/>
  <c r="Q134" i="3"/>
  <c r="N136" i="3"/>
  <c r="O136" i="3"/>
  <c r="P136" i="3"/>
  <c r="Q136" i="3"/>
  <c r="N132" i="3"/>
  <c r="O132" i="3"/>
  <c r="P132" i="3"/>
  <c r="Q132" i="3"/>
  <c r="N172" i="3"/>
  <c r="O172" i="3"/>
  <c r="P172" i="3"/>
  <c r="Q172" i="3"/>
  <c r="N165" i="3"/>
  <c r="O165" i="3"/>
  <c r="P165" i="3"/>
  <c r="Q165" i="3"/>
  <c r="N171" i="3"/>
  <c r="O171" i="3"/>
  <c r="P171" i="3"/>
  <c r="Q171" i="3"/>
  <c r="N166" i="3"/>
  <c r="O166" i="3"/>
  <c r="P166" i="3"/>
  <c r="Q166" i="3"/>
  <c r="N167" i="3"/>
  <c r="O167" i="3"/>
  <c r="P167" i="3"/>
  <c r="Q167" i="3"/>
  <c r="N176" i="3"/>
  <c r="O176" i="3"/>
  <c r="P176" i="3"/>
  <c r="Q176" i="3"/>
  <c r="N175" i="3"/>
  <c r="O175" i="3"/>
  <c r="P175" i="3"/>
  <c r="Q175" i="3"/>
  <c r="N168" i="3"/>
  <c r="O168" i="3"/>
  <c r="P168" i="3"/>
  <c r="Q168" i="3"/>
  <c r="N169" i="3"/>
  <c r="O169" i="3"/>
  <c r="P169" i="3"/>
  <c r="Q169" i="3"/>
  <c r="N170" i="3"/>
  <c r="O170" i="3"/>
  <c r="P170" i="3"/>
  <c r="Q170" i="3"/>
  <c r="N173" i="3"/>
  <c r="O173" i="3"/>
  <c r="P173" i="3"/>
  <c r="Q173" i="3"/>
  <c r="N174" i="3"/>
  <c r="O174" i="3"/>
  <c r="P174" i="3"/>
  <c r="Q174" i="3"/>
  <c r="N178" i="3"/>
  <c r="O178" i="3"/>
  <c r="P178" i="3"/>
  <c r="Q178" i="3"/>
  <c r="N179" i="3"/>
  <c r="O179" i="3"/>
  <c r="P179" i="3"/>
  <c r="Q179" i="3"/>
  <c r="Q4" i="3"/>
  <c r="P4" i="3"/>
  <c r="O4" i="3"/>
  <c r="N4" i="3"/>
  <c r="P6" i="4"/>
  <c r="Q6" i="4"/>
  <c r="R6" i="4"/>
  <c r="S6" i="4"/>
  <c r="P7" i="4"/>
  <c r="Q7" i="4"/>
  <c r="R7" i="4"/>
  <c r="S7" i="4"/>
  <c r="P8" i="4"/>
  <c r="Q8" i="4"/>
  <c r="R8" i="4"/>
  <c r="S8" i="4"/>
  <c r="X189" i="3"/>
  <c r="Y189" i="3"/>
  <c r="Z189" i="3"/>
  <c r="AA189" i="3"/>
  <c r="X190" i="3"/>
  <c r="Y190" i="3"/>
  <c r="Z190" i="3"/>
  <c r="AA190" i="3"/>
  <c r="X191" i="3"/>
  <c r="Y191" i="3"/>
  <c r="Z191" i="3"/>
  <c r="AA191" i="3"/>
  <c r="P9" i="4"/>
  <c r="Q9" i="4"/>
  <c r="R9" i="4"/>
  <c r="S9" i="4"/>
  <c r="N7" i="4" l="1"/>
  <c r="M8" i="4"/>
  <c r="L9" i="4"/>
  <c r="L8" i="4"/>
  <c r="L7" i="4"/>
  <c r="L6" i="4"/>
  <c r="N9" i="4"/>
  <c r="N8" i="4"/>
  <c r="N6" i="4"/>
  <c r="M9" i="4"/>
  <c r="M7" i="4"/>
  <c r="M6" i="4"/>
  <c r="AF174" i="3"/>
  <c r="AF175" i="3"/>
  <c r="S172" i="6" s="1"/>
  <c r="T172" i="6" s="1"/>
  <c r="AF4" i="3"/>
  <c r="AG4" i="3" s="1"/>
  <c r="AF179" i="3"/>
  <c r="AG179" i="3" s="1"/>
  <c r="AF178" i="3"/>
  <c r="AG178" i="3" s="1"/>
  <c r="AF173" i="3"/>
  <c r="AG173" i="3" s="1"/>
  <c r="AF170" i="3"/>
  <c r="AG170" i="3" s="1"/>
  <c r="AF169" i="3"/>
  <c r="AG169" i="3" s="1"/>
  <c r="AF168" i="3"/>
  <c r="AG168" i="3" s="1"/>
  <c r="AF176" i="3"/>
  <c r="AG176" i="3" s="1"/>
  <c r="AF167" i="3"/>
  <c r="AG167" i="3" s="1"/>
  <c r="AF166" i="3"/>
  <c r="AG166" i="3" s="1"/>
  <c r="AF171" i="3"/>
  <c r="AG171" i="3" s="1"/>
  <c r="AF165" i="3"/>
  <c r="AG165" i="3" s="1"/>
  <c r="AF172" i="3"/>
  <c r="AG172" i="3" s="1"/>
  <c r="AF132" i="3"/>
  <c r="AG132" i="3" s="1"/>
  <c r="AF136" i="3"/>
  <c r="AG136" i="3" s="1"/>
  <c r="AF134" i="3"/>
  <c r="AG134" i="3" s="1"/>
  <c r="AF124" i="3"/>
  <c r="AG124" i="3" s="1"/>
  <c r="AF123" i="3"/>
  <c r="AG123" i="3" s="1"/>
  <c r="AF133" i="3"/>
  <c r="AG133" i="3" s="1"/>
  <c r="AF131" i="3"/>
  <c r="AG131" i="3" s="1"/>
  <c r="AF130" i="3"/>
  <c r="AG130" i="3" s="1"/>
  <c r="AF129" i="3"/>
  <c r="AG129" i="3" s="1"/>
  <c r="AF127" i="3"/>
  <c r="S123" i="6" s="1"/>
  <c r="T123" i="6" s="1"/>
  <c r="AF122" i="3"/>
  <c r="AG122" i="3" s="1"/>
  <c r="AF121" i="3"/>
  <c r="AG121" i="3" s="1"/>
  <c r="AF120" i="3"/>
  <c r="AG120" i="3" s="1"/>
  <c r="AF119" i="3"/>
  <c r="AG119" i="3" s="1"/>
  <c r="AF118" i="3"/>
  <c r="AG118" i="3" s="1"/>
  <c r="AF117" i="3"/>
  <c r="AG117" i="3" s="1"/>
  <c r="AF116" i="3"/>
  <c r="AG116" i="3" s="1"/>
  <c r="AF115" i="3"/>
  <c r="AG115" i="3" s="1"/>
  <c r="AF114" i="3"/>
  <c r="AG114" i="3" s="1"/>
  <c r="AF113" i="3"/>
  <c r="AG113" i="3" s="1"/>
  <c r="AF112" i="3"/>
  <c r="AG112" i="3" s="1"/>
  <c r="AF111" i="3"/>
  <c r="AG111" i="3" s="1"/>
  <c r="AF110" i="3"/>
  <c r="AG110" i="3" s="1"/>
  <c r="AF109" i="3"/>
  <c r="AG109" i="3" s="1"/>
  <c r="AF108" i="3"/>
  <c r="AG108" i="3" s="1"/>
  <c r="AF107" i="3"/>
  <c r="AG107" i="3" s="1"/>
  <c r="AF106" i="3"/>
  <c r="AG106" i="3" s="1"/>
  <c r="AF105" i="3"/>
  <c r="AG105" i="3" s="1"/>
  <c r="AF92" i="3"/>
  <c r="AG92" i="3" s="1"/>
  <c r="AF91" i="3"/>
  <c r="AG91" i="3" s="1"/>
  <c r="AF53" i="3"/>
  <c r="AG53" i="3" s="1"/>
  <c r="AF94" i="3"/>
  <c r="AG94" i="3" s="1"/>
  <c r="AF95" i="3"/>
  <c r="AG95" i="3" s="1"/>
  <c r="AF90" i="3"/>
  <c r="AG90" i="3" s="1"/>
  <c r="AF89" i="3"/>
  <c r="AG89" i="3" s="1"/>
  <c r="AF88" i="3"/>
  <c r="AG88" i="3" s="1"/>
  <c r="AF87" i="3"/>
  <c r="AG87" i="3" s="1"/>
  <c r="AF86" i="3"/>
  <c r="AG86" i="3" s="1"/>
  <c r="AF191" i="3"/>
  <c r="S186" i="6" s="1"/>
  <c r="T186" i="6" s="1"/>
  <c r="AF190" i="3"/>
  <c r="S185" i="6" s="1"/>
  <c r="T185" i="6" s="1"/>
  <c r="AF85" i="3"/>
  <c r="AG85" i="3" s="1"/>
  <c r="AF84" i="3"/>
  <c r="AG84" i="3" s="1"/>
  <c r="AF189" i="3"/>
  <c r="S184" i="6" s="1"/>
  <c r="T184" i="6" s="1"/>
  <c r="AF83" i="3"/>
  <c r="AG83" i="3" s="1"/>
  <c r="AF82" i="3"/>
  <c r="AG82" i="3" s="1"/>
  <c r="AF80" i="3"/>
  <c r="AG80" i="3" s="1"/>
  <c r="AF79" i="3"/>
  <c r="AG79" i="3" s="1"/>
  <c r="AF78" i="3"/>
  <c r="AG78" i="3" s="1"/>
  <c r="AF77" i="3"/>
  <c r="AG77" i="3" s="1"/>
  <c r="AF76" i="3"/>
  <c r="AG76" i="3" s="1"/>
  <c r="AF75" i="3"/>
  <c r="AG75" i="3" s="1"/>
  <c r="AF74" i="3"/>
  <c r="AG74" i="3" s="1"/>
  <c r="AF73" i="3"/>
  <c r="AG73" i="3" s="1"/>
  <c r="AF72" i="3"/>
  <c r="AG72" i="3" s="1"/>
  <c r="AF71" i="3"/>
  <c r="AG71" i="3" s="1"/>
  <c r="AF70" i="3"/>
  <c r="AG70" i="3" s="1"/>
  <c r="AF69" i="3"/>
  <c r="AG69" i="3" s="1"/>
  <c r="AF68" i="3"/>
  <c r="AG68" i="3" s="1"/>
  <c r="AF67" i="3"/>
  <c r="AG67" i="3" s="1"/>
  <c r="AF66" i="3"/>
  <c r="AG66" i="3" s="1"/>
  <c r="AF65" i="3"/>
  <c r="AG65" i="3" s="1"/>
  <c r="AF64" i="3"/>
  <c r="AG64" i="3" s="1"/>
  <c r="AF63" i="3"/>
  <c r="AG63" i="3" s="1"/>
  <c r="AF62" i="3"/>
  <c r="AG62" i="3" s="1"/>
  <c r="AF61" i="3"/>
  <c r="AG61" i="3" s="1"/>
  <c r="AF60" i="3"/>
  <c r="AG60" i="3" s="1"/>
  <c r="AF59" i="3"/>
  <c r="AG59" i="3" s="1"/>
  <c r="AF58" i="3"/>
  <c r="AG58" i="3" s="1"/>
  <c r="AF57" i="3"/>
  <c r="AG57" i="3" s="1"/>
  <c r="AF56" i="3"/>
  <c r="AG56" i="3" s="1"/>
  <c r="AF55" i="3"/>
  <c r="AG55" i="3" s="1"/>
  <c r="AF52" i="3"/>
  <c r="AG52" i="3" s="1"/>
  <c r="AF51" i="3"/>
  <c r="AG51" i="3" s="1"/>
  <c r="AF50" i="3"/>
  <c r="AG50" i="3" s="1"/>
  <c r="AF49" i="3"/>
  <c r="AG49" i="3" s="1"/>
  <c r="AF48" i="3"/>
  <c r="AG48" i="3" s="1"/>
  <c r="AF47" i="3"/>
  <c r="AG47" i="3" s="1"/>
  <c r="AF46" i="3"/>
  <c r="AG46" i="3" s="1"/>
  <c r="AF45" i="3"/>
  <c r="AG45" i="3" s="1"/>
  <c r="AF44" i="3"/>
  <c r="AG44" i="3" s="1"/>
  <c r="AF43" i="3"/>
  <c r="AG43" i="3" s="1"/>
  <c r="AF42" i="3"/>
  <c r="AG42" i="3" s="1"/>
  <c r="AF41" i="3"/>
  <c r="AG41" i="3" s="1"/>
  <c r="AF40" i="3"/>
  <c r="AG40" i="3" s="1"/>
  <c r="AF39" i="3"/>
  <c r="AG39" i="3" s="1"/>
  <c r="AF31" i="3"/>
  <c r="S31" i="6" s="1"/>
  <c r="T31" i="6" s="1"/>
  <c r="AF30" i="3"/>
  <c r="S30" i="6" s="1"/>
  <c r="T30" i="6" s="1"/>
  <c r="AF27" i="3"/>
  <c r="S27" i="6" s="1"/>
  <c r="T27" i="6" s="1"/>
  <c r="AF24" i="3"/>
  <c r="AG24" i="3" s="1"/>
  <c r="AF22" i="3"/>
  <c r="AG22" i="3" s="1"/>
  <c r="AF21" i="3"/>
  <c r="AG21" i="3" s="1"/>
  <c r="AF20" i="3"/>
  <c r="AG20" i="3" s="1"/>
  <c r="AF19" i="3"/>
  <c r="AG19" i="3" s="1"/>
  <c r="AF18" i="3"/>
  <c r="AG18" i="3" s="1"/>
  <c r="AF17" i="3"/>
  <c r="AG17" i="3" s="1"/>
  <c r="AF16" i="3"/>
  <c r="AG16" i="3" s="1"/>
  <c r="AF15" i="3"/>
  <c r="AG15" i="3" s="1"/>
  <c r="AF14" i="3"/>
  <c r="AG14" i="3" s="1"/>
  <c r="AF13" i="3"/>
  <c r="AG13" i="3" s="1"/>
  <c r="AF12" i="3"/>
  <c r="AG12" i="3" s="1"/>
  <c r="AF11" i="3"/>
  <c r="AG11" i="3" s="1"/>
  <c r="AF10" i="3"/>
  <c r="AG10" i="3" s="1"/>
  <c r="AF9" i="3"/>
  <c r="AG9" i="3" s="1"/>
  <c r="AF8" i="3"/>
  <c r="AG8" i="3" s="1"/>
  <c r="AF7" i="3"/>
  <c r="AG7" i="3" s="1"/>
  <c r="AF6" i="3"/>
  <c r="AG6" i="3" s="1"/>
  <c r="AF5" i="3"/>
  <c r="AG5" i="3" s="1"/>
  <c r="K9" i="4"/>
  <c r="K8" i="4"/>
  <c r="K7" i="4"/>
  <c r="K6" i="4"/>
  <c r="S5" i="4"/>
  <c r="R5" i="4"/>
  <c r="Q5" i="4"/>
  <c r="P5" i="4"/>
  <c r="N5" i="4"/>
  <c r="M5" i="4"/>
  <c r="L5" i="4"/>
  <c r="K5" i="4"/>
  <c r="AB42" i="3"/>
  <c r="AD42" i="3" s="1"/>
  <c r="AB17" i="3"/>
  <c r="AB16" i="3"/>
  <c r="AB15" i="3"/>
  <c r="AB13" i="3"/>
  <c r="AD13" i="3" s="1"/>
  <c r="AB12" i="3"/>
  <c r="AD12" i="3" s="1"/>
  <c r="AB11" i="3"/>
  <c r="AD11" i="3" s="1"/>
  <c r="AB9" i="3"/>
  <c r="AD9" i="3" s="1"/>
  <c r="AB8" i="3"/>
  <c r="AD8" i="3" s="1"/>
  <c r="AB7" i="3"/>
  <c r="AD7" i="3" s="1"/>
  <c r="AB5" i="3"/>
  <c r="AD5" i="3" s="1"/>
  <c r="AB169" i="3"/>
  <c r="AD169" i="3" s="1"/>
  <c r="AB176" i="3"/>
  <c r="AD176" i="3" s="1"/>
  <c r="AB166" i="3"/>
  <c r="AD166" i="3" s="1"/>
  <c r="AB165" i="3"/>
  <c r="AB132" i="3"/>
  <c r="AD132" i="3" s="1"/>
  <c r="AB134" i="3"/>
  <c r="AD134" i="3" s="1"/>
  <c r="AB179" i="3"/>
  <c r="AB178" i="3"/>
  <c r="AD178" i="3" s="1"/>
  <c r="AB173" i="3"/>
  <c r="AD173" i="3" s="1"/>
  <c r="AB170" i="3"/>
  <c r="AD170" i="3" s="1"/>
  <c r="AB168" i="3"/>
  <c r="AD168" i="3" s="1"/>
  <c r="AB167" i="3"/>
  <c r="AB171" i="3"/>
  <c r="AD171" i="3" s="1"/>
  <c r="AB136" i="3"/>
  <c r="AB124" i="3"/>
  <c r="AD124" i="3" s="1"/>
  <c r="AB123" i="3"/>
  <c r="AD123" i="3" s="1"/>
  <c r="AB133" i="3"/>
  <c r="AD133" i="3" s="1"/>
  <c r="AB131" i="3"/>
  <c r="AD131" i="3" s="1"/>
  <c r="AB130" i="3"/>
  <c r="AD130" i="3" s="1"/>
  <c r="AB129" i="3"/>
  <c r="AD129" i="3" s="1"/>
  <c r="AB121" i="3"/>
  <c r="AB119" i="3"/>
  <c r="AD119" i="3" s="1"/>
  <c r="AB117" i="3"/>
  <c r="AD117" i="3" s="1"/>
  <c r="AB115" i="3"/>
  <c r="AD115" i="3" s="1"/>
  <c r="AB114" i="3"/>
  <c r="AD114" i="3" s="1"/>
  <c r="AB112" i="3"/>
  <c r="AB111" i="3"/>
  <c r="AD111" i="3" s="1"/>
  <c r="AB109" i="3"/>
  <c r="AB107" i="3"/>
  <c r="AD107" i="3" s="1"/>
  <c r="AB106" i="3"/>
  <c r="AD106" i="3" s="1"/>
  <c r="AB92" i="3"/>
  <c r="AB53" i="3"/>
  <c r="AB95" i="3"/>
  <c r="AD95" i="3" s="1"/>
  <c r="AB88" i="3"/>
  <c r="AB86" i="3"/>
  <c r="AD86" i="3" s="1"/>
  <c r="AB85" i="3"/>
  <c r="AD85" i="3" s="1"/>
  <c r="AB80" i="3"/>
  <c r="AD80" i="3" s="1"/>
  <c r="AB79" i="3"/>
  <c r="AD79" i="3" s="1"/>
  <c r="AB77" i="3"/>
  <c r="AB74" i="3"/>
  <c r="AB72" i="3"/>
  <c r="AD72" i="3" s="1"/>
  <c r="AB70" i="3"/>
  <c r="AB69" i="3"/>
  <c r="AB67" i="3"/>
  <c r="AB65" i="3"/>
  <c r="AD65" i="3" s="1"/>
  <c r="AB64" i="3"/>
  <c r="AD64" i="3" s="1"/>
  <c r="AB62" i="3"/>
  <c r="AD62" i="3" s="1"/>
  <c r="AB60" i="3"/>
  <c r="AB59" i="3"/>
  <c r="AB57" i="3"/>
  <c r="AD57" i="3" s="1"/>
  <c r="AB56" i="3"/>
  <c r="AD56" i="3" s="1"/>
  <c r="AB51" i="3"/>
  <c r="AD51" i="3" s="1"/>
  <c r="AB49" i="3"/>
  <c r="AB47" i="3"/>
  <c r="AD47" i="3" s="1"/>
  <c r="AB45" i="3"/>
  <c r="AD45" i="3" s="1"/>
  <c r="AB44" i="3"/>
  <c r="AB41" i="3"/>
  <c r="AB40" i="3"/>
  <c r="AB39" i="3"/>
  <c r="AD39" i="3" s="1"/>
  <c r="AB24" i="3"/>
  <c r="AB22" i="3"/>
  <c r="AD22" i="3" s="1"/>
  <c r="AB21" i="3"/>
  <c r="AD21" i="3" s="1"/>
  <c r="AB20" i="3"/>
  <c r="AD20" i="3" s="1"/>
  <c r="AB19" i="3"/>
  <c r="AB4" i="3"/>
  <c r="AD4" i="3" s="1"/>
  <c r="AB18" i="3"/>
  <c r="AB14" i="3"/>
  <c r="AB10" i="3"/>
  <c r="AB6" i="3"/>
  <c r="AD6" i="3" s="1"/>
  <c r="AB122" i="3"/>
  <c r="AD122" i="3" s="1"/>
  <c r="AB120" i="3"/>
  <c r="AB118" i="3"/>
  <c r="AD118" i="3" s="1"/>
  <c r="AB116" i="3"/>
  <c r="AB113" i="3"/>
  <c r="AD113" i="3" s="1"/>
  <c r="AB110" i="3"/>
  <c r="AB108" i="3"/>
  <c r="AD108" i="3" s="1"/>
  <c r="AB105" i="3"/>
  <c r="AB91" i="3"/>
  <c r="AD91" i="3" s="1"/>
  <c r="AB94" i="3"/>
  <c r="AB90" i="3"/>
  <c r="AD90" i="3" s="1"/>
  <c r="AB89" i="3"/>
  <c r="AD89" i="3" s="1"/>
  <c r="AB87" i="3"/>
  <c r="AB84" i="3"/>
  <c r="AB83" i="3"/>
  <c r="AD83" i="3" s="1"/>
  <c r="AB82" i="3"/>
  <c r="AD82" i="3" s="1"/>
  <c r="AB78" i="3"/>
  <c r="AD78" i="3" s="1"/>
  <c r="AB76" i="3"/>
  <c r="AB75" i="3"/>
  <c r="AB73" i="3"/>
  <c r="AD73" i="3" s="1"/>
  <c r="AB71" i="3"/>
  <c r="AD71" i="3" s="1"/>
  <c r="AB68" i="3"/>
  <c r="AB66" i="3"/>
  <c r="AD66" i="3" s="1"/>
  <c r="AB63" i="3"/>
  <c r="AD63" i="3" s="1"/>
  <c r="AB61" i="3"/>
  <c r="AB58" i="3"/>
  <c r="AB55" i="3"/>
  <c r="AB52" i="3"/>
  <c r="AB50" i="3"/>
  <c r="AD50" i="3" s="1"/>
  <c r="AB48" i="3"/>
  <c r="AB46" i="3"/>
  <c r="AD46" i="3" s="1"/>
  <c r="AB43" i="3"/>
  <c r="AD43" i="3" s="1"/>
  <c r="AB172" i="3"/>
  <c r="AD172" i="3" s="1"/>
  <c r="AL176" i="3" l="1"/>
  <c r="AV176" i="3"/>
  <c r="BE176" i="3" s="1"/>
  <c r="AK176" i="3"/>
  <c r="AU176" i="3"/>
  <c r="BD176" i="3" s="1"/>
  <c r="AM176" i="3"/>
  <c r="AT176" i="3"/>
  <c r="BC176" i="3" s="1"/>
  <c r="AJ176" i="3"/>
  <c r="AT71" i="3"/>
  <c r="BC71" i="3" s="1"/>
  <c r="AU71" i="3"/>
  <c r="BD71" i="3" s="1"/>
  <c r="AV71" i="3"/>
  <c r="BE71" i="3" s="1"/>
  <c r="AL71" i="3"/>
  <c r="AJ71" i="3"/>
  <c r="AK71" i="3"/>
  <c r="AM71" i="3"/>
  <c r="S48" i="6"/>
  <c r="T48" i="6" s="1"/>
  <c r="AD52" i="3"/>
  <c r="AV82" i="3"/>
  <c r="BE82" i="3" s="1"/>
  <c r="AL82" i="3"/>
  <c r="AT82" i="3"/>
  <c r="BC82" i="3" s="1"/>
  <c r="AM82" i="3"/>
  <c r="AU82" i="3"/>
  <c r="BD82" i="3" s="1"/>
  <c r="AJ82" i="3"/>
  <c r="AK82" i="3"/>
  <c r="S101" i="6"/>
  <c r="T101" i="6" s="1"/>
  <c r="AD105" i="3"/>
  <c r="S51" i="6"/>
  <c r="T51" i="6" s="1"/>
  <c r="AD55" i="3"/>
  <c r="S71" i="6"/>
  <c r="T71" i="6" s="1"/>
  <c r="AD75" i="3"/>
  <c r="AT90" i="3"/>
  <c r="BC90" i="3" s="1"/>
  <c r="AV90" i="3"/>
  <c r="BE90" i="3" s="1"/>
  <c r="AL90" i="3"/>
  <c r="AM90" i="3"/>
  <c r="AJ90" i="3"/>
  <c r="AU90" i="3"/>
  <c r="BD90" i="3" s="1"/>
  <c r="AK90" i="3"/>
  <c r="AV108" i="3"/>
  <c r="BE108" i="3" s="1"/>
  <c r="AT108" i="3"/>
  <c r="BC108" i="3" s="1"/>
  <c r="AJ108" i="3"/>
  <c r="AU108" i="3"/>
  <c r="BD108" i="3" s="1"/>
  <c r="AM108" i="3"/>
  <c r="AK108" i="3"/>
  <c r="AL108" i="3"/>
  <c r="AU4" i="3"/>
  <c r="BD4" i="3" s="1"/>
  <c r="AM4" i="3"/>
  <c r="AV4" i="3"/>
  <c r="BE4" i="3" s="1"/>
  <c r="AK4" i="3"/>
  <c r="AT4" i="3"/>
  <c r="AJ4" i="3"/>
  <c r="AL4" i="3"/>
  <c r="S37" i="6"/>
  <c r="T37" i="6" s="1"/>
  <c r="AD41" i="3"/>
  <c r="S44" i="6"/>
  <c r="T44" i="6" s="1"/>
  <c r="AD48" i="3"/>
  <c r="S54" i="6"/>
  <c r="T54" i="6" s="1"/>
  <c r="AD58" i="3"/>
  <c r="S64" i="6"/>
  <c r="T64" i="6" s="1"/>
  <c r="AD68" i="3"/>
  <c r="S72" i="6"/>
  <c r="T72" i="6" s="1"/>
  <c r="AD76" i="3"/>
  <c r="S80" i="6"/>
  <c r="T80" i="6" s="1"/>
  <c r="AD84" i="3"/>
  <c r="S90" i="6"/>
  <c r="T90" i="6" s="1"/>
  <c r="AD94" i="3"/>
  <c r="S106" i="6"/>
  <c r="T106" i="6" s="1"/>
  <c r="AD110" i="3"/>
  <c r="S116" i="6"/>
  <c r="T116" i="6" s="1"/>
  <c r="AD120" i="3"/>
  <c r="S14" i="6"/>
  <c r="T14" i="6" s="1"/>
  <c r="AD14" i="3"/>
  <c r="S19" i="6"/>
  <c r="T19" i="6" s="1"/>
  <c r="AD19" i="3"/>
  <c r="S24" i="6"/>
  <c r="T24" i="6" s="1"/>
  <c r="AD24" i="3"/>
  <c r="S40" i="6"/>
  <c r="T40" i="6" s="1"/>
  <c r="AD44" i="3"/>
  <c r="AT51" i="3"/>
  <c r="BC51" i="3" s="1"/>
  <c r="AL51" i="3"/>
  <c r="AU51" i="3"/>
  <c r="BD51" i="3" s="1"/>
  <c r="AJ51" i="3"/>
  <c r="AK51" i="3"/>
  <c r="AV51" i="3"/>
  <c r="BE51" i="3" s="1"/>
  <c r="AM51" i="3"/>
  <c r="S56" i="6"/>
  <c r="T56" i="6" s="1"/>
  <c r="AD60" i="3"/>
  <c r="S63" i="6"/>
  <c r="T63" i="6" s="1"/>
  <c r="AD67" i="3"/>
  <c r="S70" i="6"/>
  <c r="T70" i="6" s="1"/>
  <c r="AD74" i="3"/>
  <c r="AV85" i="3"/>
  <c r="BE85" i="3" s="1"/>
  <c r="AL85" i="3"/>
  <c r="AT85" i="3"/>
  <c r="BC85" i="3" s="1"/>
  <c r="AK85" i="3"/>
  <c r="AU85" i="3"/>
  <c r="BD85" i="3" s="1"/>
  <c r="AJ85" i="3"/>
  <c r="AM85" i="3"/>
  <c r="S49" i="6"/>
  <c r="T49" i="6" s="1"/>
  <c r="AD53" i="3"/>
  <c r="S105" i="6"/>
  <c r="T105" i="6" s="1"/>
  <c r="AD109" i="3"/>
  <c r="AU115" i="3"/>
  <c r="BD115" i="3" s="1"/>
  <c r="AJ115" i="3"/>
  <c r="AT115" i="3"/>
  <c r="BC115" i="3" s="1"/>
  <c r="AV115" i="3"/>
  <c r="BE115" i="3" s="1"/>
  <c r="AL115" i="3"/>
  <c r="AM115" i="3"/>
  <c r="AK115" i="3"/>
  <c r="AU131" i="3"/>
  <c r="BD131" i="3" s="1"/>
  <c r="AV131" i="3"/>
  <c r="BE131" i="3" s="1"/>
  <c r="AJ131" i="3"/>
  <c r="AM131" i="3"/>
  <c r="AT131" i="3"/>
  <c r="BC131" i="3" s="1"/>
  <c r="AK131" i="3"/>
  <c r="AL131" i="3"/>
  <c r="S132" i="6"/>
  <c r="T132" i="6" s="1"/>
  <c r="AD136" i="3"/>
  <c r="AU168" i="3"/>
  <c r="BD168" i="3" s="1"/>
  <c r="AT168" i="3"/>
  <c r="BC168" i="3" s="1"/>
  <c r="AV168" i="3"/>
  <c r="BE168" i="3" s="1"/>
  <c r="AJ168" i="3"/>
  <c r="AM168" i="3"/>
  <c r="AK168" i="3"/>
  <c r="AL168" i="3"/>
  <c r="S174" i="6"/>
  <c r="T174" i="6" s="1"/>
  <c r="AD179" i="3"/>
  <c r="S161" i="6"/>
  <c r="T161" i="6" s="1"/>
  <c r="AD165" i="3"/>
  <c r="AT9" i="3"/>
  <c r="BC9" i="3" s="1"/>
  <c r="AU9" i="3"/>
  <c r="BD9" i="3" s="1"/>
  <c r="AL9" i="3"/>
  <c r="AJ9" i="3"/>
  <c r="AK9" i="3"/>
  <c r="AV9" i="3"/>
  <c r="BE9" i="3" s="1"/>
  <c r="AM9" i="3"/>
  <c r="S15" i="6"/>
  <c r="T15" i="6" s="1"/>
  <c r="AD15" i="3"/>
  <c r="AU172" i="3"/>
  <c r="BD172" i="3" s="1"/>
  <c r="AJ172" i="3"/>
  <c r="AM172" i="3"/>
  <c r="AT172" i="3"/>
  <c r="BC172" i="3" s="1"/>
  <c r="AK172" i="3"/>
  <c r="AV172" i="3"/>
  <c r="BE172" i="3" s="1"/>
  <c r="AL172" i="3"/>
  <c r="AV78" i="3"/>
  <c r="BE78" i="3" s="1"/>
  <c r="AU78" i="3"/>
  <c r="BD78" i="3" s="1"/>
  <c r="AL78" i="3"/>
  <c r="AT78" i="3"/>
  <c r="BC78" i="3" s="1"/>
  <c r="AM78" i="3"/>
  <c r="AJ78" i="3"/>
  <c r="AK78" i="3"/>
  <c r="S83" i="6"/>
  <c r="T83" i="6" s="1"/>
  <c r="AD87" i="3"/>
  <c r="AT91" i="3"/>
  <c r="BC91" i="3" s="1"/>
  <c r="AV91" i="3"/>
  <c r="BE91" i="3" s="1"/>
  <c r="AL91" i="3"/>
  <c r="AU91" i="3"/>
  <c r="BD91" i="3" s="1"/>
  <c r="AM91" i="3"/>
  <c r="AJ91" i="3"/>
  <c r="AK91" i="3"/>
  <c r="AT113" i="3"/>
  <c r="BC113" i="3" s="1"/>
  <c r="AV113" i="3"/>
  <c r="BE113" i="3" s="1"/>
  <c r="AJ113" i="3"/>
  <c r="AK113" i="3"/>
  <c r="AL113" i="3"/>
  <c r="AU113" i="3"/>
  <c r="BD113" i="3" s="1"/>
  <c r="AM113" i="3"/>
  <c r="AT122" i="3"/>
  <c r="BC122" i="3" s="1"/>
  <c r="AJ122" i="3"/>
  <c r="AU122" i="3"/>
  <c r="BD122" i="3" s="1"/>
  <c r="AK122" i="3"/>
  <c r="AL122" i="3"/>
  <c r="AV122" i="3"/>
  <c r="BE122" i="3" s="1"/>
  <c r="AM122" i="3"/>
  <c r="AT20" i="3"/>
  <c r="BC20" i="3" s="1"/>
  <c r="AL20" i="3"/>
  <c r="AU20" i="3"/>
  <c r="BD20" i="3" s="1"/>
  <c r="AV20" i="3"/>
  <c r="BE20" i="3" s="1"/>
  <c r="AM20" i="3"/>
  <c r="AJ20" i="3"/>
  <c r="AK20" i="3"/>
  <c r="AT39" i="3"/>
  <c r="BC39" i="3" s="1"/>
  <c r="AU39" i="3"/>
  <c r="BD39" i="3" s="1"/>
  <c r="AV39" i="3"/>
  <c r="BE39" i="3" s="1"/>
  <c r="AL39" i="3"/>
  <c r="AJ39" i="3"/>
  <c r="AK39" i="3"/>
  <c r="AM39" i="3"/>
  <c r="AU45" i="3"/>
  <c r="BD45" i="3" s="1"/>
  <c r="AV45" i="3"/>
  <c r="BE45" i="3" s="1"/>
  <c r="AL45" i="3"/>
  <c r="AT45" i="3"/>
  <c r="BC45" i="3" s="1"/>
  <c r="AK45" i="3"/>
  <c r="AM45" i="3"/>
  <c r="AJ45" i="3"/>
  <c r="AT56" i="3"/>
  <c r="BC56" i="3" s="1"/>
  <c r="AU56" i="3"/>
  <c r="BD56" i="3" s="1"/>
  <c r="AL56" i="3"/>
  <c r="AJ56" i="3"/>
  <c r="AV56" i="3"/>
  <c r="BE56" i="3" s="1"/>
  <c r="AK56" i="3"/>
  <c r="AM56" i="3"/>
  <c r="AV62" i="3"/>
  <c r="BE62" i="3" s="1"/>
  <c r="AL62" i="3"/>
  <c r="AM62" i="3"/>
  <c r="AJ62" i="3"/>
  <c r="AT62" i="3"/>
  <c r="BC62" i="3" s="1"/>
  <c r="AK62" i="3"/>
  <c r="AU62" i="3"/>
  <c r="BD62" i="3" s="1"/>
  <c r="S65" i="6"/>
  <c r="T65" i="6" s="1"/>
  <c r="AD69" i="3"/>
  <c r="S73" i="6"/>
  <c r="T73" i="6" s="1"/>
  <c r="AD77" i="3"/>
  <c r="AU86" i="3"/>
  <c r="BD86" i="3" s="1"/>
  <c r="AT86" i="3"/>
  <c r="BC86" i="3" s="1"/>
  <c r="AL86" i="3"/>
  <c r="AM86" i="3"/>
  <c r="AK86" i="3"/>
  <c r="AV86" i="3"/>
  <c r="BE86" i="3" s="1"/>
  <c r="AJ86" i="3"/>
  <c r="S88" i="6"/>
  <c r="T88" i="6" s="1"/>
  <c r="AD92" i="3"/>
  <c r="AU111" i="3"/>
  <c r="BD111" i="3" s="1"/>
  <c r="AT111" i="3"/>
  <c r="BC111" i="3" s="1"/>
  <c r="AJ111" i="3"/>
  <c r="AV111" i="3"/>
  <c r="BE111" i="3" s="1"/>
  <c r="AL111" i="3"/>
  <c r="AM111" i="3"/>
  <c r="AK111" i="3"/>
  <c r="AV117" i="3"/>
  <c r="BE117" i="3" s="1"/>
  <c r="AT117" i="3"/>
  <c r="BC117" i="3" s="1"/>
  <c r="AJ117" i="3"/>
  <c r="AU117" i="3"/>
  <c r="BD117" i="3" s="1"/>
  <c r="AK117" i="3"/>
  <c r="AL117" i="3"/>
  <c r="AM117" i="3"/>
  <c r="AV129" i="3"/>
  <c r="BE129" i="3" s="1"/>
  <c r="AJ129" i="3"/>
  <c r="AT129" i="3"/>
  <c r="BC129" i="3" s="1"/>
  <c r="AK129" i="3"/>
  <c r="AU129" i="3"/>
  <c r="BD129" i="3" s="1"/>
  <c r="AL129" i="3"/>
  <c r="AM129" i="3"/>
  <c r="AT123" i="3"/>
  <c r="BC123" i="3" s="1"/>
  <c r="AV123" i="3"/>
  <c r="BE123" i="3" s="1"/>
  <c r="AJ123" i="3"/>
  <c r="AL123" i="3"/>
  <c r="AM123" i="3"/>
  <c r="AU123" i="3"/>
  <c r="BD123" i="3" s="1"/>
  <c r="AK123" i="3"/>
  <c r="AT170" i="3"/>
  <c r="BC170" i="3" s="1"/>
  <c r="AV170" i="3"/>
  <c r="BE170" i="3" s="1"/>
  <c r="AJ170" i="3"/>
  <c r="AK170" i="3"/>
  <c r="AU170" i="3"/>
  <c r="BD170" i="3" s="1"/>
  <c r="AL170" i="3"/>
  <c r="AM170" i="3"/>
  <c r="AU166" i="3"/>
  <c r="BD166" i="3" s="1"/>
  <c r="AT166" i="3"/>
  <c r="BC166" i="3" s="1"/>
  <c r="AJ166" i="3"/>
  <c r="AV166" i="3"/>
  <c r="BE166" i="3" s="1"/>
  <c r="AK166" i="3"/>
  <c r="AL166" i="3"/>
  <c r="AM166" i="3"/>
  <c r="AT5" i="3"/>
  <c r="BC5" i="3" s="1"/>
  <c r="AU5" i="3"/>
  <c r="BD5" i="3" s="1"/>
  <c r="AL5" i="3"/>
  <c r="AV5" i="3"/>
  <c r="BE5" i="3" s="1"/>
  <c r="AJ5" i="3"/>
  <c r="AK5" i="3"/>
  <c r="AM5" i="3"/>
  <c r="AU11" i="3"/>
  <c r="BD11" i="3" s="1"/>
  <c r="AV11" i="3"/>
  <c r="BE11" i="3" s="1"/>
  <c r="AL11" i="3"/>
  <c r="AK11" i="3"/>
  <c r="AT11" i="3"/>
  <c r="BC11" i="3" s="1"/>
  <c r="AM11" i="3"/>
  <c r="AJ11" i="3"/>
  <c r="S16" i="6"/>
  <c r="T16" i="6" s="1"/>
  <c r="AD16" i="3"/>
  <c r="AV42" i="3"/>
  <c r="BE42" i="3" s="1"/>
  <c r="AT42" i="3"/>
  <c r="BC42" i="3" s="1"/>
  <c r="AL42" i="3"/>
  <c r="AM42" i="3"/>
  <c r="AJ42" i="3"/>
  <c r="AK42" i="3"/>
  <c r="AU42" i="3"/>
  <c r="BD42" i="3" s="1"/>
  <c r="S57" i="6"/>
  <c r="T57" i="6" s="1"/>
  <c r="AD61" i="3"/>
  <c r="AT63" i="3"/>
  <c r="BC63" i="3" s="1"/>
  <c r="AU63" i="3"/>
  <c r="BD63" i="3" s="1"/>
  <c r="AL63" i="3"/>
  <c r="AV63" i="3"/>
  <c r="BE63" i="3" s="1"/>
  <c r="AK63" i="3"/>
  <c r="AM63" i="3"/>
  <c r="AJ63" i="3"/>
  <c r="AV89" i="3"/>
  <c r="BE89" i="3" s="1"/>
  <c r="AL89" i="3"/>
  <c r="AK89" i="3"/>
  <c r="AT89" i="3"/>
  <c r="BC89" i="3" s="1"/>
  <c r="AU89" i="3"/>
  <c r="BD89" i="3" s="1"/>
  <c r="AJ89" i="3"/>
  <c r="AM89" i="3"/>
  <c r="S112" i="6"/>
  <c r="T112" i="6" s="1"/>
  <c r="AD116" i="3"/>
  <c r="AT6" i="3"/>
  <c r="BC6" i="3" s="1"/>
  <c r="AU6" i="3"/>
  <c r="BD6" i="3" s="1"/>
  <c r="AV6" i="3"/>
  <c r="BE6" i="3" s="1"/>
  <c r="AL6" i="3"/>
  <c r="AJ6" i="3"/>
  <c r="AK6" i="3"/>
  <c r="AM6" i="3"/>
  <c r="S18" i="6"/>
  <c r="T18" i="6" s="1"/>
  <c r="AD18" i="3"/>
  <c r="AT21" i="3"/>
  <c r="BC21" i="3" s="1"/>
  <c r="AU21" i="3"/>
  <c r="BD21" i="3" s="1"/>
  <c r="AV21" i="3"/>
  <c r="BE21" i="3" s="1"/>
  <c r="AL21" i="3"/>
  <c r="AJ21" i="3"/>
  <c r="AK21" i="3"/>
  <c r="AM21" i="3"/>
  <c r="S36" i="6"/>
  <c r="T36" i="6" s="1"/>
  <c r="AD40" i="3"/>
  <c r="AT47" i="3"/>
  <c r="BC47" i="3" s="1"/>
  <c r="AU47" i="3"/>
  <c r="BD47" i="3" s="1"/>
  <c r="AL47" i="3"/>
  <c r="AV47" i="3"/>
  <c r="BE47" i="3" s="1"/>
  <c r="AK47" i="3"/>
  <c r="AM47" i="3"/>
  <c r="AJ47" i="3"/>
  <c r="AU57" i="3"/>
  <c r="BD57" i="3" s="1"/>
  <c r="AV57" i="3"/>
  <c r="BE57" i="3" s="1"/>
  <c r="AT57" i="3"/>
  <c r="BC57" i="3" s="1"/>
  <c r="AL57" i="3"/>
  <c r="AK57" i="3"/>
  <c r="AJ57" i="3"/>
  <c r="AM57" i="3"/>
  <c r="AT64" i="3"/>
  <c r="BC64" i="3" s="1"/>
  <c r="AU64" i="3"/>
  <c r="BD64" i="3" s="1"/>
  <c r="AV64" i="3"/>
  <c r="BE64" i="3" s="1"/>
  <c r="AL64" i="3"/>
  <c r="AJ64" i="3"/>
  <c r="AK64" i="3"/>
  <c r="AM64" i="3"/>
  <c r="S66" i="6"/>
  <c r="T66" i="6" s="1"/>
  <c r="AD70" i="3"/>
  <c r="AT79" i="3"/>
  <c r="BC79" i="3" s="1"/>
  <c r="AU79" i="3"/>
  <c r="BD79" i="3" s="1"/>
  <c r="AL79" i="3"/>
  <c r="AV79" i="3"/>
  <c r="BE79" i="3" s="1"/>
  <c r="AK79" i="3"/>
  <c r="AM79" i="3"/>
  <c r="AJ79" i="3"/>
  <c r="S84" i="6"/>
  <c r="T84" i="6" s="1"/>
  <c r="AD88" i="3"/>
  <c r="AT106" i="3"/>
  <c r="BC106" i="3" s="1"/>
  <c r="AL106" i="3"/>
  <c r="AJ106" i="3"/>
  <c r="AK106" i="3"/>
  <c r="AU106" i="3"/>
  <c r="BD106" i="3" s="1"/>
  <c r="AM106" i="3"/>
  <c r="AV106" i="3"/>
  <c r="BE106" i="3" s="1"/>
  <c r="S108" i="6"/>
  <c r="T108" i="6" s="1"/>
  <c r="AD112" i="3"/>
  <c r="AT119" i="3"/>
  <c r="BC119" i="3" s="1"/>
  <c r="AU119" i="3"/>
  <c r="BD119" i="3" s="1"/>
  <c r="AJ119" i="3"/>
  <c r="AV119" i="3"/>
  <c r="BE119" i="3" s="1"/>
  <c r="AL119" i="3"/>
  <c r="AM119" i="3"/>
  <c r="AK119" i="3"/>
  <c r="AT171" i="3"/>
  <c r="BC171" i="3" s="1"/>
  <c r="AV171" i="3"/>
  <c r="BE171" i="3" s="1"/>
  <c r="AJ171" i="3"/>
  <c r="AU171" i="3"/>
  <c r="BD171" i="3" s="1"/>
  <c r="AL171" i="3"/>
  <c r="AM171" i="3"/>
  <c r="AK171" i="3"/>
  <c r="AV173" i="3"/>
  <c r="BE173" i="3" s="1"/>
  <c r="AU173" i="3"/>
  <c r="BD173" i="3" s="1"/>
  <c r="AT173" i="3"/>
  <c r="BC173" i="3" s="1"/>
  <c r="AJ173" i="3"/>
  <c r="AK173" i="3"/>
  <c r="AL173" i="3"/>
  <c r="AM173" i="3"/>
  <c r="AU134" i="3"/>
  <c r="BD134" i="3" s="1"/>
  <c r="AT134" i="3"/>
  <c r="BC134" i="3" s="1"/>
  <c r="AJ134" i="3"/>
  <c r="AV134" i="3"/>
  <c r="BE134" i="3" s="1"/>
  <c r="AM134" i="3"/>
  <c r="AK134" i="3"/>
  <c r="AL134" i="3"/>
  <c r="AU7" i="3"/>
  <c r="BD7" i="3" s="1"/>
  <c r="AV7" i="3"/>
  <c r="BE7" i="3" s="1"/>
  <c r="AL7" i="3"/>
  <c r="AK7" i="3"/>
  <c r="AT7" i="3"/>
  <c r="BC7" i="3" s="1"/>
  <c r="AM7" i="3"/>
  <c r="AJ7" i="3"/>
  <c r="AV12" i="3"/>
  <c r="BE12" i="3" s="1"/>
  <c r="AT12" i="3"/>
  <c r="BC12" i="3" s="1"/>
  <c r="AU12" i="3"/>
  <c r="BD12" i="3" s="1"/>
  <c r="AL12" i="3"/>
  <c r="AM12" i="3"/>
  <c r="AJ12" i="3"/>
  <c r="AK12" i="3"/>
  <c r="S17" i="6"/>
  <c r="T17" i="6" s="1"/>
  <c r="AD17" i="3"/>
  <c r="AV50" i="3"/>
  <c r="BE50" i="3" s="1"/>
  <c r="AT50" i="3"/>
  <c r="BC50" i="3" s="1"/>
  <c r="AU50" i="3"/>
  <c r="BD50" i="3" s="1"/>
  <c r="AL50" i="3"/>
  <c r="AM50" i="3"/>
  <c r="AJ50" i="3"/>
  <c r="AK50" i="3"/>
  <c r="AT43" i="3"/>
  <c r="BC43" i="3" s="1"/>
  <c r="AU43" i="3"/>
  <c r="BD43" i="3" s="1"/>
  <c r="AL43" i="3"/>
  <c r="AM43" i="3"/>
  <c r="AJ43" i="3"/>
  <c r="AV43" i="3"/>
  <c r="BE43" i="3" s="1"/>
  <c r="AK43" i="3"/>
  <c r="AU73" i="3"/>
  <c r="BD73" i="3" s="1"/>
  <c r="AV73" i="3"/>
  <c r="BE73" i="3" s="1"/>
  <c r="AL73" i="3"/>
  <c r="AT73" i="3"/>
  <c r="BC73" i="3" s="1"/>
  <c r="AK73" i="3"/>
  <c r="AJ73" i="3"/>
  <c r="AM73" i="3"/>
  <c r="AV46" i="3"/>
  <c r="BE46" i="3" s="1"/>
  <c r="AU46" i="3"/>
  <c r="BD46" i="3" s="1"/>
  <c r="AL46" i="3"/>
  <c r="AM46" i="3"/>
  <c r="AT46" i="3"/>
  <c r="BC46" i="3" s="1"/>
  <c r="AJ46" i="3"/>
  <c r="AK46" i="3"/>
  <c r="AV66" i="3"/>
  <c r="BE66" i="3" s="1"/>
  <c r="AT66" i="3"/>
  <c r="BC66" i="3" s="1"/>
  <c r="AL66" i="3"/>
  <c r="AM66" i="3"/>
  <c r="AU66" i="3"/>
  <c r="BD66" i="3" s="1"/>
  <c r="AJ66" i="3"/>
  <c r="AK66" i="3"/>
  <c r="AT83" i="3"/>
  <c r="BC83" i="3" s="1"/>
  <c r="AV83" i="3"/>
  <c r="BE83" i="3" s="1"/>
  <c r="AL83" i="3"/>
  <c r="AU83" i="3"/>
  <c r="BD83" i="3" s="1"/>
  <c r="AJ83" i="3"/>
  <c r="AK83" i="3"/>
  <c r="AM83" i="3"/>
  <c r="AU118" i="3"/>
  <c r="BD118" i="3" s="1"/>
  <c r="AJ118" i="3"/>
  <c r="AK118" i="3"/>
  <c r="AL118" i="3"/>
  <c r="AT118" i="3"/>
  <c r="BC118" i="3" s="1"/>
  <c r="AM118" i="3"/>
  <c r="AV118" i="3"/>
  <c r="BE118" i="3" s="1"/>
  <c r="S10" i="6"/>
  <c r="T10" i="6" s="1"/>
  <c r="AD10" i="3"/>
  <c r="AU22" i="3"/>
  <c r="BD22" i="3" s="1"/>
  <c r="AV22" i="3"/>
  <c r="BE22" i="3" s="1"/>
  <c r="AT22" i="3"/>
  <c r="BC22" i="3" s="1"/>
  <c r="AL22" i="3"/>
  <c r="AK22" i="3"/>
  <c r="AM22" i="3"/>
  <c r="AJ22" i="3"/>
  <c r="S45" i="6"/>
  <c r="T45" i="6" s="1"/>
  <c r="AD49" i="3"/>
  <c r="S55" i="6"/>
  <c r="T55" i="6" s="1"/>
  <c r="AD59" i="3"/>
  <c r="AU65" i="3"/>
  <c r="BD65" i="3" s="1"/>
  <c r="AV65" i="3"/>
  <c r="BE65" i="3" s="1"/>
  <c r="AL65" i="3"/>
  <c r="AK65" i="3"/>
  <c r="AT65" i="3"/>
  <c r="BC65" i="3" s="1"/>
  <c r="AJ65" i="3"/>
  <c r="AM65" i="3"/>
  <c r="AT72" i="3"/>
  <c r="BC72" i="3" s="1"/>
  <c r="AU72" i="3"/>
  <c r="BD72" i="3" s="1"/>
  <c r="AL72" i="3"/>
  <c r="AJ72" i="3"/>
  <c r="AK72" i="3"/>
  <c r="AM72" i="3"/>
  <c r="AV72" i="3"/>
  <c r="BE72" i="3" s="1"/>
  <c r="AU80" i="3"/>
  <c r="BD80" i="3" s="1"/>
  <c r="AL80" i="3"/>
  <c r="AJ80" i="3"/>
  <c r="AT80" i="3"/>
  <c r="BC80" i="3" s="1"/>
  <c r="AK80" i="3"/>
  <c r="AV80" i="3"/>
  <c r="BE80" i="3" s="1"/>
  <c r="AM80" i="3"/>
  <c r="AT95" i="3"/>
  <c r="BC95" i="3" s="1"/>
  <c r="AU95" i="3"/>
  <c r="BD95" i="3" s="1"/>
  <c r="AV95" i="3"/>
  <c r="BE95" i="3" s="1"/>
  <c r="AL95" i="3"/>
  <c r="AK95" i="3"/>
  <c r="AM95" i="3"/>
  <c r="AJ95" i="3"/>
  <c r="AU107" i="3"/>
  <c r="BD107" i="3" s="1"/>
  <c r="AV107" i="3"/>
  <c r="BE107" i="3" s="1"/>
  <c r="AT107" i="3"/>
  <c r="BC107" i="3" s="1"/>
  <c r="AJ107" i="3"/>
  <c r="AL107" i="3"/>
  <c r="AM107" i="3"/>
  <c r="AK107" i="3"/>
  <c r="AT114" i="3"/>
  <c r="BC114" i="3" s="1"/>
  <c r="AV114" i="3"/>
  <c r="BE114" i="3" s="1"/>
  <c r="AU114" i="3"/>
  <c r="BD114" i="3" s="1"/>
  <c r="AJ114" i="3"/>
  <c r="AK114" i="3"/>
  <c r="AL114" i="3"/>
  <c r="AM114" i="3"/>
  <c r="S117" i="6"/>
  <c r="T117" i="6" s="1"/>
  <c r="AD121" i="3"/>
  <c r="AT130" i="3"/>
  <c r="BC130" i="3" s="1"/>
  <c r="AU130" i="3"/>
  <c r="BD130" i="3" s="1"/>
  <c r="AJ130" i="3"/>
  <c r="AV130" i="3"/>
  <c r="BE130" i="3" s="1"/>
  <c r="AL130" i="3"/>
  <c r="AM130" i="3"/>
  <c r="AK130" i="3"/>
  <c r="AT133" i="3"/>
  <c r="BC133" i="3" s="1"/>
  <c r="AV133" i="3"/>
  <c r="BE133" i="3" s="1"/>
  <c r="AJ133" i="3"/>
  <c r="AL133" i="3"/>
  <c r="AU133" i="3"/>
  <c r="BD133" i="3" s="1"/>
  <c r="AM133" i="3"/>
  <c r="AK133" i="3"/>
  <c r="AU124" i="3"/>
  <c r="BD124" i="3" s="1"/>
  <c r="AT124" i="3"/>
  <c r="BC124" i="3" s="1"/>
  <c r="AJ124" i="3"/>
  <c r="AV124" i="3"/>
  <c r="BE124" i="3" s="1"/>
  <c r="AM124" i="3"/>
  <c r="AK124" i="3"/>
  <c r="AL124" i="3"/>
  <c r="S163" i="6"/>
  <c r="T163" i="6" s="1"/>
  <c r="AD167" i="3"/>
  <c r="AU178" i="3"/>
  <c r="BD178" i="3" s="1"/>
  <c r="AJ178" i="3"/>
  <c r="AT178" i="3"/>
  <c r="BC178" i="3" s="1"/>
  <c r="AM178" i="3"/>
  <c r="AV178" i="3"/>
  <c r="BE178" i="3" s="1"/>
  <c r="AK178" i="3"/>
  <c r="AL178" i="3"/>
  <c r="AU132" i="3"/>
  <c r="BD132" i="3" s="1"/>
  <c r="AJ132" i="3"/>
  <c r="AT132" i="3"/>
  <c r="BC132" i="3" s="1"/>
  <c r="AV132" i="3"/>
  <c r="BE132" i="3" s="1"/>
  <c r="AK132" i="3"/>
  <c r="AL132" i="3"/>
  <c r="AM132" i="3"/>
  <c r="AV169" i="3"/>
  <c r="BE169" i="3" s="1"/>
  <c r="AJ169" i="3"/>
  <c r="AT169" i="3"/>
  <c r="BC169" i="3" s="1"/>
  <c r="AU169" i="3"/>
  <c r="BD169" i="3" s="1"/>
  <c r="AK169" i="3"/>
  <c r="AL169" i="3"/>
  <c r="AM169" i="3"/>
  <c r="AV8" i="3"/>
  <c r="BE8" i="3" s="1"/>
  <c r="AU8" i="3"/>
  <c r="BD8" i="3" s="1"/>
  <c r="AL8" i="3"/>
  <c r="AM8" i="3"/>
  <c r="AJ8" i="3"/>
  <c r="AK8" i="3"/>
  <c r="AT8" i="3"/>
  <c r="BC8" i="3" s="1"/>
  <c r="AT13" i="3"/>
  <c r="BC13" i="3" s="1"/>
  <c r="AL13" i="3"/>
  <c r="AJ13" i="3"/>
  <c r="AU13" i="3"/>
  <c r="BD13" i="3" s="1"/>
  <c r="AK13" i="3"/>
  <c r="AV13" i="3"/>
  <c r="BE13" i="3" s="1"/>
  <c r="AM13" i="3"/>
  <c r="S169" i="6"/>
  <c r="T169" i="6" s="1"/>
  <c r="S109" i="6"/>
  <c r="T109" i="6" s="1"/>
  <c r="S113" i="6"/>
  <c r="T113" i="6" s="1"/>
  <c r="S167" i="6"/>
  <c r="T167" i="6" s="1"/>
  <c r="S85" i="6"/>
  <c r="T85" i="6" s="1"/>
  <c r="S102" i="6"/>
  <c r="T102" i="6" s="1"/>
  <c r="S130" i="6"/>
  <c r="T130" i="6" s="1"/>
  <c r="S67" i="6"/>
  <c r="T67" i="6" s="1"/>
  <c r="S41" i="6"/>
  <c r="T41" i="6" s="1"/>
  <c r="S59" i="6"/>
  <c r="T59" i="6" s="1"/>
  <c r="S74" i="6"/>
  <c r="T74" i="6" s="1"/>
  <c r="S58" i="6"/>
  <c r="T58" i="6" s="1"/>
  <c r="S162" i="6"/>
  <c r="T162" i="6" s="1"/>
  <c r="S62" i="6"/>
  <c r="T62" i="6" s="1"/>
  <c r="S79" i="6"/>
  <c r="T79" i="6" s="1"/>
  <c r="S22" i="6"/>
  <c r="T22" i="6" s="1"/>
  <c r="S129" i="6"/>
  <c r="T129" i="6" s="1"/>
  <c r="S120" i="6"/>
  <c r="T120" i="6" s="1"/>
  <c r="S166" i="6"/>
  <c r="T166" i="6" s="1"/>
  <c r="S6" i="6"/>
  <c r="T6" i="6" s="1"/>
  <c r="S75" i="6"/>
  <c r="T75" i="6" s="1"/>
  <c r="S4" i="6"/>
  <c r="T4" i="6" s="1"/>
  <c r="S47" i="6"/>
  <c r="T47" i="6" s="1"/>
  <c r="S81" i="6"/>
  <c r="T81" i="6" s="1"/>
  <c r="S111" i="6"/>
  <c r="T111" i="6" s="1"/>
  <c r="S127" i="6"/>
  <c r="T127" i="6" s="1"/>
  <c r="S165" i="6"/>
  <c r="T165" i="6" s="1"/>
  <c r="S39" i="6"/>
  <c r="T39" i="6" s="1"/>
  <c r="S69" i="6"/>
  <c r="T69" i="6" s="1"/>
  <c r="S78" i="6"/>
  <c r="T78" i="6" s="1"/>
  <c r="S21" i="6"/>
  <c r="T21" i="6" s="1"/>
  <c r="S43" i="6"/>
  <c r="T43" i="6" s="1"/>
  <c r="S53" i="6"/>
  <c r="T53" i="6" s="1"/>
  <c r="S115" i="6"/>
  <c r="T115" i="6" s="1"/>
  <c r="S168" i="6"/>
  <c r="T168" i="6" s="1"/>
  <c r="S12" i="6"/>
  <c r="T12" i="6" s="1"/>
  <c r="S104" i="6"/>
  <c r="T104" i="6" s="1"/>
  <c r="S61" i="6"/>
  <c r="T61" i="6" s="1"/>
  <c r="S91" i="6"/>
  <c r="T91" i="6" s="1"/>
  <c r="S173" i="6"/>
  <c r="T173" i="6" s="1"/>
  <c r="S128" i="6"/>
  <c r="T128" i="6" s="1"/>
  <c r="S8" i="6"/>
  <c r="T8" i="6" s="1"/>
  <c r="S9" i="6"/>
  <c r="T9" i="6" s="1"/>
  <c r="S5" i="6"/>
  <c r="T5" i="6" s="1"/>
  <c r="S87" i="6"/>
  <c r="T87" i="6" s="1"/>
  <c r="S118" i="6"/>
  <c r="T118" i="6" s="1"/>
  <c r="S20" i="6"/>
  <c r="T20" i="6" s="1"/>
  <c r="S183" i="6"/>
  <c r="T183" i="6" s="1"/>
  <c r="S35" i="6"/>
  <c r="T35" i="6" s="1"/>
  <c r="S52" i="6"/>
  <c r="T52" i="6" s="1"/>
  <c r="S82" i="6"/>
  <c r="T82" i="6" s="1"/>
  <c r="S107" i="6"/>
  <c r="T107" i="6" s="1"/>
  <c r="S125" i="6"/>
  <c r="T125" i="6" s="1"/>
  <c r="S119" i="6"/>
  <c r="T119" i="6" s="1"/>
  <c r="S11" i="6"/>
  <c r="T11" i="6" s="1"/>
  <c r="S38" i="6"/>
  <c r="T38" i="6" s="1"/>
  <c r="S60" i="6"/>
  <c r="T60" i="6" s="1"/>
  <c r="S170" i="6"/>
  <c r="T170" i="6" s="1"/>
  <c r="S164" i="6"/>
  <c r="T164" i="6" s="1"/>
  <c r="S7" i="6"/>
  <c r="T7" i="6" s="1"/>
  <c r="S46" i="6"/>
  <c r="T46" i="6" s="1"/>
  <c r="S42" i="6"/>
  <c r="T42" i="6" s="1"/>
  <c r="S86" i="6"/>
  <c r="T86" i="6" s="1"/>
  <c r="S114" i="6"/>
  <c r="T114" i="6" s="1"/>
  <c r="S68" i="6"/>
  <c r="T68" i="6" s="1"/>
  <c r="S76" i="6"/>
  <c r="T76" i="6" s="1"/>
  <c r="S103" i="6"/>
  <c r="T103" i="6" s="1"/>
  <c r="S110" i="6"/>
  <c r="T110" i="6" s="1"/>
  <c r="S126" i="6"/>
  <c r="T126" i="6" s="1"/>
  <c r="S13" i="6"/>
  <c r="T13" i="6" s="1"/>
  <c r="S171" i="6"/>
  <c r="T171" i="6" s="1"/>
  <c r="AG175" i="3"/>
  <c r="AG174" i="3"/>
  <c r="AG27" i="3"/>
  <c r="AG30" i="3"/>
  <c r="AG190" i="3"/>
  <c r="AG127" i="3"/>
  <c r="AG31" i="3"/>
  <c r="AG189" i="3"/>
  <c r="AG191" i="3"/>
  <c r="AC6" i="4"/>
  <c r="AC9" i="4"/>
  <c r="AC7" i="4"/>
  <c r="AC8" i="4"/>
  <c r="AC5" i="4"/>
  <c r="AY4" i="3" l="1"/>
  <c r="BC4" i="3"/>
  <c r="AV121" i="3"/>
  <c r="BE121" i="3" s="1"/>
  <c r="AU121" i="3"/>
  <c r="BD121" i="3" s="1"/>
  <c r="AJ121" i="3"/>
  <c r="AT121" i="3"/>
  <c r="BC121" i="3" s="1"/>
  <c r="AK121" i="3"/>
  <c r="AL121" i="3"/>
  <c r="AM121" i="3"/>
  <c r="AT59" i="3"/>
  <c r="BC59" i="3" s="1"/>
  <c r="AL59" i="3"/>
  <c r="AU59" i="3"/>
  <c r="BD59" i="3" s="1"/>
  <c r="AV59" i="3"/>
  <c r="BE59" i="3" s="1"/>
  <c r="AM59" i="3"/>
  <c r="AJ59" i="3"/>
  <c r="AK59" i="3"/>
  <c r="AV70" i="3"/>
  <c r="BE70" i="3" s="1"/>
  <c r="AL70" i="3"/>
  <c r="AM70" i="3"/>
  <c r="AT70" i="3"/>
  <c r="BC70" i="3" s="1"/>
  <c r="AK70" i="3"/>
  <c r="AU70" i="3"/>
  <c r="BD70" i="3" s="1"/>
  <c r="AJ70" i="3"/>
  <c r="AU18" i="3"/>
  <c r="BD18" i="3" s="1"/>
  <c r="AV18" i="3"/>
  <c r="BE18" i="3" s="1"/>
  <c r="AT18" i="3"/>
  <c r="BC18" i="3" s="1"/>
  <c r="AL18" i="3"/>
  <c r="AK18" i="3"/>
  <c r="AJ18" i="3"/>
  <c r="AM18" i="3"/>
  <c r="AV74" i="3"/>
  <c r="BE74" i="3" s="1"/>
  <c r="AT74" i="3"/>
  <c r="BC74" i="3" s="1"/>
  <c r="AL74" i="3"/>
  <c r="AM74" i="3"/>
  <c r="AU74" i="3"/>
  <c r="BD74" i="3" s="1"/>
  <c r="AJ74" i="3"/>
  <c r="AK74" i="3"/>
  <c r="AT60" i="3"/>
  <c r="BC60" i="3" s="1"/>
  <c r="AU60" i="3"/>
  <c r="BD60" i="3" s="1"/>
  <c r="AV60" i="3"/>
  <c r="BE60" i="3" s="1"/>
  <c r="AL60" i="3"/>
  <c r="AJ60" i="3"/>
  <c r="AK60" i="3"/>
  <c r="AM60" i="3"/>
  <c r="AT55" i="3"/>
  <c r="BC55" i="3" s="1"/>
  <c r="AU55" i="3"/>
  <c r="BD55" i="3" s="1"/>
  <c r="AL55" i="3"/>
  <c r="AV55" i="3"/>
  <c r="BE55" i="3" s="1"/>
  <c r="AJ55" i="3"/>
  <c r="AK55" i="3"/>
  <c r="AM55" i="3"/>
  <c r="AT167" i="3"/>
  <c r="BC167" i="3" s="1"/>
  <c r="AJ167" i="3"/>
  <c r="AL167" i="3"/>
  <c r="AM167" i="3"/>
  <c r="AU167" i="3"/>
  <c r="BD167" i="3" s="1"/>
  <c r="AV167" i="3"/>
  <c r="BE167" i="3" s="1"/>
  <c r="AK167" i="3"/>
  <c r="AU116" i="3"/>
  <c r="BD116" i="3" s="1"/>
  <c r="AV116" i="3"/>
  <c r="BE116" i="3" s="1"/>
  <c r="AJ116" i="3"/>
  <c r="AM116" i="3"/>
  <c r="AT116" i="3"/>
  <c r="BC116" i="3" s="1"/>
  <c r="AK116" i="3"/>
  <c r="AL116" i="3"/>
  <c r="AU61" i="3"/>
  <c r="BD61" i="3" s="1"/>
  <c r="AV61" i="3"/>
  <c r="BE61" i="3" s="1"/>
  <c r="AT61" i="3"/>
  <c r="BC61" i="3" s="1"/>
  <c r="AL61" i="3"/>
  <c r="AK61" i="3"/>
  <c r="AM61" i="3"/>
  <c r="AJ61" i="3"/>
  <c r="AU69" i="3"/>
  <c r="BD69" i="3" s="1"/>
  <c r="AV69" i="3"/>
  <c r="BE69" i="3" s="1"/>
  <c r="AL69" i="3"/>
  <c r="AT69" i="3"/>
  <c r="BC69" i="3" s="1"/>
  <c r="AK69" i="3"/>
  <c r="AJ69" i="3"/>
  <c r="AM69" i="3"/>
  <c r="AV179" i="3"/>
  <c r="BE179" i="3" s="1"/>
  <c r="AT179" i="3"/>
  <c r="BC179" i="3" s="1"/>
  <c r="AJ179" i="3"/>
  <c r="AK179" i="3"/>
  <c r="AL179" i="3"/>
  <c r="AU179" i="3"/>
  <c r="BD179" i="3" s="1"/>
  <c r="AM179" i="3"/>
  <c r="AU109" i="3"/>
  <c r="BD109" i="3" s="1"/>
  <c r="AV109" i="3"/>
  <c r="BE109" i="3" s="1"/>
  <c r="AJ109" i="3"/>
  <c r="AT109" i="3"/>
  <c r="BC109" i="3" s="1"/>
  <c r="AK109" i="3"/>
  <c r="AL109" i="3"/>
  <c r="AM109" i="3"/>
  <c r="AT44" i="3"/>
  <c r="BC44" i="3" s="1"/>
  <c r="AU44" i="3"/>
  <c r="BD44" i="3" s="1"/>
  <c r="AV44" i="3"/>
  <c r="BE44" i="3" s="1"/>
  <c r="AL44" i="3"/>
  <c r="AJ44" i="3"/>
  <c r="AK44" i="3"/>
  <c r="AM44" i="3"/>
  <c r="AV19" i="3"/>
  <c r="BE19" i="3" s="1"/>
  <c r="AT19" i="3"/>
  <c r="BC19" i="3" s="1"/>
  <c r="AL19" i="3"/>
  <c r="AU19" i="3"/>
  <c r="BD19" i="3" s="1"/>
  <c r="AM19" i="3"/>
  <c r="AJ19" i="3"/>
  <c r="AK19" i="3"/>
  <c r="AT110" i="3"/>
  <c r="BC110" i="3" s="1"/>
  <c r="AV110" i="3"/>
  <c r="BE110" i="3" s="1"/>
  <c r="AJ110" i="3"/>
  <c r="AK110" i="3"/>
  <c r="AU110" i="3"/>
  <c r="BD110" i="3" s="1"/>
  <c r="AL110" i="3"/>
  <c r="AM110" i="3"/>
  <c r="AU84" i="3"/>
  <c r="BD84" i="3" s="1"/>
  <c r="AV84" i="3"/>
  <c r="BE84" i="3" s="1"/>
  <c r="AL84" i="3"/>
  <c r="AJ84" i="3"/>
  <c r="AM84" i="3"/>
  <c r="AT84" i="3"/>
  <c r="BC84" i="3" s="1"/>
  <c r="AK84" i="3"/>
  <c r="AT68" i="3"/>
  <c r="BC68" i="3" s="1"/>
  <c r="AU68" i="3"/>
  <c r="BD68" i="3" s="1"/>
  <c r="AV68" i="3"/>
  <c r="BE68" i="3" s="1"/>
  <c r="AL68" i="3"/>
  <c r="AJ68" i="3"/>
  <c r="AM68" i="3"/>
  <c r="AK68" i="3"/>
  <c r="AT48" i="3"/>
  <c r="BC48" i="3" s="1"/>
  <c r="AU48" i="3"/>
  <c r="BD48" i="3" s="1"/>
  <c r="AL48" i="3"/>
  <c r="AJ48" i="3"/>
  <c r="AV48" i="3"/>
  <c r="BE48" i="3" s="1"/>
  <c r="AK48" i="3"/>
  <c r="AM48" i="3"/>
  <c r="AU49" i="3"/>
  <c r="BD49" i="3" s="1"/>
  <c r="AV49" i="3"/>
  <c r="BE49" i="3" s="1"/>
  <c r="AL49" i="3"/>
  <c r="AT49" i="3"/>
  <c r="BC49" i="3" s="1"/>
  <c r="AK49" i="3"/>
  <c r="AJ49" i="3"/>
  <c r="AM49" i="3"/>
  <c r="AT17" i="3"/>
  <c r="BC17" i="3" s="1"/>
  <c r="AU17" i="3"/>
  <c r="BD17" i="3" s="1"/>
  <c r="AL17" i="3"/>
  <c r="AJ17" i="3"/>
  <c r="AV17" i="3"/>
  <c r="BE17" i="3" s="1"/>
  <c r="AK17" i="3"/>
  <c r="AM17" i="3"/>
  <c r="AV112" i="3"/>
  <c r="BE112" i="3" s="1"/>
  <c r="AT112" i="3"/>
  <c r="BC112" i="3" s="1"/>
  <c r="AJ112" i="3"/>
  <c r="AM112" i="3"/>
  <c r="AU112" i="3"/>
  <c r="BD112" i="3" s="1"/>
  <c r="AK112" i="3"/>
  <c r="AL112" i="3"/>
  <c r="AV16" i="3"/>
  <c r="BE16" i="3" s="1"/>
  <c r="AT16" i="3"/>
  <c r="BC16" i="3" s="1"/>
  <c r="AL16" i="3"/>
  <c r="AM16" i="3"/>
  <c r="AU16" i="3"/>
  <c r="BD16" i="3" s="1"/>
  <c r="AJ16" i="3"/>
  <c r="AK16" i="3"/>
  <c r="AU92" i="3"/>
  <c r="BD92" i="3" s="1"/>
  <c r="AL92" i="3"/>
  <c r="AJ92" i="3"/>
  <c r="AT92" i="3"/>
  <c r="BC92" i="3" s="1"/>
  <c r="AK92" i="3"/>
  <c r="AV92" i="3"/>
  <c r="BE92" i="3" s="1"/>
  <c r="AM92" i="3"/>
  <c r="AT87" i="3"/>
  <c r="BC87" i="3" s="1"/>
  <c r="AL87" i="3"/>
  <c r="AV87" i="3"/>
  <c r="BE87" i="3" s="1"/>
  <c r="AJ87" i="3"/>
  <c r="AK87" i="3"/>
  <c r="AU87" i="3"/>
  <c r="BD87" i="3" s="1"/>
  <c r="AM87" i="3"/>
  <c r="AU15" i="3"/>
  <c r="BD15" i="3" s="1"/>
  <c r="AV15" i="3"/>
  <c r="BE15" i="3" s="1"/>
  <c r="AL15" i="3"/>
  <c r="AT15" i="3"/>
  <c r="BC15" i="3" s="1"/>
  <c r="AK15" i="3"/>
  <c r="AM15" i="3"/>
  <c r="AJ15" i="3"/>
  <c r="AT136" i="3"/>
  <c r="BC136" i="3" s="1"/>
  <c r="AU136" i="3"/>
  <c r="BD136" i="3" s="1"/>
  <c r="AJ136" i="3"/>
  <c r="AV136" i="3"/>
  <c r="BE136" i="3" s="1"/>
  <c r="AK136" i="3"/>
  <c r="AL136" i="3"/>
  <c r="AM136" i="3"/>
  <c r="AT67" i="3"/>
  <c r="BC67" i="3" s="1"/>
  <c r="AV67" i="3"/>
  <c r="BE67" i="3" s="1"/>
  <c r="AL67" i="3"/>
  <c r="AJ67" i="3"/>
  <c r="AU67" i="3"/>
  <c r="BD67" i="3" s="1"/>
  <c r="AK67" i="3"/>
  <c r="AM67" i="3"/>
  <c r="AT75" i="3"/>
  <c r="BC75" i="3" s="1"/>
  <c r="AU75" i="3"/>
  <c r="BD75" i="3" s="1"/>
  <c r="AL75" i="3"/>
  <c r="AV75" i="3"/>
  <c r="BE75" i="3" s="1"/>
  <c r="AM75" i="3"/>
  <c r="AJ75" i="3"/>
  <c r="AK75" i="3"/>
  <c r="AV105" i="3"/>
  <c r="BE105" i="3" s="1"/>
  <c r="AT105" i="3"/>
  <c r="BC105" i="3" s="1"/>
  <c r="AL105" i="3"/>
  <c r="AM105" i="3"/>
  <c r="AU105" i="3"/>
  <c r="BD105" i="3" s="1"/>
  <c r="AJ105" i="3"/>
  <c r="AK105" i="3"/>
  <c r="AT10" i="3"/>
  <c r="BC10" i="3" s="1"/>
  <c r="AU10" i="3"/>
  <c r="BD10" i="3" s="1"/>
  <c r="AL10" i="3"/>
  <c r="AV10" i="3"/>
  <c r="BE10" i="3" s="1"/>
  <c r="AJ10" i="3"/>
  <c r="AK10" i="3"/>
  <c r="AM10" i="3"/>
  <c r="AU88" i="3"/>
  <c r="BD88" i="3" s="1"/>
  <c r="AT88" i="3"/>
  <c r="BC88" i="3" s="1"/>
  <c r="AV88" i="3"/>
  <c r="BE88" i="3" s="1"/>
  <c r="AL88" i="3"/>
  <c r="AJ88" i="3"/>
  <c r="AK88" i="3"/>
  <c r="AM88" i="3"/>
  <c r="AT40" i="3"/>
  <c r="BC40" i="3" s="1"/>
  <c r="AU40" i="3"/>
  <c r="BD40" i="3" s="1"/>
  <c r="AL40" i="3"/>
  <c r="AV40" i="3"/>
  <c r="BE40" i="3" s="1"/>
  <c r="AJ40" i="3"/>
  <c r="AK40" i="3"/>
  <c r="AM40" i="3"/>
  <c r="AU77" i="3"/>
  <c r="BD77" i="3" s="1"/>
  <c r="AV77" i="3"/>
  <c r="BE77" i="3" s="1"/>
  <c r="AL77" i="3"/>
  <c r="AK77" i="3"/>
  <c r="AM77" i="3"/>
  <c r="AT77" i="3"/>
  <c r="BC77" i="3" s="1"/>
  <c r="AJ77" i="3"/>
  <c r="AV165" i="3"/>
  <c r="BE165" i="3" s="1"/>
  <c r="AJ165" i="3"/>
  <c r="AT165" i="3"/>
  <c r="BC165" i="3" s="1"/>
  <c r="AU165" i="3"/>
  <c r="BD165" i="3" s="1"/>
  <c r="AK165" i="3"/>
  <c r="AL165" i="3"/>
  <c r="AM165" i="3"/>
  <c r="AU53" i="3"/>
  <c r="BD53" i="3" s="1"/>
  <c r="AV53" i="3"/>
  <c r="BE53" i="3" s="1"/>
  <c r="AL53" i="3"/>
  <c r="AK53" i="3"/>
  <c r="AJ53" i="3"/>
  <c r="AM53" i="3"/>
  <c r="AT53" i="3"/>
  <c r="BC53" i="3" s="1"/>
  <c r="AT24" i="3"/>
  <c r="BC24" i="3" s="1"/>
  <c r="AU24" i="3"/>
  <c r="BD24" i="3" s="1"/>
  <c r="AL24" i="3"/>
  <c r="AV24" i="3"/>
  <c r="BE24" i="3" s="1"/>
  <c r="AK24" i="3"/>
  <c r="AM24" i="3"/>
  <c r="AJ24" i="3"/>
  <c r="AT14" i="3"/>
  <c r="BC14" i="3" s="1"/>
  <c r="AU14" i="3"/>
  <c r="BD14" i="3" s="1"/>
  <c r="AV14" i="3"/>
  <c r="BE14" i="3" s="1"/>
  <c r="AL14" i="3"/>
  <c r="AJ14" i="3"/>
  <c r="AK14" i="3"/>
  <c r="AM14" i="3"/>
  <c r="AU120" i="3"/>
  <c r="BD120" i="3" s="1"/>
  <c r="AT120" i="3"/>
  <c r="BC120" i="3" s="1"/>
  <c r="AJ120" i="3"/>
  <c r="AV120" i="3"/>
  <c r="BE120" i="3" s="1"/>
  <c r="AM120" i="3"/>
  <c r="AK120" i="3"/>
  <c r="AL120" i="3"/>
  <c r="AL94" i="3"/>
  <c r="AU94" i="3"/>
  <c r="BD94" i="3" s="1"/>
  <c r="AM94" i="3"/>
  <c r="AV94" i="3"/>
  <c r="BE94" i="3" s="1"/>
  <c r="AJ94" i="3"/>
  <c r="AK94" i="3"/>
  <c r="AT94" i="3"/>
  <c r="BC94" i="3" s="1"/>
  <c r="AT76" i="3"/>
  <c r="BC76" i="3" s="1"/>
  <c r="AU76" i="3"/>
  <c r="BD76" i="3" s="1"/>
  <c r="AV76" i="3"/>
  <c r="BE76" i="3" s="1"/>
  <c r="AL76" i="3"/>
  <c r="AJ76" i="3"/>
  <c r="AK76" i="3"/>
  <c r="AM76" i="3"/>
  <c r="AV58" i="3"/>
  <c r="BE58" i="3" s="1"/>
  <c r="AT58" i="3"/>
  <c r="BC58" i="3" s="1"/>
  <c r="AL58" i="3"/>
  <c r="AM58" i="3"/>
  <c r="AJ58" i="3"/>
  <c r="AU58" i="3"/>
  <c r="BD58" i="3" s="1"/>
  <c r="AK58" i="3"/>
  <c r="AU41" i="3"/>
  <c r="BD41" i="3" s="1"/>
  <c r="AV41" i="3"/>
  <c r="BE41" i="3" s="1"/>
  <c r="AL41" i="3"/>
  <c r="AK41" i="3"/>
  <c r="AT41" i="3"/>
  <c r="BC41" i="3" s="1"/>
  <c r="AJ41" i="3"/>
  <c r="AM41" i="3"/>
  <c r="AT52" i="3"/>
  <c r="BC52" i="3" s="1"/>
  <c r="AU52" i="3"/>
  <c r="BD52" i="3" s="1"/>
  <c r="AV52" i="3"/>
  <c r="BE52" i="3" s="1"/>
  <c r="AL52" i="3"/>
  <c r="AJ52" i="3"/>
  <c r="AM52" i="3"/>
  <c r="AK52" i="3"/>
  <c r="I6" i="4" l="1"/>
  <c r="I7" i="4"/>
  <c r="H6" i="4"/>
  <c r="G8" i="4"/>
  <c r="I8" i="4"/>
  <c r="H7" i="4"/>
  <c r="G6" i="4"/>
  <c r="H8" i="4"/>
  <c r="G7" i="4"/>
  <c r="AZ4" i="3"/>
  <c r="BA4" i="3"/>
  <c r="AZ179" i="3"/>
  <c r="AY179" i="3"/>
  <c r="BA179" i="3"/>
  <c r="AY170" i="3"/>
  <c r="AZ170" i="3"/>
  <c r="BA170" i="3"/>
  <c r="AZ176" i="3"/>
  <c r="BA176" i="3"/>
  <c r="AY176" i="3"/>
  <c r="BA165" i="3"/>
  <c r="AY165" i="3"/>
  <c r="AZ165" i="3"/>
  <c r="BA136" i="3"/>
  <c r="AY136" i="3"/>
  <c r="AZ136" i="3"/>
  <c r="AZ123" i="3"/>
  <c r="BA123" i="3"/>
  <c r="AY123" i="3"/>
  <c r="BA130" i="3"/>
  <c r="AY130" i="3"/>
  <c r="AZ130" i="3"/>
  <c r="AZ129" i="3"/>
  <c r="BA129" i="3"/>
  <c r="AY129" i="3"/>
  <c r="AY122" i="3"/>
  <c r="AZ122" i="3"/>
  <c r="BA122" i="3"/>
  <c r="AY118" i="3"/>
  <c r="AZ118" i="3"/>
  <c r="BA118" i="3"/>
  <c r="AY114" i="3"/>
  <c r="AZ114" i="3"/>
  <c r="BA114" i="3"/>
  <c r="AZ111" i="3"/>
  <c r="BA111" i="3"/>
  <c r="AY111" i="3"/>
  <c r="AZ107" i="3"/>
  <c r="BA107" i="3"/>
  <c r="AY107" i="3"/>
  <c r="AY91" i="3"/>
  <c r="AZ91" i="3"/>
  <c r="BA91" i="3"/>
  <c r="AY90" i="3"/>
  <c r="AZ90" i="3"/>
  <c r="BA90" i="3"/>
  <c r="AY86" i="3"/>
  <c r="AZ86" i="3"/>
  <c r="BA86" i="3"/>
  <c r="AZ84" i="3"/>
  <c r="BA84" i="3"/>
  <c r="AY84" i="3"/>
  <c r="AZ80" i="3"/>
  <c r="BA80" i="3"/>
  <c r="AY80" i="3"/>
  <c r="AZ76" i="3"/>
  <c r="BA76" i="3"/>
  <c r="AY76" i="3"/>
  <c r="AZ72" i="3"/>
  <c r="BA72" i="3"/>
  <c r="AY72" i="3"/>
  <c r="AZ68" i="3"/>
  <c r="BA68" i="3"/>
  <c r="AY68" i="3"/>
  <c r="AZ64" i="3"/>
  <c r="BA64" i="3"/>
  <c r="AY64" i="3"/>
  <c r="AZ60" i="3"/>
  <c r="BA60" i="3"/>
  <c r="AY60" i="3"/>
  <c r="AZ56" i="3"/>
  <c r="BA56" i="3"/>
  <c r="AY56" i="3"/>
  <c r="AY50" i="3"/>
  <c r="AZ50" i="3"/>
  <c r="BA50" i="3"/>
  <c r="AY46" i="3"/>
  <c r="AZ46" i="3"/>
  <c r="BA46" i="3"/>
  <c r="AY42" i="3"/>
  <c r="AZ42" i="3"/>
  <c r="BA42" i="3"/>
  <c r="AY31" i="3"/>
  <c r="AZ31" i="3"/>
  <c r="BA31" i="3"/>
  <c r="AY20" i="3"/>
  <c r="AZ20" i="3"/>
  <c r="BA20" i="3"/>
  <c r="BA18" i="3"/>
  <c r="AY18" i="3"/>
  <c r="AZ18" i="3"/>
  <c r="AY15" i="3"/>
  <c r="AZ15" i="3"/>
  <c r="BA15" i="3"/>
  <c r="AY11" i="3"/>
  <c r="AZ11" i="3"/>
  <c r="BA11" i="3"/>
  <c r="AY7" i="3"/>
  <c r="BA7" i="3"/>
  <c r="AZ7" i="3"/>
  <c r="BA178" i="3"/>
  <c r="AY178" i="3"/>
  <c r="AZ178" i="3"/>
  <c r="AZ169" i="3"/>
  <c r="AY169" i="3"/>
  <c r="BA169" i="3"/>
  <c r="AY167" i="3"/>
  <c r="BA167" i="3"/>
  <c r="AZ167" i="3"/>
  <c r="BA172" i="3"/>
  <c r="AY172" i="3"/>
  <c r="AZ172" i="3"/>
  <c r="AY134" i="3"/>
  <c r="AZ134" i="3"/>
  <c r="BA134" i="3"/>
  <c r="AY121" i="3"/>
  <c r="AZ121" i="3"/>
  <c r="BA121" i="3"/>
  <c r="AY117" i="3"/>
  <c r="AZ117" i="3"/>
  <c r="BA117" i="3"/>
  <c r="AY113" i="3"/>
  <c r="AZ113" i="3"/>
  <c r="BA113" i="3"/>
  <c r="AY110" i="3"/>
  <c r="AZ110" i="3"/>
  <c r="BA110" i="3"/>
  <c r="AY106" i="3"/>
  <c r="AZ106" i="3"/>
  <c r="BA106" i="3"/>
  <c r="BA53" i="3"/>
  <c r="AY53" i="3"/>
  <c r="AZ53" i="3"/>
  <c r="BA89" i="3"/>
  <c r="AY89" i="3"/>
  <c r="AZ89" i="3"/>
  <c r="AY79" i="3"/>
  <c r="AZ79" i="3"/>
  <c r="BA79" i="3"/>
  <c r="AY75" i="3"/>
  <c r="AZ75" i="3"/>
  <c r="BA75" i="3"/>
  <c r="AY71" i="3"/>
  <c r="AZ71" i="3"/>
  <c r="BA71" i="3"/>
  <c r="AY67" i="3"/>
  <c r="AZ67" i="3"/>
  <c r="BA67" i="3"/>
  <c r="AY63" i="3"/>
  <c r="AZ63" i="3"/>
  <c r="BA63" i="3"/>
  <c r="AY59" i="3"/>
  <c r="AZ59" i="3"/>
  <c r="BA59" i="3"/>
  <c r="AY55" i="3"/>
  <c r="AZ55" i="3"/>
  <c r="BA55" i="3"/>
  <c r="BA49" i="3"/>
  <c r="AY49" i="3"/>
  <c r="AZ49" i="3"/>
  <c r="BA45" i="3"/>
  <c r="AY45" i="3"/>
  <c r="AZ45" i="3"/>
  <c r="BA41" i="3"/>
  <c r="AY41" i="3"/>
  <c r="AZ41" i="3"/>
  <c r="BA30" i="3"/>
  <c r="AY30" i="3"/>
  <c r="AZ30" i="3"/>
  <c r="AY24" i="3"/>
  <c r="BA24" i="3"/>
  <c r="AZ24" i="3"/>
  <c r="AZ19" i="3"/>
  <c r="AY19" i="3"/>
  <c r="BA19" i="3"/>
  <c r="AY14" i="3"/>
  <c r="AZ14" i="3"/>
  <c r="BA14" i="3"/>
  <c r="AZ10" i="3"/>
  <c r="AY10" i="3"/>
  <c r="BA10" i="3"/>
  <c r="AZ6" i="3"/>
  <c r="AY6" i="3"/>
  <c r="BA6" i="3"/>
  <c r="AY174" i="3"/>
  <c r="BA174" i="3"/>
  <c r="AZ174" i="3"/>
  <c r="BA168" i="3"/>
  <c r="AY168" i="3"/>
  <c r="AZ168" i="3"/>
  <c r="AY166" i="3"/>
  <c r="AZ166" i="3"/>
  <c r="BA166" i="3"/>
  <c r="BA124" i="3"/>
  <c r="AY124" i="3"/>
  <c r="AZ124" i="3"/>
  <c r="AY133" i="3"/>
  <c r="AZ133" i="3"/>
  <c r="BA133" i="3"/>
  <c r="BA127" i="3"/>
  <c r="AY127" i="3"/>
  <c r="AZ127" i="3"/>
  <c r="BA120" i="3"/>
  <c r="AY120" i="3"/>
  <c r="AZ120" i="3"/>
  <c r="BA116" i="3"/>
  <c r="AY116" i="3"/>
  <c r="AZ116" i="3"/>
  <c r="BA112" i="3"/>
  <c r="AY112" i="3"/>
  <c r="AZ112" i="3"/>
  <c r="AY109" i="3"/>
  <c r="AZ109" i="3"/>
  <c r="BA109" i="3"/>
  <c r="AY105" i="3"/>
  <c r="AZ105" i="3"/>
  <c r="BA105" i="3"/>
  <c r="AY94" i="3"/>
  <c r="AZ94" i="3"/>
  <c r="BA94" i="3"/>
  <c r="AZ88" i="3"/>
  <c r="BA88" i="3"/>
  <c r="AY88" i="3"/>
  <c r="AY83" i="3"/>
  <c r="AZ83" i="3"/>
  <c r="BA83" i="3"/>
  <c r="AY78" i="3"/>
  <c r="AZ78" i="3"/>
  <c r="BA78" i="3"/>
  <c r="AY74" i="3"/>
  <c r="AZ74" i="3"/>
  <c r="BA74" i="3"/>
  <c r="AY70" i="3"/>
  <c r="AZ70" i="3"/>
  <c r="BA70" i="3"/>
  <c r="AY66" i="3"/>
  <c r="AZ66" i="3"/>
  <c r="BA66" i="3"/>
  <c r="AY62" i="3"/>
  <c r="AZ62" i="3"/>
  <c r="BA62" i="3"/>
  <c r="AY58" i="3"/>
  <c r="AZ58" i="3"/>
  <c r="BA58" i="3"/>
  <c r="AZ52" i="3"/>
  <c r="BA52" i="3"/>
  <c r="AY52" i="3"/>
  <c r="AZ48" i="3"/>
  <c r="BA48" i="3"/>
  <c r="AY48" i="3"/>
  <c r="AZ44" i="3"/>
  <c r="BA44" i="3"/>
  <c r="AY44" i="3"/>
  <c r="AZ40" i="3"/>
  <c r="BA40" i="3"/>
  <c r="AY40" i="3"/>
  <c r="BA22" i="3"/>
  <c r="AY22" i="3"/>
  <c r="AZ22" i="3"/>
  <c r="BA17" i="3"/>
  <c r="AY17" i="3"/>
  <c r="AZ17" i="3"/>
  <c r="BA13" i="3"/>
  <c r="AY13" i="3"/>
  <c r="AZ13" i="3"/>
  <c r="BA9" i="3"/>
  <c r="AY9" i="3"/>
  <c r="AZ9" i="3"/>
  <c r="BA5" i="3"/>
  <c r="AY5" i="3"/>
  <c r="AZ5" i="3"/>
  <c r="AY173" i="3"/>
  <c r="AZ173" i="3"/>
  <c r="BA173" i="3"/>
  <c r="AZ175" i="3"/>
  <c r="BA175" i="3"/>
  <c r="AY175" i="3"/>
  <c r="AZ171" i="3"/>
  <c r="BA171" i="3"/>
  <c r="AY171" i="3"/>
  <c r="AZ132" i="3"/>
  <c r="BA132" i="3"/>
  <c r="AY132" i="3"/>
  <c r="AY131" i="3"/>
  <c r="AZ131" i="3"/>
  <c r="BA131" i="3"/>
  <c r="AZ119" i="3"/>
  <c r="BA119" i="3"/>
  <c r="AY119" i="3"/>
  <c r="AZ115" i="3"/>
  <c r="BA115" i="3"/>
  <c r="AY115" i="3"/>
  <c r="BA108" i="3"/>
  <c r="AY108" i="3"/>
  <c r="AZ108" i="3"/>
  <c r="AZ92" i="3"/>
  <c r="BA92" i="3"/>
  <c r="AY92" i="3"/>
  <c r="AY95" i="3"/>
  <c r="AZ95" i="3"/>
  <c r="BA95" i="3"/>
  <c r="AY87" i="3"/>
  <c r="AZ87" i="3"/>
  <c r="BA87" i="3"/>
  <c r="BA85" i="3"/>
  <c r="AY85" i="3"/>
  <c r="AZ85" i="3"/>
  <c r="AY82" i="3"/>
  <c r="AZ82" i="3"/>
  <c r="BA82" i="3"/>
  <c r="BA77" i="3"/>
  <c r="AY77" i="3"/>
  <c r="AZ77" i="3"/>
  <c r="BA73" i="3"/>
  <c r="AY73" i="3"/>
  <c r="AZ73" i="3"/>
  <c r="BA69" i="3"/>
  <c r="AY69" i="3"/>
  <c r="AZ69" i="3"/>
  <c r="BA65" i="3"/>
  <c r="AY65" i="3"/>
  <c r="AZ65" i="3"/>
  <c r="BA61" i="3"/>
  <c r="AY61" i="3"/>
  <c r="AZ61" i="3"/>
  <c r="BA57" i="3"/>
  <c r="AY57" i="3"/>
  <c r="AZ57" i="3"/>
  <c r="AY51" i="3"/>
  <c r="AZ51" i="3"/>
  <c r="BA51" i="3"/>
  <c r="AY47" i="3"/>
  <c r="AZ47" i="3"/>
  <c r="BA47" i="3"/>
  <c r="AY43" i="3"/>
  <c r="AZ43" i="3"/>
  <c r="BA43" i="3"/>
  <c r="AY39" i="3"/>
  <c r="AZ39" i="3"/>
  <c r="BA39" i="3"/>
  <c r="AY27" i="3"/>
  <c r="AZ27" i="3"/>
  <c r="BA27" i="3"/>
  <c r="AZ21" i="3"/>
  <c r="BA21" i="3"/>
  <c r="AY21" i="3"/>
  <c r="AZ16" i="3"/>
  <c r="BA16" i="3"/>
  <c r="AY16" i="3"/>
  <c r="AZ12" i="3"/>
  <c r="BA12" i="3"/>
  <c r="AY12" i="3"/>
  <c r="AZ8" i="3"/>
  <c r="BA8" i="3"/>
  <c r="AY8" i="3"/>
  <c r="G9" i="4"/>
  <c r="I5" i="4"/>
  <c r="H5" i="4"/>
  <c r="G5" i="4"/>
  <c r="H9" i="4"/>
  <c r="I9" i="4"/>
  <c r="F8" i="4"/>
  <c r="BA191" i="3"/>
  <c r="AZ191" i="3"/>
  <c r="AY191" i="3"/>
  <c r="BA189" i="3"/>
  <c r="AZ189" i="3"/>
  <c r="AY189" i="3"/>
  <c r="F9" i="4"/>
  <c r="BA190" i="3"/>
  <c r="AZ190" i="3"/>
  <c r="AY190" i="3"/>
  <c r="F7" i="4"/>
  <c r="F6" i="4"/>
  <c r="F5" i="4"/>
  <c r="AE7" i="4" l="1"/>
  <c r="AG7" i="4" s="1"/>
  <c r="AE6" i="4"/>
  <c r="AG6" i="4" s="1"/>
  <c r="AE8" i="4"/>
  <c r="AG8" i="4" s="1"/>
  <c r="AE9" i="4"/>
  <c r="AF9" i="4" s="1"/>
  <c r="AE5" i="4"/>
  <c r="AF5" i="4" s="1"/>
  <c r="AF7" i="4" l="1"/>
  <c r="AF6" i="4"/>
  <c r="AF8" i="4"/>
  <c r="AG9" i="4"/>
  <c r="AG5" i="4"/>
</calcChain>
</file>

<file path=xl/sharedStrings.xml><?xml version="1.0" encoding="utf-8"?>
<sst xmlns="http://schemas.openxmlformats.org/spreadsheetml/2006/main" count="5503" uniqueCount="1082">
  <si>
    <t>Evaluation date</t>
  </si>
  <si>
    <t>Vessel IMO Nr</t>
  </si>
  <si>
    <t>Vessel Nr</t>
  </si>
  <si>
    <t>Vessel name</t>
  </si>
  <si>
    <t>Last fuel stock date</t>
  </si>
  <si>
    <t>Last lube stock date</t>
  </si>
  <si>
    <t>HS HFO stock [tons]</t>
  </si>
  <si>
    <t>LS HFO stock [tons]</t>
  </si>
  <si>
    <t>HS MDO stock [tons]</t>
  </si>
  <si>
    <t>LS MDO stock [tons]</t>
  </si>
  <si>
    <t>ME working [kg]</t>
  </si>
  <si>
    <t>ME spare [kg]</t>
  </si>
  <si>
    <t>Cyl oil [kg]</t>
  </si>
  <si>
    <t>Aux eng oil [kg]</t>
  </si>
  <si>
    <t>Other oils [kg]</t>
  </si>
  <si>
    <t>Other oils (w/o Turbo Oil and Hydraulic oil) [kg]</t>
  </si>
  <si>
    <t>Turbo oil [kg]</t>
  </si>
  <si>
    <t>Hydraulic oil [kg]</t>
  </si>
  <si>
    <t>Gas oil [kg]</t>
  </si>
  <si>
    <t>BOB additives [kg]</t>
  </si>
  <si>
    <t>Stock estimate date</t>
  </si>
  <si>
    <t>Estimate HS HFO stock [tons]</t>
  </si>
  <si>
    <t>Estimate LS HFO stock [tons]</t>
  </si>
  <si>
    <t>Estimate HS MDO stock [tons]</t>
  </si>
  <si>
    <t>Estimate LS MDO stock [tons]</t>
  </si>
  <si>
    <t>Estimate ME working [kg]</t>
  </si>
  <si>
    <t>Estimate ME spare [kg]</t>
  </si>
  <si>
    <t>Estimate Cyl oil [kg]</t>
  </si>
  <si>
    <t>Estimate Aux eng oil [kg]</t>
  </si>
  <si>
    <t>Estimate Other oils [kg]</t>
  </si>
  <si>
    <t>Estimate Other oils (w/o Turbo Oil and Hydraulic oil) [kg]</t>
  </si>
  <si>
    <t>Estimate Turbo oil [kg]</t>
  </si>
  <si>
    <t>Estimate Hydraulic oil [kg]</t>
  </si>
  <si>
    <t>Estimate Gas oil [kg]</t>
  </si>
  <si>
    <t>Estimate BOB additives [kg]</t>
  </si>
  <si>
    <t>Consumption YTD HS HFO [tons]</t>
  </si>
  <si>
    <t>Consumption YTD LS HFO [tons]</t>
  </si>
  <si>
    <t>Consumption YTD HS MDO [tons]</t>
  </si>
  <si>
    <t>Consumption YTD LS MDO [tons]</t>
  </si>
  <si>
    <t>Consumption YTD ME lube [kg]</t>
  </si>
  <si>
    <t>Consumption YTD Cyl oil [kg]</t>
  </si>
  <si>
    <t>Consumption YTD Aux eng oil [kg]</t>
  </si>
  <si>
    <t>Consumption YTD Other oils [kg]</t>
  </si>
  <si>
    <t>Bunkers YTD HS HFO [tons]</t>
  </si>
  <si>
    <t>Bunkers YTD LS HFO [tons]</t>
  </si>
  <si>
    <t>Bunkers YTD HS MDO [tons]</t>
  </si>
  <si>
    <t>Bunkers YTD LS MDO [tons]</t>
  </si>
  <si>
    <t>Bunkers YTD ME lube [kg]</t>
  </si>
  <si>
    <t>Bunkers YTD Cyl oil [kg]</t>
  </si>
  <si>
    <t>Bunkers YTD Aux eng oil [kg]</t>
  </si>
  <si>
    <t>Bunkers YTD Other oils [kg]</t>
  </si>
  <si>
    <t>Debug Start Stock Working [kg]</t>
  </si>
  <si>
    <t>Debug Start Stock Spare [kg]</t>
  </si>
  <si>
    <t>Debug Estimated Stock Working [kg]</t>
  </si>
  <si>
    <t>Debug Estimated Stock Spare [kg]</t>
  </si>
  <si>
    <t>Debug Losses First Period [kg]</t>
  </si>
  <si>
    <t>Debug Losses Last Period [kg]</t>
  </si>
  <si>
    <t>Debug First Period ME Running Hours [hrs]</t>
  </si>
  <si>
    <t>Debug Last Period ME Running Hours [hrs]</t>
  </si>
  <si>
    <t>Debug Consumption Per ME Run Hour [kg]</t>
  </si>
  <si>
    <t>Debug Estimated Consumption [kg]</t>
  </si>
  <si>
    <t>Debug Start Stock Date</t>
  </si>
  <si>
    <t>Debug Last Stock Date</t>
  </si>
  <si>
    <t>Debug Last Report Date</t>
  </si>
  <si>
    <t>Notes</t>
  </si>
  <si>
    <t>J7E</t>
  </si>
  <si>
    <t>Adara</t>
  </si>
  <si>
    <t xml:space="preserve">Note: the last report date is less than the estimate date. </t>
  </si>
  <si>
    <t>U00</t>
  </si>
  <si>
    <t>Adriatic</t>
  </si>
  <si>
    <t>U19</t>
  </si>
  <si>
    <t>Aegean</t>
  </si>
  <si>
    <t>J7D</t>
  </si>
  <si>
    <t>Agena</t>
  </si>
  <si>
    <t>J8S</t>
  </si>
  <si>
    <t>Alcyone T</t>
  </si>
  <si>
    <t>U63</t>
  </si>
  <si>
    <t>Arctic</t>
  </si>
  <si>
    <t>J1P</t>
  </si>
  <si>
    <t>Arsland</t>
  </si>
  <si>
    <t>J1F</t>
  </si>
  <si>
    <t>Astella</t>
  </si>
  <si>
    <t>G6A</t>
  </si>
  <si>
    <t>Astral Express</t>
  </si>
  <si>
    <t>G5Q</t>
  </si>
  <si>
    <t>Atalanta T</t>
  </si>
  <si>
    <t>G6B</t>
  </si>
  <si>
    <t>Atlantic Canyon</t>
  </si>
  <si>
    <t>J6B</t>
  </si>
  <si>
    <t>Atlantic Jupiter</t>
  </si>
  <si>
    <t>U21</t>
  </si>
  <si>
    <t>Atlantic Symphony</t>
  </si>
  <si>
    <t>F2S</t>
  </si>
  <si>
    <t>Atlantic T</t>
  </si>
  <si>
    <t>O25</t>
  </si>
  <si>
    <t>Azahar</t>
  </si>
  <si>
    <t>2Q8</t>
  </si>
  <si>
    <t>Barry</t>
  </si>
  <si>
    <t>Bauci</t>
  </si>
  <si>
    <t>2Q9</t>
  </si>
  <si>
    <t>Beaufort</t>
  </si>
  <si>
    <t>2q6</t>
  </si>
  <si>
    <t>Belfast</t>
  </si>
  <si>
    <t>Bering</t>
  </si>
  <si>
    <t>Bloom</t>
  </si>
  <si>
    <t>Borneo</t>
  </si>
  <si>
    <t>F2Y</t>
  </si>
  <si>
    <t>Bright Dawn</t>
  </si>
  <si>
    <t>U59</t>
  </si>
  <si>
    <t>Brigit</t>
  </si>
  <si>
    <t>2Q7</t>
  </si>
  <si>
    <t>Bristol</t>
  </si>
  <si>
    <t>Britta</t>
  </si>
  <si>
    <t>8KQ</t>
  </si>
  <si>
    <t>Bro Agnes</t>
  </si>
  <si>
    <t>U16</t>
  </si>
  <si>
    <t>Bro Alma</t>
  </si>
  <si>
    <t>7KQ</t>
  </si>
  <si>
    <t>Bro Anna</t>
  </si>
  <si>
    <t>6GQ</t>
  </si>
  <si>
    <t>Bro Deliverer</t>
  </si>
  <si>
    <t>7GQ</t>
  </si>
  <si>
    <t>Bro Designer</t>
  </si>
  <si>
    <t>4GQ</t>
  </si>
  <si>
    <t>Bro Developer</t>
  </si>
  <si>
    <t>5GQ</t>
  </si>
  <si>
    <t>Bro Distributor</t>
  </si>
  <si>
    <t>7ZQ</t>
  </si>
  <si>
    <t>Bro Nakskov</t>
  </si>
  <si>
    <t>5ZQ</t>
  </si>
  <si>
    <t>Bro Nibe</t>
  </si>
  <si>
    <t>9ZQ</t>
  </si>
  <si>
    <t>Bro Nissum</t>
  </si>
  <si>
    <t>6ZQ</t>
  </si>
  <si>
    <t>Bro Nordby</t>
  </si>
  <si>
    <t>8ZQ</t>
  </si>
  <si>
    <t>Bro Nuuk</t>
  </si>
  <si>
    <t>4ZQ</t>
  </si>
  <si>
    <t>Bro Nyborg</t>
  </si>
  <si>
    <t>J6D</t>
  </si>
  <si>
    <t>Callao</t>
  </si>
  <si>
    <t>A5A</t>
  </si>
  <si>
    <t>Cancun</t>
  </si>
  <si>
    <t>A5B</t>
  </si>
  <si>
    <t>Capri</t>
  </si>
  <si>
    <t>Carolus Magnus</t>
  </si>
  <si>
    <t>A5D</t>
  </si>
  <si>
    <t>Cayman</t>
  </si>
  <si>
    <t>A5E</t>
  </si>
  <si>
    <t>Cebu</t>
  </si>
  <si>
    <t>J7Q</t>
  </si>
  <si>
    <t>Celsius Richmond</t>
  </si>
  <si>
    <t>O21</t>
  </si>
  <si>
    <t>Centennial Matsuyama</t>
  </si>
  <si>
    <t>MA4</t>
  </si>
  <si>
    <t>Challenge Passage</t>
  </si>
  <si>
    <t>J6Q</t>
  </si>
  <si>
    <t>Chem Alya</t>
  </si>
  <si>
    <t>A6J</t>
  </si>
  <si>
    <t>Chem Helen</t>
  </si>
  <si>
    <t>J6K</t>
  </si>
  <si>
    <t>Chem Lyra</t>
  </si>
  <si>
    <t>A6K</t>
  </si>
  <si>
    <t>Chem Nicholas</t>
  </si>
  <si>
    <t>Chemtrans Riga</t>
  </si>
  <si>
    <t>Chemtrans Rouen</t>
  </si>
  <si>
    <t>Chemtrans Rugen</t>
  </si>
  <si>
    <t>D7G</t>
  </si>
  <si>
    <t>Chiberta</t>
  </si>
  <si>
    <t>Chrysalis</t>
  </si>
  <si>
    <t>Citrus Express</t>
  </si>
  <si>
    <t>A5F</t>
  </si>
  <si>
    <t>Corsica</t>
  </si>
  <si>
    <t>2NQ</t>
  </si>
  <si>
    <t>Edgar</t>
  </si>
  <si>
    <t>4EQ</t>
  </si>
  <si>
    <t>Edward</t>
  </si>
  <si>
    <t>J9Y</t>
  </si>
  <si>
    <t>Elisabeth Schulte</t>
  </si>
  <si>
    <t>U09</t>
  </si>
  <si>
    <t>Elliot</t>
  </si>
  <si>
    <t>O43</t>
  </si>
  <si>
    <t>Erik</t>
  </si>
  <si>
    <t>3Q5</t>
  </si>
  <si>
    <t>Erin</t>
  </si>
  <si>
    <t>U99</t>
  </si>
  <si>
    <t>Erin Schulte</t>
  </si>
  <si>
    <t>3EQ</t>
  </si>
  <si>
    <t>Etienne</t>
  </si>
  <si>
    <t>J1U</t>
  </si>
  <si>
    <t>Eva Schulte</t>
  </si>
  <si>
    <t>Favola</t>
  </si>
  <si>
    <t>6JQ</t>
  </si>
  <si>
    <t>Green Point</t>
  </si>
  <si>
    <t>Handytankers Glory</t>
  </si>
  <si>
    <t>Hans Scholl</t>
  </si>
  <si>
    <t>J8Y</t>
  </si>
  <si>
    <t>Hector N</t>
  </si>
  <si>
    <t>D7R</t>
  </si>
  <si>
    <t>Inyala</t>
  </si>
  <si>
    <t>O55</t>
  </si>
  <si>
    <t>Jamnagar</t>
  </si>
  <si>
    <t>O56</t>
  </si>
  <si>
    <t>A4Q</t>
  </si>
  <si>
    <t>Kalea</t>
  </si>
  <si>
    <t>U65</t>
  </si>
  <si>
    <t>Kara</t>
  </si>
  <si>
    <t>Karen</t>
  </si>
  <si>
    <t>Katalin</t>
  </si>
  <si>
    <t>Katarina</t>
  </si>
  <si>
    <t>Kate</t>
  </si>
  <si>
    <t>Kaya</t>
  </si>
  <si>
    <t>Kiera</t>
  </si>
  <si>
    <t>Kingfisher</t>
  </si>
  <si>
    <t>O50</t>
  </si>
  <si>
    <t>Kirsten</t>
  </si>
  <si>
    <t>J6A</t>
  </si>
  <si>
    <t>Kowie</t>
  </si>
  <si>
    <t>JK7</t>
  </si>
  <si>
    <t>LR2 Eternity</t>
  </si>
  <si>
    <t>O24</t>
  </si>
  <si>
    <t>LR2 Pioneer</t>
  </si>
  <si>
    <t>O38</t>
  </si>
  <si>
    <t>LR2 Polaris</t>
  </si>
  <si>
    <t>O39</t>
  </si>
  <si>
    <t>LR2 Poseidon</t>
  </si>
  <si>
    <t>4R9</t>
  </si>
  <si>
    <t>Magellan</t>
  </si>
  <si>
    <t>J4Y</t>
  </si>
  <si>
    <t>Mahadah Silver</t>
  </si>
  <si>
    <t>U03</t>
  </si>
  <si>
    <t>Malaga</t>
  </si>
  <si>
    <t>5Q6</t>
  </si>
  <si>
    <t>Marmara</t>
  </si>
  <si>
    <t>5Q8</t>
  </si>
  <si>
    <t>Mediterranean</t>
  </si>
  <si>
    <t>L06</t>
  </si>
  <si>
    <t>Messina</t>
  </si>
  <si>
    <t>O54</t>
  </si>
  <si>
    <t>Misaki</t>
  </si>
  <si>
    <t>U04</t>
  </si>
  <si>
    <t>Mississippi</t>
  </si>
  <si>
    <t>G8Q</t>
  </si>
  <si>
    <t>Miyajima</t>
  </si>
  <si>
    <t>MS Simon</t>
  </si>
  <si>
    <t>MS Sophie</t>
  </si>
  <si>
    <t>G6Q</t>
  </si>
  <si>
    <t>Murotsu</t>
  </si>
  <si>
    <t>F2Z</t>
  </si>
  <si>
    <t>New Dawn</t>
  </si>
  <si>
    <t>0</t>
  </si>
  <si>
    <t>NEW Ship #793</t>
  </si>
  <si>
    <t>6Q3</t>
  </si>
  <si>
    <t>Nina</t>
  </si>
  <si>
    <t>D7D</t>
  </si>
  <si>
    <t>Nord Organiser</t>
  </si>
  <si>
    <t>Patagonia</t>
  </si>
  <si>
    <t>Paterna</t>
  </si>
  <si>
    <t>Patnos</t>
  </si>
  <si>
    <t>8Q8</t>
  </si>
  <si>
    <t>Patras (Tank)</t>
  </si>
  <si>
    <t>7VQ</t>
  </si>
  <si>
    <t>Patricia</t>
  </si>
  <si>
    <t>O34</t>
  </si>
  <si>
    <t>Pearl</t>
  </si>
  <si>
    <t>O37</t>
  </si>
  <si>
    <t>Pelican</t>
  </si>
  <si>
    <t>O30</t>
  </si>
  <si>
    <t>Penguin</t>
  </si>
  <si>
    <t>U94</t>
  </si>
  <si>
    <t>Perseus N</t>
  </si>
  <si>
    <t>O27</t>
  </si>
  <si>
    <t>Petrel</t>
  </si>
  <si>
    <t>O31</t>
  </si>
  <si>
    <t>Phoenix</t>
  </si>
  <si>
    <t>J8T</t>
  </si>
  <si>
    <t>Pine Express</t>
  </si>
  <si>
    <t>Piper</t>
  </si>
  <si>
    <t>O29</t>
  </si>
  <si>
    <t>O32</t>
  </si>
  <si>
    <t>Princess</t>
  </si>
  <si>
    <t>O23</t>
  </si>
  <si>
    <t>Producer</t>
  </si>
  <si>
    <t>O33</t>
  </si>
  <si>
    <t>Progress</t>
  </si>
  <si>
    <t>O35</t>
  </si>
  <si>
    <t>Promise</t>
  </si>
  <si>
    <t>Ras</t>
  </si>
  <si>
    <t>A6Y</t>
  </si>
  <si>
    <t>Rhino</t>
  </si>
  <si>
    <t>O49</t>
  </si>
  <si>
    <t>Ribe</t>
  </si>
  <si>
    <t>U60</t>
  </si>
  <si>
    <t>Robert</t>
  </si>
  <si>
    <t>O46</t>
  </si>
  <si>
    <t>Romoe</t>
  </si>
  <si>
    <t>2Q5</t>
  </si>
  <si>
    <t>Rosyth</t>
  </si>
  <si>
    <t>O48</t>
  </si>
  <si>
    <t>Roy</t>
  </si>
  <si>
    <t>J4U</t>
  </si>
  <si>
    <t>Sanmar Sangeet</t>
  </si>
  <si>
    <t>ME7</t>
  </si>
  <si>
    <t>Silver Etrema</t>
  </si>
  <si>
    <t>MF1</t>
  </si>
  <si>
    <t>Sloman Helios</t>
  </si>
  <si>
    <t>MF2</t>
  </si>
  <si>
    <t>Sloman Hera</t>
  </si>
  <si>
    <t>J5Q</t>
  </si>
  <si>
    <t>Sloman Hermes</t>
  </si>
  <si>
    <t>J7T</t>
  </si>
  <si>
    <t>Sloman Themis</t>
  </si>
  <si>
    <t>J7U</t>
  </si>
  <si>
    <t>Sloman Thetis</t>
  </si>
  <si>
    <t>Songa Emerald</t>
  </si>
  <si>
    <t>MF3</t>
  </si>
  <si>
    <t>Songa Jade</t>
  </si>
  <si>
    <t>U67</t>
  </si>
  <si>
    <t>Star N</t>
  </si>
  <si>
    <t>Stenaweco Andrea Corrado</t>
  </si>
  <si>
    <t>O60</t>
  </si>
  <si>
    <t>Tacoma</t>
  </si>
  <si>
    <t>O61</t>
  </si>
  <si>
    <t>Tampa</t>
  </si>
  <si>
    <t>O62</t>
  </si>
  <si>
    <t>Tangier</t>
  </si>
  <si>
    <t>Tanker Remlin</t>
  </si>
  <si>
    <t>1R8</t>
  </si>
  <si>
    <t>Tanker Riesa</t>
  </si>
  <si>
    <t>O63</t>
  </si>
  <si>
    <t>Teesport</t>
  </si>
  <si>
    <t>O64</t>
  </si>
  <si>
    <t>Tianjin</t>
  </si>
  <si>
    <t>O67</t>
  </si>
  <si>
    <t>Timaru</t>
  </si>
  <si>
    <t>O65</t>
  </si>
  <si>
    <t>Tokyo</t>
  </si>
  <si>
    <t>O66</t>
  </si>
  <si>
    <t>Torshavn</t>
  </si>
  <si>
    <t>O68</t>
  </si>
  <si>
    <t>Trenton</t>
  </si>
  <si>
    <t>O69</t>
  </si>
  <si>
    <t>Trieste</t>
  </si>
  <si>
    <t>3Q3</t>
  </si>
  <si>
    <t>Unique Explorer</t>
  </si>
  <si>
    <t>J7G</t>
  </si>
  <si>
    <t>Zagara</t>
  </si>
  <si>
    <t>name</t>
  </si>
  <si>
    <t>value</t>
  </si>
  <si>
    <t>owners</t>
  </si>
  <si>
    <t>310,199,229,222,160,277,55,227,176,143,74,179,39,38,211,78,106,296,207,132,27,61,28,250,13,47,14,4,33,51,308,148,223,252,309,306,62,100,103,125,302,173,178,130,76,169,32,166,251,135,213,111,81,22,40,206,273,37,82,68,50,298,45,15,245,180,193,196,158,162,90,69,152,281,210,167,16,157,209,94,48,231,153,254,297,282,107,288,99,215,221,36,44,248,104,224,243,286,183,88,271,151,272,270,274,139,140,141,154,25,269,119,263,312,285,128,144,235,41,137,202,83,17,7,12,264,86,290,80,123,127,172,217,216,124,9,73,120,307,164,138,204,276,305,145,149,72,197,184,133,56,260,63,93,26,311,114,147,60,18,256,34,203,155,289,165,247,200,92,236,230,299,201,134,108,65,171,115,150,232,225,234,237,52,241,239,255,295,43,46,19,146,304,228,53,142,77,30,257,10,191,293,187,244,242,174,91,126,218,233,214,194,129,175,89,186,253,96,163,87,35,85,105,122,29,249,110,79,20,5,116,220,11,57,278,75,246,208,283,23,67,64,117,198,54,181,177,102,84,226,300,195,303,240,161,294,121,159,42,131,212,190,182,219,98,170,112,49,101,313,95,71,188,261,21,118,280,287,275,238,258,168,279,97,59,24,136,291,192,259,113,109,58,185,31,292,301</t>
  </si>
  <si>
    <t>groups</t>
  </si>
  <si>
    <t>+n69</t>
  </si>
  <si>
    <t>vessels</t>
  </si>
  <si>
    <t>startDate</t>
  </si>
  <si>
    <t>2019-01-01 00:00:00</t>
  </si>
  <si>
    <t>endDate</t>
  </si>
  <si>
    <t>2019-05-27 23:59:59</t>
  </si>
  <si>
    <t>oilType</t>
  </si>
  <si>
    <t>fuel</t>
  </si>
  <si>
    <t>stockDefinition</t>
  </si>
  <si>
    <t>ls</t>
  </si>
  <si>
    <t>debugMode</t>
  </si>
  <si>
    <t>false</t>
  </si>
  <si>
    <t>dbServer</t>
  </si>
  <si>
    <t>SCRBVPMDKBAL002</t>
  </si>
  <si>
    <t>dbName</t>
  </si>
  <si>
    <t>MSPS_PROD_A</t>
  </si>
  <si>
    <t>dbAlias</t>
  </si>
  <si>
    <t>MSPS</t>
  </si>
  <si>
    <t>versionNumber</t>
  </si>
  <si>
    <t>v1.34.17</t>
  </si>
  <si>
    <t>runTime</t>
  </si>
  <si>
    <t>2019-05-27 08:21:38</t>
  </si>
  <si>
    <t>userName</t>
  </si>
  <si>
    <t>SHORE\ADA139</t>
  </si>
  <si>
    <t>reportCode</t>
  </si>
  <si>
    <t>ROB</t>
  </si>
  <si>
    <t>Segment</t>
  </si>
  <si>
    <t>OWNER</t>
  </si>
  <si>
    <t>IMO</t>
  </si>
  <si>
    <t>VESSEL NAME</t>
  </si>
  <si>
    <t>MPT</t>
  </si>
  <si>
    <t>H&amp;P</t>
  </si>
  <si>
    <t>Patras</t>
  </si>
  <si>
    <t>GRI</t>
  </si>
  <si>
    <t>SEA</t>
  </si>
  <si>
    <t>BES</t>
  </si>
  <si>
    <t>SCH</t>
  </si>
  <si>
    <t>SLO</t>
  </si>
  <si>
    <t>MTA</t>
  </si>
  <si>
    <t>BLY</t>
  </si>
  <si>
    <t>ACE</t>
  </si>
  <si>
    <t>Handy</t>
  </si>
  <si>
    <t>MOT</t>
  </si>
  <si>
    <t>CID</t>
  </si>
  <si>
    <t>MAR</t>
  </si>
  <si>
    <t>Britta Maersk</t>
  </si>
  <si>
    <t>HEL</t>
  </si>
  <si>
    <t>CST</t>
  </si>
  <si>
    <t>KGA</t>
  </si>
  <si>
    <t>Karen Maersk</t>
  </si>
  <si>
    <t>Kirsten Maersk</t>
  </si>
  <si>
    <t>Maersk Adriatic</t>
  </si>
  <si>
    <t>Maersk Aegean</t>
  </si>
  <si>
    <t>Maersk Arctic</t>
  </si>
  <si>
    <t>Maersk Barry</t>
  </si>
  <si>
    <t>Maersk Beaufort</t>
  </si>
  <si>
    <t>Maersk Belfast</t>
  </si>
  <si>
    <t>Maersk Bering</t>
  </si>
  <si>
    <t>Maersk Borneo</t>
  </si>
  <si>
    <t>Maersk Brigit</t>
  </si>
  <si>
    <t>Maersk Bristol</t>
  </si>
  <si>
    <t>Maersk Edgar</t>
  </si>
  <si>
    <t>Maersk Edward</t>
  </si>
  <si>
    <t>Maersk Elliot</t>
  </si>
  <si>
    <t>Maersk Erik</t>
  </si>
  <si>
    <t>Maersk Erin</t>
  </si>
  <si>
    <t>Maersk Etienne</t>
  </si>
  <si>
    <t>Maersk Kara</t>
  </si>
  <si>
    <t>Maersk Katalin</t>
  </si>
  <si>
    <t>Maersk Katarina</t>
  </si>
  <si>
    <t>Maersk Kate</t>
  </si>
  <si>
    <t>Maersk Kiera</t>
  </si>
  <si>
    <t>Ras Maersk</t>
  </si>
  <si>
    <t>Ribe Maersk</t>
  </si>
  <si>
    <t>Robert Maersk</t>
  </si>
  <si>
    <t>Romoe Maersk</t>
  </si>
  <si>
    <t>Roy Maersk</t>
  </si>
  <si>
    <t>MR</t>
  </si>
  <si>
    <t>Maersk Malaga</t>
  </si>
  <si>
    <t>Maersk Marmara</t>
  </si>
  <si>
    <t>Maersk Mediterranean</t>
  </si>
  <si>
    <t>Maersk Messina</t>
  </si>
  <si>
    <t>Maersk Misaki</t>
  </si>
  <si>
    <t>Maersk Mizushima</t>
  </si>
  <si>
    <t>Maersk Tacoma</t>
  </si>
  <si>
    <t>Maersk Tampa</t>
  </si>
  <si>
    <t>Maersk Tangier</t>
  </si>
  <si>
    <t>Maersk Teesport</t>
  </si>
  <si>
    <t>Maersk Tianjin</t>
  </si>
  <si>
    <t>Maersk Timaru</t>
  </si>
  <si>
    <t>Maersk Tokyo</t>
  </si>
  <si>
    <t>Maersk Torshavn</t>
  </si>
  <si>
    <t>Maersk Trenton</t>
  </si>
  <si>
    <t>Maersk Trieste</t>
  </si>
  <si>
    <t>Maersk Capri</t>
  </si>
  <si>
    <t>Maersk Mississippi</t>
  </si>
  <si>
    <t>DSD</t>
  </si>
  <si>
    <t>Stavanger Breeze</t>
  </si>
  <si>
    <t>FUY</t>
  </si>
  <si>
    <t>Queen Express</t>
  </si>
  <si>
    <t>Nave Equinox</t>
  </si>
  <si>
    <t>IVE</t>
  </si>
  <si>
    <t>Iver Exact</t>
  </si>
  <si>
    <t>NAF</t>
  </si>
  <si>
    <t>ISL</t>
  </si>
  <si>
    <t>Navigare Pactor</t>
  </si>
  <si>
    <t>TRO</t>
  </si>
  <si>
    <t>MKC</t>
  </si>
  <si>
    <t>Centennial Misumi</t>
  </si>
  <si>
    <t>Maersk Callao</t>
  </si>
  <si>
    <t>NIS</t>
  </si>
  <si>
    <t>Maersk Cayman</t>
  </si>
  <si>
    <t>St. Michaelis</t>
  </si>
  <si>
    <t>LR2</t>
  </si>
  <si>
    <t>Maersk Penguin</t>
  </si>
  <si>
    <t>Maersk Progress</t>
  </si>
  <si>
    <t>Maersk Princess</t>
  </si>
  <si>
    <t>Maersk Producer</t>
  </si>
  <si>
    <t>Maersk Pelican</t>
  </si>
  <si>
    <t>Maersk Phoenix</t>
  </si>
  <si>
    <t>SAN</t>
  </si>
  <si>
    <t>Maersk Promise</t>
  </si>
  <si>
    <t>Maersk Petrel</t>
  </si>
  <si>
    <t>Afra</t>
  </si>
  <si>
    <t>Maersk Jeddah</t>
  </si>
  <si>
    <t>Maersk Pearl</t>
  </si>
  <si>
    <t>Maersk Prosper</t>
  </si>
  <si>
    <t>Maersk Jamnagar</t>
  </si>
  <si>
    <t xml:space="preserve">Voyage Profile </t>
  </si>
  <si>
    <t xml:space="preserve">Current fuel R.O.B [Tons] </t>
  </si>
  <si>
    <t>LS HFO stock
 [tons]</t>
  </si>
  <si>
    <t>HS MDO stock 
[tons]</t>
  </si>
  <si>
    <t>LS MDO stock
 [tons]</t>
  </si>
  <si>
    <t>HS HFO stock 
 [tons]</t>
  </si>
  <si>
    <t>IDLE  &amp; LOADING 
[%]</t>
  </si>
  <si>
    <t>DISCHARGING [%]</t>
  </si>
  <si>
    <t>BALLAST 
[%]</t>
  </si>
  <si>
    <t>LADEN 
 [%]</t>
  </si>
  <si>
    <t xml:space="preserve">YTD Total Consumptions </t>
  </si>
  <si>
    <t>HS HFO 
[tons]</t>
  </si>
  <si>
    <t>LS HFO 
[tons]</t>
  </si>
  <si>
    <t>HS MDO
 [tons]</t>
  </si>
  <si>
    <t>LS MDO
 [tons]</t>
  </si>
  <si>
    <t>NOV- DEC 
(2 Months)</t>
  </si>
  <si>
    <t>DEC 
(1 Month)</t>
  </si>
  <si>
    <t>DEC 
(last 15 Days)</t>
  </si>
  <si>
    <t>OCT- DEC
 (3 Months)</t>
  </si>
  <si>
    <t>By 1st Oct
 (1 Months Stock)</t>
  </si>
  <si>
    <t>By 1st Nov
 (20days Stock)</t>
  </si>
  <si>
    <t>By 15th DEC 
(last 15 Days)</t>
  </si>
  <si>
    <t>By 1st DEC 
(15days Stock)</t>
  </si>
  <si>
    <t xml:space="preserve"> Operator's input </t>
  </si>
  <si>
    <t>Current Stock  Vs.  Recommended R.O.B in [Tons]</t>
  </si>
  <si>
    <t>0.1% Sulphur</t>
  </si>
  <si>
    <t>3.5% Sulphur</t>
  </si>
  <si>
    <t>Select Vessel</t>
  </si>
  <si>
    <t xml:space="preserve">Current fuel R.O.B Stock[Tons] </t>
  </si>
  <si>
    <t>IDLE  &amp; LOADING 
[Days]</t>
  </si>
  <si>
    <t>DISCHARGING [Days]</t>
  </si>
  <si>
    <t>BALLAST 
[Days]</t>
  </si>
  <si>
    <t>LADEN 
 [Days]</t>
  </si>
  <si>
    <t>Voyage Profile [in Days for last Voyage]</t>
  </si>
  <si>
    <t>IDLE  &amp; LOADING 
[tons/day]</t>
  </si>
  <si>
    <t>DISCHARGING [tons/day]</t>
  </si>
  <si>
    <t>BALLAST 
[tons/day]</t>
  </si>
  <si>
    <t>LADEN 
[tons/day]</t>
  </si>
  <si>
    <t>Total estimated Consumption [Tons]</t>
  </si>
  <si>
    <t>Estimated Consumption for the Last voyage[Tons]</t>
  </si>
  <si>
    <t>Consumption [tons/day]</t>
  </si>
  <si>
    <t>Cargo Heating/tank cleaning
[tons/day]</t>
  </si>
  <si>
    <t xml:space="preserve">Recommendation </t>
  </si>
  <si>
    <t>Intermediate</t>
  </si>
  <si>
    <t>Total voyage Days [Days]</t>
  </si>
  <si>
    <t xml:space="preserve">Comment </t>
  </si>
  <si>
    <t>Stock Amount</t>
  </si>
  <si>
    <t>Based on current consumption Trends
(updated by the Fuel Optimization Team)</t>
  </si>
  <si>
    <t xml:space="preserve"> Operator's input (BA Voyage profiles)</t>
  </si>
  <si>
    <t xml:space="preserve"> Plan as per last voyage</t>
  </si>
  <si>
    <t>HS HFO  Estimated Total Consumption [Tons]</t>
  </si>
  <si>
    <r>
      <t xml:space="preserve">Steps
</t>
    </r>
    <r>
      <rPr>
        <sz val="11"/>
        <color theme="1"/>
        <rFont val="Calibri"/>
        <family val="2"/>
        <scheme val="minor"/>
      </rPr>
      <t>1. Select vessel(s) in col A ( Currently 5 vessels at once)
2. Update anticipated voyage days in Col V:Y for the last voyage
3. Update cargo related consumption in Col T
4. Follow recommendations in AG</t>
    </r>
  </si>
  <si>
    <t>Data in these columns automatically picked based on the Selected Vessel in Col A (Data from MSPS/SEMARK Noon Reports)</t>
  </si>
  <si>
    <t>Current Stock  Vs.  Estimated Consumption [Tons]</t>
  </si>
  <si>
    <t>KA6</t>
  </si>
  <si>
    <t>Celsius Randers</t>
  </si>
  <si>
    <t>KA3</t>
  </si>
  <si>
    <t>Celsius Riga</t>
  </si>
  <si>
    <t>KA5</t>
  </si>
  <si>
    <t>Celsius Roskilde</t>
  </si>
  <si>
    <t>KB4</t>
  </si>
  <si>
    <t>Maersk Maru</t>
  </si>
  <si>
    <t>KA2</t>
  </si>
  <si>
    <t>Celsius Esbjerg</t>
  </si>
  <si>
    <t>KC2</t>
  </si>
  <si>
    <t>Furuholmen</t>
  </si>
  <si>
    <t>Amount to be burned to reach safe ROB level</t>
  </si>
  <si>
    <t>KA7</t>
  </si>
  <si>
    <t>Eco Fleet</t>
  </si>
  <si>
    <t>Non ECA</t>
  </si>
  <si>
    <t>ECA</t>
  </si>
  <si>
    <t>ALM</t>
  </si>
  <si>
    <t>FLEET INFORMATION</t>
  </si>
  <si>
    <t>PHYSICAL SPECIFICATIONS</t>
  </si>
  <si>
    <t>COMMERCIAL FLEXIBILITY</t>
  </si>
  <si>
    <t>CONSUMPTION FIGURES (Main+Aux.+Boilers / 24h up to and incl. Beaufort/Sea State 4)</t>
  </si>
  <si>
    <t>Tramos Code</t>
  </si>
  <si>
    <t>YEAR BUILT</t>
  </si>
  <si>
    <t>CAP, IF APP (1, 2, 3, 4)</t>
  </si>
  <si>
    <t>ICE CLASS TYPE (1A, 1B, 1C, NA)</t>
  </si>
  <si>
    <t>SUMMER DEADWEIGHT</t>
  </si>
  <si>
    <t>CUBIC</t>
  </si>
  <si>
    <t>CAN BE PLACED ON 6 MONTH TC? (yes/no)</t>
  </si>
  <si>
    <t>CAN TRADE DPP AT OPERATORS' DISCRETION AND REDELIVERED AS SUCH? (yes/no)</t>
  </si>
  <si>
    <t>ABLE TO BURN LSMGO ALTERNATIVES?</t>
  </si>
  <si>
    <t>IDLE (tons/day)</t>
  </si>
  <si>
    <t>DISCHARGING (tons/day)</t>
  </si>
  <si>
    <t>BALLAST 11 knots (tons/day)</t>
  </si>
  <si>
    <t>LADEN 11.5 knots (tons/day)</t>
  </si>
  <si>
    <t>J2A</t>
  </si>
  <si>
    <t>1C</t>
  </si>
  <si>
    <t>YES</t>
  </si>
  <si>
    <t>NO</t>
  </si>
  <si>
    <t>J2B</t>
  </si>
  <si>
    <t>J2C</t>
  </si>
  <si>
    <t>J2D</t>
  </si>
  <si>
    <t>J2E</t>
  </si>
  <si>
    <t>1A</t>
  </si>
  <si>
    <t>J2F</t>
  </si>
  <si>
    <t>J2G</t>
  </si>
  <si>
    <t>J2H</t>
  </si>
  <si>
    <t>J2I</t>
  </si>
  <si>
    <t>J2J</t>
  </si>
  <si>
    <t>U41</t>
  </si>
  <si>
    <t>U30</t>
  </si>
  <si>
    <t>U40</t>
  </si>
  <si>
    <t>U47</t>
  </si>
  <si>
    <t>J1S</t>
  </si>
  <si>
    <t>J4T</t>
  </si>
  <si>
    <t>NA</t>
  </si>
  <si>
    <t xml:space="preserve"> NO </t>
  </si>
  <si>
    <t>KC6</t>
  </si>
  <si>
    <t>KC5</t>
  </si>
  <si>
    <t>KC7</t>
  </si>
  <si>
    <t>Recommended HS HFO R.O.B  [Tons]</t>
  </si>
  <si>
    <t>Trading restrictions</t>
  </si>
  <si>
    <t>IMO TYPE (2,3,NA)</t>
  </si>
  <si>
    <t>CBM 98% INCL. SLOP TANKS</t>
  </si>
  <si>
    <t>SW Draft with 33kt cargo + 1.5kt constants  (Meters)</t>
  </si>
  <si>
    <t>MAIN ENGINE LOAD. VESSEL CAN STEAM WITH LOW ENGINE POWER (10-35%, 7-8 knots) (PLEASE X AS APPLICABLE)</t>
  </si>
  <si>
    <t>ABLE TO BURN MGO ALTERNATIVES?</t>
  </si>
  <si>
    <t>RESTRICTED TRADING COUNTRIES / REGIONS (Please specify which if any)</t>
  </si>
  <si>
    <t>BALLAST 12.5 knots (tons/day)</t>
  </si>
  <si>
    <t>LADEN 12.5 knots (tons/day)</t>
  </si>
  <si>
    <t xml:space="preserve">Up to 20 hours per 24 </t>
  </si>
  <si>
    <t xml:space="preserve">Up to 12 hours per 24 </t>
  </si>
  <si>
    <t>Only 35-45% (slow steaming)</t>
  </si>
  <si>
    <t>Cuba (+0.5)</t>
  </si>
  <si>
    <t>Israel (+0.5)</t>
  </si>
  <si>
    <t>WAF (+2)</t>
  </si>
  <si>
    <t>EAF (+1)</t>
  </si>
  <si>
    <t>X</t>
  </si>
  <si>
    <t>No</t>
  </si>
  <si>
    <t>Yes</t>
  </si>
  <si>
    <t>Maersk Rosyth</t>
  </si>
  <si>
    <t>MAT</t>
  </si>
  <si>
    <t>Tramos code</t>
  </si>
  <si>
    <t>BW Draft with 37cargo+1.5 constants w/in 11.27 m</t>
  </si>
  <si>
    <t>RESTRICTED TRADING COUNTRIES / REGIONS  (Please specify which if any of Israel, WAF, Cuba, EAF)</t>
  </si>
  <si>
    <t>BALLAST 13 knots (tons/day)</t>
  </si>
  <si>
    <t>Cuba(+0.5)</t>
  </si>
  <si>
    <t>Israel(+0.5)</t>
  </si>
  <si>
    <t>WAF(+2)</t>
  </si>
  <si>
    <t>EAF(+1)</t>
  </si>
  <si>
    <t>J7I</t>
  </si>
  <si>
    <t>Maersk Magellan</t>
  </si>
  <si>
    <t>U93</t>
  </si>
  <si>
    <t>O15</t>
  </si>
  <si>
    <t>MA5</t>
  </si>
  <si>
    <t>MA8</t>
  </si>
  <si>
    <t>MA6</t>
  </si>
  <si>
    <t>MA7</t>
  </si>
  <si>
    <t>A5C</t>
  </si>
  <si>
    <t>Maersk Cebu</t>
  </si>
  <si>
    <t>J9V</t>
  </si>
  <si>
    <t>Maersk Cancun</t>
  </si>
  <si>
    <t>Maersk Corsica</t>
  </si>
  <si>
    <t>J7J</t>
  </si>
  <si>
    <t>MA3</t>
  </si>
  <si>
    <t>J7O</t>
  </si>
  <si>
    <t>J8M</t>
  </si>
  <si>
    <t>Maersk Miyajima</t>
  </si>
  <si>
    <t>CEL</t>
  </si>
  <si>
    <t>KB8</t>
  </si>
  <si>
    <t>KC1</t>
  </si>
  <si>
    <t>MIK</t>
  </si>
  <si>
    <t>Challenge Pacific</t>
  </si>
  <si>
    <t>LOA</t>
  </si>
  <si>
    <t>RESTRICTED TRADING COUNTRIES IN EAF</t>
  </si>
  <si>
    <t>-</t>
  </si>
  <si>
    <t>Beam less or equal to 44m</t>
  </si>
  <si>
    <t>Draft &lt;15m with 100k Fuel Oil + 5kt constants  (Meters)</t>
  </si>
  <si>
    <t>ADDITIONAL TRADING COUNTRIES / REGIONS  (Please specify which if any of Cuba, WAF)</t>
  </si>
  <si>
    <t>WAF</t>
  </si>
  <si>
    <t>31 Days</t>
  </si>
  <si>
    <t>20 Days</t>
  </si>
  <si>
    <t>15  Days</t>
  </si>
  <si>
    <t>31 Days Stock</t>
  </si>
  <si>
    <t>20 Days Stock</t>
  </si>
  <si>
    <t>15  Days Stock</t>
  </si>
  <si>
    <t xml:space="preserve">For 1st Oct ROB
 </t>
  </si>
  <si>
    <t xml:space="preserve">For 1st Nov ROB
</t>
  </si>
  <si>
    <t xml:space="preserve">For 1st DEC ROB
</t>
  </si>
  <si>
    <t>Current Stock  Vs.  Recommended R.O.B  [Tons]</t>
  </si>
  <si>
    <t>YTD Treading % in ECA</t>
  </si>
  <si>
    <t xml:space="preserve"> Total Consumptions </t>
  </si>
  <si>
    <t>Avg Monthly Cons[MT]</t>
  </si>
  <si>
    <t>Songa Opal</t>
  </si>
  <si>
    <t>Songa Topaz</t>
  </si>
  <si>
    <t>From BA
Cons[MT]</t>
  </si>
  <si>
    <t>TC-IN (MTA )</t>
  </si>
  <si>
    <t>TC-Out (MPT)</t>
  </si>
  <si>
    <t>Re-delivery Date</t>
  </si>
  <si>
    <t>TC-Out Ships</t>
  </si>
  <si>
    <t>Maersk Murotsu</t>
  </si>
  <si>
    <t>Head Owner ( for TC-IN/Out vessels)</t>
  </si>
  <si>
    <t>Charterer</t>
  </si>
  <si>
    <t>Maersk Kaya</t>
  </si>
  <si>
    <t>Maersk Kalea</t>
  </si>
  <si>
    <t>Redelivered  Ships</t>
  </si>
  <si>
    <t>No of FO Settling tks and volume of each tank</t>
  </si>
  <si>
    <t>No of FO Service tks and volume of each tank</t>
  </si>
  <si>
    <t xml:space="preserve">Tank filling [%] </t>
  </si>
  <si>
    <t>Operator</t>
  </si>
  <si>
    <t>Songa Diamond</t>
  </si>
  <si>
    <t>3 nos. - 295 / 216</t>
  </si>
  <si>
    <t>3 nos. - 325 / 188</t>
  </si>
  <si>
    <t>3 nos. - 223 / 182</t>
  </si>
  <si>
    <t>3 nos. - 350 / 225</t>
  </si>
  <si>
    <t>3 nos. - 272 / 178</t>
  </si>
  <si>
    <t>4 nos. 420 / 320</t>
  </si>
  <si>
    <t>85-88%</t>
  </si>
  <si>
    <t>3 nos. 295  / 195</t>
  </si>
  <si>
    <t>3 nos. 307 /  203</t>
  </si>
  <si>
    <t>4 nos. 290  / 125</t>
  </si>
  <si>
    <t>4 nos. 442 / 395</t>
  </si>
  <si>
    <t>4 nos. 435 / 395</t>
  </si>
  <si>
    <t>3 nos. 400 / 220</t>
  </si>
  <si>
    <t>3 nos. 210 / 169</t>
  </si>
  <si>
    <t xml:space="preserve">4 nos. 390 / 146 </t>
  </si>
  <si>
    <t>3 nos. 329 / 206</t>
  </si>
  <si>
    <t>3 nos. 448 / 355</t>
  </si>
  <si>
    <t>3 nos. 204 / 165</t>
  </si>
  <si>
    <t>3 nos. 200 / 160</t>
  </si>
  <si>
    <t>3 nos. 600 / 400</t>
  </si>
  <si>
    <t>3 nos. 608 / 400</t>
  </si>
  <si>
    <t>3 nos. 322 / 201</t>
  </si>
  <si>
    <t>3 nos. 656 / 324</t>
  </si>
  <si>
    <t>3 nos. 464 / 294</t>
  </si>
  <si>
    <t>4 nos. 870 / 74</t>
  </si>
  <si>
    <t>2 nos. / 877 / 465</t>
  </si>
  <si>
    <t>3 nos. 738 / 406</t>
  </si>
  <si>
    <t>3 nos. 703 / 319</t>
  </si>
  <si>
    <t>3 nos. 431 / 228</t>
  </si>
  <si>
    <t>3 nos. 400 / 233</t>
  </si>
  <si>
    <t>3 nos. 810 / 309</t>
  </si>
  <si>
    <t>3 nos. 360 / 229</t>
  </si>
  <si>
    <t>3 nos. 800 / 600</t>
  </si>
  <si>
    <t>2 nos. 1262 / 781</t>
  </si>
  <si>
    <t>3 nos.  280 / 225</t>
  </si>
  <si>
    <t>3 nos. 407 / 294</t>
  </si>
  <si>
    <t>4 nos. 347 / 130</t>
  </si>
  <si>
    <t>4 nos.  286 / 130</t>
  </si>
  <si>
    <t>Wil get scrubbers from WK 43</t>
  </si>
  <si>
    <t>3 nos. 317 / 209</t>
  </si>
  <si>
    <t>3 nos. 415 / 183</t>
  </si>
  <si>
    <t>3 Nos. 400 / 252</t>
  </si>
  <si>
    <t>3 nos. 478 / 254</t>
  </si>
  <si>
    <t>Blue Moon</t>
  </si>
  <si>
    <t>Rita Maersk</t>
  </si>
  <si>
    <t xml:space="preserve">3 nos 317 / 210 </t>
  </si>
  <si>
    <t>R.O.B date</t>
  </si>
  <si>
    <t>HS HFO 
 [tons]</t>
  </si>
  <si>
    <t>LS HFO 
 [tons]</t>
  </si>
  <si>
    <t>HS MDO 
[tons]</t>
  </si>
  <si>
    <t>LS MDO 
 [tons]</t>
  </si>
  <si>
    <t>3 Nos. , 700/630</t>
  </si>
  <si>
    <t>3 nos, , 442 / 280</t>
  </si>
  <si>
    <t>4 nos. , 326 / 134</t>
  </si>
  <si>
    <t>4 nos. 368 / 195</t>
  </si>
  <si>
    <t>3 nos. , 620 / 345</t>
  </si>
  <si>
    <t>3 nos. , 400 / 252</t>
  </si>
  <si>
    <t>3 nos. , 615 / 408</t>
  </si>
  <si>
    <t>3 nos. , 368 / 352</t>
  </si>
  <si>
    <t>4 nos. , 390 / 207</t>
  </si>
  <si>
    <t>3 nos. 397 / 241</t>
  </si>
  <si>
    <t>3 nos. , 428 / 304</t>
  </si>
  <si>
    <t>2 nos. , 1507 / 989</t>
  </si>
  <si>
    <t>3 nos. , 747 / 615</t>
  </si>
  <si>
    <t>3 nos. , 727 / 620</t>
  </si>
  <si>
    <t>RED</t>
  </si>
  <si>
    <t>3 nos. , 301 /200</t>
  </si>
  <si>
    <t>Maru</t>
  </si>
  <si>
    <t>Enter Manually if required</t>
  </si>
  <si>
    <t>Fuel Opts's input (from BA)</t>
  </si>
  <si>
    <t>Actual Avg Cons/Day</t>
  </si>
  <si>
    <t>HS HFO</t>
  </si>
  <si>
    <t>Min of Actual or BA
(Cons/Day)</t>
  </si>
  <si>
    <t>BA Expected Consumption
(tons/day)</t>
  </si>
  <si>
    <t>4 nos. , 422 / 198</t>
  </si>
  <si>
    <t>KE7</t>
  </si>
  <si>
    <t>Crete</t>
  </si>
  <si>
    <t>KF1</t>
  </si>
  <si>
    <t>Kalahari</t>
  </si>
  <si>
    <t>MHA</t>
  </si>
  <si>
    <t>No of FO Bunker Tks</t>
  </si>
  <si>
    <t>Q4 2019</t>
  </si>
  <si>
    <t>Hans Maersk</t>
  </si>
  <si>
    <t>Harald Maersk</t>
  </si>
  <si>
    <t>Q1 2020</t>
  </si>
  <si>
    <t>Scrubber</t>
  </si>
  <si>
    <t>Docking/Scrubber</t>
  </si>
  <si>
    <t xml:space="preserve">Tank1 </t>
  </si>
  <si>
    <t>Tank2</t>
  </si>
  <si>
    <t>Tank3</t>
  </si>
  <si>
    <t>Tank4</t>
  </si>
  <si>
    <t>Tank5</t>
  </si>
  <si>
    <t>Cleaned?</t>
  </si>
  <si>
    <t xml:space="preserve"> YES </t>
  </si>
  <si>
    <t xml:space="preserve"> NO  </t>
  </si>
  <si>
    <t xml:space="preserve">  NO  </t>
  </si>
  <si>
    <t>Songa Diamond (Scrubber)</t>
  </si>
  <si>
    <t>Songa Opal (Scrubber)</t>
  </si>
  <si>
    <t>Songa Topaz (Scrubber)</t>
  </si>
  <si>
    <t xml:space="preserve"> X </t>
  </si>
  <si>
    <t xml:space="preserve"> NA </t>
  </si>
  <si>
    <t xml:space="preserve"> No </t>
  </si>
  <si>
    <t xml:space="preserve"> Yes </t>
  </si>
  <si>
    <t xml:space="preserve"> x </t>
  </si>
  <si>
    <t>G6D</t>
  </si>
  <si>
    <t>U87</t>
  </si>
  <si>
    <t>J3A</t>
  </si>
  <si>
    <t>G6R</t>
  </si>
  <si>
    <t>J5T</t>
  </si>
  <si>
    <t>U95</t>
  </si>
  <si>
    <t>J2K</t>
  </si>
  <si>
    <t>J2L</t>
  </si>
  <si>
    <t>J2M</t>
  </si>
  <si>
    <t>2Q6</t>
  </si>
  <si>
    <t>J2N</t>
  </si>
  <si>
    <t>J2O</t>
  </si>
  <si>
    <t>J2P</t>
  </si>
  <si>
    <t>J2R</t>
  </si>
  <si>
    <t>J2S</t>
  </si>
  <si>
    <t>J8O</t>
  </si>
  <si>
    <t>J6P</t>
  </si>
  <si>
    <t>J2V</t>
  </si>
  <si>
    <t>J2Z</t>
  </si>
  <si>
    <t>J5R</t>
  </si>
  <si>
    <t>Maersk Piper (Scrubber)</t>
  </si>
  <si>
    <t>JNL</t>
  </si>
  <si>
    <t>5 pcs. 672,2/ 681,2/ 456,6/ 592,2/ 640,2</t>
  </si>
  <si>
    <t>1 pc. 91,7</t>
  </si>
  <si>
    <t>2 pcs, 21 / 25.2</t>
  </si>
  <si>
    <t>2 pcs, 21 / 21</t>
  </si>
  <si>
    <t>No of FO Bunker tks and volume of each tank. m3.</t>
  </si>
  <si>
    <t>4 pcs. 130 / 130 / 110 / 110</t>
  </si>
  <si>
    <t>2 pcs. 23/24</t>
  </si>
  <si>
    <t>2 pcs. 21/18.5</t>
  </si>
  <si>
    <t xml:space="preserve">Tank Configuration &amp;  Tank Capacity </t>
  </si>
  <si>
    <t>3 pcs. 83.66 / 110 / 252</t>
  </si>
  <si>
    <t>2 pcs 29 / 27</t>
  </si>
  <si>
    <t>2 pcs. 21 / 21</t>
  </si>
  <si>
    <t>3 pcs. 212 / 73 / 100</t>
  </si>
  <si>
    <t xml:space="preserve">2 pcs. 29 / 30 </t>
  </si>
  <si>
    <t xml:space="preserve">2 pcs. 17 / 18 </t>
  </si>
  <si>
    <t>3 pcs. 95 / 115 / 118</t>
  </si>
  <si>
    <t>2 pcs. 21 / 38</t>
  </si>
  <si>
    <t>s pcs. 18 / 22</t>
  </si>
  <si>
    <t>4 pcs. 200/ 200/ 100 / 100</t>
  </si>
  <si>
    <t>2 pcs. 23 / 23</t>
  </si>
  <si>
    <t>2 pcs. 15/ 15</t>
  </si>
  <si>
    <t>3 pcs. 122 / 122 / 100</t>
  </si>
  <si>
    <t>2 pcs. 39.5 / 20</t>
  </si>
  <si>
    <t>2 p.cs 25 / 19</t>
  </si>
  <si>
    <t>3 pcs, 218 / 92 / 74</t>
  </si>
  <si>
    <t>2 pcs, 28 / 24</t>
  </si>
  <si>
    <t>2 pcs, 18 / 18</t>
  </si>
  <si>
    <t>3 pcs, 320 / 360 / 60</t>
  </si>
  <si>
    <t>2 pcs, 18,6 / 18,3</t>
  </si>
  <si>
    <t>2 pcs 18,5 / 18,3</t>
  </si>
  <si>
    <t>4 pcs, 115 / 145 / 87 / 147</t>
  </si>
  <si>
    <t>2 pcs, 39 / 27</t>
  </si>
  <si>
    <t>4 pcs, 134,3 / 151 / 88 / 172,7</t>
  </si>
  <si>
    <t>2 pcs , 39.9 / 30</t>
  </si>
  <si>
    <t>2 pcs, 37,7 / 28,10</t>
  </si>
  <si>
    <t>2 pcs, 37 / 25</t>
  </si>
  <si>
    <t>4 pcs, 125,3 / 154 / 10,2 / 43,7</t>
  </si>
  <si>
    <t>2 pcs, 39,9 / 27,8</t>
  </si>
  <si>
    <t>2 pcs, 37,3 / 29,6</t>
  </si>
  <si>
    <t>3 pcs, 336,54 / 373,57 / 68,29</t>
  </si>
  <si>
    <t>1 pcs, 18,3</t>
  </si>
  <si>
    <t>3 pcs, 18,16 / 18,05 / 16,43</t>
  </si>
  <si>
    <t>3 pcs, 315 / 350 / 65</t>
  </si>
  <si>
    <t>1 pcs, 15</t>
  </si>
  <si>
    <t>3 pcs, 332,48 / 369,04 / 67,3</t>
  </si>
  <si>
    <t>2 pcs, 17,51 / 17,2</t>
  </si>
  <si>
    <t>2 pcs, 16,93 / 17,2</t>
  </si>
  <si>
    <t>J5Y</t>
  </si>
  <si>
    <t>Operator's Comment</t>
  </si>
  <si>
    <t>KI9</t>
  </si>
  <si>
    <t>Nave Pyxis</t>
  </si>
  <si>
    <t>CAR</t>
  </si>
  <si>
    <t>Lara</t>
  </si>
  <si>
    <t>Challenge Phoenix</t>
  </si>
  <si>
    <t>Klara</t>
  </si>
  <si>
    <t>Horizon Theano</t>
  </si>
  <si>
    <t>Horizon Thetis</t>
  </si>
  <si>
    <t>Hellas Calafia</t>
  </si>
  <si>
    <t>Nave Sextans</t>
  </si>
  <si>
    <t>King Gregory</t>
  </si>
  <si>
    <t>Hellas Marianna</t>
  </si>
  <si>
    <t>Lady Malou</t>
  </si>
  <si>
    <t>Hellas Fighter</t>
  </si>
  <si>
    <t>Proteus (Scrubber)</t>
  </si>
  <si>
    <t>Pro Onyx (Scrubber)</t>
  </si>
  <si>
    <t>Stamatia (Scrubber)</t>
  </si>
  <si>
    <t>Eco Marina del ray (Scrubber)</t>
  </si>
  <si>
    <t>Castor (Scrubber)</t>
  </si>
  <si>
    <t>Ion M (Scrubber)</t>
  </si>
  <si>
    <t>KJ6</t>
  </si>
  <si>
    <t>KK2</t>
  </si>
  <si>
    <t>KJ2</t>
  </si>
  <si>
    <t>Pro Onyx</t>
  </si>
  <si>
    <t>KJ1</t>
  </si>
  <si>
    <t>Eco Marina Del Rey</t>
  </si>
  <si>
    <t>KG9</t>
  </si>
  <si>
    <t>She is proceeding to WAF (TEMA) for loading and will be back to Med for discharging.</t>
  </si>
  <si>
    <t xml:space="preserve">Vessel needed the HSFO bunkers to perform the voy. </t>
  </si>
  <si>
    <t xml:space="preserve">Vsl needed hsfo bunkers for the voy. </t>
  </si>
  <si>
    <t>vessel is  o</t>
  </si>
  <si>
    <t>She is fixed for a long Voyage Taman - Taichung</t>
  </si>
  <si>
    <t>Vessel has high Rob chartering has been advised to look for longer voyage for the vessel.</t>
  </si>
  <si>
    <t xml:space="preserve">Vessel lifted bunker at Taman 0.9%S at lower price (USD 260). She is proceeding to Vung Tau where her ROB would be 450MT. Her next voyage Indonesia - Med is already fixed. </t>
  </si>
  <si>
    <t xml:space="preserve">Bunker needed for the voy. </t>
  </si>
  <si>
    <t>405 MT is Lowsulphur Fuel supplied by Petrobras</t>
  </si>
  <si>
    <t xml:space="preserve">The rob will be disposed as sludge. Vsl on tc out storage in eca. </t>
  </si>
  <si>
    <t>She is on subs for black sea to singapore voy, cleaning will decide after lifting subs</t>
  </si>
  <si>
    <t>Vessel arriving with 100 MT HSFO Bunkers and supplying 450 MT HSFO at Singapore sufficient enough for Vessel to discharge and return back to Indonesia for Loading</t>
  </si>
  <si>
    <t>Red flag raised , vessel at Vietnam since Jun 2019 awaiting discharge, cargo on FH. No tanks cleaned.</t>
  </si>
  <si>
    <t xml:space="preserve">Took redelivery of the vessel at Djibouti, vessel yet to commence cleaning of bunker tanks. </t>
  </si>
  <si>
    <t>No tank cleaned, planned to make one ready soon for complient fuel</t>
  </si>
  <si>
    <t>Vessel is discharging in ports and next voyage not yet fixed.</t>
  </si>
  <si>
    <t xml:space="preserve">Vessel to have HSFO ROB of 280 MT at Paldiski around 11th November and Chartering advised to fix Vessel for Voyage out of ECA Area </t>
  </si>
  <si>
    <t>Hve to give more bunker to allow her reach safely to DD, tanks will be cleaned in DD and then will provide compliant fuel</t>
  </si>
  <si>
    <t>She is fixed for long voyage after loading from Amazon river discharge Bejaia</t>
  </si>
  <si>
    <t>Will Be out of Commercial Management after this voyage</t>
  </si>
  <si>
    <t>655</t>
  </si>
  <si>
    <t>046</t>
  </si>
  <si>
    <t>230</t>
  </si>
  <si>
    <t>254</t>
  </si>
  <si>
    <t>251</t>
  </si>
  <si>
    <t>063</t>
  </si>
  <si>
    <t>995</t>
  </si>
  <si>
    <t>113</t>
  </si>
  <si>
    <t>651</t>
  </si>
  <si>
    <t>803</t>
  </si>
  <si>
    <t>004</t>
  </si>
  <si>
    <t>158</t>
  </si>
  <si>
    <t>379</t>
  </si>
  <si>
    <t>200</t>
  </si>
  <si>
    <t>198</t>
  </si>
  <si>
    <t>199</t>
  </si>
  <si>
    <t>378</t>
  </si>
  <si>
    <t>019</t>
  </si>
  <si>
    <t>845</t>
  </si>
  <si>
    <t>844</t>
  </si>
  <si>
    <t>646</t>
  </si>
  <si>
    <t>183</t>
  </si>
  <si>
    <t>4 nos. - 295 / 216</t>
  </si>
  <si>
    <t>Maersk Crete</t>
  </si>
  <si>
    <t xml:space="preserve">4 pcs. 210,2/ 253,5/ 417,9/ 356,2 </t>
  </si>
  <si>
    <t xml:space="preserve">2 pcs. 33,5/ 20,2 </t>
  </si>
  <si>
    <t>2 pcs. 33,5/ 20,2</t>
  </si>
  <si>
    <t xml:space="preserve"> New Vessel</t>
  </si>
  <si>
    <t xml:space="preserve">	Blue Moon ( Maersk Jeddah)</t>
  </si>
  <si>
    <t>Largo Mariner</t>
  </si>
  <si>
    <t>will be sold to Owners</t>
  </si>
  <si>
    <t>first tank expect to be ready by first week Nov</t>
  </si>
  <si>
    <t>first tank to be ready by mid nov</t>
  </si>
  <si>
    <t>Storage tk centre is clean for 0.5 FO</t>
  </si>
  <si>
    <t>Not cleaned yet</t>
  </si>
  <si>
    <t>Not cleaned yet as tanks are small.Cleaning to start by first week November</t>
  </si>
  <si>
    <t>5 pcs. 231,8/ 241,3/ 337,8/ 377,6/ 785,1</t>
  </si>
  <si>
    <t>2 pcs. 44,9/ 44,9</t>
  </si>
  <si>
    <t>2 pcs. 32,2/ 32,2</t>
  </si>
  <si>
    <t xml:space="preserve">	</t>
  </si>
  <si>
    <t>Blue Moon ( Maersk Jeddah)</t>
  </si>
  <si>
    <t>Bunker Tank Capacities</t>
  </si>
  <si>
    <t>Settling Tank</t>
  </si>
  <si>
    <t>Service Tank</t>
  </si>
  <si>
    <t xml:space="preserve">Stt.Tank1 </t>
  </si>
  <si>
    <t>Stt.  Tank2</t>
  </si>
  <si>
    <t>Ser. Tk. 2</t>
  </si>
  <si>
    <t>Ser. Tk. 1</t>
  </si>
  <si>
    <t>Ser. Tk. 3</t>
  </si>
  <si>
    <t xml:space="preserve">Scrubber Vessel - Not delivered yet </t>
  </si>
  <si>
    <t xml:space="preserve">intend to have 1 main and 1 sett-serv ready by mid Nov </t>
  </si>
  <si>
    <t xml:space="preserve">1 tank out of 3 will be ready at Jebel Ali </t>
  </si>
  <si>
    <t xml:space="preserve">intend to have 1 main and 1 sett-serv ready by mid Nov // cha informed that next voyage not to be ECA </t>
  </si>
  <si>
    <t xml:space="preserve">once consumed ; intend to have 1 sett-serv ready . Cha has been informed of the high ROB </t>
  </si>
  <si>
    <t xml:space="preserve">1or 2 tanks can be cleaned  // cha has been informed to fix outside ECA to consume the HFO </t>
  </si>
  <si>
    <t xml:space="preserve">3 tanks ready </t>
  </si>
  <si>
    <t>1 tank ready</t>
  </si>
  <si>
    <t>2 tanks ready</t>
  </si>
  <si>
    <t>2 tank ready</t>
  </si>
  <si>
    <t>Tanks only inspected, Vessel will prepare atleast 1 tank by Nov 1st week, Will Supply compliant fuel at Primorsk around 10 Nov. Vessel will be on a long voyage and will clean the remaining tanks in laden condition</t>
  </si>
  <si>
    <t>No  tank ready as we have onyly 2 tanks and depending on the next voyage will stem HSFO and get the tanks cleaned by Nov 2nd week</t>
  </si>
  <si>
    <t>Vesssel will load at Sitra and proceed to Suez for disc. Expected ROB by 1st week Nov is 400 MT. Vessel will most likely ballast to Med for loading as Afra market has come up or else ballast to AG again. Therefore vsl has ROB only till mid Nov. 3 tanks cleaning in progress and will be ready by 1st week Nov</t>
  </si>
  <si>
    <t>Discussed the same with TC charterer and they are planning to fix a long TA voyage outside Eca, 1 Tank ready</t>
  </si>
  <si>
    <t>A5H</t>
  </si>
  <si>
    <t>Curacao</t>
  </si>
  <si>
    <t>KH2</t>
  </si>
  <si>
    <t>Helene</t>
  </si>
  <si>
    <t>KJ9</t>
  </si>
  <si>
    <t>KK6</t>
  </si>
  <si>
    <t>KC4</t>
  </si>
  <si>
    <t>Sloman Hebe</t>
  </si>
  <si>
    <t xml:space="preserve">vsl cleaning 1 P tank </t>
  </si>
  <si>
    <t>Long term TC out with Stena</t>
  </si>
  <si>
    <t>2 tanks to be ready under process</t>
  </si>
  <si>
    <t>service and settling tank ready 1 set</t>
  </si>
  <si>
    <t xml:space="preserve">Scrubber Vessel </t>
  </si>
  <si>
    <t>5 pcs, 126/ 116 / 111 / 111 / 93</t>
  </si>
  <si>
    <t>5 pcs, 26 / 29 / 26 / 29/ 20</t>
  </si>
  <si>
    <t>4 pcs, 138 / 126 / 100 / 97</t>
  </si>
  <si>
    <t>2 pcs , 28 / 28</t>
  </si>
  <si>
    <t>4 pcs, 120 / 100 / 100 / 120</t>
  </si>
  <si>
    <t>2 pcs, 25 / 30</t>
  </si>
  <si>
    <t>3 pcs, 137 / 132 / 108</t>
  </si>
  <si>
    <t>2 pcs 42 / 24</t>
  </si>
  <si>
    <t>KI8</t>
  </si>
  <si>
    <t>Proteus</t>
  </si>
  <si>
    <t>1 tank will be ready by 05 Nov, 3 more by 15 Nov</t>
  </si>
  <si>
    <t>KK3</t>
  </si>
  <si>
    <t>Stamatia</t>
  </si>
  <si>
    <t>1st Nov Recommended ROB</t>
  </si>
  <si>
    <t>KH4</t>
  </si>
  <si>
    <t>Henriette</t>
  </si>
  <si>
    <t>Bunkers have been planned so that Vessel will arrive a Discharge Port in Australia with 80 MT HSFO and thereafter we will deliver the Vessel to New Owners at Singapore with VLSFO Bunkers</t>
  </si>
  <si>
    <t>Vessel is now fixed for voyage SIN-CHITTA so she expected to open in Singapore again on 17th Nov with 250 mt which is ok</t>
  </si>
  <si>
    <t>Basis current ROB vessel need atleast 5 days of sailing which is not a issue</t>
  </si>
  <si>
    <t>Vessel will be proceeding to  long voyage towards Europe to discharge several ports in UK</t>
  </si>
  <si>
    <t>Vessel doing Sriracha - TPP currect ROB not an issue</t>
  </si>
  <si>
    <t>HSFO bunkering will be planned as per next voy. VLSFO can be taken in 1P &amp; 1S .</t>
  </si>
  <si>
    <t>proceeding towards Rotterdam for orders, on confirmation of disport HSFO &amp; VLSFO will be supplied at Malta.</t>
  </si>
  <si>
    <t>ROB to complete current voy and to come back to Fujairah . No tanks ready as HSFO in all tanks.</t>
  </si>
  <si>
    <t>ROB as per ncurrent voyage &amp; next supply of HSFO/VLSFO at  Fujairah on fixing of next voy.</t>
  </si>
  <si>
    <t>ROB just to complete tentative next voy Singpore to Chittagong &amp; back , 1P &amp; Minor tank cleaned. Supplying 190 MT VLSFO at Singapore on 11 Nov.</t>
  </si>
  <si>
    <t>Vessel trading in China ECA, Red flag raised to Chartering, HSFO ROB 144 MT (about 7 days sailing), But due to commercial impact not planning to fix outside DECA. One tank cleaned and has VLSFO now, 2 tanks uncleaned. One has LSMGO.</t>
  </si>
  <si>
    <t xml:space="preserve">vessel has approx 400 MT HSFO and will be sailing to aden for discharge </t>
  </si>
  <si>
    <t xml:space="preserve">Vessel will complte discharge at Dar Es salaam and will come back to Fuj ( 10 days voyage) . Vessel has approx 400 MT HSFO </t>
  </si>
  <si>
    <t>vessel bunkers are min upon arrival LA</t>
  </si>
  <si>
    <t>vessel has min bunkers to safely reach dry dock</t>
  </si>
  <si>
    <t xml:space="preserve">scrubber vessel </t>
  </si>
  <si>
    <t>vessel on the way to australia with min bunkers</t>
  </si>
  <si>
    <t xml:space="preserve">vessel on TC out to GAM , bHSFO bunkers will finish by mid dec. </t>
  </si>
  <si>
    <t>Trading Irish Sea</t>
  </si>
  <si>
    <t>On TC out HSFO currently being burnt</t>
  </si>
  <si>
    <t>All tanks ready for LSFO</t>
  </si>
  <si>
    <t xml:space="preserve">Red flag </t>
  </si>
  <si>
    <t>Trading outside the Pool till 2020</t>
  </si>
  <si>
    <t>Vessel will arrive disport China o/a 20th November with HSFO ROB of 50 MT</t>
  </si>
  <si>
    <t xml:space="preserve">Bunkers onbd only for safe reach disport , ETA Surabaya 16th Nov + 250 MT arranged at Singapore in laden passage as per next TC out fixture ( Vessel to have sufficient Bunkers to safe reach Singapore after Surabaya / Sandakan ) </t>
  </si>
  <si>
    <t xml:space="preserve">Bunkers onbd only for safe reach disport , ETA NOLA 13th Nov ; 100 Mtordered at NOLA as per next TC out fixture ( Vessel to have sufficient Bunkers to safe reach Kingston after Puerto Castilla , STD Castilla &amp;  Santa Marta  ) </t>
  </si>
  <si>
    <t>Present Bunkers sufficient enough reach Taman for dishcarging ( ETA 01st Dec 2019)</t>
  </si>
  <si>
    <t>Operator comments</t>
  </si>
  <si>
    <t>Long confirmed voyage. Mesaieed&gt;Singapore). CST Belchem to advise on tank readiness.</t>
  </si>
  <si>
    <t>VMP</t>
  </si>
  <si>
    <t>Will sail from Mombasa today to Fujairah for next voy. 2 tanks are ready for 2020</t>
  </si>
  <si>
    <t>2 tanks are ready for 2020</t>
  </si>
  <si>
    <t>Small Stbd tank ready and cleaned for VLSFO</t>
  </si>
  <si>
    <t>Was bunkered for present voyage/Open in Haldia. SG desk to plan next bunkers.</t>
  </si>
  <si>
    <t>Was bunkered for present voyage. Open in Kakinada. SG desk to plan netxt bunkers. // Tanks were cleaned once in DD in Aug/19</t>
  </si>
  <si>
    <t>Vessel will have an ROB of 170 MT HSFO around End November on this Voyage.</t>
  </si>
  <si>
    <t>Vessel having ROB around 66 T nov First week / Chartering planning voy from Russia to china. Once fixed will supply HFO for her Voy. Vessel has one of the big HFO tank ready for receiving compliant fuel.</t>
  </si>
  <si>
    <t xml:space="preserve">Vessel is at Venice anchorage where she might have to wait for 25 to 30 days for discharge. Red flag is raised. </t>
  </si>
  <si>
    <t>Not ready to receive VLSFO in any of the tanks. Cleaning stage in progress</t>
  </si>
  <si>
    <t>On a TA voyage. 2 storage tk.Not cleaned yet</t>
  </si>
  <si>
    <t>Vessel will be discharging in  WAF and next plan is US - Norway 45 days voy.</t>
  </si>
  <si>
    <t>intend to have 1 main and 1 sett-serv ready after Taman and depending on next voy will plan to supply VLSFO</t>
  </si>
  <si>
    <t>ROB is incorrect . Present ROB 170 mt HSFO. Vessel is fixed for discharge in Aliaga .</t>
  </si>
  <si>
    <t>Nord Vantage</t>
  </si>
  <si>
    <t>Henning Maersk</t>
  </si>
  <si>
    <t>Henriette Maersk</t>
  </si>
  <si>
    <t>Henry Maersk</t>
  </si>
  <si>
    <t>Hulda Maersk</t>
  </si>
  <si>
    <t>Helene Maersk</t>
  </si>
  <si>
    <t xml:space="preserve">Rosy </t>
  </si>
  <si>
    <t>Lagertha</t>
  </si>
  <si>
    <t>KH1</t>
  </si>
  <si>
    <t>Harald</t>
  </si>
  <si>
    <t>KH6</t>
  </si>
  <si>
    <t>Hulda</t>
  </si>
  <si>
    <t>Vessel proceeding in long voyage to EAFR and back, current qty justified.</t>
  </si>
  <si>
    <t>Vessel proceeding to US for discharge will reach Disport with min bunkers.</t>
  </si>
  <si>
    <t>No Comments</t>
  </si>
  <si>
    <t>Only 2 tanks .She will clean one tank by 9th November.</t>
  </si>
  <si>
    <t>1P Storage tank cleaned. VLSFO stemmed at Houston</t>
  </si>
  <si>
    <t>2S Storage tank cleaned</t>
  </si>
  <si>
    <t>FO Tank port cleaned</t>
  </si>
  <si>
    <t>3 Storage tank ready for VLSFO as only draining procedure adopted</t>
  </si>
  <si>
    <t>Vessel is in drydock and will be out of dock by  first week - mid of december , can be supplied with the compliant fuel directly.</t>
  </si>
  <si>
    <t>Vessel is being redelivered to owners by 11th Nov , talks for commencing the bunker tank cleaning has astarted . We should have a clean tank in a weeks time.</t>
  </si>
  <si>
    <t>Vessel on her way to WAF, one tank is already ready for complaint fuel .</t>
  </si>
  <si>
    <t>Vessel will be cleaning one of the tank for complaint fuel on present voayeg to Malta.</t>
  </si>
  <si>
    <t>presently vessel has HSFO 20 6MT, vessel trading in ECA from two last 2 voyages. One tank is ready for complaint fuel</t>
  </si>
  <si>
    <t>Vessel trading in ECA for the present voyage  and she has prepared one tank for the complaint fuel.</t>
  </si>
  <si>
    <t xml:space="preserve">vessel is going on a transatlantic voayge being on the long voayge we will initiate  bunker tank cleaning . </t>
  </si>
  <si>
    <t>Vessel dischage port is not fixed yet , may go on a transatlantic voyage , if so need to bunker her full and clean th tank as and when as opportunity comes on the voyage.</t>
  </si>
  <si>
    <t xml:space="preserve">Vessel has been bunkered to reach Malta,next  bunkers planned oce disport gets confirmed. </t>
  </si>
  <si>
    <t>VLSFO bunkered in one tank, vessel still using HSFO, plan to use till mid Dec'19</t>
  </si>
  <si>
    <t>Plan to bunker VLSFO in one tank on 11th Nov, vessel still using HSFO, plan to use till mid Dec'19</t>
  </si>
  <si>
    <t>Vessel's one tank ready for VLSFO, plan to use HSFO till mid Dec'19</t>
  </si>
  <si>
    <t>GGA</t>
  </si>
  <si>
    <t>Delivered, plan to bunker VLSFO on 08th Nov, HSFO to use till mid Dec'19</t>
  </si>
  <si>
    <t>Plan to continue on HSFO till mid Dec'19. One tank ready for VLSFO</t>
  </si>
  <si>
    <t>No VLSFO planned on this vessel</t>
  </si>
  <si>
    <t>NSR</t>
  </si>
  <si>
    <t>first tank to be ready by mid nov. Plan to use HSFO till mid Dec'19</t>
  </si>
  <si>
    <t>4 Tanks ready, but 1 will be dirtied again</t>
  </si>
  <si>
    <t>All tanks ready for LSFO after recent Drydock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</si>
</sst>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 #,##0.00_);_(* \(#,##0.00\);_(* &quot;-&quot;??_);_(@_)"/>
    <numFmt numFmtId="166" formatCode="_-* #,##0_-;\-* #,##0_-;_-* &quot;-&quot;_-;_-@_-"/>
    <numFmt numFmtId="167" formatCode="_-* #,##0.00_-;\-* #,##0.00_-;_-* &quot;-&quot;??_-;_-@_-"/>
    <numFmt numFmtId="168" formatCode="dd\-mm\-yyyy\ hh:mm:ss"/>
    <numFmt numFmtId="169" formatCode="0.0"/>
    <numFmt numFmtId="170" formatCode="[$-14009]dd\-mm\-yy;@"/>
    <numFmt numFmtId="171" formatCode="#,##0.0"/>
    <numFmt numFmtId="172" formatCode="#,##0.00_ ;\-#,##0.00\ "/>
  </numFmts>
  <fonts count="4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Calibri"/>
      <family val="2"/>
      <scheme val="minor"/>
    </font>
    <font>
      <sz val="10"/>
      <color theme="1"/>
      <name val="Calibri Light"/>
      <family val="1"/>
      <scheme val="major"/>
    </font>
    <font>
      <sz val="10"/>
      <color indexed="8"/>
      <name val="Arial"/>
      <family val="2"/>
    </font>
    <font>
      <b/>
      <sz val="16"/>
      <color theme="1"/>
      <name val="Calibri"/>
      <family val="2"/>
      <scheme val="minor"/>
    </font>
    <font>
      <u/>
      <sz val="11"/>
      <color theme="1"/>
      <name val="Calibri"/>
      <family val="2"/>
      <scheme val="minor"/>
    </font>
    <font>
      <b/>
      <sz val="14"/>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8"/>
      <color theme="1"/>
      <name val="Calibri"/>
      <family val="2"/>
      <scheme val="minor"/>
    </font>
    <font>
      <sz val="10"/>
      <color indexed="8"/>
      <name val="Calibri"/>
      <family val="2"/>
    </font>
    <font>
      <sz val="10"/>
      <name val="Calibri"/>
      <family val="2"/>
    </font>
    <font>
      <sz val="10"/>
      <color theme="0"/>
      <name val="Calibri"/>
      <family val="2"/>
      <scheme val="minor"/>
    </font>
    <font>
      <sz val="10"/>
      <color rgb="FF000000"/>
      <name val="Calibri Light"/>
      <family val="1"/>
      <scheme val="major"/>
    </font>
    <font>
      <sz val="8"/>
      <color theme="1"/>
      <name val="Calibri Light"/>
      <family val="1"/>
      <scheme val="major"/>
    </font>
    <font>
      <sz val="10"/>
      <name val="Calibri Light"/>
      <family val="1"/>
      <scheme val="major"/>
    </font>
    <font>
      <b/>
      <sz val="12"/>
      <color theme="1"/>
      <name val="Calibri"/>
      <family val="2"/>
      <scheme val="minor"/>
    </font>
    <font>
      <b/>
      <sz val="10"/>
      <color theme="1"/>
      <name val="Calibri Light"/>
      <family val="1"/>
      <scheme val="major"/>
    </font>
    <font>
      <sz val="10"/>
      <color rgb="FFFF0000"/>
      <name val="Calibri"/>
      <family val="2"/>
      <scheme val="minor"/>
    </font>
    <font>
      <sz val="10"/>
      <color rgb="FFFF0000"/>
      <name val="Calibri Light"/>
      <family val="1"/>
      <scheme val="major"/>
    </font>
    <font>
      <b/>
      <sz val="11"/>
      <color rgb="FFFF0000"/>
      <name val="Calibri"/>
      <family val="2"/>
      <scheme val="minor"/>
    </font>
    <font>
      <b/>
      <sz val="16"/>
      <color rgb="FFFF0000"/>
      <name val="Calibri"/>
      <family val="2"/>
      <scheme val="minor"/>
    </font>
    <font>
      <b/>
      <sz val="10"/>
      <color rgb="FFFF0000"/>
      <name val="Calibri Light"/>
      <family val="1"/>
      <scheme val="maj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s>
  <cellStyleXfs count="4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lignment vertical="top"/>
    </xf>
    <xf numFmtId="165" fontId="1" fillId="0" borderId="0" applyFont="0" applyFill="0" applyBorder="0" applyAlignment="0" applyProtection="0"/>
    <xf numFmtId="167" fontId="1" fillId="0" borderId="0" applyFont="0" applyFill="0" applyBorder="0" applyAlignment="0" applyProtection="0"/>
  </cellStyleXfs>
  <cellXfs count="364">
    <xf numFmtId="0" fontId="0" fillId="0" borderId="0" xfId="0"/>
    <xf numFmtId="168" fontId="0" fillId="0" borderId="0" xfId="0" applyNumberFormat="1" applyFont="1" applyFill="1" applyBorder="1" applyAlignment="1" applyProtection="1"/>
    <xf numFmtId="168" fontId="0" fillId="0" borderId="0" xfId="0" applyNumberFormat="1" applyFont="1" applyFill="1" applyBorder="1" applyAlignment="1" applyProtection="1">
      <alignment textRotation="45"/>
    </xf>
    <xf numFmtId="0" fontId="0" fillId="0" borderId="0" xfId="0" applyAlignment="1">
      <alignment textRotation="45"/>
    </xf>
    <xf numFmtId="0" fontId="18" fillId="33" borderId="10" xfId="0" applyFont="1" applyFill="1" applyBorder="1" applyAlignment="1">
      <alignment horizontal="center" vertical="top" wrapText="1" readingOrder="1"/>
    </xf>
    <xf numFmtId="0" fontId="19" fillId="33" borderId="10" xfId="0" applyFont="1" applyFill="1" applyBorder="1" applyAlignment="1">
      <alignment horizontal="center"/>
    </xf>
    <xf numFmtId="1" fontId="0" fillId="0" borderId="0" xfId="0" applyNumberFormat="1"/>
    <xf numFmtId="1" fontId="18" fillId="33" borderId="10" xfId="0" applyNumberFormat="1" applyFont="1" applyFill="1" applyBorder="1" applyAlignment="1">
      <alignment horizontal="center" vertical="top" wrapText="1" readingOrder="1"/>
    </xf>
    <xf numFmtId="1" fontId="19" fillId="0" borderId="10" xfId="0" applyNumberFormat="1" applyFont="1" applyBorder="1" applyAlignment="1">
      <alignment horizontal="center"/>
    </xf>
    <xf numFmtId="170" fontId="0" fillId="0" borderId="0" xfId="0" applyNumberFormat="1"/>
    <xf numFmtId="170" fontId="18" fillId="33" borderId="10" xfId="0" applyNumberFormat="1" applyFont="1" applyFill="1" applyBorder="1" applyAlignment="1">
      <alignment horizontal="center" vertical="top" wrapText="1" readingOrder="1"/>
    </xf>
    <xf numFmtId="170" fontId="19" fillId="0" borderId="10" xfId="0" applyNumberFormat="1" applyFont="1" applyBorder="1" applyAlignment="1">
      <alignment horizontal="center"/>
    </xf>
    <xf numFmtId="0" fontId="0" fillId="0" borderId="10" xfId="0" applyBorder="1"/>
    <xf numFmtId="9" fontId="0" fillId="0" borderId="10" xfId="1" applyFont="1" applyBorder="1"/>
    <xf numFmtId="0" fontId="16" fillId="0" borderId="10" xfId="0" applyFont="1" applyBorder="1" applyAlignment="1">
      <alignment horizontal="center"/>
    </xf>
    <xf numFmtId="169" fontId="0" fillId="0" borderId="10" xfId="0" applyNumberFormat="1" applyBorder="1"/>
    <xf numFmtId="0" fontId="0" fillId="0" borderId="13" xfId="0" applyBorder="1"/>
    <xf numFmtId="170" fontId="16" fillId="0" borderId="0" xfId="0" applyNumberFormat="1" applyFont="1" applyBorder="1" applyAlignment="1">
      <alignment horizontal="center"/>
    </xf>
    <xf numFmtId="0" fontId="18" fillId="33" borderId="10" xfId="0" applyFont="1" applyFill="1" applyBorder="1" applyAlignment="1">
      <alignment horizontal="center" vertical="center" wrapText="1" readingOrder="1"/>
    </xf>
    <xf numFmtId="1" fontId="0" fillId="0" borderId="10" xfId="0" applyNumberFormat="1" applyBorder="1"/>
    <xf numFmtId="1" fontId="16" fillId="0" borderId="10" xfId="0" applyNumberFormat="1" applyFont="1" applyBorder="1"/>
    <xf numFmtId="0" fontId="19" fillId="35" borderId="10" xfId="0" applyFont="1" applyFill="1" applyBorder="1" applyAlignment="1">
      <alignment horizontal="center"/>
    </xf>
    <xf numFmtId="1" fontId="19" fillId="0" borderId="10" xfId="0" applyNumberFormat="1" applyFont="1" applyFill="1" applyBorder="1" applyAlignment="1">
      <alignment horizontal="center"/>
    </xf>
    <xf numFmtId="1" fontId="0" fillId="0" borderId="10" xfId="0" applyNumberFormat="1" applyBorder="1" applyAlignment="1">
      <alignment horizontal="center"/>
    </xf>
    <xf numFmtId="170" fontId="19" fillId="37" borderId="10" xfId="0" applyNumberFormat="1" applyFont="1" applyFill="1" applyBorder="1" applyAlignment="1">
      <alignment horizontal="center"/>
    </xf>
    <xf numFmtId="1" fontId="19" fillId="37" borderId="10" xfId="0" applyNumberFormat="1" applyFont="1" applyFill="1" applyBorder="1" applyAlignment="1">
      <alignment horizontal="center"/>
    </xf>
    <xf numFmtId="1" fontId="0" fillId="35" borderId="10" xfId="1" applyNumberFormat="1" applyFont="1" applyFill="1" applyBorder="1"/>
    <xf numFmtId="0" fontId="0" fillId="35" borderId="17" xfId="0" applyFill="1" applyBorder="1"/>
    <xf numFmtId="1" fontId="16" fillId="37" borderId="18" xfId="0" applyNumberFormat="1" applyFont="1" applyFill="1" applyBorder="1" applyAlignment="1">
      <alignment horizontal="center" vertical="center"/>
    </xf>
    <xf numFmtId="1" fontId="0" fillId="0" borderId="17" xfId="0" applyNumberFormat="1" applyBorder="1" applyAlignment="1">
      <alignment horizontal="center" vertical="center"/>
    </xf>
    <xf numFmtId="9" fontId="0" fillId="0" borderId="10" xfId="0" applyNumberFormat="1" applyBorder="1"/>
    <xf numFmtId="0" fontId="24" fillId="33" borderId="11" xfId="0" applyFont="1" applyFill="1" applyBorder="1" applyAlignment="1">
      <alignment horizontal="center" vertical="center"/>
    </xf>
    <xf numFmtId="0" fontId="24" fillId="33" borderId="10" xfId="0" applyFont="1" applyFill="1" applyBorder="1" applyAlignment="1">
      <alignment horizontal="center" vertical="top" wrapText="1" readingOrder="1"/>
    </xf>
    <xf numFmtId="0" fontId="24" fillId="33" borderId="13" xfId="0" applyFont="1" applyFill="1" applyBorder="1" applyAlignment="1">
      <alignment horizontal="center" vertical="top" wrapText="1" readingOrder="1"/>
    </xf>
    <xf numFmtId="0" fontId="25" fillId="33" borderId="13" xfId="0" applyFont="1" applyFill="1" applyBorder="1" applyAlignment="1">
      <alignment horizontal="center" vertical="top" wrapText="1" readingOrder="1"/>
    </xf>
    <xf numFmtId="0" fontId="25" fillId="33" borderId="10" xfId="0" applyFont="1" applyFill="1" applyBorder="1" applyAlignment="1">
      <alignment horizontal="center" vertical="top" wrapText="1" readingOrder="1"/>
    </xf>
    <xf numFmtId="0" fontId="25" fillId="0" borderId="10" xfId="0" applyFont="1" applyFill="1" applyBorder="1" applyAlignment="1">
      <alignment horizontal="center" vertical="top" wrapText="1" readingOrder="1"/>
    </xf>
    <xf numFmtId="0" fontId="25" fillId="33" borderId="10" xfId="0" applyFont="1" applyFill="1" applyBorder="1"/>
    <xf numFmtId="0" fontId="25" fillId="0" borderId="10" xfId="43" applyFont="1" applyFill="1" applyBorder="1" applyAlignment="1">
      <alignment vertical="center"/>
    </xf>
    <xf numFmtId="0" fontId="25" fillId="0" borderId="10" xfId="0" applyFont="1" applyFill="1" applyBorder="1" applyAlignment="1">
      <alignment readingOrder="1"/>
    </xf>
    <xf numFmtId="0" fontId="25" fillId="0" borderId="10" xfId="0" applyFont="1" applyFill="1" applyBorder="1" applyAlignment="1">
      <alignment horizontal="right" vertical="top" wrapText="1" readingOrder="1"/>
    </xf>
    <xf numFmtId="0" fontId="25" fillId="0" borderId="10" xfId="0" applyFont="1" applyFill="1" applyBorder="1" applyAlignment="1">
      <alignment horizontal="right" readingOrder="1"/>
    </xf>
    <xf numFmtId="3" fontId="25" fillId="0" borderId="10" xfId="44" applyNumberFormat="1" applyFont="1" applyFill="1" applyBorder="1" applyAlignment="1">
      <alignment horizontal="right" readingOrder="1"/>
    </xf>
    <xf numFmtId="165" fontId="25" fillId="0" borderId="10" xfId="44" applyFont="1" applyFill="1" applyBorder="1" applyAlignment="1">
      <alignment horizontal="right" readingOrder="1"/>
    </xf>
    <xf numFmtId="2" fontId="25" fillId="0" borderId="10" xfId="0" applyNumberFormat="1" applyFont="1" applyFill="1" applyBorder="1" applyAlignment="1">
      <alignment horizontal="right" readingOrder="1"/>
    </xf>
    <xf numFmtId="169" fontId="26" fillId="0" borderId="10" xfId="0" applyNumberFormat="1" applyFont="1" applyBorder="1" applyAlignment="1">
      <alignment horizontal="center" vertical="center"/>
    </xf>
    <xf numFmtId="0" fontId="25" fillId="33" borderId="10" xfId="0" applyFont="1" applyFill="1" applyBorder="1" applyAlignment="1">
      <alignment readingOrder="1"/>
    </xf>
    <xf numFmtId="0" fontId="25" fillId="33" borderId="10" xfId="0" applyFont="1" applyFill="1" applyBorder="1" applyAlignment="1">
      <alignment horizontal="right" readingOrder="1"/>
    </xf>
    <xf numFmtId="3" fontId="25" fillId="33" borderId="10" xfId="44" applyNumberFormat="1" applyFont="1" applyFill="1" applyBorder="1" applyAlignment="1">
      <alignment horizontal="right" readingOrder="1"/>
    </xf>
    <xf numFmtId="165" fontId="25" fillId="33" borderId="10" xfId="44" applyFont="1" applyFill="1" applyBorder="1" applyAlignment="1">
      <alignment horizontal="right" readingOrder="1"/>
    </xf>
    <xf numFmtId="2" fontId="25" fillId="33" borderId="10" xfId="0" applyNumberFormat="1" applyFont="1" applyFill="1" applyBorder="1" applyAlignment="1">
      <alignment horizontal="right" readingOrder="1"/>
    </xf>
    <xf numFmtId="169" fontId="26" fillId="0" borderId="10" xfId="0" applyNumberFormat="1" applyFont="1" applyFill="1" applyBorder="1" applyAlignment="1">
      <alignment horizontal="center" vertical="center"/>
    </xf>
    <xf numFmtId="0" fontId="26" fillId="33" borderId="10" xfId="0" applyFont="1" applyFill="1" applyBorder="1"/>
    <xf numFmtId="0" fontId="26" fillId="0" borderId="10" xfId="0" applyFont="1" applyFill="1" applyBorder="1"/>
    <xf numFmtId="0" fontId="18" fillId="33" borderId="17" xfId="0" applyFont="1" applyFill="1" applyBorder="1" applyAlignment="1">
      <alignment horizontal="center" vertical="center" wrapText="1" readingOrder="1"/>
    </xf>
    <xf numFmtId="0" fontId="0" fillId="42" borderId="0" xfId="0" applyFill="1" applyBorder="1" applyAlignment="1">
      <alignment horizontal="center"/>
    </xf>
    <xf numFmtId="0" fontId="23" fillId="0" borderId="0" xfId="0" applyFont="1" applyBorder="1" applyAlignment="1">
      <alignment horizontal="center"/>
    </xf>
    <xf numFmtId="0" fontId="28" fillId="33" borderId="10" xfId="0" applyFont="1" applyFill="1" applyBorder="1" applyAlignment="1">
      <alignment horizontal="center" vertical="top" wrapText="1" readingOrder="1"/>
    </xf>
    <xf numFmtId="0" fontId="27" fillId="33" borderId="10" xfId="0" applyFont="1" applyFill="1" applyBorder="1"/>
    <xf numFmtId="0" fontId="28" fillId="33" borderId="10" xfId="0" applyFont="1" applyFill="1" applyBorder="1" applyAlignment="1">
      <alignment horizontal="center" vertical="center" wrapText="1" readingOrder="1"/>
    </xf>
    <xf numFmtId="2" fontId="28" fillId="33" borderId="10" xfId="0" applyNumberFormat="1" applyFont="1" applyFill="1" applyBorder="1" applyAlignment="1">
      <alignment horizontal="center" vertical="center" wrapText="1" readingOrder="1"/>
    </xf>
    <xf numFmtId="0" fontId="28" fillId="33" borderId="10" xfId="0" applyNumberFormat="1" applyFont="1" applyFill="1" applyBorder="1" applyAlignment="1">
      <alignment horizontal="center" vertical="top" wrapText="1" readingOrder="1"/>
    </xf>
    <xf numFmtId="0" fontId="29" fillId="0" borderId="10" xfId="0" applyFont="1" applyBorder="1" applyAlignment="1">
      <alignment wrapText="1"/>
    </xf>
    <xf numFmtId="0" fontId="28" fillId="0" borderId="10" xfId="0" applyNumberFormat="1" applyFont="1" applyFill="1" applyBorder="1" applyAlignment="1">
      <alignment horizontal="center" vertical="center" wrapText="1" readingOrder="1"/>
    </xf>
    <xf numFmtId="0" fontId="25" fillId="0" borderId="10" xfId="0" applyFont="1" applyFill="1" applyBorder="1"/>
    <xf numFmtId="0" fontId="25" fillId="0" borderId="10" xfId="0" applyFont="1" applyFill="1" applyBorder="1" applyAlignment="1">
      <alignment horizontal="right" vertical="center" readingOrder="1"/>
    </xf>
    <xf numFmtId="3" fontId="25" fillId="0" borderId="10" xfId="44" applyNumberFormat="1" applyFont="1" applyFill="1" applyBorder="1" applyAlignment="1">
      <alignment horizontal="right" vertical="center" readingOrder="1"/>
    </xf>
    <xf numFmtId="169" fontId="25" fillId="0" borderId="10" xfId="44" applyNumberFormat="1" applyFont="1" applyFill="1" applyBorder="1" applyAlignment="1">
      <alignment horizontal="right" vertical="center" readingOrder="1"/>
    </xf>
    <xf numFmtId="165" fontId="25" fillId="0" borderId="10" xfId="44" applyFont="1" applyFill="1" applyBorder="1" applyAlignment="1">
      <alignment horizontal="center" vertical="center" readingOrder="1"/>
    </xf>
    <xf numFmtId="165" fontId="25" fillId="0" borderId="10" xfId="44" applyFont="1" applyFill="1" applyBorder="1" applyAlignment="1">
      <alignment horizontal="center" readingOrder="1"/>
    </xf>
    <xf numFmtId="165" fontId="25" fillId="33" borderId="10" xfId="44" applyFont="1" applyFill="1" applyBorder="1" applyAlignment="1">
      <alignment horizontal="center" readingOrder="1"/>
    </xf>
    <xf numFmtId="1" fontId="25" fillId="33" borderId="10" xfId="0" applyNumberFormat="1" applyFont="1" applyFill="1" applyBorder="1" applyAlignment="1">
      <alignment horizontal="center" readingOrder="1"/>
    </xf>
    <xf numFmtId="2" fontId="25" fillId="33" borderId="10" xfId="0" applyNumberFormat="1" applyFont="1" applyFill="1" applyBorder="1" applyAlignment="1">
      <alignment horizontal="center" readingOrder="1"/>
    </xf>
    <xf numFmtId="169" fontId="19" fillId="0" borderId="10" xfId="0" applyNumberFormat="1" applyFont="1" applyBorder="1" applyAlignment="1">
      <alignment horizontal="center" vertical="center"/>
    </xf>
    <xf numFmtId="167" fontId="25" fillId="0" borderId="10" xfId="44" applyNumberFormat="1" applyFont="1" applyFill="1" applyBorder="1" applyAlignment="1">
      <alignment horizontal="right" vertical="center" readingOrder="1"/>
    </xf>
    <xf numFmtId="171" fontId="25" fillId="0" borderId="10" xfId="44" applyNumberFormat="1" applyFont="1" applyFill="1" applyBorder="1" applyAlignment="1">
      <alignment horizontal="right" vertical="center" readingOrder="1"/>
    </xf>
    <xf numFmtId="3" fontId="25" fillId="0" borderId="10" xfId="0" applyNumberFormat="1" applyFont="1" applyFill="1" applyBorder="1" applyAlignment="1">
      <alignment horizontal="right" vertical="center" readingOrder="1"/>
    </xf>
    <xf numFmtId="169" fontId="25" fillId="0" borderId="10" xfId="0" applyNumberFormat="1" applyFont="1" applyFill="1" applyBorder="1" applyAlignment="1">
      <alignment horizontal="right" vertical="center" readingOrder="1"/>
    </xf>
    <xf numFmtId="2" fontId="25" fillId="35" borderId="10" xfId="0" applyNumberFormat="1" applyFont="1" applyFill="1" applyBorder="1" applyAlignment="1">
      <alignment horizontal="right" readingOrder="1"/>
    </xf>
    <xf numFmtId="0" fontId="25" fillId="0" borderId="10" xfId="0" applyFont="1" applyFill="1" applyBorder="1" applyAlignment="1">
      <alignment horizontal="right" vertical="center"/>
    </xf>
    <xf numFmtId="3" fontId="25" fillId="0" borderId="10" xfId="0" applyNumberFormat="1" applyFont="1" applyFill="1" applyBorder="1" applyAlignment="1">
      <alignment horizontal="right" vertical="center"/>
    </xf>
    <xf numFmtId="169" fontId="25" fillId="0" borderId="10" xfId="0" applyNumberFormat="1" applyFont="1" applyFill="1" applyBorder="1" applyAlignment="1">
      <alignment horizontal="right" vertical="center"/>
    </xf>
    <xf numFmtId="0" fontId="25" fillId="41" borderId="10" xfId="0" applyFont="1" applyFill="1" applyBorder="1"/>
    <xf numFmtId="0" fontId="25" fillId="41" borderId="10" xfId="43" applyFont="1" applyFill="1" applyBorder="1" applyAlignment="1">
      <alignment vertical="center"/>
    </xf>
    <xf numFmtId="0" fontId="25" fillId="41" borderId="10" xfId="0" applyFont="1" applyFill="1" applyBorder="1" applyAlignment="1">
      <alignment horizontal="right" vertical="center"/>
    </xf>
    <xf numFmtId="0" fontId="25" fillId="41" borderId="10" xfId="0" applyFont="1" applyFill="1" applyBorder="1" applyAlignment="1">
      <alignment horizontal="right" vertical="center" readingOrder="1"/>
    </xf>
    <xf numFmtId="3" fontId="25" fillId="41" borderId="10" xfId="0" applyNumberFormat="1" applyFont="1" applyFill="1" applyBorder="1" applyAlignment="1">
      <alignment horizontal="right" vertical="center"/>
    </xf>
    <xf numFmtId="169" fontId="25" fillId="41" borderId="10" xfId="0" applyNumberFormat="1" applyFont="1" applyFill="1" applyBorder="1" applyAlignment="1">
      <alignment horizontal="right" vertical="center"/>
    </xf>
    <xf numFmtId="165" fontId="25" fillId="41" borderId="10" xfId="44" applyFont="1" applyFill="1" applyBorder="1" applyAlignment="1">
      <alignment horizontal="center" vertical="center" readingOrder="1"/>
    </xf>
    <xf numFmtId="165" fontId="25" fillId="41" borderId="10" xfId="44" applyFont="1" applyFill="1" applyBorder="1" applyAlignment="1">
      <alignment horizontal="center" readingOrder="1"/>
    </xf>
    <xf numFmtId="2" fontId="25" fillId="41" borderId="10" xfId="0" applyNumberFormat="1" applyFont="1" applyFill="1" applyBorder="1" applyAlignment="1">
      <alignment horizontal="center" readingOrder="1"/>
    </xf>
    <xf numFmtId="2" fontId="25" fillId="41" borderId="10" xfId="0" applyNumberFormat="1" applyFont="1" applyFill="1" applyBorder="1" applyAlignment="1">
      <alignment horizontal="right" readingOrder="1"/>
    </xf>
    <xf numFmtId="169" fontId="19" fillId="35" borderId="10" xfId="0" applyNumberFormat="1" applyFont="1" applyFill="1" applyBorder="1" applyAlignment="1">
      <alignment horizontal="center" vertical="center"/>
    </xf>
    <xf numFmtId="0" fontId="25" fillId="33" borderId="10" xfId="0" applyFont="1" applyFill="1" applyBorder="1" applyAlignment="1">
      <alignment horizontal="center"/>
    </xf>
    <xf numFmtId="1" fontId="25" fillId="0" borderId="10" xfId="0" applyNumberFormat="1" applyFont="1" applyFill="1" applyBorder="1" applyAlignment="1">
      <alignment horizontal="center" readingOrder="1"/>
    </xf>
    <xf numFmtId="2" fontId="25" fillId="0" borderId="10" xfId="0" applyNumberFormat="1" applyFont="1" applyFill="1" applyBorder="1" applyAlignment="1">
      <alignment horizontal="center" readingOrder="1"/>
    </xf>
    <xf numFmtId="0" fontId="25" fillId="0" borderId="10" xfId="0" applyFont="1" applyFill="1" applyBorder="1" applyAlignment="1">
      <alignment horizontal="center" vertical="center"/>
    </xf>
    <xf numFmtId="2" fontId="25" fillId="0" borderId="10" xfId="0" applyNumberFormat="1" applyFont="1" applyFill="1" applyBorder="1" applyAlignment="1">
      <alignment horizontal="right" vertical="center"/>
    </xf>
    <xf numFmtId="0" fontId="19" fillId="45" borderId="10" xfId="0" applyFont="1" applyFill="1" applyBorder="1" applyAlignment="1">
      <alignment horizontal="center"/>
    </xf>
    <xf numFmtId="0" fontId="27" fillId="33" borderId="11" xfId="0" applyFont="1" applyFill="1" applyBorder="1" applyAlignment="1">
      <alignment horizontal="center" vertical="center"/>
    </xf>
    <xf numFmtId="0" fontId="18" fillId="33" borderId="13" xfId="0" applyFont="1" applyFill="1" applyBorder="1" applyAlignment="1">
      <alignment horizontal="center" vertical="top" wrapText="1" readingOrder="1"/>
    </xf>
    <xf numFmtId="0" fontId="28" fillId="33" borderId="13" xfId="0" applyFont="1" applyFill="1" applyBorder="1" applyAlignment="1">
      <alignment horizontal="center" vertical="top" wrapText="1" readingOrder="1"/>
    </xf>
    <xf numFmtId="0" fontId="28" fillId="0" borderId="10" xfId="0" applyFont="1" applyFill="1" applyBorder="1" applyAlignment="1">
      <alignment horizontal="center" vertical="top" wrapText="1" readingOrder="1"/>
    </xf>
    <xf numFmtId="0" fontId="28" fillId="33" borderId="12" xfId="0" applyFont="1" applyFill="1" applyBorder="1" applyAlignment="1">
      <alignment horizontal="center" vertical="top" wrapText="1" readingOrder="1"/>
    </xf>
    <xf numFmtId="0" fontId="28" fillId="33" borderId="0" xfId="0" applyFont="1" applyFill="1" applyBorder="1" applyAlignment="1">
      <alignment horizontal="center" vertical="top" wrapText="1" readingOrder="1"/>
    </xf>
    <xf numFmtId="0" fontId="26" fillId="0" borderId="13" xfId="0" applyFont="1" applyFill="1" applyBorder="1" applyAlignment="1">
      <alignment horizontal="left"/>
    </xf>
    <xf numFmtId="0" fontId="26" fillId="0" borderId="10" xfId="0" applyFont="1" applyFill="1" applyBorder="1" applyAlignment="1">
      <alignment horizontal="left"/>
    </xf>
    <xf numFmtId="0" fontId="28" fillId="0" borderId="13" xfId="0" applyFont="1" applyFill="1" applyBorder="1" applyAlignment="1">
      <alignment horizontal="right" readingOrder="1"/>
    </xf>
    <xf numFmtId="0" fontId="28" fillId="0" borderId="10" xfId="0" applyFont="1" applyFill="1" applyBorder="1" applyAlignment="1">
      <alignment horizontal="right" readingOrder="1"/>
    </xf>
    <xf numFmtId="166" fontId="28" fillId="0" borderId="10" xfId="44" applyNumberFormat="1" applyFont="1" applyFill="1" applyBorder="1" applyAlignment="1">
      <alignment horizontal="right" readingOrder="1"/>
    </xf>
    <xf numFmtId="165" fontId="28" fillId="0" borderId="10" xfId="44" applyFont="1" applyFill="1" applyBorder="1" applyAlignment="1">
      <alignment horizontal="right" readingOrder="1"/>
    </xf>
    <xf numFmtId="165" fontId="28" fillId="0" borderId="10" xfId="44" applyFont="1" applyFill="1" applyBorder="1" applyAlignment="1">
      <alignment horizontal="center" readingOrder="1"/>
    </xf>
    <xf numFmtId="1" fontId="28" fillId="0" borderId="10" xfId="0" applyNumberFormat="1" applyFont="1" applyFill="1" applyBorder="1" applyAlignment="1">
      <alignment horizontal="center" readingOrder="1"/>
    </xf>
    <xf numFmtId="2" fontId="28" fillId="0" borderId="10" xfId="0" applyNumberFormat="1" applyFont="1" applyFill="1" applyBorder="1" applyAlignment="1">
      <alignment horizontal="right" readingOrder="1"/>
    </xf>
    <xf numFmtId="2" fontId="28" fillId="0" borderId="10" xfId="0" applyNumberFormat="1" applyFont="1" applyFill="1" applyBorder="1" applyAlignment="1">
      <alignment horizontal="center" vertical="center" wrapText="1" shrinkToFit="1" readingOrder="1"/>
    </xf>
    <xf numFmtId="169" fontId="26" fillId="0" borderId="10" xfId="44" applyNumberFormat="1" applyFont="1" applyFill="1" applyBorder="1" applyAlignment="1">
      <alignment vertical="center" readingOrder="1"/>
    </xf>
    <xf numFmtId="169" fontId="30" fillId="0" borderId="10" xfId="44" applyNumberFormat="1" applyFont="1" applyFill="1" applyBorder="1" applyAlignment="1">
      <alignment vertical="center" readingOrder="1"/>
    </xf>
    <xf numFmtId="169" fontId="26" fillId="0" borderId="10" xfId="0" applyNumberFormat="1" applyFont="1" applyFill="1" applyBorder="1" applyAlignment="1">
      <alignment vertical="center" readingOrder="1"/>
    </xf>
    <xf numFmtId="169" fontId="25" fillId="0" borderId="10" xfId="44" applyNumberFormat="1" applyFont="1" applyFill="1" applyBorder="1" applyAlignment="1">
      <alignment vertical="center" readingOrder="1"/>
    </xf>
    <xf numFmtId="0" fontId="26" fillId="0" borderId="13" xfId="0" applyFont="1" applyFill="1" applyBorder="1" applyAlignment="1">
      <alignment horizontal="right" readingOrder="1"/>
    </xf>
    <xf numFmtId="0" fontId="25" fillId="33" borderId="10" xfId="43" applyFont="1" applyFill="1" applyBorder="1" applyAlignment="1">
      <alignment vertical="center"/>
    </xf>
    <xf numFmtId="0" fontId="26" fillId="33" borderId="13" xfId="0" applyFont="1" applyFill="1" applyBorder="1" applyAlignment="1">
      <alignment horizontal="right" readingOrder="1"/>
    </xf>
    <xf numFmtId="0" fontId="28" fillId="33" borderId="10" xfId="0" applyFont="1" applyFill="1" applyBorder="1" applyAlignment="1">
      <alignment horizontal="right" readingOrder="1"/>
    </xf>
    <xf numFmtId="166" fontId="28" fillId="33" borderId="10" xfId="44" applyNumberFormat="1" applyFont="1" applyFill="1" applyBorder="1" applyAlignment="1">
      <alignment horizontal="right" readingOrder="1"/>
    </xf>
    <xf numFmtId="165" fontId="28" fillId="33" borderId="10" xfId="44" applyFont="1" applyFill="1" applyBorder="1" applyAlignment="1">
      <alignment horizontal="center" readingOrder="1"/>
    </xf>
    <xf numFmtId="1" fontId="28" fillId="33" borderId="10" xfId="0" applyNumberFormat="1" applyFont="1" applyFill="1" applyBorder="1" applyAlignment="1">
      <alignment horizontal="center" readingOrder="1"/>
    </xf>
    <xf numFmtId="2" fontId="28" fillId="33" borderId="10" xfId="0" applyNumberFormat="1" applyFont="1" applyFill="1" applyBorder="1" applyAlignment="1">
      <alignment horizontal="right" readingOrder="1"/>
    </xf>
    <xf numFmtId="2" fontId="28" fillId="0" borderId="10" xfId="0" applyNumberFormat="1" applyFont="1" applyFill="1" applyBorder="1" applyAlignment="1">
      <alignment horizontal="center" readingOrder="1"/>
    </xf>
    <xf numFmtId="169" fontId="31" fillId="0" borderId="10" xfId="44" applyNumberFormat="1" applyFont="1" applyFill="1" applyBorder="1" applyAlignment="1">
      <alignment vertical="center" readingOrder="1"/>
    </xf>
    <xf numFmtId="169" fontId="25" fillId="0" borderId="10" xfId="0" applyNumberFormat="1" applyFont="1" applyFill="1" applyBorder="1" applyAlignment="1">
      <alignment vertical="center" readingOrder="1"/>
    </xf>
    <xf numFmtId="0" fontId="26" fillId="35" borderId="13" xfId="0" applyFont="1" applyFill="1" applyBorder="1" applyAlignment="1">
      <alignment horizontal="left"/>
    </xf>
    <xf numFmtId="0" fontId="25" fillId="0" borderId="13" xfId="0" applyFont="1" applyFill="1" applyBorder="1" applyAlignment="1">
      <alignment horizontal="right" readingOrder="1"/>
    </xf>
    <xf numFmtId="166" fontId="25" fillId="0" borderId="10" xfId="44" applyNumberFormat="1" applyFont="1" applyFill="1" applyBorder="1" applyAlignment="1">
      <alignment horizontal="right" readingOrder="1"/>
    </xf>
    <xf numFmtId="0" fontId="18" fillId="0" borderId="10" xfId="0" applyFont="1" applyFill="1" applyBorder="1" applyAlignment="1">
      <alignment horizontal="right" readingOrder="1"/>
    </xf>
    <xf numFmtId="0" fontId="25" fillId="35" borderId="13" xfId="43" applyFont="1" applyFill="1" applyBorder="1" applyAlignment="1">
      <alignment vertical="center"/>
    </xf>
    <xf numFmtId="0" fontId="25" fillId="0" borderId="13" xfId="43" applyFont="1" applyFill="1" applyBorder="1" applyAlignment="1">
      <alignment vertical="center"/>
    </xf>
    <xf numFmtId="169" fontId="28" fillId="0" borderId="10" xfId="0" applyNumberFormat="1" applyFont="1" applyFill="1" applyBorder="1" applyAlignment="1">
      <alignment horizontal="center" vertical="center" wrapText="1" shrinkToFit="1" readingOrder="1"/>
    </xf>
    <xf numFmtId="0" fontId="19" fillId="34" borderId="10" xfId="0" applyFont="1" applyFill="1" applyBorder="1" applyAlignment="1">
      <alignment horizontal="center"/>
    </xf>
    <xf numFmtId="0" fontId="0" fillId="0" borderId="0" xfId="0" applyAlignment="1">
      <alignment horizontal="left"/>
    </xf>
    <xf numFmtId="0" fontId="19" fillId="45" borderId="10" xfId="0" applyFont="1" applyFill="1" applyBorder="1" applyAlignment="1">
      <alignment horizontal="left"/>
    </xf>
    <xf numFmtId="0" fontId="19" fillId="34" borderId="10" xfId="0" applyFont="1" applyFill="1" applyBorder="1" applyAlignment="1">
      <alignment horizontal="left"/>
    </xf>
    <xf numFmtId="0" fontId="19" fillId="0" borderId="10" xfId="0" applyFont="1" applyBorder="1" applyAlignment="1">
      <alignment horizontal="left"/>
    </xf>
    <xf numFmtId="0" fontId="19" fillId="37" borderId="10" xfId="0" applyFont="1" applyFill="1" applyBorder="1" applyAlignment="1">
      <alignment horizontal="center"/>
    </xf>
    <xf numFmtId="0" fontId="19" fillId="37" borderId="10" xfId="0" applyFont="1" applyFill="1" applyBorder="1" applyAlignment="1">
      <alignment horizontal="left"/>
    </xf>
    <xf numFmtId="0" fontId="19" fillId="46" borderId="10" xfId="0" applyFont="1" applyFill="1" applyBorder="1" applyAlignment="1">
      <alignment horizontal="center"/>
    </xf>
    <xf numFmtId="0" fontId="19" fillId="46" borderId="10" xfId="0" applyFont="1" applyFill="1" applyBorder="1" applyAlignment="1">
      <alignment horizontal="left"/>
    </xf>
    <xf numFmtId="0" fontId="27" fillId="38" borderId="0" xfId="0" applyFont="1" applyFill="1" applyBorder="1" applyAlignment="1">
      <alignment horizontal="center" vertical="center"/>
    </xf>
    <xf numFmtId="0" fontId="27" fillId="39" borderId="0" xfId="0" applyFont="1" applyFill="1" applyBorder="1" applyAlignment="1">
      <alignment horizontal="center" vertical="center"/>
    </xf>
    <xf numFmtId="0" fontId="28" fillId="33" borderId="10" xfId="0" quotePrefix="1" applyFont="1" applyFill="1" applyBorder="1" applyAlignment="1">
      <alignment horizontal="center" vertical="top" wrapText="1" readingOrder="1"/>
    </xf>
    <xf numFmtId="0" fontId="29" fillId="0" borderId="0" xfId="0" applyFont="1" applyAlignment="1">
      <alignment wrapText="1"/>
    </xf>
    <xf numFmtId="0" fontId="26" fillId="33" borderId="10" xfId="0" applyFont="1" applyFill="1" applyBorder="1" applyAlignment="1">
      <alignment horizontal="center"/>
    </xf>
    <xf numFmtId="0" fontId="28" fillId="33" borderId="13" xfId="0" applyFont="1" applyFill="1" applyBorder="1" applyAlignment="1">
      <alignment horizontal="center"/>
    </xf>
    <xf numFmtId="0" fontId="28" fillId="33" borderId="10" xfId="0" applyFont="1" applyFill="1" applyBorder="1" applyAlignment="1">
      <alignment horizontal="center"/>
    </xf>
    <xf numFmtId="166" fontId="28" fillId="33" borderId="10" xfId="44" applyNumberFormat="1" applyFont="1" applyFill="1" applyBorder="1" applyAlignment="1">
      <alignment horizontal="center"/>
    </xf>
    <xf numFmtId="172" fontId="28" fillId="33" borderId="10" xfId="44" applyNumberFormat="1" applyFont="1" applyFill="1" applyBorder="1" applyAlignment="1">
      <alignment horizontal="center"/>
    </xf>
    <xf numFmtId="165" fontId="28" fillId="33" borderId="10" xfId="44" applyFont="1" applyFill="1" applyBorder="1" applyAlignment="1">
      <alignment horizontal="center"/>
    </xf>
    <xf numFmtId="165" fontId="28" fillId="0" borderId="10" xfId="44" applyFont="1" applyFill="1" applyBorder="1" applyAlignment="1">
      <alignment horizontal="center"/>
    </xf>
    <xf numFmtId="1" fontId="28" fillId="0" borderId="10" xfId="0" applyNumberFormat="1" applyFont="1" applyFill="1" applyBorder="1" applyAlignment="1">
      <alignment horizontal="center"/>
    </xf>
    <xf numFmtId="2" fontId="28" fillId="33" borderId="10" xfId="0" applyNumberFormat="1" applyFont="1" applyFill="1" applyBorder="1" applyAlignment="1">
      <alignment horizontal="center" vertical="center" wrapText="1" shrinkToFit="1"/>
    </xf>
    <xf numFmtId="0" fontId="26" fillId="0" borderId="10" xfId="0" applyFont="1" applyBorder="1" applyAlignment="1"/>
    <xf numFmtId="1" fontId="28" fillId="33" borderId="10" xfId="0" applyNumberFormat="1" applyFont="1" applyFill="1" applyBorder="1" applyAlignment="1">
      <alignment horizontal="center"/>
    </xf>
    <xf numFmtId="0" fontId="28" fillId="33" borderId="10" xfId="0" applyFont="1" applyFill="1" applyBorder="1" applyAlignment="1">
      <alignment horizontal="center" vertical="top" wrapText="1"/>
    </xf>
    <xf numFmtId="0" fontId="29" fillId="0" borderId="10" xfId="0" applyFont="1" applyBorder="1" applyAlignment="1">
      <alignment horizontal="center" wrapText="1"/>
    </xf>
    <xf numFmtId="2" fontId="28" fillId="0" borderId="10" xfId="0" applyNumberFormat="1" applyFont="1" applyFill="1" applyBorder="1" applyAlignment="1">
      <alignment horizontal="center"/>
    </xf>
    <xf numFmtId="164" fontId="28" fillId="33" borderId="10" xfId="44" applyNumberFormat="1" applyFont="1" applyFill="1" applyBorder="1" applyAlignment="1">
      <alignment horizontal="right" readingOrder="1"/>
    </xf>
    <xf numFmtId="0" fontId="32" fillId="33" borderId="10" xfId="0" applyFont="1" applyFill="1" applyBorder="1" applyAlignment="1">
      <alignment horizontal="center" vertical="top" wrapText="1" readingOrder="1"/>
    </xf>
    <xf numFmtId="0" fontId="33" fillId="33" borderId="13" xfId="0" applyFont="1" applyFill="1" applyBorder="1" applyAlignment="1">
      <alignment horizontal="center"/>
    </xf>
    <xf numFmtId="0" fontId="33" fillId="33" borderId="10" xfId="0" applyFont="1" applyFill="1" applyBorder="1" applyAlignment="1">
      <alignment horizontal="center" vertical="top" wrapText="1"/>
    </xf>
    <xf numFmtId="164" fontId="33" fillId="33" borderId="10" xfId="44" applyNumberFormat="1" applyFont="1" applyFill="1" applyBorder="1" applyAlignment="1">
      <alignment horizontal="center"/>
    </xf>
    <xf numFmtId="172" fontId="33" fillId="33" borderId="10" xfId="44" applyNumberFormat="1" applyFont="1" applyFill="1" applyBorder="1" applyAlignment="1">
      <alignment horizontal="center"/>
    </xf>
    <xf numFmtId="165" fontId="33" fillId="0" borderId="10" xfId="44" applyFont="1" applyFill="1" applyBorder="1" applyAlignment="1">
      <alignment horizontal="center"/>
    </xf>
    <xf numFmtId="0" fontId="34" fillId="0" borderId="10" xfId="0" applyFont="1" applyBorder="1" applyAlignment="1">
      <alignment horizontal="center" wrapText="1"/>
    </xf>
    <xf numFmtId="2" fontId="33" fillId="33" borderId="10" xfId="0" applyNumberFormat="1" applyFont="1" applyFill="1" applyBorder="1" applyAlignment="1">
      <alignment horizontal="center" vertical="center" wrapText="1" shrinkToFit="1"/>
    </xf>
    <xf numFmtId="0" fontId="33" fillId="33" borderId="10" xfId="0" applyFont="1" applyFill="1" applyBorder="1" applyAlignment="1">
      <alignment horizontal="center"/>
    </xf>
    <xf numFmtId="165" fontId="19" fillId="0" borderId="10" xfId="44" applyFont="1" applyFill="1" applyBorder="1" applyAlignment="1">
      <alignment horizontal="center"/>
    </xf>
    <xf numFmtId="165" fontId="33" fillId="33" borderId="10" xfId="44" applyFont="1" applyFill="1" applyBorder="1" applyAlignment="1">
      <alignment horizontal="center"/>
    </xf>
    <xf numFmtId="1" fontId="33" fillId="33" borderId="10" xfId="0" applyNumberFormat="1" applyFont="1" applyFill="1" applyBorder="1" applyAlignment="1">
      <alignment horizontal="center"/>
    </xf>
    <xf numFmtId="2" fontId="19" fillId="0" borderId="10" xfId="0" applyNumberFormat="1" applyFont="1" applyFill="1" applyBorder="1" applyAlignment="1">
      <alignment horizontal="center"/>
    </xf>
    <xf numFmtId="166" fontId="33" fillId="33" borderId="10" xfId="45" applyNumberFormat="1" applyFont="1" applyFill="1" applyBorder="1" applyAlignment="1">
      <alignment horizontal="center"/>
    </xf>
    <xf numFmtId="167" fontId="33" fillId="33" borderId="10" xfId="45" applyFont="1" applyFill="1" applyBorder="1" applyAlignment="1">
      <alignment horizontal="center"/>
    </xf>
    <xf numFmtId="2" fontId="33" fillId="0" borderId="10" xfId="0" applyNumberFormat="1" applyFont="1" applyFill="1" applyBorder="1" applyAlignment="1">
      <alignment horizontal="center"/>
    </xf>
    <xf numFmtId="0" fontId="35" fillId="0" borderId="10" xfId="43" applyFont="1" applyFill="1" applyBorder="1" applyAlignment="1">
      <alignment horizontal="left" vertical="center"/>
    </xf>
    <xf numFmtId="169" fontId="19" fillId="35" borderId="13" xfId="0" applyNumberFormat="1" applyFont="1" applyFill="1" applyBorder="1" applyAlignment="1">
      <alignment horizontal="center" vertical="center"/>
    </xf>
    <xf numFmtId="0" fontId="19" fillId="47" borderId="10" xfId="0" applyFont="1" applyFill="1" applyBorder="1" applyAlignment="1">
      <alignment horizontal="center"/>
    </xf>
    <xf numFmtId="0" fontId="19" fillId="47" borderId="10" xfId="0" applyFont="1" applyFill="1" applyBorder="1" applyAlignment="1">
      <alignment horizontal="left"/>
    </xf>
    <xf numFmtId="170" fontId="19" fillId="47" borderId="10" xfId="0" applyNumberFormat="1" applyFont="1" applyFill="1" applyBorder="1" applyAlignment="1">
      <alignment horizontal="center"/>
    </xf>
    <xf numFmtId="1" fontId="19" fillId="47" borderId="10" xfId="0" applyNumberFormat="1" applyFont="1" applyFill="1" applyBorder="1" applyAlignment="1">
      <alignment horizontal="center"/>
    </xf>
    <xf numFmtId="0" fontId="0" fillId="47" borderId="0" xfId="0" applyFill="1"/>
    <xf numFmtId="9" fontId="0" fillId="47" borderId="10" xfId="1" applyFont="1" applyFill="1" applyBorder="1"/>
    <xf numFmtId="169" fontId="0" fillId="47" borderId="10" xfId="0" applyNumberFormat="1" applyFill="1" applyBorder="1"/>
    <xf numFmtId="9" fontId="0" fillId="47" borderId="10" xfId="0" applyNumberFormat="1" applyFill="1" applyBorder="1"/>
    <xf numFmtId="1" fontId="0" fillId="47" borderId="10" xfId="0" applyNumberFormat="1" applyFill="1" applyBorder="1"/>
    <xf numFmtId="0" fontId="0" fillId="47" borderId="10" xfId="0" applyFill="1" applyBorder="1"/>
    <xf numFmtId="1" fontId="19" fillId="45" borderId="10" xfId="0" applyNumberFormat="1" applyFont="1" applyFill="1" applyBorder="1" applyAlignment="1">
      <alignment horizontal="center"/>
    </xf>
    <xf numFmtId="0" fontId="0" fillId="45" borderId="0" xfId="0" applyFill="1"/>
    <xf numFmtId="9" fontId="0" fillId="45" borderId="10" xfId="1" applyFont="1" applyFill="1" applyBorder="1"/>
    <xf numFmtId="169" fontId="0" fillId="45" borderId="10" xfId="0" applyNumberFormat="1" applyFill="1" applyBorder="1"/>
    <xf numFmtId="9" fontId="0" fillId="45" borderId="10" xfId="0" applyNumberFormat="1" applyFill="1" applyBorder="1"/>
    <xf numFmtId="1" fontId="0" fillId="45" borderId="10" xfId="0" applyNumberFormat="1" applyFill="1" applyBorder="1"/>
    <xf numFmtId="0" fontId="0" fillId="45" borderId="10" xfId="0" applyFill="1" applyBorder="1"/>
    <xf numFmtId="170" fontId="19" fillId="34" borderId="10" xfId="0" applyNumberFormat="1" applyFont="1" applyFill="1" applyBorder="1" applyAlignment="1">
      <alignment horizontal="center"/>
    </xf>
    <xf numFmtId="1" fontId="19" fillId="34" borderId="10" xfId="0" applyNumberFormat="1" applyFont="1" applyFill="1" applyBorder="1" applyAlignment="1">
      <alignment horizontal="center"/>
    </xf>
    <xf numFmtId="0" fontId="0" fillId="34" borderId="0" xfId="0" applyFill="1"/>
    <xf numFmtId="9" fontId="0" fillId="34" borderId="10" xfId="1" applyFont="1" applyFill="1" applyBorder="1"/>
    <xf numFmtId="169" fontId="0" fillId="34" borderId="10" xfId="0" applyNumberFormat="1" applyFill="1" applyBorder="1"/>
    <xf numFmtId="9" fontId="0" fillId="34" borderId="10" xfId="0" applyNumberFormat="1" applyFill="1" applyBorder="1"/>
    <xf numFmtId="1" fontId="0" fillId="34" borderId="10" xfId="0" applyNumberFormat="1" applyFill="1" applyBorder="1"/>
    <xf numFmtId="0" fontId="0" fillId="34" borderId="10" xfId="0" applyFill="1" applyBorder="1"/>
    <xf numFmtId="0" fontId="0" fillId="37" borderId="0" xfId="0" applyFill="1"/>
    <xf numFmtId="9" fontId="0" fillId="37" borderId="10" xfId="1" applyFont="1" applyFill="1" applyBorder="1"/>
    <xf numFmtId="169" fontId="0" fillId="37" borderId="10" xfId="0" applyNumberFormat="1" applyFill="1" applyBorder="1"/>
    <xf numFmtId="9" fontId="0" fillId="37" borderId="10" xfId="0" applyNumberFormat="1" applyFill="1" applyBorder="1"/>
    <xf numFmtId="1" fontId="0" fillId="37" borderId="10" xfId="0" applyNumberFormat="1" applyFill="1" applyBorder="1"/>
    <xf numFmtId="0" fontId="0" fillId="37" borderId="10" xfId="0" applyFill="1" applyBorder="1"/>
    <xf numFmtId="0" fontId="0" fillId="0" borderId="0" xfId="0" applyFill="1"/>
    <xf numFmtId="0" fontId="18" fillId="33" borderId="12" xfId="0" applyFont="1" applyFill="1" applyBorder="1" applyAlignment="1">
      <alignment horizontal="left" vertical="top" wrapText="1" readingOrder="1"/>
    </xf>
    <xf numFmtId="17" fontId="18" fillId="0" borderId="13" xfId="0" applyNumberFormat="1" applyFont="1" applyFill="1" applyBorder="1" applyAlignment="1">
      <alignment horizontal="left" vertical="top" wrapText="1" readingOrder="1"/>
    </xf>
    <xf numFmtId="1" fontId="18" fillId="36" borderId="0" xfId="0" applyNumberFormat="1" applyFont="1" applyFill="1" applyBorder="1" applyAlignment="1">
      <alignment horizontal="center" vertical="top" wrapText="1" readingOrder="1"/>
    </xf>
    <xf numFmtId="17" fontId="18" fillId="0" borderId="22" xfId="0" applyNumberFormat="1" applyFont="1" applyFill="1" applyBorder="1" applyAlignment="1">
      <alignment horizontal="left" vertical="top" wrapText="1" readingOrder="1"/>
    </xf>
    <xf numFmtId="17" fontId="18" fillId="0" borderId="23" xfId="0" applyNumberFormat="1" applyFont="1" applyFill="1" applyBorder="1" applyAlignment="1">
      <alignment horizontal="left" vertical="top" wrapText="1" readingOrder="1"/>
    </xf>
    <xf numFmtId="17" fontId="18" fillId="0" borderId="24" xfId="0" applyNumberFormat="1" applyFont="1" applyFill="1" applyBorder="1" applyAlignment="1">
      <alignment horizontal="left" vertical="top" wrapText="1" readingOrder="1"/>
    </xf>
    <xf numFmtId="0" fontId="0" fillId="40" borderId="0" xfId="0" applyFill="1"/>
    <xf numFmtId="1" fontId="19" fillId="46" borderId="10" xfId="0" applyNumberFormat="1" applyFont="1" applyFill="1" applyBorder="1" applyAlignment="1">
      <alignment horizontal="center"/>
    </xf>
    <xf numFmtId="0" fontId="0" fillId="46" borderId="0" xfId="0" applyFill="1"/>
    <xf numFmtId="0" fontId="0" fillId="36" borderId="0" xfId="0" applyFill="1"/>
    <xf numFmtId="9" fontId="0" fillId="46" borderId="10" xfId="1" applyFont="1" applyFill="1" applyBorder="1"/>
    <xf numFmtId="169" fontId="0" fillId="46" borderId="10" xfId="0" applyNumberFormat="1" applyFill="1" applyBorder="1"/>
    <xf numFmtId="9" fontId="0" fillId="46" borderId="10" xfId="0" applyNumberFormat="1" applyFill="1" applyBorder="1"/>
    <xf numFmtId="1" fontId="0" fillId="46" borderId="10" xfId="0" applyNumberFormat="1" applyFill="1" applyBorder="1"/>
    <xf numFmtId="0" fontId="0" fillId="46" borderId="10" xfId="0" applyFill="1" applyBorder="1"/>
    <xf numFmtId="17" fontId="18" fillId="0" borderId="11" xfId="0" applyNumberFormat="1" applyFont="1" applyFill="1" applyBorder="1" applyAlignment="1">
      <alignment horizontal="left" vertical="top" wrapText="1" readingOrder="1"/>
    </xf>
    <xf numFmtId="0" fontId="16" fillId="0" borderId="0" xfId="0" applyFont="1" applyBorder="1" applyAlignment="1">
      <alignment horizontal="center"/>
    </xf>
    <xf numFmtId="1" fontId="0" fillId="47" borderId="0" xfId="0" applyNumberFormat="1" applyFill="1" applyBorder="1"/>
    <xf numFmtId="1" fontId="0" fillId="34" borderId="0" xfId="0" applyNumberFormat="1" applyFill="1" applyBorder="1"/>
    <xf numFmtId="1" fontId="0" fillId="46" borderId="0" xfId="0" applyNumberFormat="1" applyFill="1" applyBorder="1"/>
    <xf numFmtId="1" fontId="0" fillId="0" borderId="0" xfId="0" applyNumberFormat="1" applyBorder="1"/>
    <xf numFmtId="170" fontId="19" fillId="47" borderId="13" xfId="0" applyNumberFormat="1" applyFont="1" applyFill="1" applyBorder="1" applyAlignment="1">
      <alignment horizontal="center"/>
    </xf>
    <xf numFmtId="170" fontId="19" fillId="45" borderId="13" xfId="0" applyNumberFormat="1" applyFont="1" applyFill="1" applyBorder="1" applyAlignment="1">
      <alignment horizontal="center"/>
    </xf>
    <xf numFmtId="170" fontId="19" fillId="34" borderId="13" xfId="0" applyNumberFormat="1" applyFont="1" applyFill="1" applyBorder="1" applyAlignment="1">
      <alignment horizontal="center"/>
    </xf>
    <xf numFmtId="170" fontId="19" fillId="37" borderId="13" xfId="0" applyNumberFormat="1" applyFont="1" applyFill="1" applyBorder="1" applyAlignment="1">
      <alignment horizontal="center"/>
    </xf>
    <xf numFmtId="170" fontId="19" fillId="46" borderId="13" xfId="0" applyNumberFormat="1" applyFont="1" applyFill="1" applyBorder="1" applyAlignment="1">
      <alignment horizontal="center"/>
    </xf>
    <xf numFmtId="0" fontId="18" fillId="33" borderId="26" xfId="0" applyFont="1" applyFill="1" applyBorder="1" applyAlignment="1">
      <alignment horizontal="center" vertical="top" wrapText="1" readingOrder="1"/>
    </xf>
    <xf numFmtId="0" fontId="18" fillId="33" borderId="26" xfId="0" applyFont="1" applyFill="1" applyBorder="1" applyAlignment="1">
      <alignment horizontal="left" vertical="top" wrapText="1" readingOrder="1"/>
    </xf>
    <xf numFmtId="0" fontId="19" fillId="47" borderId="22" xfId="0" applyFont="1" applyFill="1" applyBorder="1" applyAlignment="1">
      <alignment horizontal="center"/>
    </xf>
    <xf numFmtId="0" fontId="19" fillId="47" borderId="23" xfId="0" applyFont="1" applyFill="1" applyBorder="1" applyAlignment="1">
      <alignment horizontal="center"/>
    </xf>
    <xf numFmtId="0" fontId="19" fillId="47" borderId="23" xfId="0" applyFont="1" applyFill="1" applyBorder="1" applyAlignment="1">
      <alignment horizontal="left"/>
    </xf>
    <xf numFmtId="0" fontId="19" fillId="47" borderId="25" xfId="0" applyFont="1" applyFill="1" applyBorder="1" applyAlignment="1">
      <alignment horizontal="center"/>
    </xf>
    <xf numFmtId="0" fontId="19" fillId="45" borderId="25" xfId="0" applyFont="1" applyFill="1" applyBorder="1" applyAlignment="1">
      <alignment horizontal="center"/>
    </xf>
    <xf numFmtId="0" fontId="19" fillId="34" borderId="25" xfId="0" applyFont="1" applyFill="1" applyBorder="1" applyAlignment="1">
      <alignment horizontal="center"/>
    </xf>
    <xf numFmtId="0" fontId="19" fillId="37" borderId="25" xfId="0" applyFont="1" applyFill="1" applyBorder="1" applyAlignment="1">
      <alignment horizontal="center"/>
    </xf>
    <xf numFmtId="0" fontId="19" fillId="46" borderId="25" xfId="0" applyFont="1" applyFill="1" applyBorder="1" applyAlignment="1">
      <alignment horizontal="center"/>
    </xf>
    <xf numFmtId="0" fontId="21" fillId="0" borderId="0" xfId="0" applyFont="1" applyAlignment="1"/>
    <xf numFmtId="0" fontId="0" fillId="0" borderId="0" xfId="0" applyAlignment="1">
      <alignment wrapText="1"/>
    </xf>
    <xf numFmtId="1" fontId="0" fillId="47" borderId="10" xfId="0" applyNumberFormat="1" applyFill="1" applyBorder="1" applyAlignment="1">
      <alignment wrapText="1"/>
    </xf>
    <xf numFmtId="1" fontId="0" fillId="34" borderId="10" xfId="0" applyNumberFormat="1" applyFill="1" applyBorder="1" applyAlignment="1">
      <alignment wrapText="1"/>
    </xf>
    <xf numFmtId="1" fontId="0" fillId="0" borderId="0" xfId="0" applyNumberFormat="1" applyBorder="1" applyAlignment="1">
      <alignment wrapText="1"/>
    </xf>
    <xf numFmtId="9" fontId="0" fillId="0" borderId="0" xfId="1" applyFont="1" applyAlignment="1">
      <alignment wrapText="1"/>
    </xf>
    <xf numFmtId="9" fontId="18" fillId="33" borderId="10" xfId="1" applyFont="1" applyFill="1" applyBorder="1" applyAlignment="1">
      <alignment horizontal="center" vertical="center" wrapText="1" readingOrder="1"/>
    </xf>
    <xf numFmtId="9" fontId="0" fillId="47" borderId="0" xfId="1" applyFont="1" applyFill="1" applyBorder="1" applyAlignment="1">
      <alignment wrapText="1"/>
    </xf>
    <xf numFmtId="9" fontId="0" fillId="34" borderId="0" xfId="1" applyFont="1" applyFill="1" applyBorder="1" applyAlignment="1">
      <alignment wrapText="1"/>
    </xf>
    <xf numFmtId="9" fontId="0" fillId="0" borderId="0" xfId="1" applyFont="1" applyBorder="1" applyAlignment="1">
      <alignment wrapText="1"/>
    </xf>
    <xf numFmtId="0" fontId="19" fillId="47" borderId="23" xfId="0" applyFont="1" applyFill="1" applyBorder="1" applyAlignment="1">
      <alignment horizontal="left" wrapText="1"/>
    </xf>
    <xf numFmtId="0" fontId="19" fillId="47" borderId="10" xfId="0" applyFont="1" applyFill="1" applyBorder="1" applyAlignment="1">
      <alignment horizontal="left" wrapText="1"/>
    </xf>
    <xf numFmtId="0" fontId="19" fillId="45" borderId="10" xfId="0" applyFont="1" applyFill="1" applyBorder="1" applyAlignment="1">
      <alignment horizontal="left" wrapText="1"/>
    </xf>
    <xf numFmtId="0" fontId="19" fillId="34" borderId="10" xfId="0" applyFont="1" applyFill="1" applyBorder="1" applyAlignment="1">
      <alignment horizontal="left" wrapText="1"/>
    </xf>
    <xf numFmtId="0" fontId="19" fillId="37" borderId="10" xfId="0" applyFont="1" applyFill="1" applyBorder="1" applyAlignment="1">
      <alignment horizontal="left" wrapText="1"/>
    </xf>
    <xf numFmtId="0" fontId="19" fillId="46" borderId="10" xfId="0" applyFont="1" applyFill="1" applyBorder="1" applyAlignment="1">
      <alignment horizontal="left" wrapText="1"/>
    </xf>
    <xf numFmtId="9" fontId="0" fillId="47" borderId="10" xfId="1" applyFont="1" applyFill="1" applyBorder="1" applyAlignment="1">
      <alignment horizontal="center" wrapText="1"/>
    </xf>
    <xf numFmtId="9" fontId="0" fillId="45" borderId="10" xfId="1" applyFont="1" applyFill="1" applyBorder="1" applyAlignment="1">
      <alignment horizontal="center" wrapText="1"/>
    </xf>
    <xf numFmtId="9" fontId="0" fillId="34" borderId="10" xfId="1" applyFont="1" applyFill="1" applyBorder="1" applyAlignment="1">
      <alignment horizontal="center" wrapText="1"/>
    </xf>
    <xf numFmtId="9" fontId="0" fillId="37" borderId="10" xfId="1" applyFont="1" applyFill="1" applyBorder="1" applyAlignment="1">
      <alignment horizontal="center" wrapText="1"/>
    </xf>
    <xf numFmtId="9" fontId="0" fillId="46" borderId="10" xfId="1" applyFont="1" applyFill="1" applyBorder="1" applyAlignment="1">
      <alignment horizontal="center"/>
    </xf>
    <xf numFmtId="0" fontId="0" fillId="0" borderId="0" xfId="0" applyFill="1" applyAlignment="1">
      <alignment horizontal="left"/>
    </xf>
    <xf numFmtId="0" fontId="19" fillId="47" borderId="25" xfId="0" applyFont="1" applyFill="1" applyBorder="1" applyAlignment="1">
      <alignment horizontal="left"/>
    </xf>
    <xf numFmtId="0" fontId="19" fillId="46" borderId="0" xfId="0" applyFont="1" applyFill="1" applyBorder="1" applyAlignment="1">
      <alignment horizontal="center"/>
    </xf>
    <xf numFmtId="0" fontId="19" fillId="46" borderId="0" xfId="0" applyFont="1" applyFill="1" applyBorder="1" applyAlignment="1">
      <alignment horizontal="left"/>
    </xf>
    <xf numFmtId="1" fontId="37" fillId="47" borderId="10" xfId="0" applyNumberFormat="1" applyFont="1" applyFill="1" applyBorder="1" applyAlignment="1">
      <alignment horizontal="center"/>
    </xf>
    <xf numFmtId="1" fontId="37" fillId="45" borderId="10" xfId="0" applyNumberFormat="1" applyFont="1" applyFill="1" applyBorder="1" applyAlignment="1">
      <alignment horizontal="center"/>
    </xf>
    <xf numFmtId="1" fontId="37" fillId="34" borderId="10" xfId="0" applyNumberFormat="1" applyFont="1" applyFill="1" applyBorder="1" applyAlignment="1">
      <alignment horizontal="center"/>
    </xf>
    <xf numFmtId="1" fontId="37" fillId="37" borderId="10" xfId="0" applyNumberFormat="1" applyFont="1" applyFill="1" applyBorder="1" applyAlignment="1">
      <alignment horizontal="center"/>
    </xf>
    <xf numFmtId="1" fontId="37" fillId="46" borderId="10" xfId="0" applyNumberFormat="1" applyFont="1" applyFill="1" applyBorder="1" applyAlignment="1">
      <alignment horizontal="center"/>
    </xf>
    <xf numFmtId="1" fontId="16" fillId="0" borderId="0" xfId="0" applyNumberFormat="1" applyFont="1"/>
    <xf numFmtId="0" fontId="21" fillId="34" borderId="0" xfId="0" applyFont="1" applyFill="1" applyBorder="1" applyAlignment="1">
      <alignment horizontal="center"/>
    </xf>
    <xf numFmtId="169" fontId="0" fillId="47" borderId="0" xfId="0" applyNumberFormat="1" applyFill="1" applyBorder="1"/>
    <xf numFmtId="169" fontId="0" fillId="34" borderId="0" xfId="0" applyNumberFormat="1" applyFill="1" applyBorder="1"/>
    <xf numFmtId="169" fontId="0" fillId="0" borderId="0" xfId="0" applyNumberFormat="1" applyBorder="1"/>
    <xf numFmtId="169" fontId="0" fillId="47" borderId="10" xfId="0" applyNumberFormat="1" applyFill="1" applyBorder="1" applyAlignment="1">
      <alignment horizontal="left"/>
    </xf>
    <xf numFmtId="169" fontId="0" fillId="45" borderId="10" xfId="0" applyNumberFormat="1" applyFill="1" applyBorder="1" applyAlignment="1">
      <alignment horizontal="left"/>
    </xf>
    <xf numFmtId="169" fontId="0" fillId="34" borderId="10" xfId="0" applyNumberFormat="1" applyFill="1" applyBorder="1" applyAlignment="1">
      <alignment horizontal="left"/>
    </xf>
    <xf numFmtId="169" fontId="0" fillId="37" borderId="10" xfId="0" applyNumberFormat="1" applyFill="1" applyBorder="1" applyAlignment="1">
      <alignment horizontal="left"/>
    </xf>
    <xf numFmtId="169" fontId="0" fillId="46" borderId="10" xfId="0" applyNumberFormat="1" applyFill="1" applyBorder="1" applyAlignment="1">
      <alignment horizontal="left"/>
    </xf>
    <xf numFmtId="0" fontId="0" fillId="47" borderId="0" xfId="0" applyFill="1" applyAlignment="1">
      <alignment horizontal="left"/>
    </xf>
    <xf numFmtId="3" fontId="0" fillId="0" borderId="0" xfId="0" applyNumberFormat="1"/>
    <xf numFmtId="0" fontId="38" fillId="33" borderId="10" xfId="0" applyFont="1" applyFill="1" applyBorder="1" applyAlignment="1">
      <alignment horizontal="center"/>
    </xf>
    <xf numFmtId="0" fontId="38" fillId="0" borderId="10" xfId="43" applyFont="1" applyFill="1" applyBorder="1" applyAlignment="1">
      <alignment vertical="center"/>
    </xf>
    <xf numFmtId="49" fontId="19" fillId="47" borderId="13" xfId="0" applyNumberFormat="1" applyFont="1" applyFill="1" applyBorder="1" applyAlignment="1">
      <alignment horizontal="center"/>
    </xf>
    <xf numFmtId="170" fontId="39" fillId="47" borderId="13" xfId="0" applyNumberFormat="1" applyFont="1" applyFill="1" applyBorder="1" applyAlignment="1">
      <alignment horizontal="center"/>
    </xf>
    <xf numFmtId="1" fontId="39" fillId="47" borderId="10" xfId="0" applyNumberFormat="1" applyFont="1" applyFill="1" applyBorder="1" applyAlignment="1">
      <alignment horizontal="center"/>
    </xf>
    <xf numFmtId="0" fontId="39" fillId="47" borderId="25" xfId="0" applyFont="1" applyFill="1" applyBorder="1" applyAlignment="1">
      <alignment horizontal="center"/>
    </xf>
    <xf numFmtId="0" fontId="39" fillId="47" borderId="10" xfId="0" applyFont="1" applyFill="1" applyBorder="1" applyAlignment="1">
      <alignment horizontal="center"/>
    </xf>
    <xf numFmtId="0" fontId="39" fillId="47" borderId="10" xfId="0" applyFont="1" applyFill="1" applyBorder="1" applyAlignment="1">
      <alignment horizontal="left"/>
    </xf>
    <xf numFmtId="0" fontId="40" fillId="0" borderId="0" xfId="0" applyFont="1" applyFill="1" applyBorder="1" applyAlignment="1">
      <alignment horizontal="center"/>
    </xf>
    <xf numFmtId="169" fontId="0" fillId="34" borderId="0" xfId="0" applyNumberFormat="1" applyFill="1" applyBorder="1" applyAlignment="1">
      <alignment horizontal="left"/>
    </xf>
    <xf numFmtId="169" fontId="0" fillId="46" borderId="0" xfId="0" applyNumberFormat="1" applyFill="1" applyBorder="1" applyAlignment="1">
      <alignment horizontal="left"/>
    </xf>
    <xf numFmtId="0" fontId="19" fillId="45" borderId="10" xfId="0" applyFont="1" applyFill="1" applyBorder="1" applyAlignment="1">
      <alignment horizontal="right" wrapText="1"/>
    </xf>
    <xf numFmtId="0" fontId="19" fillId="34" borderId="10" xfId="0" applyFont="1" applyFill="1" applyBorder="1" applyAlignment="1">
      <alignment horizontal="right" wrapText="1"/>
    </xf>
    <xf numFmtId="0" fontId="19" fillId="37" borderId="10" xfId="0" applyFont="1" applyFill="1" applyBorder="1" applyAlignment="1">
      <alignment horizontal="right" wrapText="1"/>
    </xf>
    <xf numFmtId="1" fontId="0" fillId="35" borderId="10" xfId="0" applyNumberFormat="1" applyFill="1" applyBorder="1"/>
    <xf numFmtId="0" fontId="39" fillId="45" borderId="10" xfId="0" applyFont="1" applyFill="1" applyBorder="1" applyAlignment="1">
      <alignment horizontal="left"/>
    </xf>
    <xf numFmtId="0" fontId="39" fillId="34" borderId="10" xfId="0" applyFont="1" applyFill="1" applyBorder="1" applyAlignment="1">
      <alignment horizontal="left"/>
    </xf>
    <xf numFmtId="0" fontId="18" fillId="33" borderId="18" xfId="0" applyFont="1" applyFill="1" applyBorder="1" applyAlignment="1">
      <alignment horizontal="center" vertical="center" wrapText="1" readingOrder="1"/>
    </xf>
    <xf numFmtId="0" fontId="18" fillId="33" borderId="26" xfId="0" applyFont="1" applyFill="1" applyBorder="1" applyAlignment="1">
      <alignment horizontal="center" vertical="center" wrapText="1" readingOrder="1"/>
    </xf>
    <xf numFmtId="0" fontId="0" fillId="0" borderId="10" xfId="0" applyFill="1" applyBorder="1"/>
    <xf numFmtId="0" fontId="35" fillId="34" borderId="10" xfId="0" applyFont="1" applyFill="1" applyBorder="1" applyAlignment="1">
      <alignment horizontal="left"/>
    </xf>
    <xf numFmtId="1" fontId="39" fillId="34" borderId="10" xfId="0" applyNumberFormat="1" applyFont="1" applyFill="1" applyBorder="1" applyAlignment="1">
      <alignment horizontal="center"/>
    </xf>
    <xf numFmtId="1" fontId="42" fillId="34" borderId="10" xfId="0" applyNumberFormat="1" applyFont="1" applyFill="1" applyBorder="1" applyAlignment="1">
      <alignment horizontal="center"/>
    </xf>
    <xf numFmtId="0" fontId="35" fillId="47" borderId="10" xfId="0" applyFont="1" applyFill="1" applyBorder="1" applyAlignment="1">
      <alignment horizontal="left"/>
    </xf>
    <xf numFmtId="0" fontId="16" fillId="0" borderId="12" xfId="0" applyFont="1" applyBorder="1" applyAlignment="1">
      <alignment horizontal="center"/>
    </xf>
    <xf numFmtId="0" fontId="16" fillId="0" borderId="14" xfId="0" applyFont="1" applyBorder="1" applyAlignment="1">
      <alignment horizontal="center"/>
    </xf>
    <xf numFmtId="0" fontId="16" fillId="0" borderId="10" xfId="0" applyFont="1" applyBorder="1" applyAlignment="1">
      <alignment horizontal="center"/>
    </xf>
    <xf numFmtId="0" fontId="41" fillId="0" borderId="19" xfId="0" applyFont="1" applyFill="1" applyBorder="1" applyAlignment="1">
      <alignment horizontal="center"/>
    </xf>
    <xf numFmtId="0" fontId="41" fillId="0" borderId="27" xfId="0" applyFont="1" applyFill="1" applyBorder="1" applyAlignment="1">
      <alignment horizontal="center"/>
    </xf>
    <xf numFmtId="0" fontId="41" fillId="0" borderId="20" xfId="0" applyFont="1" applyFill="1" applyBorder="1" applyAlignment="1">
      <alignment horizontal="center"/>
    </xf>
    <xf numFmtId="0" fontId="21" fillId="0" borderId="0" xfId="0" applyFont="1" applyAlignment="1">
      <alignment horizontal="center"/>
    </xf>
    <xf numFmtId="0" fontId="16" fillId="0" borderId="13" xfId="0" applyFont="1" applyBorder="1" applyAlignment="1">
      <alignment horizontal="center"/>
    </xf>
    <xf numFmtId="0" fontId="36" fillId="0" borderId="10" xfId="0" applyFont="1" applyBorder="1" applyAlignment="1">
      <alignment horizontal="center" wrapText="1"/>
    </xf>
    <xf numFmtId="170" fontId="16" fillId="0" borderId="10" xfId="0" applyNumberFormat="1"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1" fontId="0" fillId="0" borderId="11" xfId="0" applyNumberFormat="1" applyBorder="1" applyAlignment="1">
      <alignment horizontal="center"/>
    </xf>
    <xf numFmtId="0" fontId="21" fillId="34" borderId="10" xfId="0" applyFont="1" applyFill="1" applyBorder="1" applyAlignment="1">
      <alignment horizontal="center"/>
    </xf>
    <xf numFmtId="0" fontId="21" fillId="34" borderId="15" xfId="0" applyFont="1" applyFill="1" applyBorder="1" applyAlignment="1">
      <alignment horizontal="center"/>
    </xf>
    <xf numFmtId="0" fontId="21" fillId="34" borderId="11" xfId="0" applyFont="1" applyFill="1" applyBorder="1" applyAlignment="1">
      <alignment horizontal="center"/>
    </xf>
    <xf numFmtId="0" fontId="0" fillId="42" borderId="21" xfId="0" applyFill="1" applyBorder="1" applyAlignment="1">
      <alignment horizontal="center"/>
    </xf>
    <xf numFmtId="0" fontId="16" fillId="0" borderId="11" xfId="0" applyFont="1" applyBorder="1" applyAlignment="1">
      <alignment horizontal="center"/>
    </xf>
    <xf numFmtId="17" fontId="0" fillId="0" borderId="10" xfId="0" applyNumberFormat="1" applyBorder="1" applyAlignment="1">
      <alignment horizontal="center"/>
    </xf>
    <xf numFmtId="0" fontId="0" fillId="0" borderId="10" xfId="0" applyBorder="1" applyAlignment="1">
      <alignment horizontal="center"/>
    </xf>
    <xf numFmtId="1" fontId="18" fillId="36" borderId="16" xfId="0" applyNumberFormat="1" applyFont="1" applyFill="1" applyBorder="1" applyAlignment="1">
      <alignment horizontal="center" vertical="top" wrapText="1" readingOrder="1"/>
    </xf>
    <xf numFmtId="1" fontId="18" fillId="36" borderId="0" xfId="0" applyNumberFormat="1" applyFont="1" applyFill="1" applyBorder="1" applyAlignment="1">
      <alignment horizontal="center" vertical="top" wrapText="1" readingOrder="1"/>
    </xf>
    <xf numFmtId="0" fontId="22" fillId="35" borderId="10" xfId="0" applyFont="1" applyFill="1" applyBorder="1" applyAlignment="1">
      <alignment horizontal="left" vertical="top" wrapText="1"/>
    </xf>
    <xf numFmtId="0" fontId="21" fillId="36" borderId="16" xfId="0" applyFont="1" applyFill="1" applyBorder="1" applyAlignment="1">
      <alignment horizontal="center" wrapText="1"/>
    </xf>
    <xf numFmtId="0" fontId="21" fillId="36" borderId="0" xfId="0" applyFont="1" applyFill="1" applyBorder="1" applyAlignment="1">
      <alignment horizontal="center" wrapText="1"/>
    </xf>
    <xf numFmtId="0" fontId="0" fillId="37" borderId="10" xfId="0" applyFont="1" applyFill="1" applyBorder="1" applyAlignment="1">
      <alignment horizontal="center" vertical="center" wrapText="1"/>
    </xf>
    <xf numFmtId="0" fontId="21" fillId="35" borderId="10" xfId="0" applyFont="1" applyFill="1" applyBorder="1" applyAlignment="1">
      <alignment horizontal="center"/>
    </xf>
    <xf numFmtId="0" fontId="21" fillId="36" borderId="11" xfId="0" applyFont="1" applyFill="1" applyBorder="1" applyAlignment="1">
      <alignment horizontal="center" wrapText="1"/>
    </xf>
    <xf numFmtId="0" fontId="16" fillId="0" borderId="15" xfId="0" applyFont="1" applyBorder="1" applyAlignment="1">
      <alignment horizontal="center"/>
    </xf>
    <xf numFmtId="0" fontId="21" fillId="37" borderId="17" xfId="0" applyFont="1" applyFill="1" applyBorder="1" applyAlignment="1">
      <alignment horizontal="center" wrapText="1"/>
    </xf>
    <xf numFmtId="0" fontId="21" fillId="37" borderId="17" xfId="0" applyFont="1" applyFill="1" applyBorder="1" applyAlignment="1">
      <alignment horizontal="center"/>
    </xf>
    <xf numFmtId="0" fontId="24" fillId="33" borderId="12" xfId="0" applyFont="1" applyFill="1" applyBorder="1" applyAlignment="1">
      <alignment horizontal="center" vertical="center"/>
    </xf>
    <xf numFmtId="0" fontId="24" fillId="33" borderId="13" xfId="0" applyFont="1" applyFill="1" applyBorder="1" applyAlignment="1">
      <alignment horizontal="center" vertical="center"/>
    </xf>
    <xf numFmtId="0" fontId="24" fillId="38" borderId="11" xfId="0" applyFont="1" applyFill="1" applyBorder="1" applyAlignment="1">
      <alignment horizontal="center" vertical="center"/>
    </xf>
    <xf numFmtId="0" fontId="24" fillId="39" borderId="0" xfId="0" applyFont="1" applyFill="1" applyBorder="1" applyAlignment="1">
      <alignment horizontal="center" vertical="center"/>
    </xf>
    <xf numFmtId="0" fontId="24" fillId="40" borderId="0" xfId="0" applyFont="1" applyFill="1" applyBorder="1" applyAlignment="1">
      <alignment horizontal="center" vertical="center" wrapText="1"/>
    </xf>
    <xf numFmtId="0" fontId="27" fillId="40" borderId="0" xfId="0" applyFont="1" applyFill="1" applyBorder="1" applyAlignment="1">
      <alignment horizontal="center" vertical="center" wrapText="1"/>
    </xf>
    <xf numFmtId="0" fontId="28" fillId="33" borderId="12" xfId="0" applyFont="1" applyFill="1" applyBorder="1" applyAlignment="1">
      <alignment horizontal="center" vertical="top" wrapText="1" readingOrder="1"/>
    </xf>
    <xf numFmtId="0" fontId="28" fillId="33" borderId="14" xfId="0" applyFont="1" applyFill="1" applyBorder="1" applyAlignment="1">
      <alignment horizontal="center" vertical="top" wrapText="1" readingOrder="1"/>
    </xf>
    <xf numFmtId="0" fontId="28" fillId="33" borderId="13" xfId="0" applyFont="1" applyFill="1" applyBorder="1" applyAlignment="1">
      <alignment horizontal="center" vertical="top" wrapText="1" readingOrder="1"/>
    </xf>
    <xf numFmtId="0" fontId="27" fillId="33" borderId="12" xfId="0" applyFont="1" applyFill="1" applyBorder="1" applyAlignment="1">
      <alignment horizontal="center" vertical="center"/>
    </xf>
    <xf numFmtId="0" fontId="27" fillId="33" borderId="13" xfId="0" applyFont="1" applyFill="1" applyBorder="1" applyAlignment="1">
      <alignment horizontal="center" vertical="center"/>
    </xf>
    <xf numFmtId="0" fontId="27" fillId="38" borderId="0" xfId="0" applyFont="1" applyFill="1" applyBorder="1" applyAlignment="1">
      <alignment horizontal="center" vertical="center"/>
    </xf>
    <xf numFmtId="0" fontId="27" fillId="39" borderId="0" xfId="0" applyFont="1" applyFill="1" applyBorder="1" applyAlignment="1">
      <alignment horizontal="center" vertical="center"/>
    </xf>
    <xf numFmtId="0" fontId="27" fillId="44" borderId="11" xfId="0" applyFont="1" applyFill="1" applyBorder="1" applyAlignment="1">
      <alignment horizontal="center" vertical="center"/>
    </xf>
    <xf numFmtId="0" fontId="27" fillId="38" borderId="11" xfId="0" applyFont="1" applyFill="1" applyBorder="1" applyAlignment="1">
      <alignment horizontal="center" vertical="center"/>
    </xf>
    <xf numFmtId="0" fontId="27" fillId="43" borderId="11" xfId="0" applyFont="1" applyFill="1" applyBorder="1" applyAlignment="1">
      <alignment horizontal="center" vertic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Comma 4" xfId="45" xr:uid="{19C38F1D-393B-40CD-9C1B-D27E9D460CF6}"/>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Ops%20-%20General\2020\Fleet%20tank%20capacity%20(split-up%20on%20vessel%20classes)(05-07-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Ops%20-%20General\2020\Tank%20Cleaning%20Status_For%20Technic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Ops%20-%20General\Operator%20List%20+%20Vacation%20plans\Operator%20Li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ps%20-%20General\Operator%20List%20+%20Vacation%20plans\New%20Operator%20List%20%202019-2020%20Mumba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Time%20Charter\06%20TC%20IN%20Contracts%20-%202019\1.%20TC%20In%20Sheet%20-%20CONSOLIDATED%20-%20Last%20updated%2024th%20July%20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Time%20Charter\07%20TC%20OUT%20Contracts%20-%202019\1.%20TC%20Out%20Sheet%20-%20CONSOLIDATED%20-%20Last%20Updated%2024th%20July%20201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Fuel%20Opt\VesselPerformance\OPF\Pool%20Scorecards\2019%2004%20Apr\Pool_Scorecard_OPF_Delivery_2019_Apr_v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Ops%20-%20General\2020\Bunker%20Planning%20IMO%202020_Ver%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139/Desktop/IMO%202020/ROB%20Reports/ROB%20Planning%202020_Ver%201%20Monthly%20RO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mediate"/>
      <sheetName val="Handy"/>
      <sheetName val="MR"/>
      <sheetName val="LR2"/>
    </sheetNames>
    <sheetDataSet>
      <sheetData sheetId="0">
        <row r="1">
          <cell r="B1" t="str">
            <v>VESSEL NAME</v>
          </cell>
          <cell r="D1" t="str">
            <v>No of FO Bunker tks and volume of each tank, m3.</v>
          </cell>
          <cell r="E1" t="str">
            <v>No of FO Settling tks and volume of each tank</v>
          </cell>
          <cell r="F1" t="str">
            <v>No of FO Service tks and volume of each tank</v>
          </cell>
          <cell r="J1" t="str">
            <v xml:space="preserve">Tank filling [%] </v>
          </cell>
        </row>
        <row r="2">
          <cell r="B2" t="str">
            <v>Bro Nakskov</v>
          </cell>
          <cell r="D2" t="str">
            <v>3 pcs. 161.1/ 129.1/ 161.1</v>
          </cell>
          <cell r="E2" t="str">
            <v>2 pcs. 50.3/ 26.3</v>
          </cell>
          <cell r="F2" t="str">
            <v>2 pcs. 29.6/ 22.8</v>
          </cell>
          <cell r="J2">
            <v>0.95</v>
          </cell>
        </row>
        <row r="3">
          <cell r="B3" t="str">
            <v>Bro Nibe</v>
          </cell>
          <cell r="D3" t="str">
            <v>3 pcs. 161.1/ 129.1/ 161.1</v>
          </cell>
          <cell r="E3" t="str">
            <v>2 pcs. 50.3/ 26.3</v>
          </cell>
          <cell r="F3" t="str">
            <v>2 pcs. 29.6/ 22.8</v>
          </cell>
          <cell r="J3">
            <v>0.95</v>
          </cell>
        </row>
        <row r="4">
          <cell r="B4" t="str">
            <v>Bro Nissum</v>
          </cell>
          <cell r="D4" t="str">
            <v>3 pcs. 161.1/ 129.1/ 161.1</v>
          </cell>
          <cell r="E4" t="str">
            <v>2 pcs. 50.3/ 26.3</v>
          </cell>
          <cell r="F4" t="str">
            <v>2 pcs. 29.6/ 22.8</v>
          </cell>
          <cell r="J4">
            <v>0.95</v>
          </cell>
        </row>
        <row r="5">
          <cell r="B5" t="str">
            <v>Bro Nordby</v>
          </cell>
          <cell r="D5" t="str">
            <v>3 pcs. 161.1/ 129.1/ 161.1</v>
          </cell>
          <cell r="E5" t="str">
            <v>2 pcs. 50.3/ 26.3</v>
          </cell>
          <cell r="F5" t="str">
            <v>2 pcs. 29.6/ 22.8</v>
          </cell>
          <cell r="J5">
            <v>0.95</v>
          </cell>
        </row>
        <row r="6">
          <cell r="B6" t="str">
            <v>Bro Nuuk</v>
          </cell>
          <cell r="D6" t="str">
            <v>3 pcs. 161.1/ 129.1/ 161.1</v>
          </cell>
          <cell r="E6" t="str">
            <v>2 pcs. 50.3/ 26.3</v>
          </cell>
          <cell r="F6" t="str">
            <v>2 pcs. 29.6/ 22.8</v>
          </cell>
          <cell r="J6">
            <v>0.95</v>
          </cell>
        </row>
        <row r="7">
          <cell r="B7" t="str">
            <v>Bro Nyborg</v>
          </cell>
          <cell r="D7" t="str">
            <v>3 pcs. 161.1/ 129.1/ 161.1</v>
          </cell>
          <cell r="E7" t="str">
            <v>2 pcs. 50.3/ 26.3</v>
          </cell>
          <cell r="F7" t="str">
            <v>2 pcs. 29.6/ 22.8</v>
          </cell>
          <cell r="J7">
            <v>0.95</v>
          </cell>
        </row>
        <row r="8">
          <cell r="B8" t="str">
            <v>Bro Agnes</v>
          </cell>
          <cell r="D8" t="str">
            <v>3 pcs. 157,7/ 165,0/ 129,1</v>
          </cell>
          <cell r="E8" t="str">
            <v>2 pcs. 50,3/ 26,3</v>
          </cell>
          <cell r="F8" t="str">
            <v>2 pcs. 29,6/ 22,8</v>
          </cell>
          <cell r="J8">
            <v>0.95</v>
          </cell>
        </row>
        <row r="9">
          <cell r="B9" t="str">
            <v>Bro Alma</v>
          </cell>
          <cell r="D9" t="str">
            <v>3 pcs. 158,3/ 165,5/ 130,3</v>
          </cell>
          <cell r="E9" t="str">
            <v>2 pcs. 51,0/ 26,5</v>
          </cell>
          <cell r="F9" t="str">
            <v>2 pcs. 30,0/ 22,8</v>
          </cell>
          <cell r="J9">
            <v>0.95</v>
          </cell>
        </row>
        <row r="10">
          <cell r="B10" t="str">
            <v>Bro Anna</v>
          </cell>
          <cell r="D10" t="str">
            <v>3 pcs. 157,7/ 165,0/ 129,1</v>
          </cell>
          <cell r="E10" t="str">
            <v>2 pcs. 50,3/ 26,3</v>
          </cell>
          <cell r="F10" t="str">
            <v>2 pcs. 29,6/ 22,8</v>
          </cell>
          <cell r="J10">
            <v>0.95</v>
          </cell>
        </row>
        <row r="11">
          <cell r="B11" t="str">
            <v>Bro Deliverer</v>
          </cell>
          <cell r="D11" t="str">
            <v>4 pcs. 181,2/ 181,2/112,8/112,8</v>
          </cell>
          <cell r="E11" t="str">
            <v>2 pcs. 16,1/ 16,1</v>
          </cell>
          <cell r="F11" t="str">
            <v>2 pcs. 20,1/ 20,1</v>
          </cell>
          <cell r="J11">
            <v>0.95</v>
          </cell>
        </row>
        <row r="12">
          <cell r="B12" t="str">
            <v>Bro Designer</v>
          </cell>
          <cell r="D12" t="str">
            <v>4 pcs. 181,2/181,2/112,8/ 112,8</v>
          </cell>
          <cell r="E12" t="str">
            <v>2 pcs. 16,1/ 16,1</v>
          </cell>
          <cell r="F12" t="str">
            <v>2 pcs. 20,1/ 20,1</v>
          </cell>
          <cell r="J12">
            <v>0.95</v>
          </cell>
        </row>
        <row r="13">
          <cell r="B13" t="str">
            <v>Bro Distributor</v>
          </cell>
          <cell r="D13" t="str">
            <v>4 pcs. 181,2/ 181,2/ 112,8/ 112,8</v>
          </cell>
          <cell r="E13" t="str">
            <v>2 pcs. 16,1/ 16,1</v>
          </cell>
          <cell r="F13" t="str">
            <v>2 pcs. 20,1/ 20,1</v>
          </cell>
          <cell r="J13">
            <v>0.95</v>
          </cell>
        </row>
        <row r="14">
          <cell r="B14" t="str">
            <v>Bro Developer</v>
          </cell>
          <cell r="D14" t="str">
            <v>4 pcs. 181,2/ 181,2/ 112,8/ 112,8</v>
          </cell>
          <cell r="E14" t="str">
            <v>2 pcs. 16,1/ 16,1</v>
          </cell>
          <cell r="F14" t="str">
            <v>2 pcs. 20,1/ 20,1</v>
          </cell>
          <cell r="J14">
            <v>0.95</v>
          </cell>
        </row>
        <row r="15">
          <cell r="B15"/>
          <cell r="D15"/>
          <cell r="E15"/>
          <cell r="F15"/>
          <cell r="J15"/>
        </row>
        <row r="16">
          <cell r="B16"/>
          <cell r="D16"/>
          <cell r="E16"/>
          <cell r="F16"/>
          <cell r="J16"/>
        </row>
        <row r="17">
          <cell r="B17" t="str">
            <v>Operational requirement for DO capacity:</v>
          </cell>
          <cell r="D17">
            <v>100</v>
          </cell>
          <cell r="E17">
            <v>111</v>
          </cell>
          <cell r="F17"/>
          <cell r="J17"/>
        </row>
        <row r="18">
          <cell r="B18"/>
          <cell r="D18"/>
          <cell r="E18"/>
          <cell r="F18"/>
          <cell r="J18"/>
        </row>
        <row r="19">
          <cell r="B19"/>
          <cell r="D19"/>
          <cell r="E19"/>
          <cell r="F19"/>
          <cell r="J19"/>
        </row>
        <row r="20">
          <cell r="B20"/>
          <cell r="D20"/>
          <cell r="E20"/>
          <cell r="F20"/>
          <cell r="J20"/>
        </row>
        <row r="21">
          <cell r="B21"/>
          <cell r="D21"/>
          <cell r="E21"/>
          <cell r="F21"/>
          <cell r="J21"/>
        </row>
      </sheetData>
      <sheetData sheetId="1">
        <row r="1">
          <cell r="B1" t="str">
            <v>VESSEL NAME</v>
          </cell>
          <cell r="D1" t="str">
            <v>No of FO Bunker tks and volume of each tank, m3.</v>
          </cell>
          <cell r="E1" t="str">
            <v>No of FO Settling tks and volume of each tank</v>
          </cell>
          <cell r="F1" t="str">
            <v>No of FO Service tks and volume of each tank</v>
          </cell>
          <cell r="J1" t="str">
            <v>Tank filling %</v>
          </cell>
        </row>
        <row r="2">
          <cell r="B2" t="str">
            <v>Maersk Barry</v>
          </cell>
          <cell r="D2" t="str">
            <v>3 pcs. 558,2/ 519,6/ 121,3/ 124,9</v>
          </cell>
          <cell r="E2" t="str">
            <v>2 pcs. 38,7/ 38,7</v>
          </cell>
          <cell r="F2" t="str">
            <v>2 pcs. 38,7/ 38,7</v>
          </cell>
          <cell r="J2">
            <v>0.9</v>
          </cell>
        </row>
        <row r="3">
          <cell r="B3" t="str">
            <v>Maersk Beaufort</v>
          </cell>
          <cell r="D3" t="str">
            <v>4 pcs. 558,2/ 519,6/ 121,3/ 124,9</v>
          </cell>
          <cell r="E3" t="str">
            <v>2 pcs. 38,7/ 38,7</v>
          </cell>
          <cell r="F3" t="str">
            <v>2 pcs. 38,7/ 38,7</v>
          </cell>
          <cell r="J3">
            <v>0.9</v>
          </cell>
        </row>
        <row r="4">
          <cell r="B4" t="str">
            <v>Maersk Belfast</v>
          </cell>
          <cell r="D4" t="str">
            <v>4 pcs. 558,2/ 519,6/ 121,3/ 124,9</v>
          </cell>
          <cell r="E4" t="str">
            <v>2 pcs. 34.0/ 38,7</v>
          </cell>
          <cell r="F4" t="str">
            <v>2 pcs. 38,7/ 38,7</v>
          </cell>
          <cell r="J4">
            <v>0.9</v>
          </cell>
        </row>
        <row r="5">
          <cell r="B5" t="str">
            <v>Maersk Bering</v>
          </cell>
          <cell r="D5" t="str">
            <v>4 pcs. 558,2/ 519,6/ 121,3/ 124,9</v>
          </cell>
          <cell r="E5" t="str">
            <v>2 pcs. 38,7/ 38,7</v>
          </cell>
          <cell r="F5" t="str">
            <v>2 pcs. 38,7/ 38,7</v>
          </cell>
          <cell r="J5">
            <v>0.9</v>
          </cell>
        </row>
        <row r="6">
          <cell r="B6" t="str">
            <v>Maersk Borneo</v>
          </cell>
          <cell r="D6" t="str">
            <v>4 pcs. 558,2/ 519,6/ 121,3/ 124,9</v>
          </cell>
          <cell r="E6" t="str">
            <v>2 pcs. 38,7/ 38,7</v>
          </cell>
          <cell r="F6" t="str">
            <v>2 pcs. 38,7/ 38,7</v>
          </cell>
          <cell r="J6">
            <v>0.9</v>
          </cell>
        </row>
        <row r="7">
          <cell r="B7" t="str">
            <v>Maersk Brigit</v>
          </cell>
          <cell r="D7" t="str">
            <v>4 pcs. 558,2/ 519,6/ 121,3/ 124,9</v>
          </cell>
          <cell r="E7" t="str">
            <v>2 pcs. 38,7/ 38,7</v>
          </cell>
          <cell r="F7" t="str">
            <v>2 pcs. 38,7/ 38,7</v>
          </cell>
          <cell r="J7">
            <v>0.9</v>
          </cell>
        </row>
        <row r="8">
          <cell r="B8" t="str">
            <v>Maersk Bristol</v>
          </cell>
          <cell r="D8" t="str">
            <v>4 pcs. 558,2/ 519,6/ 121,3/ 124,9</v>
          </cell>
          <cell r="E8" t="str">
            <v>2 pcs. 38,7/ 38,7</v>
          </cell>
          <cell r="F8" t="str">
            <v>2 pcs. 38,7/ 38,7</v>
          </cell>
          <cell r="J8">
            <v>0.9</v>
          </cell>
        </row>
        <row r="9">
          <cell r="B9" t="str">
            <v>Britta Maersk</v>
          </cell>
          <cell r="D9" t="str">
            <v>4 pcs. 558,2/ 519,6/ 121,3/ 124,9</v>
          </cell>
          <cell r="E9" t="str">
            <v>2 pcs. 38,7/ 38,7</v>
          </cell>
          <cell r="F9" t="str">
            <v>2 pcs. 38,7/ 38,7</v>
          </cell>
          <cell r="J9">
            <v>0.9</v>
          </cell>
        </row>
        <row r="10">
          <cell r="B10" t="str">
            <v>Maersk Kalea</v>
          </cell>
          <cell r="D10" t="str">
            <v>5 pcs. 248,7/ 248, 7/ 389,9/ 349,3/ 121,9</v>
          </cell>
          <cell r="E10" t="str">
            <v>1 pc. 40,6</v>
          </cell>
          <cell r="F10" t="str">
            <v>1 pc. 40,6</v>
          </cell>
          <cell r="J10">
            <v>0.9</v>
          </cell>
        </row>
        <row r="11">
          <cell r="B11" t="str">
            <v>Maersk Kara</v>
          </cell>
          <cell r="D11" t="str">
            <v>5 pcs. 210,0/ 210,0/ 319,9/ 363,3/149,8</v>
          </cell>
          <cell r="E11" t="str">
            <v>1 pc. 33,3</v>
          </cell>
          <cell r="F11" t="str">
            <v>2 pc. 32,2/ 22,7</v>
          </cell>
          <cell r="J11">
            <v>0.9</v>
          </cell>
        </row>
        <row r="12">
          <cell r="B12" t="str">
            <v>Maersk Edgar</v>
          </cell>
          <cell r="D12" t="str">
            <v>5 pcs. 358,6/ 131,8/ 172,7/ 338,5/ 251,9</v>
          </cell>
          <cell r="E12" t="str">
            <v>2 pcs. 34,3/ 34,3</v>
          </cell>
          <cell r="F12" t="str">
            <v>2 pcs. 39,8/ 39,8</v>
          </cell>
          <cell r="J12">
            <v>0.95</v>
          </cell>
        </row>
        <row r="13">
          <cell r="B13" t="str">
            <v>Maersk Erin</v>
          </cell>
          <cell r="D13" t="str">
            <v>5 pcs. 358,6/ 131,8/ 172,7/ 338,5/ 251,9</v>
          </cell>
          <cell r="E13" t="str">
            <v>2 pcs. 34,3/ 34,3</v>
          </cell>
          <cell r="F13" t="str">
            <v>2 pcs. 39,8/ 39,8</v>
          </cell>
          <cell r="J13">
            <v>0.95</v>
          </cell>
        </row>
        <row r="14">
          <cell r="B14" t="str">
            <v>Karen Maersk</v>
          </cell>
          <cell r="D14" t="str">
            <v>4 pcs. 395,5/ 389,9/ 284,4/ 249,4</v>
          </cell>
          <cell r="E14" t="str">
            <v>2 pcs. 30,8/ 30,8</v>
          </cell>
          <cell r="F14" t="str">
            <v>2 pcs. 30,8/ 30,8</v>
          </cell>
          <cell r="J14">
            <v>0.9</v>
          </cell>
        </row>
        <row r="15">
          <cell r="B15" t="str">
            <v>Kirsten Maersk</v>
          </cell>
          <cell r="D15" t="str">
            <v>4 pcs. 395,5/ 389,9/ 284,4/ 249,4</v>
          </cell>
          <cell r="E15" t="str">
            <v>2 pcs. 30,8/ 30,8</v>
          </cell>
          <cell r="F15" t="str">
            <v>2 pcs. 30,8/ 30,8</v>
          </cell>
          <cell r="J15">
            <v>0.9</v>
          </cell>
        </row>
        <row r="16">
          <cell r="B16" t="str">
            <v>Maersk Kate</v>
          </cell>
          <cell r="D16" t="str">
            <v>4 pcs. 395,5/ 389,9/ 284,4/ 249,4</v>
          </cell>
          <cell r="E16" t="str">
            <v>2 pcs. 30,8/ 30,8</v>
          </cell>
          <cell r="F16" t="str">
            <v>2 pcs. 30,8/ 30,8</v>
          </cell>
          <cell r="J16">
            <v>0.9</v>
          </cell>
        </row>
        <row r="17">
          <cell r="B17" t="str">
            <v>Maersk Katalin</v>
          </cell>
          <cell r="D17" t="str">
            <v>4 pcs. 395,5/ 389,9/ 284,4/ 249,4</v>
          </cell>
          <cell r="E17" t="str">
            <v>2 pcs. 30,8/ 30,8</v>
          </cell>
          <cell r="F17" t="str">
            <v>2 pcs. 30,8/ 30,8</v>
          </cell>
          <cell r="J17">
            <v>0.9</v>
          </cell>
        </row>
        <row r="18">
          <cell r="B18" t="str">
            <v>Maersk Katarina</v>
          </cell>
          <cell r="D18" t="str">
            <v>3 pcs. 387,6/ 382,1/ 278,7</v>
          </cell>
          <cell r="E18" t="str">
            <v>2 pcs. 30,8/ 30,8</v>
          </cell>
          <cell r="F18" t="str">
            <v>2 pcs. 30,8/ 30,8</v>
          </cell>
          <cell r="J18">
            <v>0.9</v>
          </cell>
        </row>
        <row r="19">
          <cell r="B19" t="str">
            <v>Maersk Kaya</v>
          </cell>
          <cell r="D19" t="str">
            <v>4 pcs. 395,5/ 389,9/ 284,4/ 249,4</v>
          </cell>
          <cell r="E19" t="str">
            <v>2 pcs. 30,8/ 30,8</v>
          </cell>
          <cell r="F19" t="str">
            <v>2 pcs. 30,8/ 30,8</v>
          </cell>
          <cell r="J19">
            <v>0.9</v>
          </cell>
        </row>
        <row r="20">
          <cell r="B20" t="str">
            <v>Maersk Kiera</v>
          </cell>
          <cell r="D20" t="str">
            <v>4 pcs. 395,5/ 389,9/ 284,4/ 249,4</v>
          </cell>
          <cell r="E20" t="str">
            <v>2 pcs. 30,8/ 30,8</v>
          </cell>
          <cell r="F20" t="str">
            <v>2 pcs. 30,8/ 30,8</v>
          </cell>
          <cell r="J20">
            <v>0.9</v>
          </cell>
        </row>
        <row r="21">
          <cell r="B21" t="str">
            <v>Maersk Adriatic</v>
          </cell>
          <cell r="D21" t="str">
            <v>4 pcs. 188,1/ 343,2/ 232,9/ 227,4</v>
          </cell>
          <cell r="E21" t="str">
            <v>2 pcs. 27,7/ 39,6</v>
          </cell>
          <cell r="F21" t="str">
            <v>2 pcs. 27,7/ 40,7</v>
          </cell>
          <cell r="J21">
            <v>0.9</v>
          </cell>
        </row>
        <row r="22">
          <cell r="B22" t="str">
            <v>Maersk Aegean</v>
          </cell>
          <cell r="D22" t="str">
            <v>4 pcs. 188,1/ 343,2/ 232,9/ 227,4</v>
          </cell>
          <cell r="E22" t="str">
            <v>2 pcs. 27,7/ 39,6</v>
          </cell>
          <cell r="F22" t="str">
            <v>2 pcs. 27,7/ 40,7</v>
          </cell>
          <cell r="J22">
            <v>0.9</v>
          </cell>
        </row>
        <row r="23">
          <cell r="B23" t="str">
            <v>Maersk Arctic</v>
          </cell>
          <cell r="D23" t="str">
            <v>3 pcs. 301,6/ 633,4/ 219,9</v>
          </cell>
          <cell r="E23" t="str">
            <v>1 pc. 36,9</v>
          </cell>
          <cell r="F23" t="str">
            <v>1 pc. 41,1</v>
          </cell>
          <cell r="J23">
            <v>0.9</v>
          </cell>
        </row>
        <row r="24">
          <cell r="B24" t="str">
            <v>Ras Maersk</v>
          </cell>
          <cell r="D24" t="str">
            <v>5 pcs. 217,7/ 217,7/ 410,9/ 346,9/ 153,7</v>
          </cell>
          <cell r="E24" t="str">
            <v>1 pc. 51,2</v>
          </cell>
          <cell r="F24" t="str">
            <v>1 pc. 38,4</v>
          </cell>
          <cell r="J24">
            <v>0.9</v>
          </cell>
        </row>
        <row r="25">
          <cell r="B25" t="str">
            <v>Ribe Maersk</v>
          </cell>
          <cell r="D25" t="str">
            <v>5 pcs. 217,7/ 217,7/ 410,9/ 346,9/ 153,7</v>
          </cell>
          <cell r="E25" t="str">
            <v>1 pc. 51,2</v>
          </cell>
          <cell r="F25" t="str">
            <v>1 pc. 38,4</v>
          </cell>
          <cell r="J25">
            <v>0.9</v>
          </cell>
        </row>
        <row r="26">
          <cell r="B26" t="str">
            <v>Rita Maersk</v>
          </cell>
          <cell r="D26" t="str">
            <v>5 pcs. 179,9/ 179,9/ 166,8/ 260,1/ 153,7</v>
          </cell>
          <cell r="E26" t="str">
            <v>1 pc. 32,0</v>
          </cell>
          <cell r="F26" t="str">
            <v>1 pc. 35,4</v>
          </cell>
          <cell r="J26">
            <v>0.9</v>
          </cell>
        </row>
        <row r="27">
          <cell r="B27" t="str">
            <v>Robert Maersk</v>
          </cell>
          <cell r="D27" t="str">
            <v>5 pcs. 217,7/ 217,7/ 410,9/ 346,9/ 153,7</v>
          </cell>
          <cell r="E27" t="str">
            <v>1 pc. 51,2</v>
          </cell>
          <cell r="F27" t="str">
            <v>1 pc. 38,4</v>
          </cell>
          <cell r="J27">
            <v>0.9</v>
          </cell>
        </row>
        <row r="28">
          <cell r="B28" t="str">
            <v>Romoe Maersk</v>
          </cell>
          <cell r="D28" t="str">
            <v>5 pcs.  217,7/ 411,0/ 346,9/ 153,7</v>
          </cell>
          <cell r="E28" t="str">
            <v>1 pc. 51,2</v>
          </cell>
          <cell r="F28" t="str">
            <v>1 pc. 38,4</v>
          </cell>
          <cell r="J28">
            <v>0.9</v>
          </cell>
        </row>
        <row r="29">
          <cell r="B29" t="str">
            <v>Maersk Raleigh</v>
          </cell>
          <cell r="D29" t="str">
            <v>5 pcs. 179,9/ 179,9/ 166,8/ 260,1/ 153,7</v>
          </cell>
          <cell r="E29" t="str">
            <v>1 pc. 32,0</v>
          </cell>
          <cell r="F29" t="str">
            <v>1 pc. 35,4</v>
          </cell>
          <cell r="J29">
            <v>0.9</v>
          </cell>
        </row>
        <row r="30">
          <cell r="B30" t="str">
            <v>Maersk Elliot</v>
          </cell>
          <cell r="D30" t="str">
            <v>4 pcs. 134,4/ 176,2/ 345,4/ 257,1</v>
          </cell>
          <cell r="E30" t="str">
            <v>2 pcs. 35,0/ 35,0</v>
          </cell>
          <cell r="F30" t="str">
            <v>2 pcs. 40,6/ 40,6</v>
          </cell>
          <cell r="J30">
            <v>0.95</v>
          </cell>
        </row>
        <row r="31">
          <cell r="B31" t="str">
            <v>Maersk Rosyth</v>
          </cell>
          <cell r="D31" t="str">
            <v>5 pcs. 217,7/ 217,7/ 410,9/ 346,9/ 153,7</v>
          </cell>
          <cell r="E31" t="str">
            <v>1 pc. 51,2</v>
          </cell>
          <cell r="F31" t="str">
            <v>1 pc. 38,4</v>
          </cell>
          <cell r="J31">
            <v>0.9</v>
          </cell>
        </row>
        <row r="32">
          <cell r="B32" t="str">
            <v>Roy Maersk</v>
          </cell>
          <cell r="D32" t="str">
            <v>4 pcs. 179,9/ 166,8/ 260,1/ 153,7</v>
          </cell>
          <cell r="E32" t="str">
            <v>1 pc. 32,0</v>
          </cell>
          <cell r="F32" t="str">
            <v>1 pc. 35,4</v>
          </cell>
          <cell r="J32">
            <v>0.9</v>
          </cell>
        </row>
        <row r="33">
          <cell r="B33" t="str">
            <v>Maersk Erik</v>
          </cell>
          <cell r="D33" t="str">
            <v>3 pcs. 399.3/439.5/381.3</v>
          </cell>
          <cell r="E33" t="str">
            <v>1 pcs 37.3</v>
          </cell>
          <cell r="F33" t="str">
            <v>2 pcs. 29.4/26.0</v>
          </cell>
          <cell r="J33">
            <v>0.9</v>
          </cell>
        </row>
        <row r="34">
          <cell r="B34" t="str">
            <v>Maersk Edward</v>
          </cell>
          <cell r="D34" t="str">
            <v>5 pcs. 365,9/ 134,4/ 176,2/ 345,4/ 257,1</v>
          </cell>
          <cell r="E34" t="str">
            <v>2 pcs.40,6/ 40,6</v>
          </cell>
          <cell r="F34" t="str">
            <v>2 pcs. 35,0/ 35,0</v>
          </cell>
          <cell r="J34">
            <v>0.95</v>
          </cell>
        </row>
        <row r="35">
          <cell r="B35" t="str">
            <v>Maersk Etienne</v>
          </cell>
          <cell r="D35" t="str">
            <v>5 pcs. 365,9/ 134,4/ 176,2/ 345,4/ 257,1</v>
          </cell>
          <cell r="E35" t="str">
            <v>2 pcs.40,6/ 40,6</v>
          </cell>
          <cell r="F35" t="str">
            <v>2 pcs. 35,0/ 35,0</v>
          </cell>
          <cell r="J35">
            <v>0.95</v>
          </cell>
        </row>
        <row r="36">
          <cell r="B36"/>
          <cell r="D36"/>
          <cell r="E36"/>
          <cell r="F36"/>
          <cell r="J36"/>
        </row>
        <row r="37">
          <cell r="B37"/>
          <cell r="D37"/>
          <cell r="E37"/>
          <cell r="F37"/>
          <cell r="J37"/>
        </row>
        <row r="38">
          <cell r="B38" t="str">
            <v>Operational requirement for DO capacity:</v>
          </cell>
          <cell r="D38">
            <v>150</v>
          </cell>
          <cell r="E38">
            <v>167</v>
          </cell>
          <cell r="F38"/>
          <cell r="J38"/>
        </row>
        <row r="39">
          <cell r="B39"/>
          <cell r="D39"/>
          <cell r="E39"/>
          <cell r="F39"/>
          <cell r="J39"/>
        </row>
        <row r="40">
          <cell r="B40"/>
          <cell r="D40"/>
          <cell r="E40"/>
          <cell r="F40"/>
          <cell r="J40"/>
        </row>
        <row r="41">
          <cell r="B41"/>
          <cell r="D41"/>
          <cell r="E41"/>
          <cell r="F41"/>
          <cell r="J41"/>
        </row>
        <row r="42">
          <cell r="B42"/>
          <cell r="D42"/>
          <cell r="E42"/>
          <cell r="F42"/>
          <cell r="J42"/>
        </row>
        <row r="43">
          <cell r="B43"/>
        </row>
        <row r="44">
          <cell r="B44"/>
        </row>
      </sheetData>
      <sheetData sheetId="2">
        <row r="1">
          <cell r="B1" t="str">
            <v>VESSEL NAME</v>
          </cell>
          <cell r="D1" t="str">
            <v>No of FO Bunker tks and volume of each tank, m3.</v>
          </cell>
          <cell r="E1" t="str">
            <v>No of FO Settling tks and volume of each tank</v>
          </cell>
          <cell r="F1" t="str">
            <v>No of FO Service tks and volume of each tank</v>
          </cell>
          <cell r="J1" t="str">
            <v xml:space="preserve">Tank filling [%] </v>
          </cell>
        </row>
        <row r="2">
          <cell r="B2" t="str">
            <v>Maersk Callao</v>
          </cell>
          <cell r="D2" t="str">
            <v xml:space="preserve">4 pcs. 210,2/ 253,5/ 417,9/ 356,2 </v>
          </cell>
          <cell r="E2" t="str">
            <v xml:space="preserve">2 pcs. 33,5/ 20,2 </v>
          </cell>
          <cell r="F2" t="str">
            <v>2 pcs. 33,5/ 20,2</v>
          </cell>
          <cell r="J2">
            <v>0.95</v>
          </cell>
        </row>
        <row r="3">
          <cell r="B3" t="str">
            <v>Maersk Cancun</v>
          </cell>
          <cell r="D3" t="str">
            <v xml:space="preserve">4 pcs. 210,2/ 253,5/ 417,9/ 356,2 </v>
          </cell>
          <cell r="E3" t="str">
            <v xml:space="preserve">2 pcs. 33,5/ 20,2 </v>
          </cell>
          <cell r="F3" t="str">
            <v>2 pcs. 33,5/ 20,2</v>
          </cell>
          <cell r="J3">
            <v>0.95</v>
          </cell>
        </row>
        <row r="4">
          <cell r="B4" t="str">
            <v>Maersk Capri</v>
          </cell>
          <cell r="D4" t="str">
            <v xml:space="preserve">4 pcs. 210,2/ 253,5/ 417,9/ 356,2 </v>
          </cell>
          <cell r="E4" t="str">
            <v xml:space="preserve">2 pcs. 33,5/ 20,2 </v>
          </cell>
          <cell r="F4" t="str">
            <v>2 pcs. 33,5/ 20,2</v>
          </cell>
          <cell r="J4">
            <v>0.95</v>
          </cell>
        </row>
        <row r="5">
          <cell r="B5" t="str">
            <v>Maersk Cayman</v>
          </cell>
          <cell r="D5" t="str">
            <v xml:space="preserve">4 pcs. 210,2/ 253,5/ 417,9/ 356,2 </v>
          </cell>
          <cell r="E5" t="str">
            <v xml:space="preserve">2 pcs. 33,5/ 20,2 </v>
          </cell>
          <cell r="F5" t="str">
            <v>2 pcs. 33,5/ 20,2</v>
          </cell>
          <cell r="J5">
            <v>0.95</v>
          </cell>
        </row>
        <row r="6">
          <cell r="B6" t="str">
            <v>Maersk Cebu</v>
          </cell>
          <cell r="D6" t="str">
            <v xml:space="preserve">4 pcs. 210,2/ 253,5/ 417,9/ 356,2 </v>
          </cell>
          <cell r="E6" t="str">
            <v xml:space="preserve">2 pcs. 33,5/ 20,2 </v>
          </cell>
          <cell r="F6" t="str">
            <v>2 pcs. 33,5/ 20,2</v>
          </cell>
          <cell r="J6">
            <v>0.95</v>
          </cell>
        </row>
        <row r="7">
          <cell r="B7" t="str">
            <v>Maersk Magellan</v>
          </cell>
          <cell r="D7" t="str">
            <v>3 pcs. 359,8/ 490,6/ 252,2</v>
          </cell>
          <cell r="E7" t="str">
            <v>1 pc. 37,7</v>
          </cell>
          <cell r="F7" t="str">
            <v>2 pcs. 35,9/ 35,9</v>
          </cell>
          <cell r="J7">
            <v>0.9</v>
          </cell>
        </row>
        <row r="8">
          <cell r="B8" t="str">
            <v>Maersk Malaga</v>
          </cell>
          <cell r="D8" t="str">
            <v>4 pcs. 359,8/ 435,4/ 258,3/ 252,2</v>
          </cell>
          <cell r="E8" t="str">
            <v>1 pc. 37,7</v>
          </cell>
          <cell r="F8" t="str">
            <v>2 pcs. 35,9/ 35,9</v>
          </cell>
          <cell r="J8">
            <v>0.9</v>
          </cell>
        </row>
        <row r="9">
          <cell r="B9" t="str">
            <v>Maersk Marmara</v>
          </cell>
          <cell r="D9" t="str">
            <v>2 pcs. 481.6/ 476.9</v>
          </cell>
          <cell r="E9" t="str">
            <v>1 pc. 36.2</v>
          </cell>
          <cell r="F9" t="str">
            <v>2 pcs. 31.1/38.9</v>
          </cell>
          <cell r="J9">
            <v>0.9</v>
          </cell>
        </row>
        <row r="10">
          <cell r="B10" t="str">
            <v>Maersk Mediterranean</v>
          </cell>
          <cell r="D10" t="str">
            <v>4 pcs. 176,8/ 176,8/ 554,1/ 449,4</v>
          </cell>
          <cell r="E10" t="str">
            <v>1 pc. 32,6</v>
          </cell>
          <cell r="F10" t="str">
            <v>2 pcs. 29,6/ 29,6</v>
          </cell>
          <cell r="J10">
            <v>0.9</v>
          </cell>
        </row>
        <row r="11">
          <cell r="B11" t="str">
            <v>Maersk Tampa</v>
          </cell>
          <cell r="D11" t="str">
            <v>2 pcs. 577,9/ 562,7</v>
          </cell>
          <cell r="E11" t="str">
            <v>2 pcs. 27,6/ 25,4</v>
          </cell>
          <cell r="F11" t="str">
            <v>2 pcs. 36,2/ 25,4</v>
          </cell>
          <cell r="J11">
            <v>0.9</v>
          </cell>
        </row>
        <row r="12">
          <cell r="B12" t="str">
            <v>Maersk Tangier</v>
          </cell>
          <cell r="D12" t="str">
            <v>2 pcs. 577,9/ 457,2</v>
          </cell>
          <cell r="E12" t="str">
            <v>2 pcs. 27,6/ LS 19,0</v>
          </cell>
          <cell r="F12" t="str">
            <v>2 pcs. 36,2/ LS 25,4</v>
          </cell>
          <cell r="J12">
            <v>0.9</v>
          </cell>
        </row>
        <row r="13">
          <cell r="B13" t="str">
            <v>Maersk Tacoma</v>
          </cell>
          <cell r="D13" t="str">
            <v>2 pcs. 577,9/ 562,7</v>
          </cell>
          <cell r="E13" t="str">
            <v>2 pcs. 27,6/ 25,4</v>
          </cell>
          <cell r="F13" t="str">
            <v>2 pcs. 36,2/ 25,4</v>
          </cell>
          <cell r="J13">
            <v>0.9</v>
          </cell>
        </row>
        <row r="14">
          <cell r="B14" t="str">
            <v>Maersk Teesport</v>
          </cell>
          <cell r="D14" t="str">
            <v>2 pcs. 577,9/ 457,2</v>
          </cell>
          <cell r="E14" t="str">
            <v>2 pcs. 27,6/ 19,0</v>
          </cell>
          <cell r="F14" t="str">
            <v>2 pcs. 36,2/ 25,4</v>
          </cell>
          <cell r="J14">
            <v>0.9</v>
          </cell>
        </row>
        <row r="15">
          <cell r="B15" t="str">
            <v>Maersk Tianjin</v>
          </cell>
          <cell r="D15" t="str">
            <v>4 pcs. 348,0/ 77,1/ 472,5/ 500,4</v>
          </cell>
          <cell r="E15" t="str">
            <v>2 pcs. 28,1/ 28,1</v>
          </cell>
          <cell r="F15" t="str">
            <v>2 pcs. 25,1/ 28,1</v>
          </cell>
          <cell r="J15">
            <v>0.9</v>
          </cell>
        </row>
        <row r="16">
          <cell r="B16" t="str">
            <v>Maersk Timaru</v>
          </cell>
          <cell r="D16" t="str">
            <v>4 pcs. 348,0/ 77,1/ 472,5/ 500,4</v>
          </cell>
          <cell r="E16" t="str">
            <v>2 pcs. 28,1/ 28,1</v>
          </cell>
          <cell r="F16" t="str">
            <v>2 pcs. 25,1/ 28,1</v>
          </cell>
          <cell r="J16">
            <v>0.9</v>
          </cell>
        </row>
        <row r="17">
          <cell r="B17" t="str">
            <v>Maersk Tokyo</v>
          </cell>
          <cell r="D17" t="str">
            <v>4 pcs. 348,0/ 77,1/ 472,5/ 500,4</v>
          </cell>
          <cell r="E17" t="str">
            <v>2 pcs. 28,1/ 28,1</v>
          </cell>
          <cell r="F17" t="str">
            <v>2 pcs. 25,1/ 28,1</v>
          </cell>
          <cell r="J17">
            <v>0.9</v>
          </cell>
        </row>
        <row r="18">
          <cell r="B18" t="str">
            <v>Maersk Torshavn</v>
          </cell>
          <cell r="D18" t="str">
            <v>4 pcs. 348,0/ 77,1/ 472,5/ 500,4</v>
          </cell>
          <cell r="E18" t="str">
            <v>2 pcs. 28,1/ 28,1</v>
          </cell>
          <cell r="F18" t="str">
            <v>2 pcs. 25,1/ 28,1</v>
          </cell>
          <cell r="J18">
            <v>0.9</v>
          </cell>
        </row>
        <row r="19">
          <cell r="B19" t="str">
            <v>Maersk Trenton</v>
          </cell>
          <cell r="D19" t="str">
            <v>4 pcs. 348.0/77.1/472.5/500.4</v>
          </cell>
          <cell r="E19" t="str">
            <v>2 pcs. 28.1/28.1</v>
          </cell>
          <cell r="F19" t="str">
            <v>2 pcs. 25.1/28.1</v>
          </cell>
          <cell r="J19">
            <v>0.9</v>
          </cell>
        </row>
        <row r="20">
          <cell r="B20" t="str">
            <v>Maersk Trieste</v>
          </cell>
          <cell r="D20" t="str">
            <v>4 pcs. 348,0/ 77,1/ 472,5/ 500,4</v>
          </cell>
          <cell r="E20" t="str">
            <v>2 pcs. 28,1/ 28,1</v>
          </cell>
          <cell r="F20" t="str">
            <v>2 pcs. 25,1/ 28,1</v>
          </cell>
          <cell r="J20">
            <v>0.9</v>
          </cell>
        </row>
        <row r="21">
          <cell r="B21" t="str">
            <v>Maersk Messina</v>
          </cell>
          <cell r="D21" t="str">
            <v>4 pcs. 737,4/ 456,8/ 621,0/ 406,3</v>
          </cell>
          <cell r="E21" t="str">
            <v>2pcs. 20.9/9.4</v>
          </cell>
          <cell r="F21" t="str">
            <v>2pcs.  21.7/9.6</v>
          </cell>
          <cell r="J21">
            <v>0.95</v>
          </cell>
        </row>
        <row r="22">
          <cell r="B22" t="str">
            <v>Maersk Misaki</v>
          </cell>
          <cell r="D22" t="str">
            <v>4 pcs. 737,4/ 456,8/ 621,0/ 406,3</v>
          </cell>
          <cell r="E22" t="str">
            <v>2 Pcs. 20.98 /9.4</v>
          </cell>
          <cell r="F22" t="str">
            <v>2 Pcs. 21.78 /9.6</v>
          </cell>
          <cell r="J22">
            <v>0.95</v>
          </cell>
        </row>
        <row r="23">
          <cell r="B23" t="str">
            <v>Maersk Mississippi</v>
          </cell>
          <cell r="D23" t="str">
            <v>3 pcs. 737,4/ 456,8/ 406,3</v>
          </cell>
          <cell r="E23" t="str">
            <v>2 pcs. 22,96/ 11.13</v>
          </cell>
          <cell r="F23" t="str">
            <v>2 pcs. 22,96/ 11.13</v>
          </cell>
          <cell r="J23">
            <v>0.95</v>
          </cell>
        </row>
        <row r="24">
          <cell r="B24"/>
          <cell r="D24"/>
          <cell r="E24"/>
          <cell r="F24"/>
          <cell r="J24"/>
        </row>
        <row r="25">
          <cell r="B25"/>
          <cell r="D25"/>
          <cell r="E25"/>
          <cell r="F25"/>
          <cell r="J25"/>
        </row>
        <row r="26">
          <cell r="B26"/>
          <cell r="D26"/>
          <cell r="E26"/>
          <cell r="F26"/>
          <cell r="J26"/>
        </row>
        <row r="27">
          <cell r="B27" t="str">
            <v>Operational requirement for DO capacity:</v>
          </cell>
          <cell r="D27">
            <v>200</v>
          </cell>
          <cell r="E27">
            <v>222</v>
          </cell>
          <cell r="F27"/>
          <cell r="J27"/>
        </row>
        <row r="28">
          <cell r="B28"/>
          <cell r="D28"/>
          <cell r="E28"/>
          <cell r="F28"/>
          <cell r="J28"/>
        </row>
        <row r="29">
          <cell r="B29"/>
          <cell r="D29"/>
          <cell r="E29"/>
          <cell r="F29"/>
          <cell r="J29"/>
        </row>
        <row r="30">
          <cell r="B30"/>
          <cell r="D30"/>
          <cell r="E30"/>
          <cell r="F30"/>
          <cell r="J30"/>
        </row>
      </sheetData>
      <sheetData sheetId="3">
        <row r="1">
          <cell r="B1" t="str">
            <v>VESSEL NAME</v>
          </cell>
          <cell r="D1" t="str">
            <v>No of FO Bunker tks and volume of each tank, m3.</v>
          </cell>
          <cell r="E1" t="str">
            <v>No of FO Settling tks and volume of each tank</v>
          </cell>
          <cell r="F1" t="str">
            <v>No of FO Service tks and volume of each tank</v>
          </cell>
          <cell r="J1" t="str">
            <v>Tank filling %</v>
          </cell>
        </row>
        <row r="2">
          <cell r="B2" t="str">
            <v>Maersk Jamnagar</v>
          </cell>
          <cell r="D2" t="str">
            <v>5 pcs. 231,8/ 241,3/ 337,8/ 377,6/ 785,1</v>
          </cell>
          <cell r="E2" t="str">
            <v>2 pcs. 44,9/ 44,9</v>
          </cell>
          <cell r="F2" t="str">
            <v>2 pcs. 32,2/ 32,2</v>
          </cell>
          <cell r="J2">
            <v>0.9</v>
          </cell>
        </row>
        <row r="3">
          <cell r="B3" t="str">
            <v>Maersk Jeddah</v>
          </cell>
          <cell r="D3" t="str">
            <v>5 pcs. 231,8/ 241,3/ 337,8/ 377,6/ 785,1</v>
          </cell>
          <cell r="E3" t="str">
            <v>2 pcs. 44,9/ 44,9</v>
          </cell>
          <cell r="F3" t="str">
            <v>2 pcs. 32,2/ 32,2</v>
          </cell>
          <cell r="J3">
            <v>0.9</v>
          </cell>
        </row>
        <row r="4">
          <cell r="B4" t="str">
            <v>Maersk Pearl</v>
          </cell>
          <cell r="D4" t="str">
            <v>5 pcs. 706,1/ 642,9/ 456,4/ 641,6/ 592,3</v>
          </cell>
          <cell r="E4" t="str">
            <v>1 pc. 91,7</v>
          </cell>
          <cell r="F4" t="str">
            <v>1 pc. 91,7</v>
          </cell>
          <cell r="J4">
            <v>0.95</v>
          </cell>
        </row>
        <row r="5">
          <cell r="B5" t="str">
            <v>Maersk Pelican</v>
          </cell>
          <cell r="D5" t="str">
            <v>5 pcs. 706,1/ 642,9/ 456,4/ 641,6/ 592,3</v>
          </cell>
          <cell r="E5" t="str">
            <v>1 pc. 91,7</v>
          </cell>
          <cell r="F5" t="str">
            <v>1 pc. 91,7</v>
          </cell>
          <cell r="J5">
            <v>0.95</v>
          </cell>
        </row>
        <row r="6">
          <cell r="B6" t="str">
            <v>Maersk Penguin</v>
          </cell>
          <cell r="D6" t="str">
            <v>5 pcs. 706,1/ 642,9/ 456,4/ 641,6/ 592,3</v>
          </cell>
          <cell r="E6" t="str">
            <v>1 pc. 91,7</v>
          </cell>
          <cell r="F6" t="str">
            <v>1 pc. 91,7</v>
          </cell>
          <cell r="J6">
            <v>0.95</v>
          </cell>
        </row>
        <row r="7">
          <cell r="B7" t="str">
            <v>Maersk Petrel</v>
          </cell>
          <cell r="D7" t="str">
            <v>5 pcs. 672,2/ 681,2/ 456,6/ 592,2/ 640,2</v>
          </cell>
          <cell r="E7" t="str">
            <v>1 pc. 91,7</v>
          </cell>
          <cell r="F7" t="str">
            <v>1 pc. 91,7</v>
          </cell>
          <cell r="J7">
            <v>0.95</v>
          </cell>
        </row>
        <row r="8">
          <cell r="B8" t="str">
            <v>Maersk Phoenix</v>
          </cell>
          <cell r="D8" t="str">
            <v>5 pcs. 706,1/ 642,9/ 456,4/ 641,6/ 592,3</v>
          </cell>
          <cell r="E8" t="str">
            <v>1 pc. 91,7</v>
          </cell>
          <cell r="F8" t="str">
            <v>1 pc. 91,7</v>
          </cell>
          <cell r="J8">
            <v>0.95</v>
          </cell>
        </row>
        <row r="9">
          <cell r="B9" t="str">
            <v>Maersk Piper</v>
          </cell>
          <cell r="D9" t="str">
            <v>5 pcs. 672,2/ 681,2/ 456,6/ 592,2/ 640,2</v>
          </cell>
          <cell r="E9" t="str">
            <v>1 pc. 91,7</v>
          </cell>
          <cell r="F9" t="str">
            <v>1 pc. 91,7</v>
          </cell>
          <cell r="J9">
            <v>0.95</v>
          </cell>
        </row>
        <row r="10">
          <cell r="B10" t="str">
            <v>Maersk Princess</v>
          </cell>
          <cell r="D10" t="str">
            <v>5 pcs. 706,1/ 456,4/ 458,9/ 641,6/ 592,3</v>
          </cell>
          <cell r="E10" t="str">
            <v>1 pc. 91,7</v>
          </cell>
          <cell r="F10" t="str">
            <v>1 pc. 91,7</v>
          </cell>
          <cell r="J10">
            <v>0.95</v>
          </cell>
        </row>
        <row r="11">
          <cell r="B11" t="str">
            <v>Maersk Producer</v>
          </cell>
          <cell r="D11" t="str">
            <v>6 pcs. 706,1/ 642,9/ 456,4/ 641,6/ 592,3</v>
          </cell>
          <cell r="E11" t="str">
            <v>1 pc. 91,7</v>
          </cell>
          <cell r="F11" t="str">
            <v>1 pc. 91,7</v>
          </cell>
          <cell r="J11">
            <v>0.95</v>
          </cell>
        </row>
        <row r="12">
          <cell r="B12" t="str">
            <v>Maersk Progress</v>
          </cell>
          <cell r="D12" t="str">
            <v>5 pcs. 706,1/ 642,9/ 456,4/ 641,6/ 592,3</v>
          </cell>
          <cell r="E12" t="str">
            <v>1 pc. 91,7</v>
          </cell>
          <cell r="F12" t="str">
            <v>1 pc. 91,7</v>
          </cell>
          <cell r="J12">
            <v>0.95</v>
          </cell>
        </row>
        <row r="13">
          <cell r="B13" t="str">
            <v>Maersk Promise</v>
          </cell>
          <cell r="D13" t="str">
            <v>5 pcs. 706,1/ 642,9/ 456,4/ 641,6/ 592,3</v>
          </cell>
          <cell r="E13" t="str">
            <v>1 pc. 91,7</v>
          </cell>
          <cell r="F13" t="str">
            <v>1 pc. 91,7</v>
          </cell>
          <cell r="J13">
            <v>0.95</v>
          </cell>
        </row>
        <row r="14">
          <cell r="B14" t="str">
            <v>Maersk Prosper</v>
          </cell>
          <cell r="D14" t="str">
            <v>4 pcs. 709,4/ 1106,1/ 304,3/ 684,7</v>
          </cell>
          <cell r="E14" t="str">
            <v>1 pc. 91,7</v>
          </cell>
          <cell r="F14" t="str">
            <v>1 pc. 91,7</v>
          </cell>
          <cell r="J14">
            <v>0.95</v>
          </cell>
        </row>
        <row r="15">
          <cell r="B15"/>
          <cell r="D15"/>
          <cell r="E15"/>
          <cell r="F15"/>
          <cell r="J15"/>
        </row>
        <row r="16">
          <cell r="B16"/>
          <cell r="D16"/>
          <cell r="E16"/>
          <cell r="F16"/>
          <cell r="J16"/>
        </row>
        <row r="17">
          <cell r="B17"/>
          <cell r="D17"/>
          <cell r="E17"/>
          <cell r="F17"/>
          <cell r="J17"/>
        </row>
        <row r="18">
          <cell r="B18" t="str">
            <v>Project Prosper</v>
          </cell>
          <cell r="D18"/>
          <cell r="E18"/>
          <cell r="F18"/>
          <cell r="J18"/>
        </row>
        <row r="19">
          <cell r="B19"/>
          <cell r="D19"/>
          <cell r="E19"/>
          <cell r="F19"/>
          <cell r="J19"/>
        </row>
        <row r="20">
          <cell r="B20" t="str">
            <v xml:space="preserve">Operational requirement for DO capacity: </v>
          </cell>
          <cell r="D20">
            <v>250</v>
          </cell>
          <cell r="E20">
            <v>278</v>
          </cell>
          <cell r="F20"/>
          <cell r="J20"/>
        </row>
        <row r="21">
          <cell r="B21"/>
          <cell r="D21"/>
          <cell r="E21"/>
          <cell r="F21"/>
          <cell r="J21"/>
        </row>
        <row r="22">
          <cell r="B22"/>
          <cell r="E22"/>
        </row>
        <row r="23">
          <cell r="B23"/>
        </row>
        <row r="24">
          <cell r="B24"/>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leaning Status"/>
    </sheetNames>
    <sheetDataSet>
      <sheetData sheetId="0">
        <row r="2">
          <cell r="P2"/>
          <cell r="R2"/>
          <cell r="T2"/>
          <cell r="V2"/>
          <cell r="X2"/>
          <cell r="AA2"/>
          <cell r="AC2"/>
          <cell r="AF2"/>
          <cell r="AH2"/>
          <cell r="AJ2"/>
        </row>
        <row r="3">
          <cell r="E3" t="str">
            <v>VESSEL NAME</v>
          </cell>
          <cell r="P3" t="str">
            <v>Cleaned?</v>
          </cell>
          <cell r="R3" t="str">
            <v>Cleaned?</v>
          </cell>
          <cell r="T3" t="str">
            <v>Cleaned?</v>
          </cell>
          <cell r="V3" t="str">
            <v>Cleaned?</v>
          </cell>
          <cell r="X3" t="str">
            <v>Cleaned?</v>
          </cell>
          <cell r="AA3" t="str">
            <v>Cleaned?</v>
          </cell>
          <cell r="AC3" t="str">
            <v>Cleaned?</v>
          </cell>
          <cell r="AF3" t="str">
            <v>Cleaned?</v>
          </cell>
          <cell r="AH3" t="str">
            <v>Cleaned?</v>
          </cell>
          <cell r="AJ3" t="str">
            <v>Cleaned?</v>
          </cell>
        </row>
        <row r="4">
          <cell r="E4" t="str">
            <v>Bro Deliverer</v>
          </cell>
          <cell r="P4" t="str">
            <v>No</v>
          </cell>
          <cell r="R4" t="str">
            <v>No</v>
          </cell>
          <cell r="T4" t="str">
            <v>Yes</v>
          </cell>
          <cell r="V4" t="str">
            <v>No</v>
          </cell>
          <cell r="X4"/>
          <cell r="AA4" t="str">
            <v>Yes</v>
          </cell>
          <cell r="AC4" t="str">
            <v>Yes</v>
          </cell>
          <cell r="AF4" t="str">
            <v>Yes</v>
          </cell>
          <cell r="AH4" t="str">
            <v>Yes</v>
          </cell>
          <cell r="AJ4"/>
        </row>
        <row r="5">
          <cell r="E5" t="str">
            <v>Bro Designer</v>
          </cell>
          <cell r="P5" t="str">
            <v>No</v>
          </cell>
          <cell r="R5" t="str">
            <v>No</v>
          </cell>
          <cell r="T5" t="str">
            <v>Yes</v>
          </cell>
          <cell r="V5" t="str">
            <v>Yes</v>
          </cell>
          <cell r="X5"/>
          <cell r="AA5" t="str">
            <v>No</v>
          </cell>
          <cell r="AC5" t="str">
            <v>Yes</v>
          </cell>
          <cell r="AF5" t="str">
            <v>No</v>
          </cell>
          <cell r="AH5" t="str">
            <v>Yes</v>
          </cell>
          <cell r="AJ5"/>
        </row>
        <row r="6">
          <cell r="E6" t="str">
            <v>Bro Developer</v>
          </cell>
          <cell r="P6" t="str">
            <v>Yes</v>
          </cell>
          <cell r="R6" t="str">
            <v>Yes</v>
          </cell>
          <cell r="T6" t="str">
            <v>No</v>
          </cell>
          <cell r="V6" t="str">
            <v>Yes</v>
          </cell>
          <cell r="X6"/>
          <cell r="AA6" t="str">
            <v>No</v>
          </cell>
          <cell r="AC6" t="str">
            <v>Yes</v>
          </cell>
          <cell r="AF6" t="str">
            <v>No</v>
          </cell>
          <cell r="AH6" t="str">
            <v>Yes</v>
          </cell>
          <cell r="AJ6"/>
        </row>
        <row r="7">
          <cell r="E7" t="str">
            <v>Bro Distributor</v>
          </cell>
          <cell r="P7" t="str">
            <v>Yes</v>
          </cell>
          <cell r="R7" t="str">
            <v>Yes</v>
          </cell>
          <cell r="T7" t="str">
            <v>Yes</v>
          </cell>
          <cell r="V7" t="str">
            <v>Yes</v>
          </cell>
          <cell r="X7"/>
          <cell r="AA7" t="str">
            <v>No</v>
          </cell>
          <cell r="AC7" t="str">
            <v>Yes</v>
          </cell>
          <cell r="AF7" t="str">
            <v>No</v>
          </cell>
          <cell r="AH7" t="str">
            <v>Yes</v>
          </cell>
          <cell r="AJ7"/>
        </row>
        <row r="8">
          <cell r="E8" t="str">
            <v>Bro Nakskov</v>
          </cell>
          <cell r="P8" t="str">
            <v>Yes</v>
          </cell>
          <cell r="R8" t="str">
            <v>No</v>
          </cell>
          <cell r="T8" t="str">
            <v>Yes</v>
          </cell>
          <cell r="V8"/>
          <cell r="X8"/>
          <cell r="AA8" t="str">
            <v>No</v>
          </cell>
          <cell r="AC8" t="str">
            <v>Yes</v>
          </cell>
          <cell r="AF8" t="str">
            <v>Yes</v>
          </cell>
          <cell r="AH8" t="str">
            <v>No</v>
          </cell>
          <cell r="AJ8"/>
        </row>
        <row r="9">
          <cell r="E9" t="str">
            <v>Bro Nibe</v>
          </cell>
          <cell r="P9" t="str">
            <v>No</v>
          </cell>
          <cell r="R9" t="str">
            <v>No</v>
          </cell>
          <cell r="T9" t="str">
            <v>No</v>
          </cell>
          <cell r="V9"/>
          <cell r="X9"/>
          <cell r="AA9" t="str">
            <v>No</v>
          </cell>
          <cell r="AC9" t="str">
            <v>Yes</v>
          </cell>
          <cell r="AF9" t="str">
            <v>Yes</v>
          </cell>
          <cell r="AH9" t="str">
            <v>Yes</v>
          </cell>
          <cell r="AJ9"/>
        </row>
        <row r="10">
          <cell r="E10" t="str">
            <v>Bro Nissum</v>
          </cell>
          <cell r="P10" t="str">
            <v>Yes</v>
          </cell>
          <cell r="R10" t="str">
            <v>Yes</v>
          </cell>
          <cell r="T10" t="str">
            <v>Yes</v>
          </cell>
          <cell r="V10"/>
          <cell r="X10"/>
          <cell r="AA10" t="str">
            <v>Yes</v>
          </cell>
          <cell r="AC10" t="str">
            <v>Yes</v>
          </cell>
          <cell r="AF10" t="str">
            <v>Yes</v>
          </cell>
          <cell r="AH10" t="str">
            <v>Yes</v>
          </cell>
          <cell r="AJ10"/>
        </row>
        <row r="11">
          <cell r="E11" t="str">
            <v>Bro Nordby</v>
          </cell>
          <cell r="P11" t="str">
            <v>No</v>
          </cell>
          <cell r="R11" t="str">
            <v>Yes</v>
          </cell>
          <cell r="T11" t="str">
            <v>Yes</v>
          </cell>
          <cell r="V11"/>
          <cell r="X11"/>
          <cell r="AA11" t="str">
            <v>Yes</v>
          </cell>
          <cell r="AC11" t="str">
            <v>No</v>
          </cell>
          <cell r="AF11" t="str">
            <v>Yes</v>
          </cell>
          <cell r="AH11" t="str">
            <v>No</v>
          </cell>
          <cell r="AJ11"/>
        </row>
        <row r="12">
          <cell r="E12" t="str">
            <v>Bro Nuuk</v>
          </cell>
          <cell r="P12" t="str">
            <v>Yes</v>
          </cell>
          <cell r="R12" t="str">
            <v>Yes</v>
          </cell>
          <cell r="T12" t="str">
            <v>Yes</v>
          </cell>
          <cell r="V12"/>
          <cell r="X12"/>
          <cell r="AA12" t="str">
            <v>Yes</v>
          </cell>
          <cell r="AC12" t="str">
            <v>Yes</v>
          </cell>
          <cell r="AF12" t="str">
            <v>Yes</v>
          </cell>
          <cell r="AH12" t="str">
            <v>Yes</v>
          </cell>
          <cell r="AJ12"/>
        </row>
        <row r="13">
          <cell r="E13" t="str">
            <v>Bro Nyborg</v>
          </cell>
          <cell r="P13" t="str">
            <v>Yes</v>
          </cell>
          <cell r="R13" t="str">
            <v>Yes</v>
          </cell>
          <cell r="T13" t="str">
            <v>Yes</v>
          </cell>
          <cell r="V13"/>
          <cell r="X13"/>
          <cell r="AA13" t="str">
            <v>Yes</v>
          </cell>
          <cell r="AC13" t="str">
            <v>Yes</v>
          </cell>
          <cell r="AF13" t="str">
            <v>Yes</v>
          </cell>
          <cell r="AH13" t="str">
            <v>Yes</v>
          </cell>
          <cell r="AJ13"/>
        </row>
        <row r="14">
          <cell r="E14" t="str">
            <v>Bro Agnes</v>
          </cell>
          <cell r="P14" t="str">
            <v>Yes</v>
          </cell>
          <cell r="R14" t="str">
            <v>Yes</v>
          </cell>
          <cell r="T14" t="str">
            <v>Yes</v>
          </cell>
          <cell r="V14"/>
          <cell r="X14"/>
          <cell r="AA14" t="str">
            <v>Yes</v>
          </cell>
          <cell r="AC14" t="str">
            <v>Yes</v>
          </cell>
          <cell r="AF14" t="str">
            <v>Yes</v>
          </cell>
          <cell r="AH14" t="str">
            <v>Yes</v>
          </cell>
          <cell r="AJ14"/>
        </row>
        <row r="15">
          <cell r="E15" t="str">
            <v>Bro Alma</v>
          </cell>
          <cell r="P15" t="str">
            <v>Yes</v>
          </cell>
          <cell r="R15" t="str">
            <v>Yes</v>
          </cell>
          <cell r="T15" t="str">
            <v>No</v>
          </cell>
          <cell r="V15"/>
          <cell r="X15"/>
          <cell r="AA15" t="str">
            <v>No</v>
          </cell>
          <cell r="AC15" t="str">
            <v>Yes</v>
          </cell>
          <cell r="AF15" t="str">
            <v>No</v>
          </cell>
          <cell r="AH15" t="str">
            <v>Yes</v>
          </cell>
          <cell r="AJ15"/>
        </row>
        <row r="16">
          <cell r="E16" t="str">
            <v>Bro Anna</v>
          </cell>
          <cell r="P16" t="str">
            <v>Yes</v>
          </cell>
          <cell r="R16" t="str">
            <v>No</v>
          </cell>
          <cell r="T16" t="str">
            <v>Yes</v>
          </cell>
          <cell r="V16"/>
          <cell r="X16"/>
          <cell r="AA16" t="str">
            <v>No</v>
          </cell>
          <cell r="AC16" t="str">
            <v>Yes</v>
          </cell>
          <cell r="AF16" t="str">
            <v>No</v>
          </cell>
          <cell r="AH16" t="str">
            <v>No</v>
          </cell>
          <cell r="AJ16"/>
        </row>
        <row r="17">
          <cell r="E17" t="str">
            <v>Patricia</v>
          </cell>
          <cell r="P17" t="str">
            <v>Yes</v>
          </cell>
          <cell r="R17" t="str">
            <v>Yes</v>
          </cell>
          <cell r="T17" t="str">
            <v>Yes</v>
          </cell>
          <cell r="V17"/>
          <cell r="X17"/>
          <cell r="AA17" t="str">
            <v>No</v>
          </cell>
          <cell r="AC17" t="str">
            <v>No</v>
          </cell>
          <cell r="AF17" t="str">
            <v>No</v>
          </cell>
          <cell r="AH17" t="str">
            <v>No</v>
          </cell>
          <cell r="AJ17"/>
        </row>
        <row r="18">
          <cell r="E18" t="str">
            <v>Patras</v>
          </cell>
          <cell r="P18" t="str">
            <v>No</v>
          </cell>
          <cell r="R18" t="str">
            <v>No</v>
          </cell>
          <cell r="T18" t="str">
            <v>No</v>
          </cell>
          <cell r="V18"/>
          <cell r="X18"/>
          <cell r="AA18"/>
          <cell r="AC18"/>
          <cell r="AF18" t="str">
            <v>No</v>
          </cell>
          <cell r="AH18" t="str">
            <v>No</v>
          </cell>
          <cell r="AJ18"/>
        </row>
        <row r="19">
          <cell r="E19" t="str">
            <v>Chiberta</v>
          </cell>
          <cell r="P19" t="str">
            <v>Yes</v>
          </cell>
          <cell r="R19" t="str">
            <v>Yes</v>
          </cell>
          <cell r="T19" t="str">
            <v>Yes</v>
          </cell>
          <cell r="V19" t="str">
            <v>Yes</v>
          </cell>
          <cell r="X19"/>
          <cell r="AA19" t="str">
            <v>No</v>
          </cell>
          <cell r="AC19" t="str">
            <v>No</v>
          </cell>
          <cell r="AF19" t="str">
            <v>No</v>
          </cell>
          <cell r="AH19" t="str">
            <v>No</v>
          </cell>
          <cell r="AJ19"/>
        </row>
        <row r="20">
          <cell r="E20" t="str">
            <v>Arsland</v>
          </cell>
          <cell r="P20" t="str">
            <v>Yes</v>
          </cell>
          <cell r="R20" t="str">
            <v>Yes</v>
          </cell>
          <cell r="T20" t="str">
            <v>Yes</v>
          </cell>
          <cell r="V20"/>
          <cell r="X20"/>
          <cell r="AA20" t="str">
            <v>No</v>
          </cell>
          <cell r="AC20" t="str">
            <v>No</v>
          </cell>
          <cell r="AF20" t="str">
            <v>No</v>
          </cell>
          <cell r="AH20" t="str">
            <v>No</v>
          </cell>
          <cell r="AJ20"/>
        </row>
        <row r="21">
          <cell r="E21" t="str">
            <v>Erin Schulte</v>
          </cell>
          <cell r="P21" t="str">
            <v>Yes</v>
          </cell>
          <cell r="R21" t="str">
            <v>Yes</v>
          </cell>
          <cell r="T21" t="str">
            <v>Yes</v>
          </cell>
          <cell r="V21"/>
          <cell r="X21"/>
          <cell r="AA21" t="str">
            <v>No</v>
          </cell>
          <cell r="AC21" t="str">
            <v>No</v>
          </cell>
          <cell r="AF21" t="str">
            <v>No</v>
          </cell>
          <cell r="AH21" t="str">
            <v>No</v>
          </cell>
          <cell r="AJ21"/>
        </row>
        <row r="22">
          <cell r="E22" t="str">
            <v>Eva Schulte</v>
          </cell>
          <cell r="P22" t="str">
            <v>Yes</v>
          </cell>
          <cell r="R22" t="str">
            <v>No</v>
          </cell>
          <cell r="T22" t="str">
            <v>Yes</v>
          </cell>
          <cell r="V22"/>
          <cell r="X22"/>
          <cell r="AA22" t="str">
            <v>No</v>
          </cell>
          <cell r="AC22" t="str">
            <v>No</v>
          </cell>
          <cell r="AF22" t="str">
            <v>No</v>
          </cell>
          <cell r="AH22" t="str">
            <v>No</v>
          </cell>
          <cell r="AJ22"/>
        </row>
        <row r="23">
          <cell r="E23" t="str">
            <v>Elisabeth Schulte</v>
          </cell>
          <cell r="P23" t="str">
            <v>Yes</v>
          </cell>
          <cell r="R23" t="str">
            <v>Yes</v>
          </cell>
          <cell r="T23" t="str">
            <v>No</v>
          </cell>
          <cell r="V23" t="str">
            <v>Yes</v>
          </cell>
          <cell r="X23"/>
          <cell r="AA23" t="str">
            <v>No</v>
          </cell>
          <cell r="AC23" t="str">
            <v>No</v>
          </cell>
          <cell r="AF23" t="str">
            <v>No</v>
          </cell>
          <cell r="AH23" t="str">
            <v>No</v>
          </cell>
          <cell r="AJ23"/>
        </row>
        <row r="24">
          <cell r="E24" t="str">
            <v>Sloman Hermes</v>
          </cell>
          <cell r="P24" t="str">
            <v>No</v>
          </cell>
          <cell r="R24" t="str">
            <v>No</v>
          </cell>
          <cell r="T24" t="str">
            <v>No</v>
          </cell>
          <cell r="V24" t="str">
            <v>No</v>
          </cell>
          <cell r="X24"/>
          <cell r="AA24"/>
          <cell r="AC24"/>
          <cell r="AF24" t="str">
            <v>No</v>
          </cell>
          <cell r="AH24" t="str">
            <v>No</v>
          </cell>
          <cell r="AJ24"/>
        </row>
        <row r="25">
          <cell r="E25" t="str">
            <v>Sloman Hera</v>
          </cell>
          <cell r="P25" t="str">
            <v>No</v>
          </cell>
          <cell r="R25" t="str">
            <v>No</v>
          </cell>
          <cell r="T25" t="str">
            <v>No</v>
          </cell>
          <cell r="V25" t="str">
            <v>No</v>
          </cell>
          <cell r="X25" t="str">
            <v>No</v>
          </cell>
          <cell r="AA25"/>
          <cell r="AC25"/>
          <cell r="AF25" t="str">
            <v>No</v>
          </cell>
          <cell r="AH25" t="str">
            <v>No</v>
          </cell>
          <cell r="AJ25"/>
        </row>
        <row r="26">
          <cell r="E26" t="str">
            <v>Sloman Helios</v>
          </cell>
          <cell r="P26" t="str">
            <v>No</v>
          </cell>
          <cell r="R26" t="str">
            <v>No</v>
          </cell>
          <cell r="T26" t="str">
            <v>No</v>
          </cell>
          <cell r="V26" t="str">
            <v>No</v>
          </cell>
          <cell r="X26"/>
          <cell r="AA26"/>
          <cell r="AC26"/>
          <cell r="AF26" t="str">
            <v>No</v>
          </cell>
          <cell r="AH26" t="str">
            <v>No</v>
          </cell>
          <cell r="AJ26"/>
        </row>
        <row r="27">
          <cell r="E27" t="str">
            <v>Kowie</v>
          </cell>
          <cell r="P27" t="str">
            <v>No</v>
          </cell>
          <cell r="R27" t="str">
            <v>No</v>
          </cell>
          <cell r="T27" t="str">
            <v>No</v>
          </cell>
          <cell r="V27"/>
          <cell r="X27"/>
          <cell r="AA27" t="str">
            <v>No</v>
          </cell>
          <cell r="AC27" t="str">
            <v>No</v>
          </cell>
          <cell r="AF27" t="str">
            <v>No</v>
          </cell>
          <cell r="AH27" t="str">
            <v>No</v>
          </cell>
          <cell r="AJ27"/>
        </row>
        <row r="28">
          <cell r="E28" t="str">
            <v>Songa Jade</v>
          </cell>
          <cell r="P28" t="str">
            <v>No</v>
          </cell>
          <cell r="R28" t="str">
            <v>No</v>
          </cell>
          <cell r="T28" t="str">
            <v>No</v>
          </cell>
          <cell r="V28"/>
          <cell r="X28"/>
          <cell r="AA28" t="str">
            <v>No</v>
          </cell>
          <cell r="AC28" t="str">
            <v>No</v>
          </cell>
          <cell r="AF28" t="str">
            <v>No</v>
          </cell>
          <cell r="AH28" t="str">
            <v>No</v>
          </cell>
          <cell r="AJ28"/>
        </row>
        <row r="29">
          <cell r="E29" t="str">
            <v>Furuholmen</v>
          </cell>
          <cell r="P29" t="str">
            <v>No</v>
          </cell>
          <cell r="R29" t="str">
            <v>No</v>
          </cell>
          <cell r="T29" t="str">
            <v>No</v>
          </cell>
          <cell r="V29" t="str">
            <v>No</v>
          </cell>
          <cell r="X29"/>
          <cell r="AA29" t="str">
            <v>No</v>
          </cell>
          <cell r="AC29" t="str">
            <v>No</v>
          </cell>
          <cell r="AF29" t="str">
            <v>No</v>
          </cell>
          <cell r="AH29" t="str">
            <v>No</v>
          </cell>
          <cell r="AJ29"/>
        </row>
        <row r="30">
          <cell r="E30" t="str">
            <v>Chem Lyra</v>
          </cell>
          <cell r="P30" t="str">
            <v>No</v>
          </cell>
          <cell r="R30" t="str">
            <v>No</v>
          </cell>
          <cell r="T30" t="str">
            <v>No</v>
          </cell>
          <cell r="V30" t="str">
            <v>No</v>
          </cell>
          <cell r="X30"/>
          <cell r="AA30" t="str">
            <v>No</v>
          </cell>
          <cell r="AC30" t="str">
            <v>No</v>
          </cell>
          <cell r="AF30" t="str">
            <v>No</v>
          </cell>
          <cell r="AH30" t="str">
            <v>No</v>
          </cell>
          <cell r="AJ30"/>
        </row>
        <row r="31">
          <cell r="E31" t="str">
            <v>Chem Alya</v>
          </cell>
          <cell r="P31" t="str">
            <v>No</v>
          </cell>
          <cell r="R31" t="str">
            <v>No</v>
          </cell>
          <cell r="T31" t="str">
            <v>No</v>
          </cell>
          <cell r="V31" t="str">
            <v>No</v>
          </cell>
          <cell r="X31"/>
          <cell r="AA31" t="str">
            <v>No</v>
          </cell>
          <cell r="AC31" t="str">
            <v>No</v>
          </cell>
          <cell r="AF31" t="str">
            <v>No</v>
          </cell>
          <cell r="AH31" t="str">
            <v>No</v>
          </cell>
          <cell r="AJ31"/>
        </row>
        <row r="32">
          <cell r="E32" t="str">
            <v>Songa Diamond (Scrubber)</v>
          </cell>
          <cell r="P32" t="str">
            <v>No</v>
          </cell>
          <cell r="R32" t="str">
            <v>No</v>
          </cell>
          <cell r="T32" t="str">
            <v>No</v>
          </cell>
          <cell r="V32"/>
          <cell r="X32"/>
          <cell r="AA32" t="str">
            <v>No</v>
          </cell>
          <cell r="AC32"/>
          <cell r="AF32" t="str">
            <v>No</v>
          </cell>
          <cell r="AH32" t="str">
            <v>No</v>
          </cell>
          <cell r="AJ32" t="str">
            <v>No</v>
          </cell>
        </row>
        <row r="33">
          <cell r="E33" t="str">
            <v>Songa Opal (Scrubber)</v>
          </cell>
          <cell r="P33" t="str">
            <v>No</v>
          </cell>
          <cell r="R33" t="str">
            <v>No</v>
          </cell>
          <cell r="T33" t="str">
            <v>No</v>
          </cell>
          <cell r="V33"/>
          <cell r="X33"/>
          <cell r="AA33" t="str">
            <v>No</v>
          </cell>
          <cell r="AC33"/>
          <cell r="AF33" t="str">
            <v>No</v>
          </cell>
          <cell r="AH33"/>
          <cell r="AJ33"/>
        </row>
        <row r="34">
          <cell r="E34" t="str">
            <v>Songa Topaz (Scrubber)</v>
          </cell>
          <cell r="P34" t="str">
            <v>No</v>
          </cell>
          <cell r="R34" t="str">
            <v>No</v>
          </cell>
          <cell r="T34" t="str">
            <v>No</v>
          </cell>
          <cell r="V34"/>
          <cell r="X34"/>
          <cell r="AA34" t="str">
            <v>No</v>
          </cell>
          <cell r="AC34" t="str">
            <v>No</v>
          </cell>
          <cell r="AF34" t="str">
            <v>No</v>
          </cell>
          <cell r="AH34" t="str">
            <v>No</v>
          </cell>
          <cell r="AJ34"/>
        </row>
        <row r="35">
          <cell r="E35" t="str">
            <v>Astella</v>
          </cell>
          <cell r="P35" t="str">
            <v>No</v>
          </cell>
          <cell r="R35" t="str">
            <v>No</v>
          </cell>
          <cell r="T35" t="str">
            <v>No</v>
          </cell>
          <cell r="V35"/>
          <cell r="X35"/>
          <cell r="AA35" t="str">
            <v>No</v>
          </cell>
          <cell r="AC35" t="str">
            <v>No</v>
          </cell>
          <cell r="AF35" t="str">
            <v>No</v>
          </cell>
          <cell r="AH35" t="str">
            <v>No</v>
          </cell>
          <cell r="AJ35"/>
        </row>
        <row r="36">
          <cell r="E36" t="str">
            <v>Atlantic Canyon</v>
          </cell>
          <cell r="P36" t="str">
            <v>No</v>
          </cell>
          <cell r="R36" t="str">
            <v>No</v>
          </cell>
          <cell r="T36" t="str">
            <v>No</v>
          </cell>
          <cell r="V36"/>
          <cell r="X36"/>
          <cell r="AA36" t="str">
            <v>No</v>
          </cell>
          <cell r="AC36" t="str">
            <v>No</v>
          </cell>
          <cell r="AF36" t="str">
            <v>No</v>
          </cell>
          <cell r="AH36" t="str">
            <v>No</v>
          </cell>
          <cell r="AJ36"/>
        </row>
        <row r="37">
          <cell r="E37" t="str">
            <v>Atlantic Symphony</v>
          </cell>
          <cell r="P37" t="str">
            <v>No</v>
          </cell>
          <cell r="R37" t="str">
            <v>No</v>
          </cell>
          <cell r="T37" t="str">
            <v>No</v>
          </cell>
          <cell r="V37"/>
          <cell r="X37"/>
          <cell r="AA37" t="str">
            <v>No</v>
          </cell>
          <cell r="AC37" t="str">
            <v>No</v>
          </cell>
          <cell r="AF37" t="str">
            <v>No</v>
          </cell>
          <cell r="AH37" t="str">
            <v>No</v>
          </cell>
          <cell r="AJ37"/>
        </row>
        <row r="38">
          <cell r="E38" t="str">
            <v>Atlantic Jupiter</v>
          </cell>
          <cell r="P38" t="str">
            <v>No</v>
          </cell>
          <cell r="R38" t="str">
            <v>No</v>
          </cell>
          <cell r="T38" t="str">
            <v>No</v>
          </cell>
          <cell r="V38"/>
          <cell r="X38"/>
          <cell r="AA38" t="str">
            <v>No</v>
          </cell>
          <cell r="AC38" t="str">
            <v>No</v>
          </cell>
          <cell r="AF38" t="str">
            <v>No</v>
          </cell>
          <cell r="AH38" t="str">
            <v>No</v>
          </cell>
          <cell r="AJ38"/>
        </row>
        <row r="39">
          <cell r="E39" t="str">
            <v>Azahar</v>
          </cell>
          <cell r="P39" t="str">
            <v>No</v>
          </cell>
          <cell r="R39" t="str">
            <v>No</v>
          </cell>
          <cell r="T39" t="str">
            <v>No</v>
          </cell>
          <cell r="V39"/>
          <cell r="X39"/>
          <cell r="AA39" t="str">
            <v>No</v>
          </cell>
          <cell r="AC39"/>
          <cell r="AF39" t="str">
            <v>No</v>
          </cell>
          <cell r="AH39"/>
          <cell r="AJ39"/>
        </row>
        <row r="40">
          <cell r="E40" t="str">
            <v>Bloom</v>
          </cell>
          <cell r="P40" t="str">
            <v>No</v>
          </cell>
          <cell r="R40" t="str">
            <v>No</v>
          </cell>
          <cell r="T40" t="str">
            <v>No</v>
          </cell>
          <cell r="V40"/>
          <cell r="X40"/>
          <cell r="AA40" t="str">
            <v>No</v>
          </cell>
          <cell r="AC40"/>
          <cell r="AF40" t="str">
            <v>No</v>
          </cell>
          <cell r="AH40" t="str">
            <v>No</v>
          </cell>
          <cell r="AJ40"/>
        </row>
        <row r="41">
          <cell r="E41" t="str">
            <v>Britta Maersk</v>
          </cell>
          <cell r="P41" t="str">
            <v>Yes</v>
          </cell>
          <cell r="R41" t="str">
            <v>Yes</v>
          </cell>
          <cell r="T41" t="str">
            <v>Yes</v>
          </cell>
          <cell r="V41" t="str">
            <v>Yes</v>
          </cell>
          <cell r="X41"/>
          <cell r="AA41" t="str">
            <v>Yes</v>
          </cell>
          <cell r="AC41" t="str">
            <v>Yes</v>
          </cell>
          <cell r="AF41" t="str">
            <v>No</v>
          </cell>
          <cell r="AH41" t="str">
            <v>Yes</v>
          </cell>
          <cell r="AJ41"/>
        </row>
        <row r="42">
          <cell r="E42" t="str">
            <v>Chem Helen</v>
          </cell>
          <cell r="P42" t="str">
            <v>No</v>
          </cell>
          <cell r="R42" t="str">
            <v>No</v>
          </cell>
          <cell r="T42" t="str">
            <v>No</v>
          </cell>
          <cell r="V42" t="str">
            <v>No</v>
          </cell>
          <cell r="X42"/>
          <cell r="AA42" t="str">
            <v>No</v>
          </cell>
          <cell r="AC42"/>
          <cell r="AF42" t="str">
            <v>No</v>
          </cell>
          <cell r="AH42" t="str">
            <v>No</v>
          </cell>
          <cell r="AJ42"/>
        </row>
        <row r="43">
          <cell r="E43" t="str">
            <v>Chem Nicholas</v>
          </cell>
          <cell r="P43" t="str">
            <v>No</v>
          </cell>
          <cell r="R43" t="str">
            <v>No</v>
          </cell>
          <cell r="T43" t="str">
            <v>No</v>
          </cell>
          <cell r="V43" t="str">
            <v>No</v>
          </cell>
          <cell r="X43"/>
          <cell r="AA43" t="str">
            <v>No</v>
          </cell>
          <cell r="AC43"/>
          <cell r="AF43" t="str">
            <v>No</v>
          </cell>
          <cell r="AH43" t="str">
            <v>No</v>
          </cell>
          <cell r="AJ43"/>
        </row>
        <row r="44">
          <cell r="E44" t="str">
            <v>Chemtrans Riga</v>
          </cell>
          <cell r="P44" t="str">
            <v>No</v>
          </cell>
          <cell r="R44" t="str">
            <v>No</v>
          </cell>
          <cell r="T44" t="str">
            <v>No</v>
          </cell>
          <cell r="V44" t="str">
            <v>No</v>
          </cell>
          <cell r="X44"/>
          <cell r="AA44" t="str">
            <v>No</v>
          </cell>
          <cell r="AC44"/>
          <cell r="AF44" t="str">
            <v>No</v>
          </cell>
          <cell r="AH44"/>
          <cell r="AJ44"/>
        </row>
        <row r="45">
          <cell r="E45" t="str">
            <v>Chemtrans Rouen</v>
          </cell>
          <cell r="P45" t="str">
            <v>No</v>
          </cell>
          <cell r="R45" t="str">
            <v>No</v>
          </cell>
          <cell r="T45" t="str">
            <v>No</v>
          </cell>
          <cell r="V45" t="str">
            <v>No</v>
          </cell>
          <cell r="X45"/>
          <cell r="AA45" t="str">
            <v>No</v>
          </cell>
          <cell r="AC45"/>
          <cell r="AF45" t="str">
            <v>No</v>
          </cell>
          <cell r="AH45"/>
          <cell r="AJ45"/>
        </row>
        <row r="46">
          <cell r="E46" t="str">
            <v>Chemtrans Rugen</v>
          </cell>
          <cell r="P46" t="str">
            <v>No</v>
          </cell>
          <cell r="R46" t="str">
            <v>No</v>
          </cell>
          <cell r="T46" t="str">
            <v>No</v>
          </cell>
          <cell r="V46"/>
          <cell r="X46"/>
          <cell r="AA46" t="str">
            <v>No</v>
          </cell>
          <cell r="AC46"/>
          <cell r="AF46" t="str">
            <v>No</v>
          </cell>
          <cell r="AH46"/>
          <cell r="AJ46"/>
        </row>
        <row r="47">
          <cell r="E47" t="str">
            <v>Favola</v>
          </cell>
          <cell r="P47" t="str">
            <v>No</v>
          </cell>
          <cell r="R47" t="str">
            <v>No</v>
          </cell>
          <cell r="T47" t="str">
            <v>No</v>
          </cell>
          <cell r="V47"/>
          <cell r="X47"/>
          <cell r="AA47" t="str">
            <v>No</v>
          </cell>
          <cell r="AC47"/>
          <cell r="AF47" t="str">
            <v>No</v>
          </cell>
          <cell r="AH47"/>
          <cell r="AJ47"/>
        </row>
        <row r="48">
          <cell r="E48" t="str">
            <v>Bauci</v>
          </cell>
          <cell r="P48" t="str">
            <v>No</v>
          </cell>
          <cell r="R48" t="str">
            <v>No</v>
          </cell>
          <cell r="T48" t="str">
            <v>No</v>
          </cell>
          <cell r="V48"/>
          <cell r="X48"/>
          <cell r="AA48" t="str">
            <v>No</v>
          </cell>
          <cell r="AC48"/>
          <cell r="AF48" t="str">
            <v>No</v>
          </cell>
          <cell r="AH48"/>
          <cell r="AJ48"/>
        </row>
        <row r="49">
          <cell r="E49" t="str">
            <v>Zagara</v>
          </cell>
          <cell r="P49" t="str">
            <v>No</v>
          </cell>
          <cell r="R49" t="str">
            <v>No</v>
          </cell>
          <cell r="T49" t="str">
            <v>No</v>
          </cell>
          <cell r="V49"/>
          <cell r="X49"/>
          <cell r="AA49" t="str">
            <v>No</v>
          </cell>
          <cell r="AC49"/>
          <cell r="AF49" t="str">
            <v>No</v>
          </cell>
          <cell r="AH49"/>
          <cell r="AJ49"/>
        </row>
        <row r="50">
          <cell r="E50" t="str">
            <v>Handytankers Glory</v>
          </cell>
          <cell r="P50" t="str">
            <v>No</v>
          </cell>
          <cell r="R50" t="str">
            <v>No</v>
          </cell>
          <cell r="T50" t="str">
            <v>No</v>
          </cell>
          <cell r="V50" t="str">
            <v>No</v>
          </cell>
          <cell r="X50"/>
          <cell r="AA50" t="str">
            <v>No</v>
          </cell>
          <cell r="AC50" t="str">
            <v>No</v>
          </cell>
          <cell r="AF50" t="str">
            <v>No</v>
          </cell>
          <cell r="AH50" t="str">
            <v>No</v>
          </cell>
          <cell r="AJ50"/>
        </row>
        <row r="51">
          <cell r="E51" t="str">
            <v>Hans Scholl</v>
          </cell>
          <cell r="P51" t="str">
            <v>No</v>
          </cell>
          <cell r="R51" t="str">
            <v>No</v>
          </cell>
          <cell r="T51" t="str">
            <v>No</v>
          </cell>
          <cell r="V51"/>
          <cell r="X51"/>
          <cell r="AA51" t="str">
            <v>No</v>
          </cell>
          <cell r="AC51"/>
          <cell r="AF51" t="str">
            <v>No</v>
          </cell>
          <cell r="AH51" t="str">
            <v>No</v>
          </cell>
          <cell r="AJ51"/>
        </row>
        <row r="52">
          <cell r="E52" t="str">
            <v>Inyala</v>
          </cell>
          <cell r="P52" t="str">
            <v>No</v>
          </cell>
          <cell r="R52" t="str">
            <v>No</v>
          </cell>
          <cell r="T52" t="str">
            <v>No</v>
          </cell>
          <cell r="V52"/>
          <cell r="X52"/>
          <cell r="AA52" t="str">
            <v>No</v>
          </cell>
          <cell r="AC52"/>
          <cell r="AF52" t="str">
            <v>No</v>
          </cell>
          <cell r="AH52" t="str">
            <v>No</v>
          </cell>
          <cell r="AJ52"/>
        </row>
        <row r="53">
          <cell r="E53" t="str">
            <v>Karen Maersk</v>
          </cell>
          <cell r="P53" t="str">
            <v>No</v>
          </cell>
          <cell r="R53" t="str">
            <v>No</v>
          </cell>
          <cell r="T53" t="str">
            <v>Yes</v>
          </cell>
          <cell r="V53" t="str">
            <v>Yes</v>
          </cell>
          <cell r="X53"/>
          <cell r="AA53" t="str">
            <v>No</v>
          </cell>
          <cell r="AC53" t="str">
            <v>Yes</v>
          </cell>
          <cell r="AF53" t="str">
            <v>No</v>
          </cell>
          <cell r="AH53" t="str">
            <v>Yes</v>
          </cell>
          <cell r="AJ53"/>
        </row>
        <row r="54">
          <cell r="E54" t="str">
            <v>Kingfisher</v>
          </cell>
          <cell r="P54" t="str">
            <v>No</v>
          </cell>
          <cell r="R54" t="str">
            <v>No</v>
          </cell>
          <cell r="T54" t="str">
            <v>No</v>
          </cell>
          <cell r="V54" t="str">
            <v>No</v>
          </cell>
          <cell r="X54"/>
          <cell r="AA54" t="str">
            <v>No</v>
          </cell>
          <cell r="AC54"/>
          <cell r="AF54" t="str">
            <v>No</v>
          </cell>
          <cell r="AH54"/>
          <cell r="AJ54"/>
        </row>
        <row r="55">
          <cell r="E55" t="str">
            <v>Kirsten Maersk</v>
          </cell>
          <cell r="P55" t="str">
            <v>Yes</v>
          </cell>
          <cell r="R55" t="str">
            <v>No</v>
          </cell>
          <cell r="T55" t="str">
            <v>Yes</v>
          </cell>
          <cell r="V55" t="str">
            <v>Yes</v>
          </cell>
          <cell r="X55"/>
          <cell r="AA55" t="str">
            <v>No</v>
          </cell>
          <cell r="AC55" t="str">
            <v>Yes</v>
          </cell>
          <cell r="AF55" t="str">
            <v>No</v>
          </cell>
          <cell r="AH55" t="str">
            <v>Yes</v>
          </cell>
          <cell r="AJ55"/>
        </row>
        <row r="56">
          <cell r="E56" t="str">
            <v>Maersk Adriatic</v>
          </cell>
          <cell r="P56" t="str">
            <v>No</v>
          </cell>
          <cell r="R56" t="str">
            <v>No</v>
          </cell>
          <cell r="T56" t="str">
            <v>No</v>
          </cell>
          <cell r="V56" t="str">
            <v>No</v>
          </cell>
          <cell r="X56"/>
          <cell r="AA56" t="str">
            <v>No</v>
          </cell>
          <cell r="AC56" t="str">
            <v>No</v>
          </cell>
          <cell r="AF56" t="str">
            <v>No</v>
          </cell>
          <cell r="AH56" t="str">
            <v>No</v>
          </cell>
          <cell r="AJ56"/>
        </row>
        <row r="57">
          <cell r="E57" t="str">
            <v>Maersk Aegean</v>
          </cell>
          <cell r="P57" t="str">
            <v>Yes</v>
          </cell>
          <cell r="R57" t="str">
            <v>No</v>
          </cell>
          <cell r="T57" t="str">
            <v>No</v>
          </cell>
          <cell r="V57" t="str">
            <v>No</v>
          </cell>
          <cell r="X57"/>
          <cell r="AA57" t="str">
            <v>Yes</v>
          </cell>
          <cell r="AC57" t="str">
            <v>Yes</v>
          </cell>
          <cell r="AF57" t="str">
            <v>Yes</v>
          </cell>
          <cell r="AH57" t="str">
            <v>No</v>
          </cell>
          <cell r="AJ57"/>
        </row>
        <row r="58">
          <cell r="E58" t="str">
            <v>Maersk Arctic</v>
          </cell>
          <cell r="P58" t="str">
            <v>Yes</v>
          </cell>
          <cell r="R58" t="str">
            <v>Yes</v>
          </cell>
          <cell r="T58" t="str">
            <v>No</v>
          </cell>
          <cell r="V58"/>
          <cell r="X58"/>
          <cell r="AA58" t="str">
            <v>Yes</v>
          </cell>
          <cell r="AC58"/>
          <cell r="AF58" t="str">
            <v>No</v>
          </cell>
          <cell r="AH58"/>
          <cell r="AJ58"/>
        </row>
        <row r="59">
          <cell r="E59" t="str">
            <v>Maersk Barry</v>
          </cell>
          <cell r="P59" t="str">
            <v>No</v>
          </cell>
          <cell r="R59" t="str">
            <v>No</v>
          </cell>
          <cell r="T59" t="str">
            <v>No</v>
          </cell>
          <cell r="V59" t="str">
            <v>Yes</v>
          </cell>
          <cell r="X59"/>
          <cell r="AA59" t="str">
            <v>No</v>
          </cell>
          <cell r="AC59" t="str">
            <v>Yes</v>
          </cell>
          <cell r="AF59" t="str">
            <v>No</v>
          </cell>
          <cell r="AH59" t="str">
            <v>Yes</v>
          </cell>
          <cell r="AJ59"/>
        </row>
        <row r="60">
          <cell r="E60" t="str">
            <v>Maersk Beaufort</v>
          </cell>
          <cell r="P60" t="str">
            <v>No</v>
          </cell>
          <cell r="R60" t="str">
            <v>No</v>
          </cell>
          <cell r="T60" t="str">
            <v>No</v>
          </cell>
          <cell r="V60" t="str">
            <v>No</v>
          </cell>
          <cell r="X60"/>
          <cell r="AA60" t="str">
            <v>No</v>
          </cell>
          <cell r="AC60" t="str">
            <v>No</v>
          </cell>
          <cell r="AF60" t="str">
            <v>No</v>
          </cell>
          <cell r="AH60" t="str">
            <v>No</v>
          </cell>
          <cell r="AJ60"/>
        </row>
        <row r="61">
          <cell r="E61" t="str">
            <v>Maersk Belfast</v>
          </cell>
          <cell r="P61" t="str">
            <v>No</v>
          </cell>
          <cell r="R61" t="str">
            <v>No</v>
          </cell>
          <cell r="T61" t="str">
            <v>No</v>
          </cell>
          <cell r="V61" t="str">
            <v>No</v>
          </cell>
          <cell r="X61"/>
          <cell r="AA61" t="str">
            <v>No</v>
          </cell>
          <cell r="AC61" t="str">
            <v>Yes</v>
          </cell>
          <cell r="AF61" t="str">
            <v>No</v>
          </cell>
          <cell r="AH61" t="str">
            <v>Yes</v>
          </cell>
          <cell r="AJ61"/>
        </row>
        <row r="62">
          <cell r="E62" t="str">
            <v>Maersk Bering</v>
          </cell>
          <cell r="P62" t="str">
            <v>No</v>
          </cell>
          <cell r="R62" t="str">
            <v>No</v>
          </cell>
          <cell r="T62" t="str">
            <v>No</v>
          </cell>
          <cell r="V62" t="str">
            <v>No</v>
          </cell>
          <cell r="X62"/>
          <cell r="AA62" t="str">
            <v>No</v>
          </cell>
          <cell r="AC62" t="str">
            <v>No</v>
          </cell>
          <cell r="AF62" t="str">
            <v>No</v>
          </cell>
          <cell r="AH62" t="str">
            <v>No</v>
          </cell>
          <cell r="AJ62"/>
        </row>
        <row r="63">
          <cell r="E63" t="str">
            <v>Maersk Borneo</v>
          </cell>
          <cell r="P63" t="str">
            <v>No</v>
          </cell>
          <cell r="R63" t="str">
            <v>Yes</v>
          </cell>
          <cell r="T63" t="str">
            <v>No</v>
          </cell>
          <cell r="V63" t="str">
            <v>No</v>
          </cell>
          <cell r="X63"/>
          <cell r="AA63" t="str">
            <v>Yes</v>
          </cell>
          <cell r="AC63" t="str">
            <v>Yes</v>
          </cell>
          <cell r="AF63" t="str">
            <v>Yes</v>
          </cell>
          <cell r="AH63" t="str">
            <v>Yes</v>
          </cell>
          <cell r="AJ63"/>
        </row>
        <row r="64">
          <cell r="E64" t="str">
            <v>Maersk Brigit</v>
          </cell>
          <cell r="P64" t="str">
            <v>No</v>
          </cell>
          <cell r="R64" t="str">
            <v>Yes</v>
          </cell>
          <cell r="T64" t="str">
            <v>No</v>
          </cell>
          <cell r="V64" t="str">
            <v>No</v>
          </cell>
          <cell r="X64"/>
          <cell r="AA64" t="str">
            <v>No</v>
          </cell>
          <cell r="AC64" t="str">
            <v>No</v>
          </cell>
          <cell r="AF64" t="str">
            <v>No</v>
          </cell>
          <cell r="AH64" t="str">
            <v>No</v>
          </cell>
          <cell r="AJ64"/>
        </row>
        <row r="65">
          <cell r="E65" t="str">
            <v>Maersk Bristol</v>
          </cell>
          <cell r="P65" t="str">
            <v>No</v>
          </cell>
          <cell r="R65" t="str">
            <v>Yes</v>
          </cell>
          <cell r="T65" t="str">
            <v>No</v>
          </cell>
          <cell r="V65" t="str">
            <v>No</v>
          </cell>
          <cell r="X65"/>
          <cell r="AA65" t="str">
            <v>Yes</v>
          </cell>
          <cell r="AC65" t="str">
            <v>Yes</v>
          </cell>
          <cell r="AF65" t="str">
            <v>Yes</v>
          </cell>
          <cell r="AH65" t="str">
            <v>Yes</v>
          </cell>
          <cell r="AJ65"/>
        </row>
        <row r="66">
          <cell r="E66" t="str">
            <v>Maersk Edgar</v>
          </cell>
          <cell r="P66" t="str">
            <v>Yes</v>
          </cell>
          <cell r="R66" t="str">
            <v>Yes</v>
          </cell>
          <cell r="T66" t="str">
            <v>Yes</v>
          </cell>
          <cell r="V66" t="str">
            <v>Yes</v>
          </cell>
          <cell r="X66" t="str">
            <v>Yes</v>
          </cell>
          <cell r="AA66" t="str">
            <v>Yes</v>
          </cell>
          <cell r="AC66" t="str">
            <v>Yes</v>
          </cell>
          <cell r="AF66" t="str">
            <v>Yes</v>
          </cell>
          <cell r="AH66" t="str">
            <v>Yes</v>
          </cell>
          <cell r="AJ66"/>
        </row>
        <row r="67">
          <cell r="E67" t="str">
            <v>Maersk Edward</v>
          </cell>
          <cell r="P67" t="str">
            <v>Yes</v>
          </cell>
          <cell r="R67" t="str">
            <v>No</v>
          </cell>
          <cell r="T67" t="str">
            <v>No</v>
          </cell>
          <cell r="V67" t="str">
            <v>No</v>
          </cell>
          <cell r="X67" t="str">
            <v>No</v>
          </cell>
          <cell r="AA67" t="str">
            <v>No</v>
          </cell>
          <cell r="AC67" t="str">
            <v>Yes</v>
          </cell>
          <cell r="AF67" t="str">
            <v>No</v>
          </cell>
          <cell r="AH67" t="str">
            <v>No</v>
          </cell>
          <cell r="AJ67"/>
        </row>
        <row r="68">
          <cell r="E68" t="str">
            <v>Maersk Elliot</v>
          </cell>
          <cell r="P68" t="str">
            <v>No</v>
          </cell>
          <cell r="R68" t="str">
            <v>No</v>
          </cell>
          <cell r="T68" t="str">
            <v>No</v>
          </cell>
          <cell r="V68" t="str">
            <v>No</v>
          </cell>
          <cell r="X68"/>
          <cell r="AA68" t="str">
            <v>Yes</v>
          </cell>
          <cell r="AC68" t="str">
            <v>No</v>
          </cell>
          <cell r="AF68" t="str">
            <v>Yes</v>
          </cell>
          <cell r="AH68" t="str">
            <v>No</v>
          </cell>
          <cell r="AJ68"/>
        </row>
        <row r="69">
          <cell r="E69" t="str">
            <v>Maersk Erik</v>
          </cell>
          <cell r="P69" t="str">
            <v>No</v>
          </cell>
          <cell r="R69" t="str">
            <v>Yes</v>
          </cell>
          <cell r="T69" t="str">
            <v>Yes</v>
          </cell>
          <cell r="V69"/>
          <cell r="X69"/>
          <cell r="AA69" t="str">
            <v>Yes</v>
          </cell>
          <cell r="AC69"/>
          <cell r="AF69" t="str">
            <v>Yes</v>
          </cell>
          <cell r="AH69" t="str">
            <v>Yes</v>
          </cell>
          <cell r="AJ69"/>
        </row>
        <row r="70">
          <cell r="E70" t="str">
            <v>Maersk Erin</v>
          </cell>
          <cell r="P70" t="str">
            <v>Yes</v>
          </cell>
          <cell r="R70" t="str">
            <v>Yes</v>
          </cell>
          <cell r="T70" t="str">
            <v>Yes</v>
          </cell>
          <cell r="V70" t="str">
            <v>Yes</v>
          </cell>
          <cell r="X70" t="str">
            <v>Yes</v>
          </cell>
          <cell r="AA70" t="str">
            <v>Yes</v>
          </cell>
          <cell r="AC70" t="str">
            <v>Yes</v>
          </cell>
          <cell r="AF70" t="str">
            <v>Yes</v>
          </cell>
          <cell r="AH70" t="str">
            <v>Yes</v>
          </cell>
          <cell r="AJ70"/>
        </row>
        <row r="71">
          <cell r="E71" t="str">
            <v>Maersk Etienne</v>
          </cell>
          <cell r="P71" t="str">
            <v>Yes</v>
          </cell>
          <cell r="R71" t="str">
            <v>Yes</v>
          </cell>
          <cell r="T71" t="str">
            <v>Yes</v>
          </cell>
          <cell r="V71" t="str">
            <v>Yes</v>
          </cell>
          <cell r="X71" t="str">
            <v>Yes</v>
          </cell>
          <cell r="AA71" t="str">
            <v>No</v>
          </cell>
          <cell r="AC71" t="str">
            <v>No</v>
          </cell>
          <cell r="AF71" t="str">
            <v>No</v>
          </cell>
          <cell r="AH71" t="str">
            <v>No</v>
          </cell>
          <cell r="AJ71"/>
        </row>
        <row r="72">
          <cell r="E72" t="str">
            <v>Maersk Kara</v>
          </cell>
          <cell r="P72" t="str">
            <v>No</v>
          </cell>
          <cell r="R72" t="str">
            <v>Yes</v>
          </cell>
          <cell r="T72" t="str">
            <v>Yes</v>
          </cell>
          <cell r="V72" t="str">
            <v>No</v>
          </cell>
          <cell r="X72" t="str">
            <v>Yes</v>
          </cell>
          <cell r="AA72" t="str">
            <v>Yes</v>
          </cell>
          <cell r="AC72"/>
          <cell r="AF72" t="str">
            <v>Yes</v>
          </cell>
          <cell r="AH72" t="str">
            <v>Yes</v>
          </cell>
          <cell r="AJ72"/>
        </row>
        <row r="73">
          <cell r="E73" t="str">
            <v>Maersk Katalin</v>
          </cell>
          <cell r="P73" t="str">
            <v>No</v>
          </cell>
          <cell r="R73" t="str">
            <v>No</v>
          </cell>
          <cell r="T73" t="str">
            <v>No</v>
          </cell>
          <cell r="V73" t="str">
            <v>No</v>
          </cell>
          <cell r="X73"/>
          <cell r="AA73" t="str">
            <v>No</v>
          </cell>
          <cell r="AC73" t="str">
            <v>No</v>
          </cell>
          <cell r="AF73" t="str">
            <v>No</v>
          </cell>
          <cell r="AH73" t="str">
            <v>No</v>
          </cell>
          <cell r="AJ73"/>
        </row>
        <row r="74">
          <cell r="E74" t="str">
            <v>Maersk Katarina</v>
          </cell>
          <cell r="P74" t="str">
            <v>No</v>
          </cell>
          <cell r="R74" t="str">
            <v>No</v>
          </cell>
          <cell r="T74" t="str">
            <v>No</v>
          </cell>
          <cell r="V74"/>
          <cell r="X74"/>
          <cell r="AA74" t="str">
            <v>No</v>
          </cell>
          <cell r="AC74" t="str">
            <v>No</v>
          </cell>
          <cell r="AF74" t="str">
            <v>No</v>
          </cell>
          <cell r="AH74" t="str">
            <v>No</v>
          </cell>
          <cell r="AJ74"/>
        </row>
        <row r="75">
          <cell r="E75" t="str">
            <v>Maersk Kate</v>
          </cell>
          <cell r="P75" t="str">
            <v>Yes</v>
          </cell>
          <cell r="R75" t="str">
            <v>Yes</v>
          </cell>
          <cell r="T75" t="str">
            <v>Yes</v>
          </cell>
          <cell r="V75" t="str">
            <v>Yes</v>
          </cell>
          <cell r="X75"/>
          <cell r="AA75" t="str">
            <v>Yes</v>
          </cell>
          <cell r="AC75" t="str">
            <v>Yes</v>
          </cell>
          <cell r="AF75" t="str">
            <v>Yes</v>
          </cell>
          <cell r="AH75" t="str">
            <v>Yes</v>
          </cell>
          <cell r="AJ75"/>
        </row>
        <row r="76">
          <cell r="E76" t="str">
            <v>Maersk Kiera</v>
          </cell>
          <cell r="P76" t="str">
            <v>No</v>
          </cell>
          <cell r="R76" t="str">
            <v>No</v>
          </cell>
          <cell r="T76" t="str">
            <v>No</v>
          </cell>
          <cell r="V76" t="str">
            <v>Yes</v>
          </cell>
          <cell r="X76"/>
          <cell r="AA76" t="str">
            <v>No</v>
          </cell>
          <cell r="AC76" t="str">
            <v>Yes</v>
          </cell>
          <cell r="AF76" t="str">
            <v>No</v>
          </cell>
          <cell r="AH76" t="str">
            <v>Yes</v>
          </cell>
          <cell r="AJ76"/>
        </row>
        <row r="77">
          <cell r="E77" t="str">
            <v>Maersk Rosyth</v>
          </cell>
          <cell r="P77" t="str">
            <v>Yes</v>
          </cell>
          <cell r="R77" t="str">
            <v>No</v>
          </cell>
          <cell r="T77" t="str">
            <v>Yes</v>
          </cell>
          <cell r="V77" t="str">
            <v>No</v>
          </cell>
          <cell r="X77" t="str">
            <v>Yes</v>
          </cell>
          <cell r="AA77" t="str">
            <v>No</v>
          </cell>
          <cell r="AC77"/>
          <cell r="AF77" t="str">
            <v>No</v>
          </cell>
          <cell r="AH77"/>
          <cell r="AJ77"/>
        </row>
        <row r="78">
          <cell r="E78" t="str">
            <v>Tanker Remlin</v>
          </cell>
          <cell r="P78" t="str">
            <v>No</v>
          </cell>
          <cell r="R78" t="str">
            <v>No</v>
          </cell>
          <cell r="T78" t="str">
            <v>No</v>
          </cell>
          <cell r="V78" t="str">
            <v>No</v>
          </cell>
          <cell r="X78"/>
          <cell r="AA78" t="str">
            <v>No</v>
          </cell>
          <cell r="AC78"/>
          <cell r="AF78" t="str">
            <v>No</v>
          </cell>
          <cell r="AH78"/>
          <cell r="AJ78"/>
        </row>
        <row r="79">
          <cell r="E79" t="str">
            <v>Tanker Riesa</v>
          </cell>
          <cell r="P79" t="str">
            <v>No</v>
          </cell>
          <cell r="R79" t="str">
            <v>No</v>
          </cell>
          <cell r="T79" t="str">
            <v>No</v>
          </cell>
          <cell r="V79" t="str">
            <v>No</v>
          </cell>
          <cell r="X79"/>
          <cell r="AA79" t="str">
            <v>No</v>
          </cell>
          <cell r="AC79"/>
          <cell r="AF79" t="str">
            <v>No</v>
          </cell>
          <cell r="AH79"/>
          <cell r="AJ79"/>
        </row>
        <row r="80">
          <cell r="E80" t="str">
            <v>Rhino</v>
          </cell>
          <cell r="P80" t="str">
            <v>No</v>
          </cell>
          <cell r="R80" t="str">
            <v>No</v>
          </cell>
          <cell r="T80" t="str">
            <v>No</v>
          </cell>
          <cell r="V80"/>
          <cell r="X80"/>
          <cell r="AA80" t="str">
            <v>No</v>
          </cell>
          <cell r="AC80" t="str">
            <v>No</v>
          </cell>
          <cell r="AF80" t="str">
            <v>No</v>
          </cell>
          <cell r="AH80" t="str">
            <v>No</v>
          </cell>
          <cell r="AJ80"/>
        </row>
        <row r="81">
          <cell r="E81" t="str">
            <v>Ribe Maersk</v>
          </cell>
          <cell r="P81" t="str">
            <v>Yes</v>
          </cell>
          <cell r="R81" t="str">
            <v>Yes</v>
          </cell>
          <cell r="T81" t="str">
            <v>Yes</v>
          </cell>
          <cell r="V81" t="str">
            <v>Yes</v>
          </cell>
          <cell r="X81" t="str">
            <v>Yes</v>
          </cell>
          <cell r="AA81" t="str">
            <v>No</v>
          </cell>
          <cell r="AC81"/>
          <cell r="AF81" t="str">
            <v>No</v>
          </cell>
          <cell r="AH81"/>
          <cell r="AJ81"/>
        </row>
        <row r="82">
          <cell r="E82" t="str">
            <v>Roy Maersk</v>
          </cell>
          <cell r="P82" t="str">
            <v>Yes</v>
          </cell>
          <cell r="R82" t="str">
            <v>No</v>
          </cell>
          <cell r="T82" t="str">
            <v>No</v>
          </cell>
          <cell r="V82" t="str">
            <v>Yes</v>
          </cell>
          <cell r="X82"/>
          <cell r="AA82" t="str">
            <v>No</v>
          </cell>
          <cell r="AC82"/>
          <cell r="AF82" t="str">
            <v>No</v>
          </cell>
          <cell r="AH82"/>
          <cell r="AJ82"/>
        </row>
        <row r="83">
          <cell r="E83" t="str">
            <v>MS Simon</v>
          </cell>
          <cell r="P83" t="str">
            <v>No</v>
          </cell>
          <cell r="R83" t="str">
            <v>No</v>
          </cell>
          <cell r="T83" t="str">
            <v>No</v>
          </cell>
          <cell r="V83"/>
          <cell r="X83"/>
          <cell r="AA83" t="str">
            <v>No</v>
          </cell>
          <cell r="AC83"/>
          <cell r="AF83" t="str">
            <v>No</v>
          </cell>
          <cell r="AH83" t="str">
            <v>No</v>
          </cell>
          <cell r="AJ83"/>
        </row>
        <row r="84">
          <cell r="E84" t="str">
            <v>MS Sophie</v>
          </cell>
          <cell r="P84" t="str">
            <v>No</v>
          </cell>
          <cell r="R84" t="str">
            <v>No</v>
          </cell>
          <cell r="T84" t="str">
            <v>No</v>
          </cell>
          <cell r="V84"/>
          <cell r="X84"/>
          <cell r="AA84" t="str">
            <v>No</v>
          </cell>
          <cell r="AC84" t="str">
            <v>No</v>
          </cell>
          <cell r="AF84" t="str">
            <v>No</v>
          </cell>
          <cell r="AH84"/>
          <cell r="AJ84"/>
        </row>
        <row r="85">
          <cell r="E85" t="str">
            <v>Star N</v>
          </cell>
          <cell r="P85" t="str">
            <v>No</v>
          </cell>
          <cell r="R85" t="str">
            <v>No</v>
          </cell>
          <cell r="T85" t="str">
            <v>No</v>
          </cell>
          <cell r="V85"/>
          <cell r="X85"/>
          <cell r="AA85" t="str">
            <v>No</v>
          </cell>
          <cell r="AC85" t="str">
            <v>No</v>
          </cell>
          <cell r="AF85" t="str">
            <v>No</v>
          </cell>
          <cell r="AH85" t="str">
            <v>No</v>
          </cell>
          <cell r="AJ85"/>
        </row>
        <row r="86">
          <cell r="E86" t="str">
            <v>Perseus N</v>
          </cell>
          <cell r="P86" t="str">
            <v>No</v>
          </cell>
          <cell r="R86" t="str">
            <v>No</v>
          </cell>
          <cell r="T86" t="str">
            <v>No</v>
          </cell>
          <cell r="V86"/>
          <cell r="X86"/>
          <cell r="AA86" t="str">
            <v>No</v>
          </cell>
          <cell r="AC86" t="str">
            <v>No</v>
          </cell>
          <cell r="AF86" t="str">
            <v>No</v>
          </cell>
          <cell r="AH86" t="str">
            <v>No</v>
          </cell>
          <cell r="AJ86"/>
        </row>
        <row r="87">
          <cell r="E87" t="str">
            <v>Agena</v>
          </cell>
          <cell r="P87" t="str">
            <v>No</v>
          </cell>
          <cell r="R87" t="str">
            <v>No</v>
          </cell>
          <cell r="T87" t="str">
            <v>No</v>
          </cell>
          <cell r="V87"/>
          <cell r="X87"/>
          <cell r="AA87" t="str">
            <v>No</v>
          </cell>
          <cell r="AC87" t="str">
            <v>No</v>
          </cell>
          <cell r="AF87" t="str">
            <v>No</v>
          </cell>
          <cell r="AH87" t="str">
            <v>No</v>
          </cell>
          <cell r="AJ87"/>
        </row>
        <row r="88">
          <cell r="E88" t="str">
            <v>Adara</v>
          </cell>
          <cell r="P88" t="str">
            <v>No</v>
          </cell>
          <cell r="R88" t="str">
            <v>Yes</v>
          </cell>
          <cell r="T88" t="str">
            <v>No</v>
          </cell>
          <cell r="V88"/>
          <cell r="X88"/>
          <cell r="AA88" t="str">
            <v>No</v>
          </cell>
          <cell r="AC88" t="str">
            <v>No</v>
          </cell>
          <cell r="AF88" t="str">
            <v>No</v>
          </cell>
          <cell r="AH88" t="str">
            <v>No</v>
          </cell>
          <cell r="AJ88"/>
        </row>
        <row r="89">
          <cell r="E89" t="str">
            <v>Hector N</v>
          </cell>
          <cell r="P89" t="str">
            <v>No</v>
          </cell>
          <cell r="R89" t="str">
            <v>No</v>
          </cell>
          <cell r="T89" t="str">
            <v>No</v>
          </cell>
          <cell r="V89"/>
          <cell r="X89"/>
          <cell r="AA89" t="str">
            <v>No</v>
          </cell>
          <cell r="AC89" t="str">
            <v>No</v>
          </cell>
          <cell r="AF89" t="str">
            <v>No</v>
          </cell>
          <cell r="AH89" t="str">
            <v>No</v>
          </cell>
          <cell r="AJ89"/>
        </row>
        <row r="90">
          <cell r="E90" t="str">
            <v>Sloman Thetis</v>
          </cell>
          <cell r="P90" t="str">
            <v>No</v>
          </cell>
          <cell r="R90" t="str">
            <v>No</v>
          </cell>
          <cell r="T90" t="str">
            <v>No</v>
          </cell>
          <cell r="V90"/>
          <cell r="X90"/>
          <cell r="AA90" t="str">
            <v>No</v>
          </cell>
          <cell r="AC90" t="str">
            <v>No</v>
          </cell>
          <cell r="AF90" t="str">
            <v>No</v>
          </cell>
          <cell r="AH90" t="str">
            <v>No</v>
          </cell>
          <cell r="AJ90"/>
        </row>
        <row r="91">
          <cell r="E91" t="str">
            <v>Sloman Themis</v>
          </cell>
          <cell r="P91" t="str">
            <v>No</v>
          </cell>
          <cell r="R91" t="str">
            <v>No</v>
          </cell>
          <cell r="T91" t="str">
            <v>No</v>
          </cell>
          <cell r="V91"/>
          <cell r="X91"/>
          <cell r="AA91" t="str">
            <v>No</v>
          </cell>
          <cell r="AC91"/>
          <cell r="AF91" t="str">
            <v>No</v>
          </cell>
          <cell r="AH91"/>
          <cell r="AJ91"/>
        </row>
        <row r="92">
          <cell r="E92" t="str">
            <v>Nina</v>
          </cell>
          <cell r="P92" t="str">
            <v>No</v>
          </cell>
          <cell r="R92" t="str">
            <v>No</v>
          </cell>
          <cell r="T92" t="str">
            <v>No</v>
          </cell>
          <cell r="V92"/>
          <cell r="X92"/>
          <cell r="AA92" t="str">
            <v>No</v>
          </cell>
          <cell r="AC92" t="str">
            <v>No</v>
          </cell>
          <cell r="AF92" t="str">
            <v>No</v>
          </cell>
          <cell r="AH92" t="str">
            <v>No</v>
          </cell>
          <cell r="AJ92"/>
        </row>
        <row r="93">
          <cell r="E93" t="str">
            <v>Eco Fleet</v>
          </cell>
          <cell r="P93" t="str">
            <v>No</v>
          </cell>
          <cell r="R93" t="str">
            <v>No</v>
          </cell>
          <cell r="T93" t="str">
            <v>No</v>
          </cell>
          <cell r="V93"/>
          <cell r="X93"/>
          <cell r="AA93" t="str">
            <v>No</v>
          </cell>
          <cell r="AC93" t="str">
            <v>No</v>
          </cell>
          <cell r="AF93" t="str">
            <v>No</v>
          </cell>
          <cell r="AH93" t="str">
            <v>No</v>
          </cell>
          <cell r="AJ93"/>
        </row>
        <row r="94">
          <cell r="E94" t="str">
            <v>Hans Maersk</v>
          </cell>
          <cell r="P94" t="str">
            <v>No</v>
          </cell>
          <cell r="R94" t="str">
            <v>No</v>
          </cell>
          <cell r="T94" t="str">
            <v>No</v>
          </cell>
          <cell r="V94" t="str">
            <v>No</v>
          </cell>
          <cell r="X94"/>
          <cell r="AA94" t="str">
            <v>No</v>
          </cell>
          <cell r="AC94" t="str">
            <v>No</v>
          </cell>
          <cell r="AF94" t="str">
            <v>No</v>
          </cell>
          <cell r="AH94" t="str">
            <v>No</v>
          </cell>
          <cell r="AJ94"/>
        </row>
        <row r="95">
          <cell r="E95" t="str">
            <v>Harald Maersk</v>
          </cell>
          <cell r="P95" t="str">
            <v>No</v>
          </cell>
          <cell r="R95" t="str">
            <v>No</v>
          </cell>
          <cell r="T95" t="str">
            <v>No</v>
          </cell>
          <cell r="V95" t="str">
            <v>No</v>
          </cell>
          <cell r="X95"/>
          <cell r="AA95" t="str">
            <v>No</v>
          </cell>
          <cell r="AC95" t="str">
            <v>No</v>
          </cell>
          <cell r="AF95" t="str">
            <v>No</v>
          </cell>
          <cell r="AH95" t="str">
            <v>No</v>
          </cell>
          <cell r="AJ95"/>
        </row>
        <row r="96">
          <cell r="E96" t="str">
            <v>Helene Maersk</v>
          </cell>
          <cell r="P96" t="str">
            <v>No</v>
          </cell>
          <cell r="R96" t="str">
            <v>No</v>
          </cell>
          <cell r="T96" t="str">
            <v>No</v>
          </cell>
          <cell r="V96" t="str">
            <v>No</v>
          </cell>
          <cell r="X96"/>
          <cell r="AA96" t="str">
            <v>No</v>
          </cell>
          <cell r="AC96" t="str">
            <v>No</v>
          </cell>
          <cell r="AF96" t="str">
            <v>No</v>
          </cell>
          <cell r="AH96" t="str">
            <v>No</v>
          </cell>
          <cell r="AJ96"/>
        </row>
        <row r="97">
          <cell r="E97" t="str">
            <v>Henning Maersk</v>
          </cell>
          <cell r="P97" t="str">
            <v>No</v>
          </cell>
          <cell r="R97" t="str">
            <v>No</v>
          </cell>
          <cell r="T97" t="str">
            <v>No</v>
          </cell>
          <cell r="V97" t="str">
            <v>No</v>
          </cell>
          <cell r="X97"/>
          <cell r="AA97" t="str">
            <v>No</v>
          </cell>
          <cell r="AC97" t="str">
            <v>No</v>
          </cell>
          <cell r="AF97" t="str">
            <v>No</v>
          </cell>
          <cell r="AH97" t="str">
            <v>No</v>
          </cell>
          <cell r="AJ97"/>
        </row>
        <row r="98">
          <cell r="E98" t="str">
            <v>Henriette Maersk</v>
          </cell>
          <cell r="P98" t="str">
            <v>No</v>
          </cell>
          <cell r="R98" t="str">
            <v>No</v>
          </cell>
          <cell r="T98" t="str">
            <v>No</v>
          </cell>
          <cell r="V98" t="str">
            <v>No</v>
          </cell>
          <cell r="X98"/>
          <cell r="AA98" t="str">
            <v>No</v>
          </cell>
          <cell r="AC98" t="str">
            <v>No</v>
          </cell>
          <cell r="AF98" t="str">
            <v>No</v>
          </cell>
          <cell r="AH98" t="str">
            <v>No</v>
          </cell>
          <cell r="AJ98"/>
        </row>
        <row r="99">
          <cell r="E99" t="str">
            <v>Henry Maersk</v>
          </cell>
          <cell r="P99" t="str">
            <v>No</v>
          </cell>
          <cell r="R99" t="str">
            <v>No</v>
          </cell>
          <cell r="T99" t="str">
            <v>No</v>
          </cell>
          <cell r="V99" t="str">
            <v>No</v>
          </cell>
          <cell r="X99"/>
          <cell r="AA99" t="str">
            <v>No</v>
          </cell>
          <cell r="AC99" t="str">
            <v>No</v>
          </cell>
          <cell r="AF99" t="str">
            <v>No</v>
          </cell>
          <cell r="AH99" t="str">
            <v>No</v>
          </cell>
          <cell r="AJ99"/>
        </row>
        <row r="100">
          <cell r="E100" t="str">
            <v>Hulda Maersk</v>
          </cell>
          <cell r="P100" t="str">
            <v>No</v>
          </cell>
          <cell r="R100" t="str">
            <v>No</v>
          </cell>
          <cell r="T100" t="str">
            <v>No</v>
          </cell>
          <cell r="V100" t="str">
            <v>No</v>
          </cell>
          <cell r="X100"/>
          <cell r="AA100" t="str">
            <v>No</v>
          </cell>
          <cell r="AC100" t="str">
            <v>No</v>
          </cell>
          <cell r="AF100" t="str">
            <v>No</v>
          </cell>
          <cell r="AH100" t="str">
            <v>No</v>
          </cell>
          <cell r="AJ100"/>
        </row>
        <row r="101">
          <cell r="E101" t="str">
            <v>Green Point</v>
          </cell>
          <cell r="P101" t="str">
            <v>No</v>
          </cell>
          <cell r="R101" t="str">
            <v>No</v>
          </cell>
          <cell r="T101" t="str">
            <v>No</v>
          </cell>
          <cell r="V101"/>
          <cell r="X101"/>
          <cell r="AA101" t="str">
            <v>No</v>
          </cell>
          <cell r="AC101"/>
          <cell r="AF101" t="str">
            <v>No</v>
          </cell>
          <cell r="AH101"/>
          <cell r="AJ101"/>
        </row>
        <row r="102">
          <cell r="E102" t="str">
            <v>Maersk Magellan</v>
          </cell>
          <cell r="P102" t="str">
            <v>No</v>
          </cell>
          <cell r="R102" t="str">
            <v>No</v>
          </cell>
          <cell r="T102" t="str">
            <v>Yes</v>
          </cell>
          <cell r="V102"/>
          <cell r="X102"/>
          <cell r="AA102" t="str">
            <v>Yes</v>
          </cell>
          <cell r="AC102"/>
          <cell r="AF102" t="str">
            <v>Yes</v>
          </cell>
          <cell r="AH102" t="str">
            <v>Yes</v>
          </cell>
          <cell r="AJ102"/>
        </row>
        <row r="103">
          <cell r="E103" t="str">
            <v>Maersk Malaga</v>
          </cell>
          <cell r="P103" t="str">
            <v>No</v>
          </cell>
          <cell r="R103" t="str">
            <v>Yes</v>
          </cell>
          <cell r="T103" t="str">
            <v>No</v>
          </cell>
          <cell r="V103" t="str">
            <v>No</v>
          </cell>
          <cell r="X103"/>
          <cell r="AA103" t="str">
            <v>No</v>
          </cell>
          <cell r="AC103"/>
          <cell r="AF103" t="str">
            <v>No</v>
          </cell>
          <cell r="AH103" t="str">
            <v>Yes</v>
          </cell>
          <cell r="AJ103"/>
        </row>
        <row r="104">
          <cell r="E104" t="str">
            <v>Maersk Marmara</v>
          </cell>
          <cell r="P104" t="str">
            <v>No</v>
          </cell>
          <cell r="R104" t="str">
            <v>No</v>
          </cell>
          <cell r="T104"/>
          <cell r="V104"/>
          <cell r="X104"/>
          <cell r="AA104" t="str">
            <v>Yes</v>
          </cell>
          <cell r="AC104"/>
          <cell r="AF104" t="str">
            <v>Yes</v>
          </cell>
          <cell r="AH104" t="str">
            <v>Yes</v>
          </cell>
          <cell r="AJ104"/>
        </row>
        <row r="105">
          <cell r="E105" t="str">
            <v>Maersk Mediterranean</v>
          </cell>
          <cell r="P105" t="str">
            <v>Yes</v>
          </cell>
          <cell r="R105" t="str">
            <v>Yes</v>
          </cell>
          <cell r="T105" t="str">
            <v>No</v>
          </cell>
          <cell r="V105" t="str">
            <v>Yes</v>
          </cell>
          <cell r="X105"/>
          <cell r="AA105" t="str">
            <v>Yes</v>
          </cell>
          <cell r="AC105"/>
          <cell r="AF105" t="str">
            <v>No</v>
          </cell>
          <cell r="AH105" t="str">
            <v>Yes</v>
          </cell>
          <cell r="AJ105"/>
        </row>
        <row r="106">
          <cell r="E106" t="str">
            <v>Maersk Messina</v>
          </cell>
          <cell r="P106" t="str">
            <v>Yes</v>
          </cell>
          <cell r="R106" t="str">
            <v>Yes</v>
          </cell>
          <cell r="T106" t="str">
            <v>No</v>
          </cell>
          <cell r="V106" t="str">
            <v>No</v>
          </cell>
          <cell r="X106"/>
          <cell r="AA106" t="str">
            <v>No</v>
          </cell>
          <cell r="AC106" t="str">
            <v>Yes</v>
          </cell>
          <cell r="AF106" t="str">
            <v>Yes</v>
          </cell>
          <cell r="AH106" t="str">
            <v>Yes</v>
          </cell>
          <cell r="AJ106"/>
        </row>
        <row r="107">
          <cell r="E107" t="str">
            <v>Maersk Misaki</v>
          </cell>
          <cell r="P107" t="str">
            <v>No</v>
          </cell>
          <cell r="R107" t="str">
            <v>No</v>
          </cell>
          <cell r="T107" t="str">
            <v>No</v>
          </cell>
          <cell r="V107" t="str">
            <v>No</v>
          </cell>
          <cell r="X107"/>
          <cell r="AA107" t="str">
            <v>No</v>
          </cell>
          <cell r="AC107" t="str">
            <v>No</v>
          </cell>
          <cell r="AF107" t="str">
            <v>No</v>
          </cell>
          <cell r="AH107" t="str">
            <v>No</v>
          </cell>
          <cell r="AJ107"/>
        </row>
        <row r="108">
          <cell r="E108" t="str">
            <v>Maersk Tacoma</v>
          </cell>
          <cell r="P108" t="str">
            <v>No</v>
          </cell>
          <cell r="R108" t="str">
            <v>No</v>
          </cell>
          <cell r="T108"/>
          <cell r="V108"/>
          <cell r="X108"/>
          <cell r="AA108" t="str">
            <v>No</v>
          </cell>
          <cell r="AC108" t="str">
            <v>Yes</v>
          </cell>
          <cell r="AF108" t="str">
            <v>No</v>
          </cell>
          <cell r="AH108" t="str">
            <v>Yes</v>
          </cell>
          <cell r="AJ108"/>
        </row>
        <row r="109">
          <cell r="E109" t="str">
            <v>Maersk Tampa</v>
          </cell>
          <cell r="P109" t="str">
            <v>No</v>
          </cell>
          <cell r="R109" t="str">
            <v>No</v>
          </cell>
          <cell r="T109"/>
          <cell r="V109"/>
          <cell r="X109"/>
          <cell r="AA109" t="str">
            <v>No</v>
          </cell>
          <cell r="AC109" t="str">
            <v>No</v>
          </cell>
          <cell r="AF109" t="str">
            <v>No</v>
          </cell>
          <cell r="AH109" t="str">
            <v>No</v>
          </cell>
          <cell r="AJ109"/>
        </row>
        <row r="110">
          <cell r="E110" t="str">
            <v>Maersk Tangier</v>
          </cell>
          <cell r="P110" t="str">
            <v>No</v>
          </cell>
          <cell r="R110" t="str">
            <v>No</v>
          </cell>
          <cell r="T110"/>
          <cell r="V110"/>
          <cell r="X110"/>
          <cell r="AA110" t="str">
            <v>No</v>
          </cell>
          <cell r="AC110" t="str">
            <v>Yes</v>
          </cell>
          <cell r="AF110" t="str">
            <v>No</v>
          </cell>
          <cell r="AH110" t="str">
            <v>Yes</v>
          </cell>
          <cell r="AJ110"/>
        </row>
        <row r="111">
          <cell r="E111" t="str">
            <v>Maersk Teesport</v>
          </cell>
          <cell r="P111" t="str">
            <v>No</v>
          </cell>
          <cell r="R111" t="str">
            <v>No</v>
          </cell>
          <cell r="T111"/>
          <cell r="V111"/>
          <cell r="X111"/>
          <cell r="AA111" t="str">
            <v>Yes</v>
          </cell>
          <cell r="AC111" t="str">
            <v>Yes</v>
          </cell>
          <cell r="AF111" t="str">
            <v>Yes</v>
          </cell>
          <cell r="AH111" t="str">
            <v>Yes</v>
          </cell>
          <cell r="AJ111"/>
        </row>
        <row r="112">
          <cell r="E112" t="str">
            <v>Maersk Tianjin</v>
          </cell>
          <cell r="P112" t="str">
            <v>No</v>
          </cell>
          <cell r="R112" t="str">
            <v>No</v>
          </cell>
          <cell r="T112" t="str">
            <v>No</v>
          </cell>
          <cell r="V112" t="str">
            <v>No</v>
          </cell>
          <cell r="X112"/>
          <cell r="AA112" t="str">
            <v>No</v>
          </cell>
          <cell r="AC112" t="str">
            <v>Yes</v>
          </cell>
          <cell r="AF112" t="str">
            <v>No</v>
          </cell>
          <cell r="AH112" t="str">
            <v>Yes</v>
          </cell>
          <cell r="AJ112"/>
        </row>
        <row r="113">
          <cell r="E113" t="str">
            <v>Maersk Timaru</v>
          </cell>
          <cell r="P113" t="str">
            <v>No</v>
          </cell>
          <cell r="R113" t="str">
            <v>Yes</v>
          </cell>
          <cell r="T113" t="str">
            <v>Yes</v>
          </cell>
          <cell r="V113" t="str">
            <v>No</v>
          </cell>
          <cell r="X113"/>
          <cell r="AA113" t="str">
            <v>Yes</v>
          </cell>
          <cell r="AC113" t="str">
            <v>No</v>
          </cell>
          <cell r="AF113" t="str">
            <v>Yes</v>
          </cell>
          <cell r="AH113" t="str">
            <v>No</v>
          </cell>
          <cell r="AJ113"/>
        </row>
        <row r="114">
          <cell r="E114" t="str">
            <v>Maersk Tokyo</v>
          </cell>
          <cell r="P114" t="str">
            <v>Yes</v>
          </cell>
          <cell r="R114" t="str">
            <v>No</v>
          </cell>
          <cell r="T114" t="str">
            <v>No</v>
          </cell>
          <cell r="V114" t="str">
            <v>No</v>
          </cell>
          <cell r="X114"/>
          <cell r="AA114" t="str">
            <v>Yes</v>
          </cell>
          <cell r="AC114" t="str">
            <v>Yes</v>
          </cell>
          <cell r="AF114" t="str">
            <v>Yes</v>
          </cell>
          <cell r="AH114" t="str">
            <v>Yes</v>
          </cell>
          <cell r="AJ114"/>
        </row>
        <row r="115">
          <cell r="E115" t="str">
            <v>Maersk Torshavn</v>
          </cell>
          <cell r="P115" t="str">
            <v>No</v>
          </cell>
          <cell r="R115" t="str">
            <v>No</v>
          </cell>
          <cell r="T115" t="str">
            <v>No</v>
          </cell>
          <cell r="V115" t="str">
            <v>No</v>
          </cell>
          <cell r="X115"/>
          <cell r="AA115" t="str">
            <v>No</v>
          </cell>
          <cell r="AC115" t="str">
            <v>No</v>
          </cell>
          <cell r="AF115" t="str">
            <v>No</v>
          </cell>
          <cell r="AH115" t="str">
            <v>No</v>
          </cell>
          <cell r="AJ115"/>
        </row>
        <row r="116">
          <cell r="E116" t="str">
            <v>Maersk Trenton</v>
          </cell>
          <cell r="P116" t="str">
            <v>No</v>
          </cell>
          <cell r="R116" t="str">
            <v>Yes</v>
          </cell>
          <cell r="T116" t="str">
            <v>No</v>
          </cell>
          <cell r="V116" t="str">
            <v>No</v>
          </cell>
          <cell r="X116"/>
          <cell r="AA116" t="str">
            <v>No</v>
          </cell>
          <cell r="AC116" t="str">
            <v>No</v>
          </cell>
          <cell r="AF116" t="str">
            <v>No</v>
          </cell>
          <cell r="AH116" t="str">
            <v>Yes</v>
          </cell>
          <cell r="AJ116"/>
        </row>
        <row r="117">
          <cell r="E117" t="str">
            <v>Maersk Trieste</v>
          </cell>
          <cell r="P117" t="str">
            <v>No</v>
          </cell>
          <cell r="R117" t="str">
            <v>No</v>
          </cell>
          <cell r="T117" t="str">
            <v>No</v>
          </cell>
          <cell r="V117" t="str">
            <v>Yes</v>
          </cell>
          <cell r="X117"/>
          <cell r="AA117" t="str">
            <v>Yes</v>
          </cell>
          <cell r="AC117" t="str">
            <v>Yes</v>
          </cell>
          <cell r="AF117" t="str">
            <v>Yes</v>
          </cell>
          <cell r="AH117" t="str">
            <v>Yes</v>
          </cell>
          <cell r="AJ117"/>
        </row>
        <row r="118">
          <cell r="E118" t="str">
            <v>Maersk Capri</v>
          </cell>
          <cell r="P118" t="str">
            <v>Yes</v>
          </cell>
          <cell r="R118" t="str">
            <v>Yes</v>
          </cell>
          <cell r="T118" t="str">
            <v>Yes</v>
          </cell>
          <cell r="V118" t="str">
            <v>Yes</v>
          </cell>
          <cell r="X118"/>
          <cell r="AA118" t="str">
            <v>Yes</v>
          </cell>
          <cell r="AC118" t="str">
            <v>No</v>
          </cell>
          <cell r="AF118" t="str">
            <v>Yes</v>
          </cell>
          <cell r="AH118" t="str">
            <v>Yes</v>
          </cell>
          <cell r="AJ118"/>
        </row>
        <row r="119">
          <cell r="E119" t="str">
            <v>Maersk Callao</v>
          </cell>
          <cell r="P119" t="str">
            <v>Yes</v>
          </cell>
          <cell r="R119" t="str">
            <v>Yes</v>
          </cell>
          <cell r="T119" t="str">
            <v>Yes</v>
          </cell>
          <cell r="V119" t="str">
            <v>Yes</v>
          </cell>
          <cell r="X119"/>
          <cell r="AA119" t="str">
            <v>Yes</v>
          </cell>
          <cell r="AC119" t="str">
            <v>Yes</v>
          </cell>
          <cell r="AF119" t="str">
            <v>Yes</v>
          </cell>
          <cell r="AH119" t="str">
            <v>Yes</v>
          </cell>
          <cell r="AJ119"/>
        </row>
        <row r="120">
          <cell r="E120" t="str">
            <v>Maersk Cayman</v>
          </cell>
          <cell r="P120" t="str">
            <v>No</v>
          </cell>
          <cell r="R120" t="str">
            <v>Yes</v>
          </cell>
          <cell r="T120" t="str">
            <v>Yes</v>
          </cell>
          <cell r="V120" t="str">
            <v>No</v>
          </cell>
          <cell r="X120"/>
          <cell r="AA120" t="str">
            <v>No</v>
          </cell>
          <cell r="AC120" t="str">
            <v>Yes</v>
          </cell>
          <cell r="AF120" t="str">
            <v>No</v>
          </cell>
          <cell r="AH120" t="str">
            <v>Yes</v>
          </cell>
          <cell r="AJ120"/>
        </row>
        <row r="121">
          <cell r="E121" t="str">
            <v>Maersk Cancun</v>
          </cell>
          <cell r="P121" t="str">
            <v>No</v>
          </cell>
          <cell r="R121" t="str">
            <v>No</v>
          </cell>
          <cell r="T121" t="str">
            <v>No</v>
          </cell>
          <cell r="V121" t="str">
            <v>No</v>
          </cell>
          <cell r="X121"/>
          <cell r="AA121" t="str">
            <v>No</v>
          </cell>
          <cell r="AC121" t="str">
            <v>Yes</v>
          </cell>
          <cell r="AF121" t="str">
            <v>No</v>
          </cell>
          <cell r="AH121" t="str">
            <v>Yes</v>
          </cell>
          <cell r="AJ121"/>
        </row>
        <row r="122">
          <cell r="E122" t="str">
            <v>Maersk Corsica</v>
          </cell>
          <cell r="P122" t="str">
            <v>No</v>
          </cell>
          <cell r="R122" t="str">
            <v>No</v>
          </cell>
          <cell r="T122" t="str">
            <v>Yes</v>
          </cell>
          <cell r="V122" t="str">
            <v>Yes</v>
          </cell>
          <cell r="X122"/>
          <cell r="AA122" t="str">
            <v>Yes</v>
          </cell>
          <cell r="AC122" t="str">
            <v>Yes</v>
          </cell>
          <cell r="AF122" t="str">
            <v>Yes</v>
          </cell>
          <cell r="AH122" t="str">
            <v>Yes</v>
          </cell>
          <cell r="AJ122"/>
        </row>
        <row r="123">
          <cell r="E123" t="str">
            <v>Maersk Mississippi</v>
          </cell>
          <cell r="P123" t="str">
            <v>No</v>
          </cell>
          <cell r="R123" t="str">
            <v>No</v>
          </cell>
          <cell r="T123" t="str">
            <v>No</v>
          </cell>
          <cell r="V123"/>
          <cell r="X123"/>
          <cell r="AA123" t="str">
            <v>Yes</v>
          </cell>
          <cell r="AC123" t="str">
            <v>Yes</v>
          </cell>
          <cell r="AF123" t="str">
            <v>Yes</v>
          </cell>
          <cell r="AH123" t="str">
            <v>Yes</v>
          </cell>
          <cell r="AJ123"/>
        </row>
        <row r="124">
          <cell r="E124" t="str">
            <v>Maersk Maru</v>
          </cell>
          <cell r="P124" t="str">
            <v>No</v>
          </cell>
          <cell r="R124" t="str">
            <v>No</v>
          </cell>
          <cell r="T124" t="str">
            <v>Yes</v>
          </cell>
          <cell r="V124"/>
          <cell r="X124"/>
          <cell r="AA124" t="str">
            <v>Yes</v>
          </cell>
          <cell r="AC124" t="str">
            <v>Yes</v>
          </cell>
          <cell r="AF124" t="str">
            <v>No</v>
          </cell>
          <cell r="AH124" t="str">
            <v>Yes</v>
          </cell>
          <cell r="AJ124"/>
        </row>
        <row r="125">
          <cell r="E125" t="str">
            <v>Nord Organiser</v>
          </cell>
          <cell r="P125" t="str">
            <v>No</v>
          </cell>
          <cell r="R125" t="str">
            <v>No</v>
          </cell>
          <cell r="T125" t="str">
            <v>No</v>
          </cell>
          <cell r="V125"/>
          <cell r="X125"/>
          <cell r="AA125" t="str">
            <v>No</v>
          </cell>
          <cell r="AC125"/>
          <cell r="AF125" t="str">
            <v>No</v>
          </cell>
          <cell r="AH125"/>
          <cell r="AJ125"/>
        </row>
        <row r="126">
          <cell r="E126" t="str">
            <v>New Dawn</v>
          </cell>
          <cell r="P126" t="str">
            <v>No</v>
          </cell>
          <cell r="R126" t="str">
            <v>No</v>
          </cell>
          <cell r="T126" t="str">
            <v>No</v>
          </cell>
          <cell r="V126"/>
          <cell r="X126"/>
          <cell r="AA126" t="str">
            <v>No</v>
          </cell>
          <cell r="AC126" t="str">
            <v>No</v>
          </cell>
          <cell r="AF126" t="str">
            <v>No</v>
          </cell>
          <cell r="AH126" t="str">
            <v>No</v>
          </cell>
          <cell r="AJ126"/>
        </row>
        <row r="127">
          <cell r="E127" t="str">
            <v>Bright Dawn</v>
          </cell>
          <cell r="P127" t="str">
            <v>No</v>
          </cell>
          <cell r="R127" t="str">
            <v>No</v>
          </cell>
          <cell r="T127" t="str">
            <v>No</v>
          </cell>
          <cell r="V127"/>
          <cell r="X127"/>
          <cell r="AA127" t="str">
            <v>No</v>
          </cell>
          <cell r="AC127" t="str">
            <v>No</v>
          </cell>
          <cell r="AF127" t="str">
            <v>No</v>
          </cell>
          <cell r="AH127" t="str">
            <v>No</v>
          </cell>
          <cell r="AJ127"/>
        </row>
        <row r="128">
          <cell r="E128" t="str">
            <v>Astral Express</v>
          </cell>
          <cell r="P128" t="str">
            <v>No</v>
          </cell>
          <cell r="R128" t="str">
            <v>No</v>
          </cell>
          <cell r="T128" t="str">
            <v>No</v>
          </cell>
          <cell r="V128" t="str">
            <v>No</v>
          </cell>
          <cell r="X128"/>
          <cell r="AA128" t="str">
            <v>No</v>
          </cell>
          <cell r="AC128"/>
          <cell r="AF128" t="str">
            <v>No</v>
          </cell>
          <cell r="AH128"/>
          <cell r="AJ128"/>
        </row>
        <row r="129">
          <cell r="E129" t="str">
            <v>Pine Express</v>
          </cell>
          <cell r="P129" t="str">
            <v>No</v>
          </cell>
          <cell r="R129" t="str">
            <v>No</v>
          </cell>
          <cell r="T129" t="str">
            <v>No</v>
          </cell>
          <cell r="V129" t="str">
            <v>No</v>
          </cell>
          <cell r="X129"/>
          <cell r="AA129" t="str">
            <v>No</v>
          </cell>
          <cell r="AC129" t="str">
            <v>No</v>
          </cell>
          <cell r="AF129" t="str">
            <v>No</v>
          </cell>
          <cell r="AH129" t="str">
            <v>No</v>
          </cell>
          <cell r="AJ129"/>
        </row>
        <row r="130">
          <cell r="E130" t="str">
            <v>Atalanta T</v>
          </cell>
          <cell r="P130" t="str">
            <v>No</v>
          </cell>
          <cell r="R130" t="str">
            <v>No</v>
          </cell>
          <cell r="T130" t="str">
            <v>No</v>
          </cell>
          <cell r="V130" t="str">
            <v>No</v>
          </cell>
          <cell r="X130"/>
          <cell r="AA130" t="str">
            <v>No</v>
          </cell>
          <cell r="AC130"/>
          <cell r="AF130" t="str">
            <v>No</v>
          </cell>
          <cell r="AH130" t="str">
            <v>No</v>
          </cell>
          <cell r="AJ130"/>
        </row>
        <row r="131">
          <cell r="E131" t="str">
            <v>Alcyone T</v>
          </cell>
          <cell r="P131" t="str">
            <v>No</v>
          </cell>
          <cell r="R131" t="str">
            <v>No</v>
          </cell>
          <cell r="T131" t="str">
            <v>No</v>
          </cell>
          <cell r="V131" t="str">
            <v>No</v>
          </cell>
          <cell r="X131"/>
          <cell r="AA131" t="str">
            <v>No</v>
          </cell>
          <cell r="AC131"/>
          <cell r="AF131" t="str">
            <v>No</v>
          </cell>
          <cell r="AH131"/>
          <cell r="AJ131"/>
        </row>
        <row r="132">
          <cell r="E132" t="str">
            <v>Atlantic T</v>
          </cell>
          <cell r="P132" t="str">
            <v>No</v>
          </cell>
          <cell r="R132" t="str">
            <v>No</v>
          </cell>
          <cell r="T132"/>
          <cell r="V132"/>
          <cell r="X132"/>
          <cell r="AA132" t="str">
            <v>No</v>
          </cell>
          <cell r="AC132"/>
          <cell r="AF132" t="str">
            <v>No</v>
          </cell>
          <cell r="AH132"/>
          <cell r="AJ132"/>
        </row>
        <row r="133">
          <cell r="E133" t="str">
            <v>Centennial Matsuyama</v>
          </cell>
          <cell r="P133" t="str">
            <v>No</v>
          </cell>
          <cell r="R133" t="str">
            <v>No</v>
          </cell>
          <cell r="T133" t="str">
            <v>No</v>
          </cell>
          <cell r="V133"/>
          <cell r="X133"/>
          <cell r="AA133" t="str">
            <v>No</v>
          </cell>
          <cell r="AC133"/>
          <cell r="AF133" t="str">
            <v>No</v>
          </cell>
          <cell r="AH133"/>
          <cell r="AJ133"/>
        </row>
        <row r="134">
          <cell r="E134" t="str">
            <v>Challenge Passage</v>
          </cell>
          <cell r="P134" t="str">
            <v>No</v>
          </cell>
          <cell r="R134" t="str">
            <v>No</v>
          </cell>
          <cell r="T134" t="str">
            <v>No</v>
          </cell>
          <cell r="V134"/>
          <cell r="X134"/>
          <cell r="AA134" t="str">
            <v>No</v>
          </cell>
          <cell r="AC134"/>
          <cell r="AF134" t="str">
            <v>No</v>
          </cell>
          <cell r="AH134"/>
          <cell r="AJ134"/>
        </row>
        <row r="135">
          <cell r="E135" t="str">
            <v>Maersk Miyajima</v>
          </cell>
          <cell r="P135" t="str">
            <v>No</v>
          </cell>
          <cell r="R135" t="str">
            <v>No</v>
          </cell>
          <cell r="T135" t="str">
            <v>No</v>
          </cell>
          <cell r="V135"/>
          <cell r="X135"/>
          <cell r="AA135" t="str">
            <v>No</v>
          </cell>
          <cell r="AC135"/>
          <cell r="AF135" t="str">
            <v>No</v>
          </cell>
          <cell r="AH135"/>
          <cell r="AJ135"/>
        </row>
        <row r="136">
          <cell r="E136" t="str">
            <v>Celsius Riga</v>
          </cell>
          <cell r="P136" t="str">
            <v>No</v>
          </cell>
          <cell r="R136" t="str">
            <v>No</v>
          </cell>
          <cell r="T136" t="str">
            <v>No</v>
          </cell>
          <cell r="V136"/>
          <cell r="X136"/>
          <cell r="AA136" t="str">
            <v>No</v>
          </cell>
          <cell r="AC136" t="str">
            <v>No</v>
          </cell>
          <cell r="AF136" t="str">
            <v>No</v>
          </cell>
          <cell r="AH136" t="str">
            <v>No</v>
          </cell>
          <cell r="AJ136"/>
        </row>
        <row r="137">
          <cell r="E137" t="str">
            <v>Celsius Randers</v>
          </cell>
          <cell r="P137" t="str">
            <v>No</v>
          </cell>
          <cell r="R137" t="str">
            <v>No</v>
          </cell>
          <cell r="T137" t="str">
            <v>No</v>
          </cell>
          <cell r="V137"/>
          <cell r="X137"/>
          <cell r="AA137" t="str">
            <v>No</v>
          </cell>
          <cell r="AC137" t="str">
            <v>No</v>
          </cell>
          <cell r="AF137" t="str">
            <v>No</v>
          </cell>
          <cell r="AH137" t="str">
            <v>No</v>
          </cell>
          <cell r="AJ137"/>
        </row>
        <row r="138">
          <cell r="E138" t="str">
            <v>Celsius Roskilde</v>
          </cell>
          <cell r="P138" t="str">
            <v>No</v>
          </cell>
          <cell r="R138" t="str">
            <v>No</v>
          </cell>
          <cell r="T138" t="str">
            <v>No</v>
          </cell>
          <cell r="V138"/>
          <cell r="X138"/>
          <cell r="AA138" t="str">
            <v>No</v>
          </cell>
          <cell r="AC138" t="str">
            <v>No</v>
          </cell>
          <cell r="AF138" t="str">
            <v>No</v>
          </cell>
          <cell r="AH138" t="str">
            <v>No</v>
          </cell>
          <cell r="AJ138"/>
        </row>
        <row r="139">
          <cell r="E139" t="str">
            <v>Celsius Richmond</v>
          </cell>
          <cell r="P139" t="str">
            <v>No</v>
          </cell>
          <cell r="R139" t="str">
            <v>No</v>
          </cell>
          <cell r="T139" t="str">
            <v>No</v>
          </cell>
          <cell r="V139" t="str">
            <v>No</v>
          </cell>
          <cell r="X139"/>
          <cell r="AA139" t="str">
            <v>No</v>
          </cell>
          <cell r="AC139" t="str">
            <v>No</v>
          </cell>
          <cell r="AF139" t="str">
            <v>No</v>
          </cell>
          <cell r="AH139" t="str">
            <v>No</v>
          </cell>
          <cell r="AJ139"/>
        </row>
        <row r="140">
          <cell r="E140" t="str">
            <v>Challenge Pacific</v>
          </cell>
          <cell r="P140" t="str">
            <v>No</v>
          </cell>
          <cell r="R140" t="str">
            <v>No</v>
          </cell>
          <cell r="T140" t="str">
            <v>No</v>
          </cell>
          <cell r="V140"/>
          <cell r="X140"/>
          <cell r="AA140" t="str">
            <v>No</v>
          </cell>
          <cell r="AC140"/>
          <cell r="AF140" t="str">
            <v>No</v>
          </cell>
          <cell r="AH140"/>
          <cell r="AJ140"/>
        </row>
        <row r="141">
          <cell r="E141" t="str">
            <v>Maersk Murotsu</v>
          </cell>
          <cell r="P141" t="str">
            <v>No</v>
          </cell>
          <cell r="R141" t="str">
            <v>No</v>
          </cell>
          <cell r="T141" t="str">
            <v>No</v>
          </cell>
          <cell r="V141"/>
          <cell r="X141"/>
          <cell r="AA141" t="str">
            <v>No</v>
          </cell>
          <cell r="AC141"/>
          <cell r="AF141" t="str">
            <v>No</v>
          </cell>
          <cell r="AH141"/>
          <cell r="AJ141"/>
        </row>
        <row r="142">
          <cell r="E142" t="str">
            <v>Lian Xi Hu</v>
          </cell>
          <cell r="P142"/>
          <cell r="R142"/>
          <cell r="T142"/>
          <cell r="V142"/>
          <cell r="X142"/>
          <cell r="AA142"/>
          <cell r="AC142"/>
          <cell r="AF142"/>
          <cell r="AH142"/>
          <cell r="AJ142"/>
        </row>
        <row r="143">
          <cell r="E143" t="str">
            <v>Lara</v>
          </cell>
          <cell r="P143"/>
          <cell r="R143"/>
          <cell r="T143"/>
          <cell r="V143"/>
          <cell r="X143"/>
          <cell r="AA143"/>
          <cell r="AC143"/>
          <cell r="AF143"/>
          <cell r="AH143"/>
          <cell r="AJ143"/>
        </row>
        <row r="144">
          <cell r="E144" t="str">
            <v>Challenge Phoenix</v>
          </cell>
          <cell r="P144"/>
          <cell r="R144"/>
          <cell r="T144"/>
          <cell r="V144"/>
          <cell r="X144"/>
          <cell r="AA144"/>
          <cell r="AC144"/>
          <cell r="AF144"/>
          <cell r="AH144"/>
          <cell r="AJ144"/>
        </row>
        <row r="145">
          <cell r="E145" t="str">
            <v>Klara</v>
          </cell>
          <cell r="P145"/>
          <cell r="R145"/>
          <cell r="T145"/>
          <cell r="V145"/>
          <cell r="X145"/>
          <cell r="AA145"/>
          <cell r="AC145"/>
          <cell r="AF145"/>
          <cell r="AH145"/>
          <cell r="AJ145"/>
        </row>
        <row r="146">
          <cell r="E146" t="str">
            <v>Horizon Theano</v>
          </cell>
          <cell r="P146"/>
          <cell r="R146"/>
          <cell r="T146"/>
          <cell r="V146"/>
          <cell r="X146"/>
          <cell r="AA146"/>
          <cell r="AC146"/>
          <cell r="AF146"/>
          <cell r="AH146"/>
          <cell r="AJ146"/>
        </row>
        <row r="147">
          <cell r="E147" t="str">
            <v>Horizon Thetis</v>
          </cell>
          <cell r="P147"/>
          <cell r="R147"/>
          <cell r="T147"/>
          <cell r="V147"/>
          <cell r="X147"/>
          <cell r="AA147"/>
          <cell r="AC147"/>
          <cell r="AF147"/>
          <cell r="AH147"/>
          <cell r="AJ147"/>
        </row>
        <row r="148">
          <cell r="E148" t="str">
            <v>Nave Pyxis</v>
          </cell>
          <cell r="P148"/>
          <cell r="R148"/>
          <cell r="T148"/>
          <cell r="V148"/>
          <cell r="X148"/>
          <cell r="AA148"/>
          <cell r="AC148"/>
          <cell r="AF148"/>
          <cell r="AH148"/>
          <cell r="AJ148"/>
        </row>
        <row r="149">
          <cell r="E149" t="str">
            <v>Proteus (Scrubber)</v>
          </cell>
          <cell r="P149"/>
          <cell r="R149"/>
          <cell r="T149"/>
          <cell r="V149"/>
          <cell r="X149"/>
          <cell r="AA149"/>
          <cell r="AC149"/>
          <cell r="AF149"/>
          <cell r="AH149"/>
          <cell r="AJ149"/>
        </row>
        <row r="150">
          <cell r="E150" t="str">
            <v>Hellas Calafia</v>
          </cell>
          <cell r="P150"/>
          <cell r="R150"/>
          <cell r="T150"/>
          <cell r="V150"/>
          <cell r="X150"/>
          <cell r="AA150"/>
          <cell r="AC150"/>
          <cell r="AF150"/>
          <cell r="AH150"/>
          <cell r="AJ150"/>
        </row>
        <row r="151">
          <cell r="E151" t="str">
            <v>Pro Onyx (Scrubber)</v>
          </cell>
          <cell r="P151"/>
          <cell r="R151"/>
          <cell r="T151"/>
          <cell r="V151"/>
          <cell r="X151"/>
          <cell r="AA151"/>
          <cell r="AC151"/>
          <cell r="AF151"/>
          <cell r="AH151"/>
          <cell r="AJ151"/>
        </row>
        <row r="152">
          <cell r="E152" t="str">
            <v>Stamatia (Scrubber)</v>
          </cell>
          <cell r="P152"/>
          <cell r="R152"/>
          <cell r="T152"/>
          <cell r="V152"/>
          <cell r="X152"/>
          <cell r="AA152"/>
          <cell r="AC152"/>
          <cell r="AF152"/>
          <cell r="AH152"/>
          <cell r="AJ152"/>
        </row>
        <row r="153">
          <cell r="E153" t="str">
            <v>Nave Sextans</v>
          </cell>
          <cell r="P153"/>
          <cell r="R153"/>
          <cell r="T153"/>
          <cell r="V153"/>
          <cell r="X153"/>
          <cell r="AA153"/>
          <cell r="AC153"/>
          <cell r="AF153"/>
          <cell r="AH153"/>
          <cell r="AJ153"/>
        </row>
        <row r="154">
          <cell r="E154" t="str">
            <v>King Gregory</v>
          </cell>
          <cell r="P154"/>
          <cell r="R154"/>
          <cell r="T154"/>
          <cell r="V154"/>
          <cell r="X154"/>
          <cell r="AA154"/>
          <cell r="AC154"/>
          <cell r="AF154"/>
          <cell r="AH154"/>
          <cell r="AJ154"/>
        </row>
        <row r="155">
          <cell r="E155" t="str">
            <v>Hellas Marianna</v>
          </cell>
          <cell r="P155"/>
          <cell r="R155"/>
          <cell r="T155"/>
          <cell r="V155"/>
          <cell r="X155"/>
          <cell r="AA155"/>
          <cell r="AC155"/>
          <cell r="AF155"/>
          <cell r="AH155"/>
          <cell r="AJ155"/>
        </row>
        <row r="156">
          <cell r="E156" t="str">
            <v>Lady Malou</v>
          </cell>
          <cell r="P156"/>
          <cell r="R156"/>
          <cell r="T156"/>
          <cell r="V156"/>
          <cell r="X156"/>
          <cell r="AA156"/>
          <cell r="AC156"/>
          <cell r="AF156"/>
          <cell r="AH156"/>
          <cell r="AJ156"/>
        </row>
        <row r="157">
          <cell r="E157" t="str">
            <v>Eco Marina del ray (Scrubber)</v>
          </cell>
          <cell r="P157"/>
          <cell r="R157"/>
          <cell r="T157"/>
          <cell r="V157"/>
          <cell r="X157"/>
          <cell r="AA157"/>
          <cell r="AC157"/>
          <cell r="AF157"/>
          <cell r="AH157"/>
          <cell r="AJ157"/>
        </row>
        <row r="158">
          <cell r="E158" t="str">
            <v>Castor (Scrubber)</v>
          </cell>
          <cell r="P158"/>
          <cell r="R158"/>
          <cell r="T158"/>
          <cell r="V158"/>
          <cell r="X158"/>
          <cell r="AA158"/>
          <cell r="AC158"/>
          <cell r="AF158"/>
          <cell r="AH158"/>
          <cell r="AJ158"/>
        </row>
        <row r="159">
          <cell r="E159" t="str">
            <v>Largo Mariner</v>
          </cell>
          <cell r="P159"/>
          <cell r="R159"/>
          <cell r="T159"/>
          <cell r="V159"/>
          <cell r="X159"/>
          <cell r="AA159"/>
          <cell r="AC159"/>
          <cell r="AF159"/>
          <cell r="AH159"/>
          <cell r="AJ159"/>
        </row>
        <row r="160">
          <cell r="E160" t="str">
            <v>Ion M (Scrubber)</v>
          </cell>
          <cell r="P160"/>
          <cell r="R160"/>
          <cell r="T160"/>
          <cell r="V160"/>
          <cell r="X160"/>
          <cell r="AA160"/>
          <cell r="AC160"/>
          <cell r="AF160"/>
          <cell r="AH160"/>
          <cell r="AJ160"/>
        </row>
        <row r="161">
          <cell r="E161" t="str">
            <v>Hellas Fighter</v>
          </cell>
          <cell r="P161"/>
          <cell r="R161"/>
          <cell r="T161"/>
          <cell r="V161"/>
          <cell r="X161"/>
          <cell r="AA161"/>
          <cell r="AC161"/>
          <cell r="AF161"/>
          <cell r="AH161"/>
          <cell r="AJ161"/>
        </row>
        <row r="162">
          <cell r="E162" t="str">
            <v>Maersk Crete</v>
          </cell>
          <cell r="P162" t="str">
            <v>No</v>
          </cell>
          <cell r="R162" t="str">
            <v>No</v>
          </cell>
          <cell r="T162" t="str">
            <v>No</v>
          </cell>
          <cell r="V162" t="str">
            <v>No</v>
          </cell>
          <cell r="X162"/>
          <cell r="AA162" t="str">
            <v>No</v>
          </cell>
          <cell r="AC162" t="str">
            <v>No</v>
          </cell>
          <cell r="AF162" t="str">
            <v>No</v>
          </cell>
          <cell r="AH162" t="str">
            <v>No</v>
          </cell>
          <cell r="AJ162"/>
        </row>
        <row r="163">
          <cell r="E163" t="str">
            <v>Maersk Progress</v>
          </cell>
          <cell r="P163" t="str">
            <v>No</v>
          </cell>
          <cell r="R163" t="str">
            <v>No</v>
          </cell>
          <cell r="T163" t="str">
            <v>No</v>
          </cell>
          <cell r="V163" t="str">
            <v>No</v>
          </cell>
          <cell r="X163" t="str">
            <v>No</v>
          </cell>
          <cell r="AA163" t="str">
            <v>No</v>
          </cell>
          <cell r="AC163"/>
          <cell r="AF163" t="str">
            <v>No</v>
          </cell>
          <cell r="AH163"/>
          <cell r="AJ163"/>
        </row>
        <row r="164">
          <cell r="E164" t="str">
            <v>Maersk Princess</v>
          </cell>
          <cell r="P164" t="str">
            <v>No</v>
          </cell>
          <cell r="R164" t="str">
            <v>Yes</v>
          </cell>
          <cell r="T164" t="str">
            <v>Yes</v>
          </cell>
          <cell r="V164" t="str">
            <v>Yes</v>
          </cell>
          <cell r="X164" t="str">
            <v>Yes</v>
          </cell>
          <cell r="AA164" t="str">
            <v>Yes</v>
          </cell>
          <cell r="AC164"/>
          <cell r="AF164" t="str">
            <v>Yes</v>
          </cell>
          <cell r="AH164"/>
          <cell r="AJ164"/>
        </row>
        <row r="165">
          <cell r="E165" t="str">
            <v>Maersk Producer</v>
          </cell>
          <cell r="P165" t="str">
            <v>No</v>
          </cell>
          <cell r="R165" t="str">
            <v>No</v>
          </cell>
          <cell r="T165" t="str">
            <v>No</v>
          </cell>
          <cell r="V165" t="str">
            <v>No</v>
          </cell>
          <cell r="X165" t="str">
            <v>No</v>
          </cell>
          <cell r="AA165" t="str">
            <v>No</v>
          </cell>
          <cell r="AC165"/>
          <cell r="AF165" t="str">
            <v>No</v>
          </cell>
          <cell r="AH165"/>
          <cell r="AJ165"/>
        </row>
        <row r="166">
          <cell r="E166" t="str">
            <v>Maersk Phoenix</v>
          </cell>
          <cell r="P166" t="str">
            <v>Yes</v>
          </cell>
          <cell r="R166" t="str">
            <v>Yes</v>
          </cell>
          <cell r="T166" t="str">
            <v>Yes</v>
          </cell>
          <cell r="V166" t="str">
            <v>Yes</v>
          </cell>
          <cell r="X166" t="str">
            <v>Yes</v>
          </cell>
          <cell r="AA166" t="str">
            <v>Yes</v>
          </cell>
          <cell r="AC166"/>
          <cell r="AF166" t="str">
            <v>Yes</v>
          </cell>
          <cell r="AH166"/>
          <cell r="AJ166"/>
        </row>
        <row r="167">
          <cell r="E167" t="str">
            <v>Sanmar Sangeet</v>
          </cell>
          <cell r="P167" t="str">
            <v>No</v>
          </cell>
          <cell r="R167" t="str">
            <v>No</v>
          </cell>
          <cell r="T167"/>
          <cell r="V167"/>
          <cell r="X167"/>
          <cell r="AA167" t="str">
            <v>No</v>
          </cell>
          <cell r="AC167"/>
          <cell r="AF167" t="str">
            <v>No</v>
          </cell>
          <cell r="AH167"/>
          <cell r="AJ167"/>
        </row>
        <row r="168">
          <cell r="E168" t="str">
            <v>LR2 Pioneer</v>
          </cell>
          <cell r="P168" t="str">
            <v>No</v>
          </cell>
          <cell r="R168" t="str">
            <v>No</v>
          </cell>
          <cell r="T168" t="str">
            <v>No</v>
          </cell>
          <cell r="V168"/>
          <cell r="X168"/>
          <cell r="AA168" t="str">
            <v>No</v>
          </cell>
          <cell r="AC168"/>
          <cell r="AF168" t="str">
            <v>No</v>
          </cell>
          <cell r="AH168" t="str">
            <v>No</v>
          </cell>
          <cell r="AJ168"/>
        </row>
        <row r="169">
          <cell r="E169" t="str">
            <v>LR2 Polaris</v>
          </cell>
          <cell r="P169" t="str">
            <v>No</v>
          </cell>
          <cell r="R169" t="str">
            <v>No</v>
          </cell>
          <cell r="T169" t="str">
            <v>No</v>
          </cell>
          <cell r="V169"/>
          <cell r="X169"/>
          <cell r="AA169" t="str">
            <v>No</v>
          </cell>
          <cell r="AC169"/>
          <cell r="AF169" t="str">
            <v>No</v>
          </cell>
          <cell r="AH169"/>
          <cell r="AJ169"/>
        </row>
        <row r="170">
          <cell r="E170" t="str">
            <v>LR2 Poseidon</v>
          </cell>
          <cell r="P170" t="str">
            <v>No</v>
          </cell>
          <cell r="R170" t="str">
            <v>No</v>
          </cell>
          <cell r="T170" t="str">
            <v>No</v>
          </cell>
          <cell r="V170"/>
          <cell r="X170"/>
          <cell r="AA170" t="str">
            <v>No</v>
          </cell>
          <cell r="AC170"/>
          <cell r="AF170" t="str">
            <v>No</v>
          </cell>
          <cell r="AH170"/>
          <cell r="AJ170"/>
        </row>
        <row r="171">
          <cell r="E171" t="str">
            <v>LR2 Eternity</v>
          </cell>
          <cell r="P171" t="str">
            <v>No</v>
          </cell>
          <cell r="R171" t="str">
            <v>No</v>
          </cell>
          <cell r="T171"/>
          <cell r="V171"/>
          <cell r="X171"/>
          <cell r="AA171" t="str">
            <v>No</v>
          </cell>
          <cell r="AC171"/>
          <cell r="AF171" t="str">
            <v>No</v>
          </cell>
          <cell r="AH171"/>
          <cell r="AJ171"/>
        </row>
        <row r="172">
          <cell r="E172" t="str">
            <v>Maersk Petrel</v>
          </cell>
          <cell r="P172" t="str">
            <v>Yes</v>
          </cell>
          <cell r="R172" t="str">
            <v>Yes</v>
          </cell>
          <cell r="T172" t="str">
            <v>No</v>
          </cell>
          <cell r="V172" t="str">
            <v>No</v>
          </cell>
          <cell r="X172" t="str">
            <v>Yes</v>
          </cell>
          <cell r="AA172" t="str">
            <v>No</v>
          </cell>
          <cell r="AC172"/>
          <cell r="AF172" t="str">
            <v>No</v>
          </cell>
          <cell r="AH172"/>
          <cell r="AJ172"/>
        </row>
        <row r="173">
          <cell r="E173" t="str">
            <v>Maersk Pelican</v>
          </cell>
          <cell r="P173" t="str">
            <v>No</v>
          </cell>
          <cell r="R173" t="str">
            <v>No</v>
          </cell>
          <cell r="T173" t="str">
            <v>No</v>
          </cell>
          <cell r="V173" t="str">
            <v>No</v>
          </cell>
          <cell r="X173" t="str">
            <v>No</v>
          </cell>
          <cell r="AA173" t="str">
            <v>No</v>
          </cell>
          <cell r="AC173"/>
          <cell r="AF173" t="str">
            <v>No</v>
          </cell>
          <cell r="AH173"/>
          <cell r="AJ173"/>
        </row>
        <row r="174">
          <cell r="E174" t="str">
            <v>Maersk Piper (Scrubber)</v>
          </cell>
          <cell r="P174" t="str">
            <v>No</v>
          </cell>
          <cell r="R174" t="str">
            <v>No</v>
          </cell>
          <cell r="T174" t="str">
            <v>No</v>
          </cell>
          <cell r="V174" t="str">
            <v>No</v>
          </cell>
          <cell r="X174" t="str">
            <v>No</v>
          </cell>
          <cell r="AA174" t="str">
            <v>No</v>
          </cell>
          <cell r="AC174"/>
          <cell r="AF174" t="str">
            <v>No</v>
          </cell>
          <cell r="AH174"/>
          <cell r="AJ174"/>
        </row>
        <row r="175">
          <cell r="E175" t="str">
            <v>Kalahari</v>
          </cell>
          <cell r="P175"/>
          <cell r="R175"/>
          <cell r="T175"/>
          <cell r="V175"/>
          <cell r="X175"/>
          <cell r="AA175"/>
          <cell r="AC175"/>
          <cell r="AF175"/>
          <cell r="AH175"/>
          <cell r="AJ175"/>
        </row>
        <row r="176">
          <cell r="E176" t="str">
            <v xml:space="preserve">	Blue Moon ( Maersk Jeddah)</v>
          </cell>
          <cell r="P176" t="str">
            <v>No</v>
          </cell>
          <cell r="R176" t="str">
            <v>No</v>
          </cell>
          <cell r="T176" t="str">
            <v>Yes</v>
          </cell>
          <cell r="V176" t="str">
            <v>No</v>
          </cell>
          <cell r="X176" t="str">
            <v>No</v>
          </cell>
          <cell r="AA176" t="str">
            <v>No</v>
          </cell>
          <cell r="AC176" t="str">
            <v>Yes</v>
          </cell>
          <cell r="AF176" t="str">
            <v>No</v>
          </cell>
          <cell r="AH176" t="str">
            <v>Yes</v>
          </cell>
          <cell r="AJ176"/>
        </row>
        <row r="177">
          <cell r="E177" t="str">
            <v>Maersk Pearl</v>
          </cell>
          <cell r="P177" t="str">
            <v>Yes</v>
          </cell>
          <cell r="R177" t="str">
            <v>Yes</v>
          </cell>
          <cell r="T177" t="str">
            <v>Yes</v>
          </cell>
          <cell r="V177" t="str">
            <v>Yes</v>
          </cell>
          <cell r="X177" t="str">
            <v>Yes</v>
          </cell>
          <cell r="AA177" t="str">
            <v>Yes</v>
          </cell>
          <cell r="AC177"/>
          <cell r="AF177" t="str">
            <v>No</v>
          </cell>
          <cell r="AH177"/>
          <cell r="AJ177"/>
        </row>
        <row r="178">
          <cell r="E178" t="str">
            <v>Maersk Promise</v>
          </cell>
          <cell r="P178" t="str">
            <v>No</v>
          </cell>
          <cell r="R178" t="str">
            <v>Yes</v>
          </cell>
          <cell r="T178" t="str">
            <v>Yes</v>
          </cell>
          <cell r="V178" t="str">
            <v>No</v>
          </cell>
          <cell r="X178" t="str">
            <v>Yes</v>
          </cell>
          <cell r="AA178" t="str">
            <v>No</v>
          </cell>
          <cell r="AC178"/>
          <cell r="AF178" t="str">
            <v>No</v>
          </cell>
          <cell r="AH178"/>
          <cell r="AJ178"/>
        </row>
        <row r="179">
          <cell r="E179" t="str">
            <v>Celsius Esbjerg</v>
          </cell>
          <cell r="P179" t="str">
            <v>No</v>
          </cell>
          <cell r="R179" t="str">
            <v>No</v>
          </cell>
          <cell r="T179" t="str">
            <v>No</v>
          </cell>
          <cell r="V179"/>
          <cell r="X179"/>
          <cell r="AA179" t="str">
            <v>No</v>
          </cell>
          <cell r="AC179" t="str">
            <v>No</v>
          </cell>
          <cell r="AF179" t="str">
            <v>No</v>
          </cell>
          <cell r="AH179" t="str">
            <v>No</v>
          </cell>
          <cell r="AJ179"/>
        </row>
        <row r="180">
          <cell r="P180"/>
          <cell r="R180"/>
          <cell r="T180"/>
          <cell r="V180"/>
          <cell r="X180"/>
          <cell r="AA180"/>
          <cell r="AC180"/>
          <cell r="AF180"/>
          <cell r="AH180"/>
          <cell r="AJ180"/>
        </row>
        <row r="181">
          <cell r="P181"/>
          <cell r="R181"/>
          <cell r="T181"/>
          <cell r="V181"/>
          <cell r="X181"/>
          <cell r="AA181"/>
          <cell r="AC181"/>
          <cell r="AF181"/>
          <cell r="AH181"/>
          <cell r="AJ181"/>
        </row>
        <row r="182">
          <cell r="P182"/>
          <cell r="R182"/>
          <cell r="T182"/>
          <cell r="V182"/>
          <cell r="X182"/>
          <cell r="AA182"/>
          <cell r="AC182"/>
          <cell r="AF182"/>
          <cell r="AH182"/>
          <cell r="AJ182"/>
        </row>
        <row r="183">
          <cell r="P183"/>
          <cell r="R183"/>
          <cell r="T183"/>
          <cell r="V183"/>
          <cell r="X183"/>
          <cell r="AA183"/>
          <cell r="AC183"/>
          <cell r="AF183"/>
          <cell r="AH183"/>
          <cell r="AJ183"/>
        </row>
        <row r="184">
          <cell r="P184"/>
          <cell r="R184"/>
          <cell r="T184"/>
          <cell r="V184"/>
          <cell r="X184"/>
          <cell r="AA184"/>
          <cell r="AC184"/>
          <cell r="AF184"/>
          <cell r="AH184"/>
          <cell r="AJ184"/>
        </row>
        <row r="185">
          <cell r="E185" t="str">
            <v>Maersk Kalea</v>
          </cell>
          <cell r="P185" t="str">
            <v>Yes</v>
          </cell>
          <cell r="R185" t="str">
            <v>Yes</v>
          </cell>
          <cell r="T185" t="str">
            <v>Yes</v>
          </cell>
          <cell r="V185" t="str">
            <v>Yes</v>
          </cell>
          <cell r="X185" t="str">
            <v>Yes</v>
          </cell>
          <cell r="AA185" t="str">
            <v>Yes</v>
          </cell>
          <cell r="AC185"/>
          <cell r="AF185" t="str">
            <v>Yes</v>
          </cell>
          <cell r="AH185"/>
          <cell r="AJ185"/>
        </row>
        <row r="186">
          <cell r="E186" t="str">
            <v>Astella</v>
          </cell>
          <cell r="P186"/>
          <cell r="R186"/>
          <cell r="T186"/>
          <cell r="V186"/>
          <cell r="X186"/>
          <cell r="AA186"/>
          <cell r="AC186"/>
          <cell r="AF186"/>
          <cell r="AH186"/>
          <cell r="AJ186"/>
        </row>
        <row r="187">
          <cell r="E187" t="str">
            <v>Ras Maersk</v>
          </cell>
          <cell r="P187" t="str">
            <v>No</v>
          </cell>
          <cell r="R187" t="str">
            <v>No</v>
          </cell>
          <cell r="T187" t="str">
            <v>No</v>
          </cell>
          <cell r="V187" t="str">
            <v>Yes</v>
          </cell>
          <cell r="X187" t="str">
            <v>No</v>
          </cell>
          <cell r="AA187" t="str">
            <v>Yes</v>
          </cell>
          <cell r="AC187"/>
          <cell r="AF187" t="str">
            <v>Yes</v>
          </cell>
          <cell r="AH187"/>
          <cell r="AJ187"/>
        </row>
        <row r="188">
          <cell r="E188" t="str">
            <v>Robert Maersk</v>
          </cell>
          <cell r="P188" t="str">
            <v>Yes</v>
          </cell>
          <cell r="R188" t="str">
            <v>No</v>
          </cell>
          <cell r="T188" t="str">
            <v>No</v>
          </cell>
          <cell r="V188" t="str">
            <v>Yes</v>
          </cell>
          <cell r="X188" t="str">
            <v>No</v>
          </cell>
          <cell r="AA188" t="str">
            <v>No</v>
          </cell>
          <cell r="AC188"/>
          <cell r="AF188" t="str">
            <v>No</v>
          </cell>
          <cell r="AH188"/>
          <cell r="AJ188"/>
        </row>
        <row r="189">
          <cell r="E189" t="str">
            <v>Romoe Maersk</v>
          </cell>
          <cell r="P189" t="str">
            <v>No</v>
          </cell>
          <cell r="R189" t="str">
            <v>No</v>
          </cell>
          <cell r="T189" t="str">
            <v>No</v>
          </cell>
          <cell r="V189" t="str">
            <v>No</v>
          </cell>
          <cell r="X189"/>
          <cell r="AA189" t="str">
            <v>No</v>
          </cell>
          <cell r="AC189"/>
          <cell r="AF189" t="str">
            <v>No</v>
          </cell>
          <cell r="AH189"/>
          <cell r="AJ189"/>
        </row>
        <row r="190">
          <cell r="E190" t="str">
            <v>Rita Maersk</v>
          </cell>
          <cell r="P190"/>
          <cell r="R190"/>
          <cell r="T190"/>
          <cell r="V190"/>
          <cell r="X190"/>
          <cell r="AA190"/>
          <cell r="AC190"/>
          <cell r="AF190"/>
          <cell r="AH190"/>
          <cell r="AJ190"/>
        </row>
        <row r="191">
          <cell r="E191" t="str">
            <v>Maersk Kaya</v>
          </cell>
          <cell r="P191" t="str">
            <v>Yes</v>
          </cell>
          <cell r="R191" t="str">
            <v>Yes</v>
          </cell>
          <cell r="T191" t="str">
            <v>Yes</v>
          </cell>
          <cell r="V191" t="str">
            <v>Yes</v>
          </cell>
          <cell r="X191"/>
          <cell r="AA191" t="str">
            <v>Yes</v>
          </cell>
          <cell r="AC191" t="str">
            <v>Yes</v>
          </cell>
          <cell r="AF191" t="str">
            <v>Yes</v>
          </cell>
          <cell r="AH191" t="str">
            <v>Yes</v>
          </cell>
          <cell r="AJ191"/>
        </row>
        <row r="192">
          <cell r="E192" t="str">
            <v>Maersk Cebu</v>
          </cell>
          <cell r="P192" t="str">
            <v>No</v>
          </cell>
          <cell r="R192" t="str">
            <v>Yes</v>
          </cell>
          <cell r="T192" t="str">
            <v>No</v>
          </cell>
          <cell r="V192" t="str">
            <v>No</v>
          </cell>
          <cell r="X192"/>
          <cell r="AA192" t="str">
            <v>No</v>
          </cell>
          <cell r="AC192" t="str">
            <v>Yes</v>
          </cell>
          <cell r="AF192" t="str">
            <v>No</v>
          </cell>
          <cell r="AH192" t="str">
            <v>Yes</v>
          </cell>
          <cell r="AJ192"/>
        </row>
        <row r="193">
          <cell r="E193" t="str">
            <v>Maersk Murotsu</v>
          </cell>
          <cell r="P193"/>
          <cell r="R193"/>
          <cell r="T193"/>
          <cell r="V193"/>
          <cell r="X193"/>
          <cell r="AA193"/>
          <cell r="AC193"/>
          <cell r="AF193"/>
          <cell r="AH193"/>
          <cell r="AJ193"/>
        </row>
        <row r="194">
          <cell r="E194" t="str">
            <v>Maersk Jamnagar</v>
          </cell>
          <cell r="P194" t="str">
            <v>No</v>
          </cell>
          <cell r="R194" t="str">
            <v>No</v>
          </cell>
          <cell r="T194" t="str">
            <v>No</v>
          </cell>
          <cell r="V194" t="str">
            <v>No</v>
          </cell>
          <cell r="X194" t="str">
            <v>No</v>
          </cell>
          <cell r="AA194" t="str">
            <v>No</v>
          </cell>
          <cell r="AC194" t="str">
            <v>Yes</v>
          </cell>
          <cell r="AF194" t="str">
            <v>No</v>
          </cell>
          <cell r="AH194" t="str">
            <v>Yes</v>
          </cell>
          <cell r="AJ194"/>
        </row>
        <row r="195">
          <cell r="E195" t="str">
            <v>Maersk Penguin</v>
          </cell>
          <cell r="P195" t="str">
            <v>No</v>
          </cell>
          <cell r="R195" t="str">
            <v>No</v>
          </cell>
          <cell r="T195" t="str">
            <v>No</v>
          </cell>
          <cell r="V195" t="str">
            <v>No</v>
          </cell>
          <cell r="X195" t="str">
            <v>No</v>
          </cell>
          <cell r="AA195" t="str">
            <v>No</v>
          </cell>
          <cell r="AC195"/>
          <cell r="AF195" t="str">
            <v>No</v>
          </cell>
          <cell r="AH195"/>
          <cell r="AJ195"/>
        </row>
        <row r="223">
          <cell r="E223" t="str">
            <v>Stavanger Breeze</v>
          </cell>
        </row>
        <row r="224">
          <cell r="E224" t="str">
            <v>Queen Express</v>
          </cell>
        </row>
        <row r="225">
          <cell r="E225" t="str">
            <v>Nave Equinox</v>
          </cell>
        </row>
        <row r="226">
          <cell r="E226" t="str">
            <v>Iver Exact</v>
          </cell>
        </row>
        <row r="227">
          <cell r="E227" t="str">
            <v>Navigare Pactor</v>
          </cell>
        </row>
        <row r="228">
          <cell r="E228" t="str">
            <v>Centennial Misumi</v>
          </cell>
        </row>
        <row r="229">
          <cell r="E229" t="str">
            <v>Citrus Express</v>
          </cell>
        </row>
        <row r="230">
          <cell r="E230" t="str">
            <v>Maersk Mizushima</v>
          </cell>
        </row>
        <row r="231">
          <cell r="E231" t="str">
            <v>Mahadah Silver</v>
          </cell>
        </row>
        <row r="232">
          <cell r="E232" t="str">
            <v>Maersk Prosper</v>
          </cell>
        </row>
        <row r="233">
          <cell r="E233" t="str">
            <v>Stenaweco Andrea Corrado</v>
          </cell>
        </row>
        <row r="234">
          <cell r="E234" t="str">
            <v>Carolus Magnus</v>
          </cell>
        </row>
        <row r="235">
          <cell r="E235" t="str">
            <v>Paterna</v>
          </cell>
          <cell r="P235"/>
          <cell r="R235"/>
          <cell r="T235"/>
          <cell r="V235"/>
          <cell r="X235"/>
        </row>
        <row r="236">
          <cell r="E236" t="str">
            <v>Patnos</v>
          </cell>
          <cell r="P236"/>
          <cell r="R236"/>
          <cell r="T236"/>
          <cell r="V236"/>
          <cell r="X236"/>
        </row>
        <row r="237">
          <cell r="E237" t="str">
            <v>Songa Emerald</v>
          </cell>
          <cell r="P237"/>
          <cell r="R237"/>
          <cell r="T237"/>
          <cell r="V237"/>
          <cell r="X237"/>
        </row>
        <row r="238">
          <cell r="E238" t="str">
            <v>Patagonia</v>
          </cell>
          <cell r="P238"/>
          <cell r="R238"/>
          <cell r="T238"/>
          <cell r="V238"/>
          <cell r="X238"/>
        </row>
        <row r="239">
          <cell r="E239" t="str">
            <v>Piper</v>
          </cell>
        </row>
        <row r="240">
          <cell r="E240" t="str">
            <v>Unique Explorer</v>
          </cell>
        </row>
        <row r="241">
          <cell r="E241" t="str">
            <v>St. Michaelis</v>
          </cell>
          <cell r="P241" t="str">
            <v>No</v>
          </cell>
          <cell r="R241" t="str">
            <v>No</v>
          </cell>
          <cell r="T241" t="str">
            <v>No</v>
          </cell>
          <cell r="V241" t="str">
            <v>No</v>
          </cell>
          <cell r="X241" t="str">
            <v>No</v>
          </cell>
        </row>
        <row r="242">
          <cell r="E242" t="str">
            <v>Chrysalis</v>
          </cell>
          <cell r="P242" t="str">
            <v>No</v>
          </cell>
          <cell r="R242" t="str">
            <v>No</v>
          </cell>
          <cell r="T242" t="str">
            <v>No</v>
          </cell>
          <cell r="V242" t="str">
            <v>No</v>
          </cell>
          <cell r="X242" t="str">
            <v>No</v>
          </cell>
        </row>
        <row r="243">
          <cell r="E243" t="str">
            <v>Silver Etrema</v>
          </cell>
          <cell r="P243" t="str">
            <v>No</v>
          </cell>
          <cell r="R243" t="str">
            <v>No</v>
          </cell>
          <cell r="T243" t="str">
            <v>No</v>
          </cell>
          <cell r="V243" t="str">
            <v>No</v>
          </cell>
          <cell r="X243" t="str">
            <v>No</v>
          </cell>
        </row>
        <row r="260">
          <cell r="P260"/>
          <cell r="R260"/>
          <cell r="T260"/>
          <cell r="V260"/>
          <cell r="X260"/>
        </row>
        <row r="261">
          <cell r="P261"/>
          <cell r="R261"/>
          <cell r="T261"/>
          <cell r="V261"/>
          <cell r="X261"/>
        </row>
        <row r="262">
          <cell r="P262"/>
          <cell r="R262"/>
          <cell r="T262"/>
          <cell r="V262"/>
          <cell r="X262"/>
        </row>
        <row r="263">
          <cell r="P263"/>
          <cell r="R263"/>
          <cell r="T263"/>
          <cell r="V263"/>
          <cell r="X263"/>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y -MR - LR2 Operators"/>
      <sheetName val="Intermediate"/>
    </sheetNames>
    <sheetDataSet>
      <sheetData sheetId="0" refreshError="1">
        <row r="1">
          <cell r="B1" t="str">
            <v>Vessel name</v>
          </cell>
          <cell r="H1" t="str">
            <v>Current Voyage Operator</v>
          </cell>
        </row>
        <row r="2">
          <cell r="B2" t="str">
            <v>#Alpine Mathilde</v>
          </cell>
          <cell r="H2" t="str">
            <v>RKO</v>
          </cell>
        </row>
        <row r="3">
          <cell r="B3" t="str">
            <v xml:space="preserve">#Banglar Agradoot </v>
          </cell>
          <cell r="H3" t="str">
            <v>SJB</v>
          </cell>
        </row>
        <row r="4">
          <cell r="B4" t="str">
            <v>#Gold Point</v>
          </cell>
          <cell r="H4" t="str">
            <v>GGA</v>
          </cell>
        </row>
        <row r="5">
          <cell r="B5" t="str">
            <v>#Rbd Gino Ferretti</v>
          </cell>
          <cell r="H5" t="str">
            <v>DKU</v>
          </cell>
        </row>
        <row r="6">
          <cell r="B6" t="str">
            <v>#Yang Li Hu</v>
          </cell>
          <cell r="H6" t="str">
            <v>VMP</v>
          </cell>
        </row>
        <row r="7">
          <cell r="B7" t="str">
            <v>Adara</v>
          </cell>
          <cell r="H7" t="str">
            <v>ASU</v>
          </cell>
        </row>
        <row r="8">
          <cell r="B8" t="str">
            <v>Agena</v>
          </cell>
          <cell r="H8" t="str">
            <v>GGA</v>
          </cell>
        </row>
        <row r="9">
          <cell r="B9" t="str">
            <v>Alcyone T</v>
          </cell>
          <cell r="H9" t="str">
            <v>DKU</v>
          </cell>
        </row>
        <row r="10">
          <cell r="B10" t="str">
            <v>Astella</v>
          </cell>
          <cell r="H10" t="str">
            <v>GGA</v>
          </cell>
        </row>
        <row r="11">
          <cell r="B11" t="str">
            <v>Astral Express</v>
          </cell>
          <cell r="H11" t="str">
            <v>NSR</v>
          </cell>
        </row>
        <row r="12">
          <cell r="B12" t="str">
            <v>Atalanta T</v>
          </cell>
          <cell r="H12" t="str">
            <v>NSR</v>
          </cell>
        </row>
        <row r="13">
          <cell r="B13" t="str">
            <v>Atlantic Canyon</v>
          </cell>
          <cell r="H13" t="str">
            <v>MVK</v>
          </cell>
        </row>
        <row r="14">
          <cell r="B14" t="str">
            <v>Atlantic Jupiter</v>
          </cell>
          <cell r="H14" t="str">
            <v>MVK</v>
          </cell>
        </row>
        <row r="15">
          <cell r="B15" t="str">
            <v>Atlantic symphony</v>
          </cell>
          <cell r="H15" t="str">
            <v>MVK</v>
          </cell>
        </row>
        <row r="16">
          <cell r="B16" t="str">
            <v>Atlantic T</v>
          </cell>
          <cell r="H16" t="str">
            <v>MSA</v>
          </cell>
        </row>
        <row r="17">
          <cell r="B17" t="str">
            <v>Azahar</v>
          </cell>
          <cell r="H17" t="str">
            <v>JKA</v>
          </cell>
        </row>
        <row r="18">
          <cell r="B18" t="str">
            <v>Bauci</v>
          </cell>
          <cell r="H18" t="str">
            <v>SSH</v>
          </cell>
        </row>
        <row r="19">
          <cell r="B19" t="str">
            <v>Bloom</v>
          </cell>
          <cell r="H19" t="str">
            <v>SSH</v>
          </cell>
        </row>
        <row r="20">
          <cell r="B20" t="str">
            <v>Blue Moon</v>
          </cell>
          <cell r="H20" t="str">
            <v>VPS</v>
          </cell>
        </row>
        <row r="21">
          <cell r="B21" t="str">
            <v>Bright Dawn</v>
          </cell>
          <cell r="H21" t="str">
            <v>JKA</v>
          </cell>
        </row>
        <row r="22">
          <cell r="B22" t="str">
            <v>Britta Maersk</v>
          </cell>
          <cell r="H22" t="str">
            <v>MGA</v>
          </cell>
        </row>
        <row r="23">
          <cell r="B23" t="str">
            <v>Celsius Esbjerg</v>
          </cell>
          <cell r="H23" t="str">
            <v>VPS</v>
          </cell>
        </row>
        <row r="24">
          <cell r="B24" t="str">
            <v>Celsius Randers</v>
          </cell>
          <cell r="H24" t="str">
            <v>MSA</v>
          </cell>
        </row>
        <row r="25">
          <cell r="B25" t="str">
            <v>Celsius Richmond</v>
          </cell>
          <cell r="H25" t="str">
            <v>PKU</v>
          </cell>
        </row>
        <row r="26">
          <cell r="B26" t="str">
            <v>Celsius Riga</v>
          </cell>
          <cell r="H26" t="str">
            <v>HKU</v>
          </cell>
        </row>
        <row r="27">
          <cell r="B27" t="str">
            <v>Celsius Roskilde</v>
          </cell>
          <cell r="H27" t="str">
            <v>MSA</v>
          </cell>
        </row>
        <row r="28">
          <cell r="B28" t="str">
            <v>Centennial Matsuyama</v>
          </cell>
          <cell r="H28" t="str">
            <v>RKO</v>
          </cell>
        </row>
        <row r="29">
          <cell r="B29" t="str">
            <v>Challenge Pacific</v>
          </cell>
          <cell r="H29" t="str">
            <v>NSR</v>
          </cell>
        </row>
        <row r="30">
          <cell r="B30" t="str">
            <v>Challenge Passage</v>
          </cell>
          <cell r="H30" t="str">
            <v>NSR</v>
          </cell>
        </row>
        <row r="31">
          <cell r="B31" t="str">
            <v>Chem Helen</v>
          </cell>
          <cell r="H31" t="str">
            <v>SJB</v>
          </cell>
        </row>
        <row r="32">
          <cell r="B32" t="str">
            <v>Chem Nicholas</v>
          </cell>
          <cell r="H32" t="str">
            <v>MVK</v>
          </cell>
        </row>
        <row r="33">
          <cell r="B33" t="str">
            <v>Chemtrans Riga</v>
          </cell>
          <cell r="H33" t="str">
            <v>ASU</v>
          </cell>
        </row>
        <row r="34">
          <cell r="B34" t="str">
            <v>Chemtrans Rouen</v>
          </cell>
          <cell r="H34" t="str">
            <v>PKU</v>
          </cell>
        </row>
        <row r="35">
          <cell r="B35" t="str">
            <v>Chemtrans Rugen</v>
          </cell>
          <cell r="H35" t="str">
            <v>PKU</v>
          </cell>
        </row>
        <row r="36">
          <cell r="B36" t="str">
            <v>Chrysalis</v>
          </cell>
          <cell r="H36" t="str">
            <v>VPS</v>
          </cell>
        </row>
        <row r="37">
          <cell r="B37" t="str">
            <v>Eco Fleet</v>
          </cell>
          <cell r="H37" t="str">
            <v>AKO</v>
          </cell>
        </row>
        <row r="38">
          <cell r="B38" t="str">
            <v>Favola</v>
          </cell>
          <cell r="H38" t="str">
            <v>HKU</v>
          </cell>
        </row>
        <row r="39">
          <cell r="B39" t="str">
            <v>Green Point</v>
          </cell>
          <cell r="H39" t="str">
            <v>PKU</v>
          </cell>
        </row>
        <row r="40">
          <cell r="B40" t="str">
            <v>Handytankers Glory</v>
          </cell>
          <cell r="H40" t="str">
            <v>ASU</v>
          </cell>
        </row>
        <row r="41">
          <cell r="B41" t="str">
            <v>Hans Maersk</v>
          </cell>
          <cell r="H41"/>
        </row>
        <row r="42">
          <cell r="B42" t="str">
            <v>Hans Scholl</v>
          </cell>
          <cell r="H42" t="str">
            <v>GGA</v>
          </cell>
        </row>
        <row r="43">
          <cell r="B43" t="str">
            <v>Harald Maersk</v>
          </cell>
          <cell r="H43"/>
        </row>
        <row r="44">
          <cell r="B44" t="str">
            <v>Hector N</v>
          </cell>
          <cell r="H44" t="str">
            <v>AKO</v>
          </cell>
        </row>
        <row r="45">
          <cell r="B45" t="str">
            <v>Helene Maersk</v>
          </cell>
          <cell r="H45"/>
        </row>
        <row r="46">
          <cell r="B46" t="str">
            <v>Henning Maersk</v>
          </cell>
          <cell r="H46"/>
        </row>
        <row r="47">
          <cell r="B47" t="str">
            <v>Henriette Maersk</v>
          </cell>
          <cell r="H47"/>
        </row>
        <row r="48">
          <cell r="B48" t="str">
            <v>Henry Maersk</v>
          </cell>
          <cell r="H48"/>
        </row>
        <row r="49">
          <cell r="B49" t="str">
            <v>Hulda Maersk</v>
          </cell>
          <cell r="H49"/>
        </row>
        <row r="50">
          <cell r="B50" t="str">
            <v>Inyala</v>
          </cell>
          <cell r="H50" t="str">
            <v>GGA</v>
          </cell>
        </row>
        <row r="51">
          <cell r="B51" t="str">
            <v>Kalahari</v>
          </cell>
          <cell r="H51" t="str">
            <v>VPS</v>
          </cell>
        </row>
        <row r="52">
          <cell r="B52" t="str">
            <v>Karen Maersk</v>
          </cell>
          <cell r="H52" t="str">
            <v>SBH</v>
          </cell>
        </row>
        <row r="53">
          <cell r="B53" t="str">
            <v>Kingfisher</v>
          </cell>
          <cell r="H53" t="str">
            <v>HKU</v>
          </cell>
        </row>
        <row r="54">
          <cell r="B54" t="str">
            <v>Kirsten Maersk</v>
          </cell>
          <cell r="H54" t="str">
            <v>SBH</v>
          </cell>
        </row>
        <row r="55">
          <cell r="B55" t="str">
            <v>LR2 Eternity</v>
          </cell>
          <cell r="H55" t="str">
            <v>VPS</v>
          </cell>
        </row>
        <row r="56">
          <cell r="B56" t="str">
            <v>LR2 Pioneer</v>
          </cell>
          <cell r="H56" t="str">
            <v>ARA</v>
          </cell>
        </row>
        <row r="57">
          <cell r="B57" t="str">
            <v>LR2 Polaris</v>
          </cell>
          <cell r="H57" t="str">
            <v>ARA</v>
          </cell>
        </row>
        <row r="58">
          <cell r="B58" t="str">
            <v>LR2 Poseidon</v>
          </cell>
          <cell r="H58" t="str">
            <v>VPS</v>
          </cell>
        </row>
        <row r="59">
          <cell r="B59" t="str">
            <v>Maersk Adriatic</v>
          </cell>
          <cell r="H59" t="str">
            <v>AKO</v>
          </cell>
        </row>
        <row r="60">
          <cell r="B60" t="str">
            <v>Maersk Aegean</v>
          </cell>
          <cell r="H60" t="str">
            <v>PKU</v>
          </cell>
        </row>
        <row r="61">
          <cell r="B61" t="str">
            <v>Maersk Arctic</v>
          </cell>
          <cell r="H61" t="str">
            <v>SSH</v>
          </cell>
        </row>
        <row r="62">
          <cell r="B62" t="str">
            <v>Maersk Barry</v>
          </cell>
          <cell r="H62" t="str">
            <v>MVK</v>
          </cell>
        </row>
        <row r="63">
          <cell r="B63" t="str">
            <v>Maersk Beaufort</v>
          </cell>
          <cell r="H63" t="str">
            <v>MGA</v>
          </cell>
        </row>
        <row r="64">
          <cell r="B64" t="str">
            <v>Maersk Belfast</v>
          </cell>
          <cell r="H64" t="str">
            <v>MGA</v>
          </cell>
        </row>
        <row r="65">
          <cell r="B65" t="str">
            <v>Maersk Bering</v>
          </cell>
          <cell r="H65" t="str">
            <v>SJB</v>
          </cell>
        </row>
        <row r="66">
          <cell r="B66" t="str">
            <v>Maersk Borneo</v>
          </cell>
          <cell r="H66" t="str">
            <v>MVK</v>
          </cell>
        </row>
        <row r="67">
          <cell r="B67" t="str">
            <v>Maersk Brigit</v>
          </cell>
          <cell r="H67" t="str">
            <v>SJB</v>
          </cell>
        </row>
        <row r="68">
          <cell r="B68" t="str">
            <v>Maersk Bristol</v>
          </cell>
          <cell r="H68" t="str">
            <v>MVK</v>
          </cell>
        </row>
        <row r="69">
          <cell r="B69" t="str">
            <v>Maersk Callao</v>
          </cell>
          <cell r="H69" t="str">
            <v>MSA</v>
          </cell>
        </row>
        <row r="70">
          <cell r="B70" t="str">
            <v>Maersk Cancun</v>
          </cell>
          <cell r="H70" t="str">
            <v>SBH</v>
          </cell>
        </row>
        <row r="71">
          <cell r="B71" t="str">
            <v>Maersk Capri</v>
          </cell>
          <cell r="H71" t="str">
            <v>DKU</v>
          </cell>
        </row>
        <row r="72">
          <cell r="B72" t="str">
            <v>Maersk Cayman</v>
          </cell>
          <cell r="H72" t="str">
            <v>DKU</v>
          </cell>
        </row>
        <row r="73">
          <cell r="B73" t="str">
            <v>Maersk Cebu</v>
          </cell>
          <cell r="H73" t="str">
            <v>RKO</v>
          </cell>
        </row>
        <row r="74">
          <cell r="B74" t="str">
            <v>Maersk Corsica</v>
          </cell>
          <cell r="H74" t="str">
            <v>MSA</v>
          </cell>
        </row>
        <row r="75">
          <cell r="B75" t="str">
            <v>Maersk Crete</v>
          </cell>
          <cell r="H75" t="str">
            <v>SBH</v>
          </cell>
        </row>
        <row r="76">
          <cell r="B76" t="str">
            <v>Maersk Edgar</v>
          </cell>
          <cell r="H76" t="str">
            <v>PPJ</v>
          </cell>
        </row>
        <row r="77">
          <cell r="B77" t="str">
            <v>Maersk Edward</v>
          </cell>
          <cell r="H77" t="str">
            <v>PPJ</v>
          </cell>
        </row>
        <row r="78">
          <cell r="B78" t="str">
            <v>Maersk Elliot</v>
          </cell>
          <cell r="H78" t="str">
            <v>PPJ</v>
          </cell>
        </row>
        <row r="79">
          <cell r="B79" t="str">
            <v>Maersk Erik</v>
          </cell>
          <cell r="H79" t="str">
            <v>SJB</v>
          </cell>
        </row>
        <row r="80">
          <cell r="B80" t="str">
            <v>Maersk Erin</v>
          </cell>
          <cell r="H80" t="str">
            <v>PPJ</v>
          </cell>
        </row>
        <row r="81">
          <cell r="B81" t="str">
            <v>Maersk Etienne</v>
          </cell>
          <cell r="H81" t="str">
            <v>AKO</v>
          </cell>
        </row>
        <row r="82">
          <cell r="B82" t="str">
            <v>Maersk Heiwa</v>
          </cell>
          <cell r="H82"/>
        </row>
        <row r="83">
          <cell r="B83" t="str">
            <v>Maersk Jamnagar</v>
          </cell>
          <cell r="H83" t="str">
            <v>VPS</v>
          </cell>
        </row>
        <row r="84">
          <cell r="B84" t="str">
            <v>Maersk Kalea</v>
          </cell>
          <cell r="H84" t="str">
            <v>DKU</v>
          </cell>
        </row>
        <row r="85">
          <cell r="B85" t="str">
            <v>Maersk Kara</v>
          </cell>
          <cell r="H85" t="str">
            <v>HKU</v>
          </cell>
        </row>
        <row r="86">
          <cell r="B86" t="str">
            <v>Maersk Katalin</v>
          </cell>
          <cell r="H86" t="str">
            <v>SSH</v>
          </cell>
        </row>
        <row r="87">
          <cell r="B87" t="str">
            <v>Maersk Katarina</v>
          </cell>
          <cell r="H87" t="str">
            <v>HKU</v>
          </cell>
        </row>
        <row r="88">
          <cell r="B88" t="str">
            <v>Maersk Kate</v>
          </cell>
          <cell r="H88" t="str">
            <v>AKO</v>
          </cell>
        </row>
        <row r="89">
          <cell r="B89" t="str">
            <v>Maersk Kaya</v>
          </cell>
          <cell r="H89" t="str">
            <v>ASU</v>
          </cell>
        </row>
        <row r="90">
          <cell r="B90" t="str">
            <v>Maersk Kiera</v>
          </cell>
          <cell r="H90" t="str">
            <v>HKU</v>
          </cell>
        </row>
        <row r="91">
          <cell r="B91" t="str">
            <v>Maersk Magellan</v>
          </cell>
          <cell r="H91" t="str">
            <v>ASU</v>
          </cell>
        </row>
        <row r="92">
          <cell r="B92" t="str">
            <v>Maersk Malaga</v>
          </cell>
          <cell r="H92" t="str">
            <v>SBH</v>
          </cell>
        </row>
        <row r="93">
          <cell r="B93" t="str">
            <v>Maersk Marmara</v>
          </cell>
          <cell r="H93" t="str">
            <v>RME</v>
          </cell>
        </row>
        <row r="94">
          <cell r="B94" t="str">
            <v>Maersk Maru</v>
          </cell>
          <cell r="H94" t="str">
            <v>JKA</v>
          </cell>
        </row>
        <row r="95">
          <cell r="B95" t="str">
            <v>Maersk Mediterranean</v>
          </cell>
          <cell r="H95" t="str">
            <v>SBH</v>
          </cell>
        </row>
        <row r="96">
          <cell r="B96" t="str">
            <v>Maersk Messina</v>
          </cell>
          <cell r="H96" t="str">
            <v>NSR</v>
          </cell>
        </row>
        <row r="97">
          <cell r="B97" t="str">
            <v>Maersk Misaki</v>
          </cell>
          <cell r="H97" t="str">
            <v>SBH</v>
          </cell>
        </row>
        <row r="98">
          <cell r="B98" t="str">
            <v>Maersk Mississippi</v>
          </cell>
          <cell r="H98" t="str">
            <v>RKO</v>
          </cell>
        </row>
        <row r="99">
          <cell r="B99" t="str">
            <v>Maersk Miyajima</v>
          </cell>
          <cell r="H99" t="str">
            <v>NSR</v>
          </cell>
        </row>
        <row r="100">
          <cell r="B100" t="str">
            <v>Maersk Murotsu</v>
          </cell>
          <cell r="H100" t="str">
            <v>SBH</v>
          </cell>
        </row>
        <row r="101">
          <cell r="B101" t="str">
            <v>Maersk Pearl</v>
          </cell>
          <cell r="H101" t="str">
            <v>ARA</v>
          </cell>
        </row>
        <row r="102">
          <cell r="B102" t="str">
            <v>Maersk Pelican</v>
          </cell>
          <cell r="H102" t="str">
            <v>ARA</v>
          </cell>
        </row>
        <row r="103">
          <cell r="B103" t="str">
            <v>Maersk Penguin</v>
          </cell>
          <cell r="H103" t="str">
            <v>VPS</v>
          </cell>
        </row>
        <row r="104">
          <cell r="B104" t="str">
            <v>Maersk Petrel</v>
          </cell>
          <cell r="H104" t="str">
            <v>VPS</v>
          </cell>
        </row>
        <row r="105">
          <cell r="B105" t="str">
            <v>Maersk Phoenix</v>
          </cell>
          <cell r="H105" t="str">
            <v>VPS</v>
          </cell>
        </row>
        <row r="106">
          <cell r="B106" t="str">
            <v>Maersk Piper</v>
          </cell>
          <cell r="H106" t="str">
            <v>VMP</v>
          </cell>
        </row>
        <row r="107">
          <cell r="B107" t="str">
            <v>Maersk Princess</v>
          </cell>
          <cell r="H107" t="str">
            <v>VMP</v>
          </cell>
        </row>
        <row r="108">
          <cell r="B108" t="str">
            <v>Maersk Producer</v>
          </cell>
          <cell r="H108" t="str">
            <v>VMP</v>
          </cell>
        </row>
        <row r="109">
          <cell r="B109" t="str">
            <v>Maersk Progress</v>
          </cell>
          <cell r="H109" t="str">
            <v>ARA</v>
          </cell>
        </row>
        <row r="110">
          <cell r="B110" t="str">
            <v>Maersk Promise</v>
          </cell>
          <cell r="H110" t="str">
            <v>ARA</v>
          </cell>
        </row>
        <row r="111">
          <cell r="B111" t="str">
            <v>Maersk Rosyth</v>
          </cell>
          <cell r="H111" t="str">
            <v>ASU</v>
          </cell>
        </row>
        <row r="112">
          <cell r="B112" t="str">
            <v>Maersk Tacoma</v>
          </cell>
          <cell r="H112" t="str">
            <v>RME</v>
          </cell>
        </row>
        <row r="113">
          <cell r="B113" t="str">
            <v>Maersk Tampa</v>
          </cell>
          <cell r="H113" t="str">
            <v>JKA</v>
          </cell>
        </row>
        <row r="114">
          <cell r="B114" t="str">
            <v>Maersk Tangier</v>
          </cell>
          <cell r="H114" t="str">
            <v>JKA</v>
          </cell>
        </row>
        <row r="115">
          <cell r="B115" t="str">
            <v>Maersk Teesport</v>
          </cell>
          <cell r="H115" t="str">
            <v>RKO</v>
          </cell>
        </row>
        <row r="116">
          <cell r="B116" t="str">
            <v>Maersk Tianjin</v>
          </cell>
          <cell r="H116" t="str">
            <v>SBH</v>
          </cell>
        </row>
        <row r="117">
          <cell r="B117" t="str">
            <v>Maersk Timaru</v>
          </cell>
          <cell r="H117" t="str">
            <v>HKU</v>
          </cell>
        </row>
        <row r="118">
          <cell r="B118" t="str">
            <v>Maersk Tokyo</v>
          </cell>
          <cell r="H118" t="str">
            <v>RME</v>
          </cell>
        </row>
        <row r="119">
          <cell r="B119" t="str">
            <v>Maersk Torshavn</v>
          </cell>
          <cell r="H119" t="str">
            <v>JKA</v>
          </cell>
        </row>
        <row r="120">
          <cell r="B120" t="str">
            <v>Maersk Trenton</v>
          </cell>
          <cell r="H120" t="str">
            <v>NSR</v>
          </cell>
        </row>
        <row r="121">
          <cell r="B121" t="str">
            <v>Maersk Trieste</v>
          </cell>
          <cell r="H121" t="str">
            <v>RME</v>
          </cell>
        </row>
        <row r="122">
          <cell r="B122" t="str">
            <v>MS Simon</v>
          </cell>
          <cell r="H122" t="str">
            <v>GGA</v>
          </cell>
        </row>
        <row r="123">
          <cell r="B123" t="str">
            <v>MS Sophie</v>
          </cell>
          <cell r="H123" t="str">
            <v>PKU</v>
          </cell>
        </row>
        <row r="124">
          <cell r="B124" t="str">
            <v>New Dawn</v>
          </cell>
          <cell r="H124" t="str">
            <v>JKA</v>
          </cell>
        </row>
        <row r="125">
          <cell r="B125" t="str">
            <v>Nina</v>
          </cell>
          <cell r="H125" t="str">
            <v>MGA</v>
          </cell>
        </row>
        <row r="126">
          <cell r="B126" t="str">
            <v>Nord Organiser</v>
          </cell>
          <cell r="H126" t="str">
            <v>VMP</v>
          </cell>
        </row>
        <row r="127">
          <cell r="B127" t="str">
            <v>Perseus N</v>
          </cell>
          <cell r="H127" t="str">
            <v>AKO</v>
          </cell>
        </row>
        <row r="128">
          <cell r="B128" t="str">
            <v>Pine Express</v>
          </cell>
          <cell r="H128" t="str">
            <v>VMP</v>
          </cell>
        </row>
        <row r="129">
          <cell r="B129" t="str">
            <v>Ras Maersk</v>
          </cell>
          <cell r="H129" t="str">
            <v>DKU</v>
          </cell>
        </row>
        <row r="130">
          <cell r="B130" t="str">
            <v>Rhino</v>
          </cell>
          <cell r="H130" t="str">
            <v>MGA</v>
          </cell>
        </row>
        <row r="131">
          <cell r="B131" t="str">
            <v>Ribe Maersk</v>
          </cell>
          <cell r="H131" t="str">
            <v>PKU</v>
          </cell>
        </row>
        <row r="132">
          <cell r="B132" t="str">
            <v>Rita Maersk</v>
          </cell>
          <cell r="H132" t="str">
            <v>HKU</v>
          </cell>
        </row>
        <row r="133">
          <cell r="B133" t="str">
            <v>Robert Maersk</v>
          </cell>
          <cell r="H133" t="str">
            <v>RKO</v>
          </cell>
        </row>
        <row r="134">
          <cell r="B134" t="str">
            <v>Romoe Maersk</v>
          </cell>
          <cell r="H134" t="str">
            <v>RKO</v>
          </cell>
        </row>
        <row r="135">
          <cell r="B135" t="str">
            <v>Roy Maersk</v>
          </cell>
          <cell r="H135" t="str">
            <v>SSH</v>
          </cell>
        </row>
        <row r="136">
          <cell r="B136" t="str">
            <v>Sanmar Sangeet</v>
          </cell>
          <cell r="H136" t="str">
            <v>ARA</v>
          </cell>
        </row>
        <row r="137">
          <cell r="B137" t="str">
            <v>Silver Etrema</v>
          </cell>
          <cell r="H137" t="str">
            <v>DKU</v>
          </cell>
        </row>
        <row r="138">
          <cell r="B138" t="str">
            <v>Sloman Themis</v>
          </cell>
          <cell r="H138" t="str">
            <v>GGA</v>
          </cell>
        </row>
        <row r="139">
          <cell r="B139" t="str">
            <v>Sloman Thetis</v>
          </cell>
          <cell r="H139" t="str">
            <v>ASU</v>
          </cell>
        </row>
        <row r="140">
          <cell r="B140" t="str">
            <v>St. Michaelis</v>
          </cell>
          <cell r="H140" t="str">
            <v>RKO</v>
          </cell>
        </row>
        <row r="141">
          <cell r="B141" t="str">
            <v>Star N</v>
          </cell>
          <cell r="H141" t="str">
            <v>MGA</v>
          </cell>
        </row>
        <row r="142">
          <cell r="B142" t="str">
            <v>Tanker Remlin</v>
          </cell>
          <cell r="H142" t="str">
            <v>AKO</v>
          </cell>
        </row>
        <row r="143">
          <cell r="B143" t="str">
            <v>Tanker Riesa</v>
          </cell>
          <cell r="H143" t="str">
            <v>HKU</v>
          </cell>
        </row>
        <row r="144">
          <cell r="B144" t="str">
            <v>Zagara</v>
          </cell>
          <cell r="H144" t="str">
            <v>SSH</v>
          </cell>
        </row>
        <row r="145">
          <cell r="B145"/>
          <cell r="H145"/>
        </row>
        <row r="146">
          <cell r="B146"/>
          <cell r="H146"/>
        </row>
        <row r="147">
          <cell r="B147"/>
          <cell r="H147"/>
        </row>
        <row r="148">
          <cell r="B148"/>
          <cell r="H148"/>
        </row>
        <row r="149">
          <cell r="B149"/>
          <cell r="H149"/>
        </row>
        <row r="150">
          <cell r="B150"/>
          <cell r="H150"/>
        </row>
        <row r="151">
          <cell r="B151"/>
          <cell r="H151"/>
        </row>
        <row r="152">
          <cell r="B152"/>
          <cell r="H152"/>
        </row>
        <row r="153">
          <cell r="B153"/>
          <cell r="H153"/>
        </row>
        <row r="154">
          <cell r="B154" t="str">
            <v>#Berenike</v>
          </cell>
          <cell r="H154" t="str">
            <v xml:space="preserve"> </v>
          </cell>
        </row>
        <row r="155">
          <cell r="B155" t="str">
            <v xml:space="preserve">#Marlin Majestic </v>
          </cell>
          <cell r="H155" t="str">
            <v xml:space="preserve"> </v>
          </cell>
        </row>
        <row r="156">
          <cell r="B156" t="str">
            <v>Piper</v>
          </cell>
          <cell r="H156" t="str">
            <v xml:space="preserve"> </v>
          </cell>
        </row>
        <row r="157">
          <cell r="B157" t="str">
            <v>Maersk Jeddah</v>
          </cell>
          <cell r="H157" t="str">
            <v xml:space="preserve"> </v>
          </cell>
        </row>
        <row r="158">
          <cell r="B158" t="str">
            <v>Unique Explorer</v>
          </cell>
          <cell r="H158" t="str">
            <v xml:space="preserve"> </v>
          </cell>
        </row>
        <row r="159">
          <cell r="B159" t="str">
            <v>#High Seas</v>
          </cell>
          <cell r="H159" t="str">
            <v xml:space="preserve"> </v>
          </cell>
        </row>
        <row r="160">
          <cell r="B160" t="str">
            <v>#Atlanta Spirit</v>
          </cell>
          <cell r="H160" t="str">
            <v xml:space="preserve"> </v>
          </cell>
        </row>
        <row r="161">
          <cell r="B161" t="str">
            <v>#Bei Jiang</v>
          </cell>
          <cell r="H161" t="str">
            <v xml:space="preserve"> </v>
          </cell>
        </row>
        <row r="162">
          <cell r="B162" t="str">
            <v>Maersk Raliegh</v>
          </cell>
          <cell r="H162" t="str">
            <v xml:space="preserve"> </v>
          </cell>
        </row>
        <row r="163">
          <cell r="B163" t="str">
            <v>Stenawaco Andrea Corrado</v>
          </cell>
          <cell r="H163" t="str">
            <v xml:space="preserve"> </v>
          </cell>
        </row>
        <row r="164">
          <cell r="B164" t="str">
            <v>#Liwa-V</v>
          </cell>
          <cell r="H164" t="str">
            <v xml:space="preserve"> </v>
          </cell>
        </row>
        <row r="165">
          <cell r="B165" t="str">
            <v>Celsius Richmond</v>
          </cell>
          <cell r="H165" t="str">
            <v xml:space="preserve"> </v>
          </cell>
        </row>
        <row r="166">
          <cell r="B166" t="str">
            <v>Citrus Express</v>
          </cell>
          <cell r="H166" t="str">
            <v xml:space="preserve"> </v>
          </cell>
        </row>
        <row r="167">
          <cell r="B167" t="str">
            <v>#Alpine Liberty</v>
          </cell>
          <cell r="H167" t="str">
            <v xml:space="preserve"> </v>
          </cell>
        </row>
        <row r="168">
          <cell r="B168" t="str">
            <v>#Hafnia Crux</v>
          </cell>
          <cell r="H168" t="str">
            <v xml:space="preserve"> </v>
          </cell>
        </row>
        <row r="169">
          <cell r="B169" t="str">
            <v xml:space="preserve">Skylark </v>
          </cell>
          <cell r="H169" t="str">
            <v xml:space="preserve"> </v>
          </cell>
        </row>
        <row r="170">
          <cell r="B170" t="str">
            <v>Navigare Pactor</v>
          </cell>
          <cell r="H170" t="str">
            <v xml:space="preserve"> </v>
          </cell>
        </row>
        <row r="171">
          <cell r="B171" t="str">
            <v>High Mars</v>
          </cell>
          <cell r="H171" t="str">
            <v xml:space="preserve"> </v>
          </cell>
        </row>
        <row r="172">
          <cell r="B172" t="str">
            <v>Alpine Mystery</v>
          </cell>
          <cell r="H172" t="str">
            <v xml:space="preserve"> </v>
          </cell>
        </row>
        <row r="173">
          <cell r="B173" t="str">
            <v>#Elaia</v>
          </cell>
          <cell r="H173" t="str">
            <v xml:space="preserve"> </v>
          </cell>
        </row>
        <row r="174">
          <cell r="B174" t="str">
            <v>#Patricia</v>
          </cell>
          <cell r="H174" t="str">
            <v xml:space="preserve"> </v>
          </cell>
        </row>
        <row r="175">
          <cell r="B175" t="str">
            <v>#Elandra Star</v>
          </cell>
          <cell r="H175" t="str">
            <v xml:space="preserve"> </v>
          </cell>
        </row>
        <row r="176">
          <cell r="B176" t="str">
            <v>#Overseas Mykonos</v>
          </cell>
          <cell r="H176" t="str">
            <v xml:space="preserve"> </v>
          </cell>
        </row>
        <row r="177">
          <cell r="B177" t="str">
            <v>Marine Express</v>
          </cell>
          <cell r="H177" t="str">
            <v xml:space="preserve"> </v>
          </cell>
        </row>
        <row r="178">
          <cell r="B178" t="str">
            <v>Maersk Prosper</v>
          </cell>
          <cell r="H178"/>
        </row>
        <row r="179">
          <cell r="B179" t="str">
            <v xml:space="preserve">#Manuela Bottiglieri </v>
          </cell>
          <cell r="H179"/>
        </row>
        <row r="180">
          <cell r="B180" t="str">
            <v>#Arsos M</v>
          </cell>
          <cell r="H180" t="str">
            <v xml:space="preserve"> </v>
          </cell>
        </row>
        <row r="181">
          <cell r="B181" t="str">
            <v>Lavela</v>
          </cell>
          <cell r="H181"/>
        </row>
        <row r="182">
          <cell r="B182" t="str">
            <v>Stavanger Breeze</v>
          </cell>
          <cell r="H182"/>
        </row>
        <row r="183">
          <cell r="B183" t="str">
            <v>#Nave Atria</v>
          </cell>
          <cell r="H183" t="str">
            <v xml:space="preserve"> </v>
          </cell>
        </row>
        <row r="184">
          <cell r="B184" t="str">
            <v>Mahadah Silver</v>
          </cell>
          <cell r="H184"/>
        </row>
        <row r="185">
          <cell r="B185" t="str">
            <v>Queen Express</v>
          </cell>
          <cell r="H185"/>
        </row>
        <row r="186">
          <cell r="B186" t="str">
            <v>VS Leia</v>
          </cell>
          <cell r="H186"/>
        </row>
        <row r="187">
          <cell r="B187" t="str">
            <v>Centennial Misumi</v>
          </cell>
          <cell r="H187"/>
        </row>
        <row r="188">
          <cell r="B188" t="str">
            <v>#Seaodyssey</v>
          </cell>
          <cell r="H188" t="str">
            <v xml:space="preserve"> </v>
          </cell>
        </row>
        <row r="189">
          <cell r="B189" t="str">
            <v>Luigi Lagrange</v>
          </cell>
          <cell r="H189" t="str">
            <v xml:space="preserve"> </v>
          </cell>
        </row>
        <row r="190">
          <cell r="B190" t="str">
            <v xml:space="preserve">#Overseas Mykonos </v>
          </cell>
          <cell r="H190"/>
        </row>
        <row r="191">
          <cell r="B191" t="str">
            <v>#Solando</v>
          </cell>
          <cell r="H191"/>
        </row>
        <row r="192">
          <cell r="B192" t="str">
            <v>Nave Equinox</v>
          </cell>
          <cell r="H192"/>
        </row>
        <row r="193">
          <cell r="B193" t="str">
            <v>#Hiafnia Lotte</v>
          </cell>
          <cell r="H193"/>
        </row>
        <row r="194">
          <cell r="B194" t="str">
            <v>#Marinoula</v>
          </cell>
          <cell r="H194"/>
        </row>
        <row r="195">
          <cell r="B195" t="str">
            <v>Voge Trust</v>
          </cell>
          <cell r="H195"/>
        </row>
        <row r="196">
          <cell r="B196" t="str">
            <v>#Patras</v>
          </cell>
          <cell r="H196"/>
        </row>
        <row r="197">
          <cell r="B197" t="str">
            <v>Esther</v>
          </cell>
          <cell r="H197"/>
        </row>
        <row r="198">
          <cell r="B198" t="str">
            <v>#Bneider</v>
          </cell>
          <cell r="H198"/>
        </row>
        <row r="199">
          <cell r="B199" t="str">
            <v>Maersk Mizushima</v>
          </cell>
          <cell r="H199"/>
        </row>
        <row r="200">
          <cell r="B200" t="str">
            <v>#Bro Alma</v>
          </cell>
          <cell r="H200"/>
        </row>
        <row r="201">
          <cell r="B201" t="str">
            <v>#Venice A</v>
          </cell>
          <cell r="H201"/>
        </row>
        <row r="202">
          <cell r="B202" t="str">
            <v>#Stena Primorsk</v>
          </cell>
          <cell r="H202"/>
        </row>
        <row r="203">
          <cell r="B203" t="str">
            <v>Jag Lokesh</v>
          </cell>
          <cell r="H203"/>
        </row>
        <row r="204">
          <cell r="B204" t="str">
            <v>Voge Dignity</v>
          </cell>
          <cell r="H204"/>
        </row>
        <row r="205">
          <cell r="B205" t="str">
            <v>#Stena Superior</v>
          </cell>
          <cell r="H205"/>
        </row>
        <row r="206">
          <cell r="B206" t="str">
            <v>#Anneleen Knutsen</v>
          </cell>
          <cell r="H206"/>
        </row>
        <row r="207">
          <cell r="B207" t="str">
            <v>#Port Union</v>
          </cell>
          <cell r="H207"/>
        </row>
        <row r="208">
          <cell r="B208" t="str">
            <v>#Yukon Star</v>
          </cell>
          <cell r="H208"/>
        </row>
        <row r="209">
          <cell r="B209" t="str">
            <v>#Cape Bacton</v>
          </cell>
          <cell r="H209"/>
        </row>
        <row r="210">
          <cell r="B210" t="str">
            <v>#FS Dlilgence</v>
          </cell>
          <cell r="H210"/>
        </row>
        <row r="211">
          <cell r="B211" t="str">
            <v>CPO Larisa Athena</v>
          </cell>
          <cell r="H211"/>
        </row>
        <row r="212">
          <cell r="B212" t="str">
            <v>#FS Endeavor</v>
          </cell>
          <cell r="H212"/>
        </row>
        <row r="213">
          <cell r="B213" t="str">
            <v>#NS Bravo</v>
          </cell>
          <cell r="H213"/>
        </row>
        <row r="214">
          <cell r="B214" t="str">
            <v>#Ocean Spirit</v>
          </cell>
          <cell r="H214"/>
        </row>
        <row r="215">
          <cell r="B215" t="str">
            <v>CPO Larisa Artemis</v>
          </cell>
          <cell r="H215"/>
        </row>
        <row r="216">
          <cell r="B216" t="str">
            <v>#Shandong Zihe</v>
          </cell>
          <cell r="H216"/>
        </row>
        <row r="217">
          <cell r="B217" t="str">
            <v>Ceylon</v>
          </cell>
          <cell r="H217"/>
        </row>
        <row r="218">
          <cell r="B218" t="str">
            <v>Pacific Zircon</v>
          </cell>
          <cell r="H218"/>
        </row>
        <row r="219">
          <cell r="B219" t="str">
            <v>Pacific Beryl</v>
          </cell>
          <cell r="H219"/>
        </row>
        <row r="220">
          <cell r="B220" t="str">
            <v>Glory Crescent</v>
          </cell>
          <cell r="H220"/>
        </row>
        <row r="221">
          <cell r="B221" t="str">
            <v>Iver Exact ( MR)</v>
          </cell>
          <cell r="H221"/>
        </row>
        <row r="222">
          <cell r="B222" t="str">
            <v>CPO Larisa Hestia</v>
          </cell>
          <cell r="H222"/>
        </row>
        <row r="223">
          <cell r="B223" t="str">
            <v>Maersk Rhode Island</v>
          </cell>
          <cell r="H223"/>
        </row>
        <row r="224">
          <cell r="B224" t="str">
            <v>Pacific Onyx</v>
          </cell>
          <cell r="H224"/>
        </row>
        <row r="225">
          <cell r="B225" t="str">
            <v>Maersk Misumi</v>
          </cell>
          <cell r="H225"/>
        </row>
        <row r="226">
          <cell r="B226" t="str">
            <v>Allegra</v>
          </cell>
          <cell r="H226"/>
        </row>
        <row r="227">
          <cell r="B227" t="str">
            <v>Maersk Mishima</v>
          </cell>
          <cell r="H227"/>
        </row>
        <row r="228">
          <cell r="B228"/>
          <cell r="H228"/>
        </row>
        <row r="229">
          <cell r="B229" t="str">
            <v>#Single</v>
          </cell>
          <cell r="H229"/>
        </row>
        <row r="230">
          <cell r="B230" t="str">
            <v>#Star Kestrel</v>
          </cell>
          <cell r="H230"/>
        </row>
        <row r="231">
          <cell r="B231" t="str">
            <v>Iver Experience ( MR)</v>
          </cell>
          <cell r="H231"/>
        </row>
        <row r="232">
          <cell r="B232" t="str">
            <v>Navigare Pars</v>
          </cell>
          <cell r="H232"/>
        </row>
        <row r="233">
          <cell r="B233" t="str">
            <v>Iver Exporter ( MR)</v>
          </cell>
          <cell r="H233"/>
        </row>
        <row r="234">
          <cell r="B234" t="str">
            <v>#Aretea</v>
          </cell>
          <cell r="H234"/>
        </row>
        <row r="235">
          <cell r="B235" t="str">
            <v>Atlantic Sirius</v>
          </cell>
          <cell r="H235"/>
        </row>
        <row r="236">
          <cell r="B236" t="str">
            <v>#Gijon Knutsen</v>
          </cell>
          <cell r="H236"/>
        </row>
        <row r="237">
          <cell r="B237" t="str">
            <v>VS Lisbeth</v>
          </cell>
          <cell r="H237"/>
        </row>
        <row r="238">
          <cell r="B238" t="str">
            <v>#Baltic Freedom</v>
          </cell>
          <cell r="H238"/>
        </row>
        <row r="239">
          <cell r="B239" t="str">
            <v>Miss Mariarosaria</v>
          </cell>
          <cell r="H239"/>
        </row>
        <row r="240">
          <cell r="B240" t="str">
            <v>Palanca Maputo</v>
          </cell>
          <cell r="H240"/>
        </row>
        <row r="241">
          <cell r="B241" t="str">
            <v>Peonia</v>
          </cell>
          <cell r="H241"/>
        </row>
        <row r="242">
          <cell r="B242" t="str">
            <v>Handytankers Spirit</v>
          </cell>
          <cell r="H242"/>
        </row>
        <row r="243">
          <cell r="B243" t="str">
            <v>#BW Merlin</v>
          </cell>
          <cell r="H243"/>
        </row>
        <row r="244">
          <cell r="B244" t="str">
            <v>Sophie Schulte</v>
          </cell>
          <cell r="H244"/>
        </row>
        <row r="245">
          <cell r="B245" t="str">
            <v>Maersk Privilege</v>
          </cell>
          <cell r="H245"/>
        </row>
        <row r="246">
          <cell r="B246" t="str">
            <v>St Pauli</v>
          </cell>
          <cell r="H246"/>
        </row>
        <row r="247">
          <cell r="B247" t="str">
            <v>#Orinoco Star</v>
          </cell>
          <cell r="H247"/>
        </row>
        <row r="248">
          <cell r="B248" t="str">
            <v>Maersk Ellen</v>
          </cell>
          <cell r="H248"/>
        </row>
        <row r="249">
          <cell r="B249" t="str">
            <v>Maersk Mikage</v>
          </cell>
          <cell r="H249"/>
        </row>
        <row r="250">
          <cell r="B250" t="str">
            <v>CSC Cyanite</v>
          </cell>
          <cell r="H250"/>
        </row>
        <row r="251">
          <cell r="B251" t="str">
            <v>CSC Rising Sun</v>
          </cell>
          <cell r="H251"/>
        </row>
        <row r="252">
          <cell r="B252" t="str">
            <v>Nina</v>
          </cell>
          <cell r="H252"/>
        </row>
        <row r="253">
          <cell r="B253" t="str">
            <v>#Kandava</v>
          </cell>
          <cell r="H253"/>
        </row>
        <row r="254">
          <cell r="B254" t="str">
            <v>#Sloman Themis</v>
          </cell>
          <cell r="H254"/>
        </row>
        <row r="255">
          <cell r="B255" t="str">
            <v>Maersk Maya</v>
          </cell>
          <cell r="H255"/>
        </row>
        <row r="256">
          <cell r="B256" t="str">
            <v>Grazia</v>
          </cell>
          <cell r="H256"/>
        </row>
        <row r="257">
          <cell r="B257" t="str">
            <v>#Electa</v>
          </cell>
          <cell r="H257"/>
        </row>
        <row r="258">
          <cell r="B258" t="str">
            <v>Nave Capella</v>
          </cell>
          <cell r="H258"/>
        </row>
        <row r="259">
          <cell r="B259" t="str">
            <v>#Chiberta</v>
          </cell>
          <cell r="H259"/>
        </row>
        <row r="260">
          <cell r="B260" t="str">
            <v>#Lafayette Bay</v>
          </cell>
          <cell r="H260"/>
        </row>
        <row r="261">
          <cell r="B261" t="str">
            <v>Seaways Ambermar</v>
          </cell>
          <cell r="H261"/>
        </row>
        <row r="262">
          <cell r="B262" t="str">
            <v>#Grand</v>
          </cell>
          <cell r="H262"/>
        </row>
        <row r="263">
          <cell r="B263" t="str">
            <v>#British Resource</v>
          </cell>
          <cell r="H263"/>
        </row>
        <row r="264">
          <cell r="B264" t="str">
            <v>#Ottoman Nobility</v>
          </cell>
          <cell r="H264"/>
        </row>
        <row r="265">
          <cell r="B265" t="str">
            <v>Arionas</v>
          </cell>
          <cell r="H265"/>
        </row>
        <row r="266">
          <cell r="B266" t="str">
            <v>#Patagonia</v>
          </cell>
          <cell r="H266"/>
        </row>
        <row r="267">
          <cell r="B267" t="str">
            <v>Maersk Hayama</v>
          </cell>
          <cell r="H267"/>
        </row>
        <row r="268">
          <cell r="B268" t="str">
            <v>#Furevik</v>
          </cell>
          <cell r="H268"/>
        </row>
        <row r="269">
          <cell r="B269" t="str">
            <v>#Ardmore Seawolf</v>
          </cell>
          <cell r="H269"/>
        </row>
        <row r="270">
          <cell r="B270" t="str">
            <v>#Aiolos</v>
          </cell>
          <cell r="H270"/>
        </row>
        <row r="271">
          <cell r="B271" t="str">
            <v>#Nonou</v>
          </cell>
          <cell r="H271"/>
        </row>
        <row r="272">
          <cell r="B272" t="str">
            <v>#NS Bravo</v>
          </cell>
          <cell r="H272"/>
        </row>
        <row r="273">
          <cell r="B273" t="str">
            <v>Torea</v>
          </cell>
          <cell r="H273"/>
        </row>
        <row r="274">
          <cell r="B274" t="str">
            <v>Fidias</v>
          </cell>
          <cell r="H274"/>
        </row>
        <row r="275">
          <cell r="B275" t="str">
            <v>Revel</v>
          </cell>
          <cell r="H275"/>
        </row>
        <row r="276">
          <cell r="B276" t="str">
            <v>Endeavour</v>
          </cell>
          <cell r="H276"/>
        </row>
        <row r="277">
          <cell r="B277" t="str">
            <v>Yukon Star</v>
          </cell>
          <cell r="H277"/>
        </row>
        <row r="278">
          <cell r="B278" t="str">
            <v>Maersk Rapier</v>
          </cell>
          <cell r="H278"/>
        </row>
        <row r="279">
          <cell r="B279" t="str">
            <v>Fresia</v>
          </cell>
          <cell r="H279"/>
        </row>
        <row r="280">
          <cell r="B280" t="str">
            <v>Rosa Maersk</v>
          </cell>
          <cell r="H280"/>
        </row>
        <row r="281">
          <cell r="B281" t="str">
            <v>Chem Helen</v>
          </cell>
          <cell r="H281"/>
        </row>
        <row r="282">
          <cell r="B282" t="str">
            <v>Oriental Diamond</v>
          </cell>
          <cell r="H282"/>
        </row>
        <row r="283">
          <cell r="B283" t="str">
            <v>Overseas Petromar</v>
          </cell>
          <cell r="H283"/>
        </row>
        <row r="284">
          <cell r="B284" t="str">
            <v>TAMBOURIN</v>
          </cell>
          <cell r="H284"/>
        </row>
        <row r="285">
          <cell r="B285" t="str">
            <v>Iver Express( MR)</v>
          </cell>
          <cell r="H285"/>
        </row>
        <row r="286">
          <cell r="B286" t="str">
            <v>Hafnia Sunda</v>
          </cell>
          <cell r="H286"/>
        </row>
        <row r="287">
          <cell r="B287" t="str">
            <v>Orinoco Star</v>
          </cell>
          <cell r="H287"/>
        </row>
        <row r="288">
          <cell r="B288" t="str">
            <v>Iver Example ( MR)</v>
          </cell>
          <cell r="H288"/>
        </row>
        <row r="289">
          <cell r="B289" t="str">
            <v>Hafnia Karava</v>
          </cell>
          <cell r="H289"/>
        </row>
        <row r="290">
          <cell r="B290" t="str">
            <v>Freja Maersk</v>
          </cell>
          <cell r="H290"/>
        </row>
        <row r="291">
          <cell r="B291" t="str">
            <v>Advance II</v>
          </cell>
          <cell r="H291"/>
        </row>
        <row r="292">
          <cell r="B292" t="str">
            <v>Perseus N</v>
          </cell>
          <cell r="H292"/>
        </row>
        <row r="293">
          <cell r="B293" t="str">
            <v>Star N</v>
          </cell>
          <cell r="H293"/>
        </row>
        <row r="294">
          <cell r="B294" t="str">
            <v>Overseas Santorini</v>
          </cell>
          <cell r="H294"/>
        </row>
        <row r="295">
          <cell r="B295" t="str">
            <v xml:space="preserve">Sanmar Sonnet </v>
          </cell>
          <cell r="H295"/>
        </row>
        <row r="296">
          <cell r="B296" t="str">
            <v>Overseas Sifnos</v>
          </cell>
          <cell r="H296"/>
        </row>
        <row r="297">
          <cell r="B297" t="str">
            <v>Eagle Milan</v>
          </cell>
          <cell r="H297"/>
        </row>
        <row r="298">
          <cell r="B298" t="str">
            <v>Nordic Ruth</v>
          </cell>
          <cell r="H298"/>
        </row>
        <row r="299">
          <cell r="B299" t="str">
            <v>Marie Kirk</v>
          </cell>
          <cell r="H299"/>
        </row>
        <row r="300">
          <cell r="B300" t="str">
            <v>Nordic Amy</v>
          </cell>
          <cell r="H300"/>
        </row>
        <row r="301">
          <cell r="B301" t="str">
            <v>Nordic Hanne</v>
          </cell>
          <cell r="H301"/>
        </row>
        <row r="302">
          <cell r="B302" t="str">
            <v>Frida Maersk</v>
          </cell>
          <cell r="H302"/>
        </row>
        <row r="303">
          <cell r="B303" t="str">
            <v>Richard Maersk</v>
          </cell>
          <cell r="H303"/>
        </row>
        <row r="304">
          <cell r="B304" t="str">
            <v>Nordic Pia</v>
          </cell>
          <cell r="H304"/>
        </row>
        <row r="305">
          <cell r="B305" t="str">
            <v>Nordic Agnetha</v>
          </cell>
          <cell r="H305"/>
        </row>
        <row r="306">
          <cell r="B306" t="str">
            <v>High Enterprise</v>
          </cell>
          <cell r="H306"/>
        </row>
        <row r="307">
          <cell r="B307" t="str">
            <v>Elbtank Germany</v>
          </cell>
          <cell r="H307"/>
        </row>
        <row r="308">
          <cell r="B308" t="str">
            <v>Alice</v>
          </cell>
          <cell r="H308"/>
        </row>
        <row r="309">
          <cell r="B309" t="str">
            <v>Carla Maersk</v>
          </cell>
          <cell r="H309"/>
        </row>
        <row r="310">
          <cell r="B310" t="str">
            <v>Atlantic Aquarius</v>
          </cell>
          <cell r="H310"/>
        </row>
        <row r="311">
          <cell r="B311" t="str">
            <v>Melody</v>
          </cell>
          <cell r="H311"/>
        </row>
        <row r="312">
          <cell r="B312" t="str">
            <v>Atlantic polaris</v>
          </cell>
          <cell r="H312"/>
        </row>
        <row r="313">
          <cell r="B313" t="str">
            <v>High Mercury</v>
          </cell>
          <cell r="H313"/>
        </row>
        <row r="314">
          <cell r="B314" t="str">
            <v>Elbtank Denmark</v>
          </cell>
          <cell r="H314"/>
        </row>
        <row r="315">
          <cell r="B315" t="str">
            <v>Overseas Kimolos</v>
          </cell>
          <cell r="H315"/>
        </row>
        <row r="316">
          <cell r="B316" t="str">
            <v>Alexandros II</v>
          </cell>
          <cell r="H316"/>
        </row>
        <row r="317">
          <cell r="B317" t="str">
            <v>Atlantic breeze</v>
          </cell>
          <cell r="H317"/>
        </row>
        <row r="318">
          <cell r="B318" t="str">
            <v>High Saturn</v>
          </cell>
          <cell r="H318"/>
        </row>
        <row r="319">
          <cell r="B319" t="str">
            <v>Handytankers Miracle</v>
          </cell>
          <cell r="H319"/>
        </row>
        <row r="320">
          <cell r="B320" t="str">
            <v>Elbtank France</v>
          </cell>
          <cell r="H320"/>
        </row>
        <row r="321">
          <cell r="B321" t="str">
            <v>Bauci</v>
          </cell>
          <cell r="H321"/>
        </row>
        <row r="322">
          <cell r="B322" t="str">
            <v>Adriatic Wave</v>
          </cell>
          <cell r="H322"/>
        </row>
        <row r="323">
          <cell r="B323" t="str">
            <v>African Future</v>
          </cell>
          <cell r="H323"/>
        </row>
        <row r="324">
          <cell r="B324" t="str">
            <v>Agean Wave</v>
          </cell>
          <cell r="H324"/>
        </row>
        <row r="325">
          <cell r="B325" t="str">
            <v>Alessandra Bottiglieri</v>
          </cell>
          <cell r="H325"/>
        </row>
        <row r="326">
          <cell r="B326" t="str">
            <v>Alia</v>
          </cell>
          <cell r="H326"/>
        </row>
        <row r="327">
          <cell r="B327" t="str">
            <v>Amy</v>
          </cell>
          <cell r="H327"/>
        </row>
        <row r="328">
          <cell r="B328" t="str">
            <v>AS Latvia</v>
          </cell>
          <cell r="H328"/>
        </row>
        <row r="329">
          <cell r="B329" t="str">
            <v>AS Levantia</v>
          </cell>
          <cell r="H329"/>
        </row>
        <row r="330">
          <cell r="B330" t="str">
            <v>AS Liguria</v>
          </cell>
          <cell r="H330"/>
        </row>
        <row r="331">
          <cell r="B331" t="str">
            <v>AS Livadia</v>
          </cell>
          <cell r="H331"/>
        </row>
        <row r="332">
          <cell r="B332" t="str">
            <v>AS Lutetia</v>
          </cell>
          <cell r="H332"/>
        </row>
        <row r="333">
          <cell r="B333" t="str">
            <v>Aurora</v>
          </cell>
          <cell r="H333"/>
        </row>
        <row r="334">
          <cell r="B334" t="str">
            <v>Baffin</v>
          </cell>
          <cell r="H334"/>
        </row>
        <row r="335">
          <cell r="B335" t="str">
            <v>Beas Spirit</v>
          </cell>
          <cell r="H335"/>
        </row>
        <row r="336">
          <cell r="B336" t="str">
            <v>Beth</v>
          </cell>
          <cell r="H336"/>
        </row>
        <row r="337">
          <cell r="B337" t="str">
            <v>Biscaglia</v>
          </cell>
          <cell r="H337"/>
        </row>
        <row r="338">
          <cell r="B338" t="str">
            <v>Britta Maersk</v>
          </cell>
          <cell r="H338"/>
        </row>
        <row r="339">
          <cell r="B339" t="str">
            <v>Bro Albert</v>
          </cell>
          <cell r="H339"/>
        </row>
        <row r="340">
          <cell r="B340" t="str">
            <v>Bro Alexandre (Maersk Cassandra)</v>
          </cell>
          <cell r="H340"/>
        </row>
        <row r="341">
          <cell r="B341" t="str">
            <v>Bro Arthur Now Maersk Cameron</v>
          </cell>
          <cell r="H341"/>
        </row>
        <row r="342">
          <cell r="B342" t="str">
            <v>Bro Caroline</v>
          </cell>
          <cell r="H342"/>
        </row>
        <row r="343">
          <cell r="B343" t="str">
            <v>Bro Cathrine</v>
          </cell>
          <cell r="H343"/>
        </row>
        <row r="344">
          <cell r="B344" t="str">
            <v>Bro Cecile</v>
          </cell>
          <cell r="H344"/>
        </row>
        <row r="345">
          <cell r="B345" t="str">
            <v>Bro Charlotte</v>
          </cell>
          <cell r="H345"/>
        </row>
        <row r="346">
          <cell r="B346" t="str">
            <v>Bro Edgar</v>
          </cell>
          <cell r="H346"/>
        </row>
        <row r="347">
          <cell r="B347" t="str">
            <v>Bro Edward</v>
          </cell>
          <cell r="H347"/>
        </row>
        <row r="348">
          <cell r="B348" t="str">
            <v>Bro Ellen</v>
          </cell>
          <cell r="H348"/>
        </row>
        <row r="349">
          <cell r="B349" t="str">
            <v>Bro Elliot</v>
          </cell>
          <cell r="H349"/>
        </row>
        <row r="350">
          <cell r="B350" t="str">
            <v>Bro Erin</v>
          </cell>
          <cell r="H350"/>
        </row>
        <row r="351">
          <cell r="B351" t="str">
            <v>Bro Premium</v>
          </cell>
          <cell r="H351"/>
        </row>
        <row r="352">
          <cell r="B352" t="str">
            <v>Bro Priority</v>
          </cell>
          <cell r="H352"/>
        </row>
        <row r="353">
          <cell r="B353" t="str">
            <v>Bro Provider</v>
          </cell>
          <cell r="H353"/>
        </row>
        <row r="354">
          <cell r="B354" t="str">
            <v>Chemtrans Jacobi</v>
          </cell>
          <cell r="H354"/>
        </row>
        <row r="355">
          <cell r="B355" t="str">
            <v>Cielo del Baltico</v>
          </cell>
          <cell r="H355"/>
        </row>
        <row r="356">
          <cell r="B356" t="str">
            <v>Cielo di Bothnia</v>
          </cell>
          <cell r="H356"/>
        </row>
        <row r="357">
          <cell r="B357" t="str">
            <v>Cielo di Guangzhou</v>
          </cell>
          <cell r="H357"/>
        </row>
        <row r="358">
          <cell r="B358" t="str">
            <v>Cielo di Londra</v>
          </cell>
          <cell r="H358"/>
        </row>
        <row r="359">
          <cell r="B359" t="str">
            <v>Cielo di Milano</v>
          </cell>
          <cell r="H359"/>
        </row>
        <row r="360">
          <cell r="B360" t="str">
            <v>Cielo di Napoli</v>
          </cell>
          <cell r="H360"/>
        </row>
        <row r="361">
          <cell r="B361" t="str">
            <v>Cielo di Parigi</v>
          </cell>
          <cell r="H361"/>
        </row>
        <row r="362">
          <cell r="B362" t="str">
            <v>Cielo di Roma</v>
          </cell>
          <cell r="H362"/>
        </row>
        <row r="363">
          <cell r="B363" t="str">
            <v>Cielo di Salerno</v>
          </cell>
          <cell r="H363"/>
        </row>
        <row r="364">
          <cell r="B364" t="str">
            <v>Cilaos</v>
          </cell>
          <cell r="H364"/>
        </row>
        <row r="365">
          <cell r="B365" t="str">
            <v>Citron</v>
          </cell>
          <cell r="H365"/>
        </row>
        <row r="366">
          <cell r="B366" t="str">
            <v>Citrus</v>
          </cell>
          <cell r="H366"/>
        </row>
        <row r="367">
          <cell r="B367" t="str">
            <v>CPO England</v>
          </cell>
          <cell r="H367"/>
        </row>
        <row r="368">
          <cell r="B368" t="str">
            <v>CPO Finland</v>
          </cell>
          <cell r="H368"/>
        </row>
        <row r="369">
          <cell r="B369" t="str">
            <v>CPO France</v>
          </cell>
          <cell r="H369"/>
        </row>
        <row r="370">
          <cell r="B370" t="str">
            <v>CPO Germany</v>
          </cell>
          <cell r="H370"/>
        </row>
        <row r="371">
          <cell r="B371" t="str">
            <v>CPO Italy</v>
          </cell>
          <cell r="H371"/>
        </row>
        <row r="372">
          <cell r="B372" t="str">
            <v>CPO Norway</v>
          </cell>
          <cell r="H372"/>
        </row>
        <row r="373">
          <cell r="B373" t="str">
            <v>CPO Russia</v>
          </cell>
          <cell r="H373"/>
        </row>
        <row r="374">
          <cell r="B374" t="str">
            <v>CPO Sweden</v>
          </cell>
          <cell r="H374"/>
        </row>
        <row r="375">
          <cell r="B375" t="str">
            <v>Diana</v>
          </cell>
          <cell r="H375"/>
        </row>
        <row r="376">
          <cell r="B376" t="str">
            <v>Elisa</v>
          </cell>
          <cell r="H376"/>
        </row>
        <row r="377">
          <cell r="B377" t="str">
            <v>Futura</v>
          </cell>
          <cell r="H377"/>
        </row>
        <row r="378">
          <cell r="B378" t="str">
            <v>Gan-Sabre</v>
          </cell>
          <cell r="H378"/>
        </row>
        <row r="379">
          <cell r="B379" t="str">
            <v>Gan-Shield</v>
          </cell>
          <cell r="H379"/>
        </row>
        <row r="380">
          <cell r="B380" t="str">
            <v>Gan-Spirit</v>
          </cell>
          <cell r="H380"/>
        </row>
        <row r="381">
          <cell r="B381" t="str">
            <v>Gan-Tribute</v>
          </cell>
          <cell r="H381"/>
        </row>
        <row r="382">
          <cell r="B382" t="str">
            <v>Gan-Triumph</v>
          </cell>
          <cell r="H382"/>
        </row>
        <row r="383">
          <cell r="B383" t="str">
            <v>Gan-Trophy</v>
          </cell>
          <cell r="H383"/>
        </row>
        <row r="384">
          <cell r="B384" t="str">
            <v>Gan-Valour</v>
          </cell>
          <cell r="H384"/>
        </row>
        <row r="385">
          <cell r="B385" t="str">
            <v>Gan-Venture</v>
          </cell>
          <cell r="H385"/>
        </row>
        <row r="386">
          <cell r="B386" t="str">
            <v>Gan-Victory</v>
          </cell>
          <cell r="H386"/>
        </row>
        <row r="387">
          <cell r="B387" t="str">
            <v>Gan-Voyager</v>
          </cell>
          <cell r="H387"/>
        </row>
        <row r="388">
          <cell r="B388" t="str">
            <v>Ghetty Bottiglieri</v>
          </cell>
          <cell r="H388"/>
        </row>
        <row r="389">
          <cell r="B389" t="str">
            <v>Giacinta</v>
          </cell>
          <cell r="H389"/>
        </row>
        <row r="390">
          <cell r="B390" t="str">
            <v>Handytankers Liberty</v>
          </cell>
          <cell r="H390"/>
        </row>
        <row r="391">
          <cell r="B391" t="str">
            <v>Handytankers Marvel</v>
          </cell>
          <cell r="H391"/>
        </row>
        <row r="392">
          <cell r="B392" t="str">
            <v>Handytankers Unity</v>
          </cell>
          <cell r="H392"/>
        </row>
        <row r="393">
          <cell r="B393" t="str">
            <v>Hanne</v>
          </cell>
          <cell r="H393"/>
        </row>
        <row r="394">
          <cell r="B394" t="str">
            <v>Iblea</v>
          </cell>
          <cell r="H394"/>
        </row>
        <row r="395">
          <cell r="B395" t="str">
            <v>Ionian Wave</v>
          </cell>
          <cell r="H395"/>
        </row>
        <row r="396">
          <cell r="B396" t="str">
            <v>Jurkalne</v>
          </cell>
          <cell r="H396"/>
        </row>
        <row r="397">
          <cell r="B397" t="str">
            <v>Kate Maersk</v>
          </cell>
          <cell r="H397"/>
        </row>
        <row r="398">
          <cell r="B398" t="str">
            <v>Kersaint</v>
          </cell>
          <cell r="H398"/>
        </row>
        <row r="399">
          <cell r="B399" t="str">
            <v>King Edward</v>
          </cell>
          <cell r="H399"/>
        </row>
        <row r="400">
          <cell r="B400" t="str">
            <v>King Ernest</v>
          </cell>
          <cell r="H400"/>
        </row>
        <row r="401">
          <cell r="B401" t="str">
            <v>Lobelia</v>
          </cell>
          <cell r="H401"/>
        </row>
        <row r="402">
          <cell r="B402" t="str">
            <v>Louise</v>
          </cell>
          <cell r="H402"/>
        </row>
        <row r="403">
          <cell r="B403" t="str">
            <v>Maersk Carla</v>
          </cell>
          <cell r="H403"/>
        </row>
        <row r="404">
          <cell r="B404" t="str">
            <v>Maersk Cassandra</v>
          </cell>
          <cell r="H404"/>
        </row>
        <row r="405">
          <cell r="B405" t="str">
            <v>Maersk Claudia</v>
          </cell>
          <cell r="H405"/>
        </row>
        <row r="406">
          <cell r="B406" t="str">
            <v>Maersk Edgar</v>
          </cell>
          <cell r="H406"/>
        </row>
        <row r="407">
          <cell r="B407" t="str">
            <v>Maersk Elizabeth</v>
          </cell>
          <cell r="H407"/>
        </row>
        <row r="408">
          <cell r="B408" t="str">
            <v>Maersk Maya</v>
          </cell>
          <cell r="H408"/>
        </row>
        <row r="409">
          <cell r="B409" t="str">
            <v>Maersk Maya</v>
          </cell>
          <cell r="H409"/>
        </row>
        <row r="410">
          <cell r="B410" t="str">
            <v>Maersk Mikage</v>
          </cell>
          <cell r="H410"/>
        </row>
        <row r="411">
          <cell r="B411" t="str">
            <v>Maersk Radiant</v>
          </cell>
          <cell r="H411"/>
        </row>
        <row r="412">
          <cell r="B412" t="str">
            <v>Maersk Ramsey</v>
          </cell>
          <cell r="H412"/>
        </row>
        <row r="413">
          <cell r="B413" t="str">
            <v>Maersk Regent</v>
          </cell>
          <cell r="H413"/>
        </row>
        <row r="414">
          <cell r="B414" t="str">
            <v>Maersk Rhine</v>
          </cell>
          <cell r="H414"/>
        </row>
        <row r="415">
          <cell r="B415" t="str">
            <v>Maersk Rhone</v>
          </cell>
          <cell r="H415"/>
        </row>
        <row r="416">
          <cell r="B416" t="str">
            <v>Maersk Richmond</v>
          </cell>
          <cell r="H416"/>
        </row>
        <row r="417">
          <cell r="B417" t="str">
            <v>Maersk Rochester</v>
          </cell>
          <cell r="H417" t="str">
            <v xml:space="preserve"> </v>
          </cell>
        </row>
        <row r="418">
          <cell r="B418" t="str">
            <v>Maersk Rugen</v>
          </cell>
          <cell r="H418"/>
        </row>
        <row r="419">
          <cell r="B419" t="str">
            <v>Maersk Rye</v>
          </cell>
          <cell r="H419"/>
        </row>
        <row r="420">
          <cell r="B420" t="str">
            <v>Magpie</v>
          </cell>
          <cell r="H420"/>
        </row>
        <row r="421">
          <cell r="B421" t="str">
            <v>Malbec</v>
          </cell>
          <cell r="H421"/>
        </row>
        <row r="422">
          <cell r="B422" t="str">
            <v>Manuela Bottiglieri</v>
          </cell>
          <cell r="H422"/>
        </row>
        <row r="423">
          <cell r="B423" t="str">
            <v>Mariella Bottiglieri</v>
          </cell>
        </row>
        <row r="424">
          <cell r="B424" t="str">
            <v>Maritea</v>
          </cell>
          <cell r="H424" t="str">
            <v xml:space="preserve"> </v>
          </cell>
        </row>
        <row r="425">
          <cell r="B425" t="str">
            <v>Meg</v>
          </cell>
          <cell r="H425"/>
        </row>
        <row r="426">
          <cell r="B426" t="str">
            <v>Melide</v>
          </cell>
          <cell r="H426"/>
        </row>
        <row r="427">
          <cell r="B427" t="str">
            <v>Montreux</v>
          </cell>
          <cell r="H427"/>
        </row>
        <row r="428">
          <cell r="B428" t="str">
            <v>Ninae</v>
          </cell>
        </row>
        <row r="429">
          <cell r="B429" t="str">
            <v>Nordscot</v>
          </cell>
          <cell r="H429"/>
        </row>
        <row r="430">
          <cell r="B430" t="str">
            <v>Northern Dawn</v>
          </cell>
          <cell r="H430"/>
        </row>
        <row r="431">
          <cell r="B431" t="str">
            <v>Ocean Dignity</v>
          </cell>
        </row>
        <row r="432">
          <cell r="B432" t="str">
            <v>Ocean Quest</v>
          </cell>
        </row>
        <row r="433">
          <cell r="B433" t="str">
            <v>Ocean Spirit</v>
          </cell>
          <cell r="H433"/>
        </row>
        <row r="434">
          <cell r="B434" t="str">
            <v>Orontes</v>
          </cell>
          <cell r="H434"/>
        </row>
        <row r="435">
          <cell r="B435" t="str">
            <v>Panna</v>
          </cell>
          <cell r="H435"/>
        </row>
        <row r="436">
          <cell r="B436" t="str">
            <v>Payal</v>
          </cell>
          <cell r="H436"/>
        </row>
        <row r="437">
          <cell r="B437" t="str">
            <v>Pretty World</v>
          </cell>
          <cell r="H437"/>
        </row>
        <row r="438">
          <cell r="B438" t="str">
            <v>Punica</v>
          </cell>
          <cell r="H438"/>
        </row>
        <row r="439">
          <cell r="B439" t="str">
            <v>Revel</v>
          </cell>
          <cell r="H439"/>
        </row>
        <row r="440">
          <cell r="B440" t="str">
            <v>Rhone</v>
          </cell>
          <cell r="H440"/>
        </row>
        <row r="441">
          <cell r="B441" t="str">
            <v>Roberto Rizzo</v>
          </cell>
          <cell r="H441" t="str">
            <v xml:space="preserve"> </v>
          </cell>
        </row>
        <row r="442">
          <cell r="B442" t="str">
            <v>Robin</v>
          </cell>
          <cell r="H442"/>
        </row>
        <row r="443">
          <cell r="B443" t="str">
            <v>Rosaria Bottiglieri</v>
          </cell>
          <cell r="H443"/>
        </row>
        <row r="444">
          <cell r="B444" t="str">
            <v>Seine</v>
          </cell>
          <cell r="H444"/>
        </row>
        <row r="445">
          <cell r="B445" t="str">
            <v>Seto Eagle</v>
          </cell>
          <cell r="H445"/>
        </row>
        <row r="446">
          <cell r="B446" t="str">
            <v>Silvia</v>
          </cell>
          <cell r="H446"/>
        </row>
        <row r="447">
          <cell r="B447" t="str">
            <v>Sipea</v>
          </cell>
          <cell r="H447"/>
        </row>
        <row r="448">
          <cell r="B448" t="str">
            <v>Spruce 1(ex. Beth)</v>
          </cell>
          <cell r="H448"/>
        </row>
        <row r="449">
          <cell r="B449" t="str">
            <v>Stella Azzura</v>
          </cell>
          <cell r="H449"/>
        </row>
        <row r="450">
          <cell r="B450" t="str">
            <v>Tevere</v>
          </cell>
          <cell r="H450"/>
        </row>
        <row r="451">
          <cell r="B451" t="str">
            <v>Torm Charente</v>
          </cell>
          <cell r="H451"/>
        </row>
        <row r="452">
          <cell r="B452" t="str">
            <v>Torm Fox</v>
          </cell>
          <cell r="H452"/>
        </row>
        <row r="453">
          <cell r="B453" t="str">
            <v>Torm Fox</v>
          </cell>
          <cell r="H453"/>
        </row>
        <row r="454">
          <cell r="B454" t="str">
            <v>Torm Gyda</v>
          </cell>
          <cell r="H454"/>
        </row>
        <row r="455">
          <cell r="B455" t="str">
            <v>Torm Loire</v>
          </cell>
          <cell r="H455"/>
        </row>
        <row r="456">
          <cell r="B456" t="str">
            <v>Torm Madison</v>
          </cell>
          <cell r="H456"/>
        </row>
        <row r="457">
          <cell r="B457" t="str">
            <v>Torm Madison</v>
          </cell>
          <cell r="H457"/>
        </row>
        <row r="458">
          <cell r="B458" t="str">
            <v>Torm Moselle</v>
          </cell>
          <cell r="H458"/>
        </row>
        <row r="459">
          <cell r="B459" t="str">
            <v>Torm Neches</v>
          </cell>
        </row>
        <row r="460">
          <cell r="B460" t="str">
            <v>Torm Ohio</v>
          </cell>
          <cell r="H460"/>
        </row>
        <row r="461">
          <cell r="B461" t="str">
            <v>Torm Ohio</v>
          </cell>
          <cell r="H461"/>
        </row>
        <row r="462">
          <cell r="B462" t="str">
            <v>Torm Rhone</v>
          </cell>
          <cell r="H462"/>
        </row>
        <row r="463">
          <cell r="B463" t="str">
            <v>Torm Rhone</v>
          </cell>
          <cell r="H463"/>
        </row>
        <row r="464">
          <cell r="B464" t="str">
            <v>Torm Rosetta</v>
          </cell>
          <cell r="H464"/>
        </row>
        <row r="465">
          <cell r="B465" t="str">
            <v>Torm Tevere</v>
          </cell>
          <cell r="H465"/>
        </row>
        <row r="466">
          <cell r="B466" t="str">
            <v>Torm Tevere</v>
          </cell>
          <cell r="H466"/>
        </row>
        <row r="467">
          <cell r="B467" t="str">
            <v>Torm Trinity</v>
          </cell>
          <cell r="H467"/>
        </row>
        <row r="468">
          <cell r="B468" t="str">
            <v>Torm Trinity</v>
          </cell>
          <cell r="H468"/>
        </row>
        <row r="469">
          <cell r="B469" t="str">
            <v>Tyrrhenian Wave</v>
          </cell>
          <cell r="H469"/>
        </row>
        <row r="470">
          <cell r="B470" t="str">
            <v>Ugo de Carlini</v>
          </cell>
          <cell r="H470" t="str">
            <v xml:space="preserve"> </v>
          </cell>
        </row>
        <row r="471">
          <cell r="B471" t="str">
            <v>Unique Developer</v>
          </cell>
          <cell r="H471"/>
        </row>
        <row r="472">
          <cell r="B472" t="str">
            <v>Unique Explorer</v>
          </cell>
          <cell r="H472"/>
        </row>
        <row r="473">
          <cell r="B473" t="str">
            <v>Vega Spirit</v>
          </cell>
          <cell r="H473"/>
        </row>
        <row r="474">
          <cell r="B474" t="str">
            <v>Vega Spring</v>
          </cell>
          <cell r="H474"/>
        </row>
        <row r="475">
          <cell r="B475" t="str">
            <v>Vinashin Energy</v>
          </cell>
          <cell r="H475"/>
        </row>
        <row r="476">
          <cell r="B476" t="str">
            <v>Voyager A</v>
          </cell>
          <cell r="H476"/>
        </row>
        <row r="477">
          <cell r="B477" t="str">
            <v>Spruce 3(ex. Meg)</v>
          </cell>
          <cell r="H477"/>
        </row>
        <row r="478">
          <cell r="B478" t="str">
            <v>Maersk Cameron</v>
          </cell>
          <cell r="H478"/>
        </row>
        <row r="479">
          <cell r="B479" t="str">
            <v>Gan-Trophy</v>
          </cell>
          <cell r="H479"/>
        </row>
        <row r="480">
          <cell r="B480" t="str">
            <v>Gan-Triumph</v>
          </cell>
          <cell r="H480"/>
        </row>
        <row r="481">
          <cell r="B481" t="str">
            <v>Chemtrans Rugen</v>
          </cell>
        </row>
        <row r="482">
          <cell r="B482" t="str">
            <v>Maersk Claire</v>
          </cell>
        </row>
        <row r="483">
          <cell r="B483" t="str">
            <v>Maersk Clarissa</v>
          </cell>
        </row>
        <row r="484">
          <cell r="B484" t="str">
            <v>Chemtrans Rhine</v>
          </cell>
        </row>
        <row r="485">
          <cell r="B485" t="str">
            <v>Verige</v>
          </cell>
          <cell r="H485"/>
        </row>
        <row r="486">
          <cell r="B486" t="str">
            <v>Maersk Christiansbro</v>
          </cell>
          <cell r="H486"/>
        </row>
        <row r="487">
          <cell r="B487" t="str">
            <v>Handytankers Magic</v>
          </cell>
          <cell r="H487"/>
        </row>
        <row r="488">
          <cell r="B488" t="str">
            <v>Marie Kirk</v>
          </cell>
          <cell r="H488"/>
        </row>
        <row r="489">
          <cell r="B489" t="str">
            <v>Chemtrans petri</v>
          </cell>
        </row>
        <row r="490">
          <cell r="B490" t="str">
            <v>Kirsten Maersk</v>
          </cell>
        </row>
        <row r="491">
          <cell r="B491" t="str">
            <v>Maersk Elliot</v>
          </cell>
        </row>
        <row r="492">
          <cell r="B492" t="str">
            <v>Maersk Marmara</v>
          </cell>
        </row>
        <row r="493">
          <cell r="B493" t="str">
            <v>Miss Mariarosaria</v>
          </cell>
        </row>
        <row r="494">
          <cell r="B494" t="str">
            <v>Unique Explorer</v>
          </cell>
        </row>
        <row r="495">
          <cell r="B495" t="str">
            <v>Ardmore Seaventure</v>
          </cell>
          <cell r="H495"/>
        </row>
        <row r="496">
          <cell r="B496" t="str">
            <v>Gandhi</v>
          </cell>
          <cell r="H496"/>
        </row>
        <row r="497">
          <cell r="B497" t="str">
            <v>Atlantic Lily</v>
          </cell>
          <cell r="H497"/>
        </row>
        <row r="498">
          <cell r="B498" t="str">
            <v>Atlantic Polaris</v>
          </cell>
        </row>
        <row r="499">
          <cell r="B499" t="str">
            <v>Atlantic breeze</v>
          </cell>
        </row>
        <row r="500">
          <cell r="B500" t="str">
            <v>Greenpoint-</v>
          </cell>
        </row>
        <row r="501">
          <cell r="B501" t="str">
            <v>Maersk Misumi</v>
          </cell>
        </row>
        <row r="502">
          <cell r="B502" t="str">
            <v>Maersk Matsuyama</v>
          </cell>
        </row>
        <row r="503">
          <cell r="B503" t="str">
            <v>Maersk Michigan</v>
          </cell>
        </row>
        <row r="504">
          <cell r="B504" t="str">
            <v>High Mercury</v>
          </cell>
        </row>
        <row r="505">
          <cell r="B505" t="str">
            <v>High Mars</v>
          </cell>
        </row>
        <row r="506">
          <cell r="B506" t="str">
            <v>High saturn</v>
          </cell>
        </row>
        <row r="507">
          <cell r="B507" t="str">
            <v>Atlantic Aquarius</v>
          </cell>
        </row>
        <row r="508">
          <cell r="B508" t="str">
            <v>Atlantic symphony</v>
          </cell>
        </row>
        <row r="509">
          <cell r="B509" t="str">
            <v>Eagle milan</v>
          </cell>
        </row>
        <row r="510">
          <cell r="B510" t="str">
            <v>Pigeon Point</v>
          </cell>
        </row>
        <row r="511">
          <cell r="B511" t="str">
            <v>Camilla Maersk</v>
          </cell>
        </row>
        <row r="512">
          <cell r="B512" t="str">
            <v>Elbtank Italy</v>
          </cell>
        </row>
        <row r="513">
          <cell r="B513" t="str">
            <v>Saffo</v>
          </cell>
        </row>
        <row r="514">
          <cell r="B514" t="str">
            <v>Pigeon Point</v>
          </cell>
          <cell r="H514"/>
        </row>
        <row r="515">
          <cell r="B515" t="str">
            <v>Edith Kirk</v>
          </cell>
          <cell r="H515"/>
        </row>
        <row r="516">
          <cell r="B516" t="str">
            <v>Atlantic Rose</v>
          </cell>
        </row>
        <row r="517">
          <cell r="B517" t="str">
            <v>Atlantic olive</v>
          </cell>
        </row>
        <row r="518">
          <cell r="B518" t="str">
            <v>Atlantic Titan</v>
          </cell>
        </row>
        <row r="519">
          <cell r="B519" t="str">
            <v>Maersk Catherine</v>
          </cell>
        </row>
        <row r="520">
          <cell r="B520" t="str">
            <v>Maersk Elizabeth</v>
          </cell>
        </row>
        <row r="521">
          <cell r="B521" t="str">
            <v>Maersk Malta</v>
          </cell>
        </row>
        <row r="522">
          <cell r="B522" t="str">
            <v>Star N</v>
          </cell>
        </row>
        <row r="523">
          <cell r="B523" t="str">
            <v>High Mars</v>
          </cell>
          <cell r="H523"/>
        </row>
        <row r="524">
          <cell r="B524"/>
          <cell r="H524"/>
        </row>
      </sheetData>
      <sheetData sheetId="1" refreshError="1">
        <row r="1">
          <cell r="U1"/>
          <cell r="V1"/>
        </row>
        <row r="2">
          <cell r="U2" t="str">
            <v/>
          </cell>
          <cell r="V2">
            <v>0</v>
          </cell>
        </row>
        <row r="3">
          <cell r="U3" t="str">
            <v/>
          </cell>
          <cell r="V3">
            <v>0</v>
          </cell>
        </row>
        <row r="4">
          <cell r="U4" t="str">
            <v/>
          </cell>
          <cell r="V4">
            <v>0</v>
          </cell>
        </row>
        <row r="5">
          <cell r="U5" t="str">
            <v/>
          </cell>
          <cell r="V5">
            <v>0</v>
          </cell>
        </row>
        <row r="6">
          <cell r="U6" t="str">
            <v/>
          </cell>
          <cell r="V6">
            <v>0</v>
          </cell>
        </row>
        <row r="7">
          <cell r="U7" t="str">
            <v/>
          </cell>
          <cell r="V7">
            <v>0</v>
          </cell>
        </row>
        <row r="8">
          <cell r="U8" t="str">
            <v/>
          </cell>
          <cell r="V8">
            <v>0</v>
          </cell>
        </row>
        <row r="9">
          <cell r="U9" t="str">
            <v/>
          </cell>
          <cell r="V9">
            <v>0</v>
          </cell>
        </row>
        <row r="10">
          <cell r="U10" t="str">
            <v/>
          </cell>
          <cell r="V10">
            <v>0</v>
          </cell>
        </row>
        <row r="11">
          <cell r="U11" t="str">
            <v/>
          </cell>
          <cell r="V11">
            <v>0</v>
          </cell>
        </row>
        <row r="12">
          <cell r="U12" t="str">
            <v/>
          </cell>
          <cell r="V12">
            <v>0</v>
          </cell>
        </row>
        <row r="13">
          <cell r="U13" t="str">
            <v/>
          </cell>
          <cell r="V13">
            <v>0</v>
          </cell>
        </row>
        <row r="14">
          <cell r="U14" t="str">
            <v/>
          </cell>
          <cell r="V14">
            <v>0</v>
          </cell>
        </row>
        <row r="15">
          <cell r="U15" t="str">
            <v>Andreea Catalina Alexe (AAL239)</v>
          </cell>
          <cell r="V15" t="str">
            <v>Bro Nordby</v>
          </cell>
        </row>
        <row r="16">
          <cell r="U16" t="str">
            <v>Andreea Catalina Alexe (AAL239)</v>
          </cell>
          <cell r="V16" t="str">
            <v>Bro Nyborg</v>
          </cell>
        </row>
        <row r="17">
          <cell r="U17" t="str">
            <v>Andreea Catalina Alexe (AAL239)</v>
          </cell>
          <cell r="V17" t="str">
            <v>Bro Nakskov</v>
          </cell>
        </row>
        <row r="18">
          <cell r="U18" t="str">
            <v>Andreea Catalina Alexe (AAL239)</v>
          </cell>
          <cell r="V18" t="str">
            <v>Bro Nibe</v>
          </cell>
        </row>
        <row r="19">
          <cell r="U19" t="str">
            <v>Andreea Catalina Alexe (AAL239)</v>
          </cell>
          <cell r="V19" t="str">
            <v>Bro Nissum</v>
          </cell>
        </row>
        <row r="20">
          <cell r="U20" t="str">
            <v>Andreea Catalina Alexe (AAL239)</v>
          </cell>
          <cell r="V20" t="str">
            <v>Bro Nuuk</v>
          </cell>
        </row>
        <row r="21">
          <cell r="U21" t="str">
            <v>Andreea Catalina Alexe (AAL239)</v>
          </cell>
          <cell r="V21" t="str">
            <v>Furuholmen</v>
          </cell>
        </row>
        <row r="22">
          <cell r="U22" t="str">
            <v>Andreea Catalina Alexe (AAL239)</v>
          </cell>
          <cell r="V22" t="str">
            <v>Songa Diamond</v>
          </cell>
        </row>
        <row r="23">
          <cell r="U23" t="str">
            <v>Andreea Catalina Alexe (AAL239)</v>
          </cell>
          <cell r="V23" t="str">
            <v>Kowie</v>
          </cell>
        </row>
        <row r="24">
          <cell r="U24" t="str">
            <v/>
          </cell>
          <cell r="V24">
            <v>0</v>
          </cell>
        </row>
        <row r="25">
          <cell r="U25" t="str">
            <v/>
          </cell>
          <cell r="V25">
            <v>0</v>
          </cell>
        </row>
        <row r="26">
          <cell r="U26" t="str">
            <v/>
          </cell>
          <cell r="V26">
            <v>0</v>
          </cell>
        </row>
        <row r="27">
          <cell r="U27" t="str">
            <v/>
          </cell>
          <cell r="V27">
            <v>0</v>
          </cell>
        </row>
        <row r="28">
          <cell r="U28" t="str">
            <v>Ashfaq Abdali (AAB124)</v>
          </cell>
          <cell r="V28" t="str">
            <v>Bro Agnes</v>
          </cell>
        </row>
        <row r="29">
          <cell r="U29" t="str">
            <v>Ashfaq Abdali (AAB124)</v>
          </cell>
          <cell r="V29" t="str">
            <v>Bro Anna</v>
          </cell>
        </row>
        <row r="30">
          <cell r="U30" t="str">
            <v>Ashfaq Abdali (AAB124)</v>
          </cell>
          <cell r="V30" t="str">
            <v>Bro Alma</v>
          </cell>
        </row>
        <row r="31">
          <cell r="U31" t="str">
            <v>Ashfaq Abdali (AAB124)</v>
          </cell>
          <cell r="V31" t="str">
            <v>Patras</v>
          </cell>
        </row>
        <row r="32">
          <cell r="U32" t="str">
            <v>Ashfaq Abdali (AAB124)</v>
          </cell>
          <cell r="V32" t="str">
            <v>Sloman Hermes</v>
          </cell>
        </row>
        <row r="33">
          <cell r="U33" t="str">
            <v>Ashfaq Abdali (AAB124)</v>
          </cell>
          <cell r="V33" t="str">
            <v>Sloman Hera</v>
          </cell>
        </row>
        <row r="34">
          <cell r="U34" t="str">
            <v>Ashfaq Abdali (AAB124)</v>
          </cell>
          <cell r="V34" t="str">
            <v>Sloman Helios</v>
          </cell>
        </row>
        <row r="35">
          <cell r="U35" t="str">
            <v/>
          </cell>
          <cell r="V35">
            <v>0</v>
          </cell>
        </row>
        <row r="36">
          <cell r="U36" t="str">
            <v/>
          </cell>
          <cell r="V36">
            <v>0</v>
          </cell>
        </row>
        <row r="37">
          <cell r="U37" t="str">
            <v/>
          </cell>
          <cell r="V37">
            <v>0</v>
          </cell>
        </row>
        <row r="38">
          <cell r="U38" t="str">
            <v/>
          </cell>
          <cell r="V38">
            <v>0</v>
          </cell>
        </row>
        <row r="39">
          <cell r="U39" t="str">
            <v/>
          </cell>
          <cell r="V39">
            <v>0</v>
          </cell>
        </row>
        <row r="40">
          <cell r="U40" t="str">
            <v/>
          </cell>
          <cell r="V40">
            <v>0</v>
          </cell>
        </row>
        <row r="41">
          <cell r="U41" t="str">
            <v/>
          </cell>
          <cell r="V41">
            <v>0</v>
          </cell>
        </row>
        <row r="42">
          <cell r="U42" t="str">
            <v>Julie Nielsen (JLN033)</v>
          </cell>
          <cell r="V42" t="str">
            <v>Songa Jade</v>
          </cell>
        </row>
        <row r="43">
          <cell r="U43" t="str">
            <v>Julie Nielsen (JLN033)</v>
          </cell>
          <cell r="V43" t="str">
            <v>Songa Opal</v>
          </cell>
        </row>
        <row r="44">
          <cell r="U44" t="str">
            <v/>
          </cell>
          <cell r="V44">
            <v>0</v>
          </cell>
        </row>
        <row r="45">
          <cell r="U45" t="str">
            <v/>
          </cell>
          <cell r="V45">
            <v>0</v>
          </cell>
        </row>
        <row r="46">
          <cell r="U46" t="str">
            <v/>
          </cell>
          <cell r="V46">
            <v>0</v>
          </cell>
        </row>
        <row r="47">
          <cell r="U47" t="str">
            <v>Julie Nielsen (JLN033)</v>
          </cell>
          <cell r="V47" t="str">
            <v>Songa Topaz</v>
          </cell>
        </row>
        <row r="48">
          <cell r="U48" t="str">
            <v/>
          </cell>
          <cell r="V48">
            <v>0</v>
          </cell>
        </row>
        <row r="49">
          <cell r="U49" t="str">
            <v/>
          </cell>
          <cell r="V49">
            <v>0</v>
          </cell>
        </row>
        <row r="50">
          <cell r="U50" t="str">
            <v/>
          </cell>
          <cell r="V50">
            <v>0</v>
          </cell>
        </row>
        <row r="51">
          <cell r="U51" t="str">
            <v/>
          </cell>
          <cell r="V51">
            <v>0</v>
          </cell>
        </row>
        <row r="52">
          <cell r="U52" t="str">
            <v/>
          </cell>
          <cell r="V52">
            <v>0</v>
          </cell>
        </row>
        <row r="53">
          <cell r="U53" t="str">
            <v/>
          </cell>
          <cell r="V53">
            <v>0</v>
          </cell>
        </row>
        <row r="54">
          <cell r="U54" t="str">
            <v>Allan Jensen (AJE100)</v>
          </cell>
          <cell r="V54" t="str">
            <v>Chiberta</v>
          </cell>
        </row>
        <row r="55">
          <cell r="U55" t="str">
            <v>Allan Jensen (AJE100)</v>
          </cell>
          <cell r="V55" t="str">
            <v>Erin Schulte</v>
          </cell>
        </row>
        <row r="56">
          <cell r="U56" t="str">
            <v>Allan Jensen (AJE100)</v>
          </cell>
          <cell r="V56" t="str">
            <v>Arsland</v>
          </cell>
        </row>
        <row r="57">
          <cell r="U57" t="str">
            <v>Allan Jensen (AJE100)</v>
          </cell>
          <cell r="V57" t="str">
            <v>Patricia</v>
          </cell>
        </row>
        <row r="58">
          <cell r="U58" t="str">
            <v>Allan Jensen (AJE100)</v>
          </cell>
          <cell r="V58" t="str">
            <v>Eva Schulte</v>
          </cell>
        </row>
        <row r="59">
          <cell r="U59" t="str">
            <v>Allan Jensen (AJE100)</v>
          </cell>
          <cell r="V59" t="str">
            <v>Elisabeth Schulte</v>
          </cell>
        </row>
        <row r="60">
          <cell r="U60" t="str">
            <v>Allan Jensen (AJE100)</v>
          </cell>
          <cell r="V60" t="str">
            <v>Bro Deliverer</v>
          </cell>
        </row>
        <row r="61">
          <cell r="U61" t="str">
            <v>Allan Jensen (AJE100)</v>
          </cell>
          <cell r="V61" t="str">
            <v>Bro Designer</v>
          </cell>
        </row>
        <row r="62">
          <cell r="U62" t="str">
            <v>Allan Jensen (AJE100)</v>
          </cell>
          <cell r="V62" t="str">
            <v>Bro Developer</v>
          </cell>
        </row>
        <row r="63">
          <cell r="U63" t="str">
            <v>Allan Jensen (AJE100)</v>
          </cell>
          <cell r="V63" t="str">
            <v>Bro Distributor</v>
          </cell>
        </row>
        <row r="64">
          <cell r="U64" t="e">
            <v>#REF!</v>
          </cell>
          <cell r="V64" t="e">
            <v>#REF!</v>
          </cell>
        </row>
        <row r="65">
          <cell r="U65" t="str">
            <v/>
          </cell>
          <cell r="V65">
            <v>0</v>
          </cell>
        </row>
        <row r="66">
          <cell r="U66" t="str">
            <v/>
          </cell>
          <cell r="V66">
            <v>0</v>
          </cell>
        </row>
        <row r="67">
          <cell r="U67" t="str">
            <v/>
          </cell>
          <cell r="V67">
            <v>0</v>
          </cell>
        </row>
        <row r="68">
          <cell r="U68" t="str">
            <v/>
          </cell>
          <cell r="V68">
            <v>0</v>
          </cell>
        </row>
        <row r="69">
          <cell r="U69" t="str">
            <v/>
          </cell>
          <cell r="V69">
            <v>0</v>
          </cell>
        </row>
        <row r="70">
          <cell r="U70" t="str">
            <v/>
          </cell>
          <cell r="V70">
            <v>0</v>
          </cell>
        </row>
        <row r="71">
          <cell r="U71" t="str">
            <v/>
          </cell>
          <cell r="V71">
            <v>0</v>
          </cell>
        </row>
        <row r="72">
          <cell r="U72" t="str">
            <v/>
          </cell>
          <cell r="V72">
            <v>0</v>
          </cell>
        </row>
        <row r="73">
          <cell r="U73" t="str">
            <v/>
          </cell>
          <cell r="V73">
            <v>0</v>
          </cell>
        </row>
        <row r="74">
          <cell r="U74" t="str">
            <v/>
          </cell>
          <cell r="V74">
            <v>0</v>
          </cell>
        </row>
        <row r="75">
          <cell r="U75" t="e">
            <v>#REF!</v>
          </cell>
          <cell r="V75" t="e">
            <v>#REF!</v>
          </cell>
        </row>
        <row r="76">
          <cell r="U76" t="e">
            <v>#REF!</v>
          </cell>
          <cell r="V76" t="e">
            <v>#REF!</v>
          </cell>
        </row>
        <row r="77">
          <cell r="U77" t="e">
            <v>#REF!</v>
          </cell>
          <cell r="V77" t="e">
            <v>#REF!</v>
          </cell>
        </row>
        <row r="78">
          <cell r="U78" t="e">
            <v>#REF!</v>
          </cell>
          <cell r="V78" t="e">
            <v>#REF!</v>
          </cell>
        </row>
        <row r="79">
          <cell r="U79" t="e">
            <v>#REF!</v>
          </cell>
          <cell r="V79" t="e">
            <v>#REF!</v>
          </cell>
        </row>
        <row r="80">
          <cell r="U80" t="e">
            <v>#REF!</v>
          </cell>
          <cell r="V80" t="e">
            <v>#REF!</v>
          </cell>
        </row>
        <row r="81">
          <cell r="U81" t="e">
            <v>#REF!</v>
          </cell>
          <cell r="V81" t="e">
            <v>#REF!</v>
          </cell>
        </row>
        <row r="82">
          <cell r="U82" t="e">
            <v>#REF!</v>
          </cell>
          <cell r="V82" t="e">
            <v>#REF!</v>
          </cell>
        </row>
        <row r="83">
          <cell r="U83" t="e">
            <v>#REF!</v>
          </cell>
          <cell r="V83" t="e">
            <v>#REF!</v>
          </cell>
        </row>
        <row r="84">
          <cell r="U84" t="e">
            <v>#REF!</v>
          </cell>
          <cell r="V84" t="e">
            <v>#REF!</v>
          </cell>
        </row>
        <row r="85">
          <cell r="U85" t="str">
            <v>Johan W. Esbensen (JWE080)</v>
          </cell>
          <cell r="V85" t="str">
            <v>Chem Lyra</v>
          </cell>
        </row>
        <row r="86">
          <cell r="U86" t="str">
            <v>Johan W. Esbensen (JWE080)</v>
          </cell>
          <cell r="V86" t="str">
            <v>Chem Alya</v>
          </cell>
        </row>
        <row r="87">
          <cell r="U87" t="e">
            <v>#REF!</v>
          </cell>
          <cell r="V87" t="e">
            <v>#REF!</v>
          </cell>
        </row>
        <row r="88">
          <cell r="U88" t="str">
            <v>Johan W. Esbensen (JWE080)</v>
          </cell>
          <cell r="V88" t="str">
            <v>Sloman Hebe</v>
          </cell>
        </row>
        <row r="89">
          <cell r="U89" t="str">
            <v/>
          </cell>
          <cell r="V89">
            <v>0</v>
          </cell>
        </row>
        <row r="90">
          <cell r="U90" t="str">
            <v/>
          </cell>
          <cell r="V90">
            <v>0</v>
          </cell>
        </row>
        <row r="91">
          <cell r="U91" t="str">
            <v/>
          </cell>
          <cell r="V91">
            <v>0</v>
          </cell>
        </row>
        <row r="92">
          <cell r="U92" t="str">
            <v/>
          </cell>
          <cell r="V92">
            <v>0</v>
          </cell>
        </row>
        <row r="93">
          <cell r="U93" t="str">
            <v/>
          </cell>
          <cell r="V93">
            <v>0</v>
          </cell>
        </row>
        <row r="94">
          <cell r="U94" t="str">
            <v/>
          </cell>
          <cell r="V94">
            <v>0</v>
          </cell>
        </row>
        <row r="95">
          <cell r="U95" t="str">
            <v/>
          </cell>
          <cell r="V95">
            <v>0</v>
          </cell>
        </row>
        <row r="96">
          <cell r="U96" t="str">
            <v/>
          </cell>
          <cell r="V96">
            <v>0</v>
          </cell>
        </row>
        <row r="97">
          <cell r="U97" t="str">
            <v/>
          </cell>
          <cell r="V97">
            <v>0</v>
          </cell>
        </row>
        <row r="98">
          <cell r="U98" t="str">
            <v/>
          </cell>
          <cell r="V98">
            <v>0</v>
          </cell>
        </row>
        <row r="99">
          <cell r="U99" t="str">
            <v/>
          </cell>
          <cell r="V99">
            <v>0</v>
          </cell>
        </row>
        <row r="100">
          <cell r="U100" t="str">
            <v/>
          </cell>
          <cell r="V100">
            <v>0</v>
          </cell>
        </row>
        <row r="101">
          <cell r="U101" t="str">
            <v/>
          </cell>
          <cell r="V101">
            <v>0</v>
          </cell>
        </row>
        <row r="102">
          <cell r="U102" t="str">
            <v/>
          </cell>
          <cell r="V102">
            <v>0</v>
          </cell>
        </row>
        <row r="103">
          <cell r="U103" t="str">
            <v/>
          </cell>
          <cell r="V103">
            <v>0</v>
          </cell>
        </row>
        <row r="104">
          <cell r="U104" t="str">
            <v/>
          </cell>
          <cell r="V104">
            <v>0</v>
          </cell>
        </row>
        <row r="105">
          <cell r="U105" t="str">
            <v/>
          </cell>
          <cell r="V105">
            <v>0</v>
          </cell>
        </row>
        <row r="106">
          <cell r="U106" t="str">
            <v/>
          </cell>
          <cell r="V106">
            <v>0</v>
          </cell>
        </row>
        <row r="107">
          <cell r="U107" t="str">
            <v/>
          </cell>
          <cell r="V107">
            <v>0</v>
          </cell>
        </row>
        <row r="108">
          <cell r="U108" t="str">
            <v/>
          </cell>
          <cell r="V108">
            <v>0</v>
          </cell>
        </row>
        <row r="109">
          <cell r="U109" t="str">
            <v/>
          </cell>
          <cell r="V109">
            <v>0</v>
          </cell>
        </row>
        <row r="110">
          <cell r="U110" t="str">
            <v/>
          </cell>
          <cell r="V110">
            <v>0</v>
          </cell>
        </row>
        <row r="111">
          <cell r="U111" t="str">
            <v/>
          </cell>
          <cell r="V111">
            <v>0</v>
          </cell>
        </row>
        <row r="112">
          <cell r="U112" t="str">
            <v/>
          </cell>
          <cell r="V112">
            <v>0</v>
          </cell>
        </row>
        <row r="113">
          <cell r="U113" t="str">
            <v/>
          </cell>
          <cell r="V113">
            <v>0</v>
          </cell>
        </row>
        <row r="114">
          <cell r="U114" t="str">
            <v/>
          </cell>
          <cell r="V114">
            <v>0</v>
          </cell>
        </row>
        <row r="115">
          <cell r="U115" t="str">
            <v/>
          </cell>
          <cell r="V115">
            <v>0</v>
          </cell>
        </row>
        <row r="116">
          <cell r="U116" t="str">
            <v/>
          </cell>
          <cell r="V116">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y -MR - LR2 Operators"/>
    </sheetNames>
    <sheetDataSet>
      <sheetData sheetId="0">
        <row r="1">
          <cell r="B1" t="str">
            <v>Vessel name</v>
          </cell>
          <cell r="H1" t="str">
            <v>Current Voyage Operator</v>
          </cell>
        </row>
        <row r="2">
          <cell r="B2" t="str">
            <v>#Amazon Falcon</v>
          </cell>
          <cell r="H2" t="str">
            <v>MVK</v>
          </cell>
        </row>
        <row r="3">
          <cell r="B3" t="str">
            <v>#Amazon Fortitude</v>
          </cell>
          <cell r="H3" t="str">
            <v>MVK</v>
          </cell>
        </row>
        <row r="4">
          <cell r="B4" t="str">
            <v>#Ami</v>
          </cell>
          <cell r="H4" t="str">
            <v>MVK</v>
          </cell>
        </row>
        <row r="5">
          <cell r="B5" t="str">
            <v>#Bassilevousa</v>
          </cell>
          <cell r="H5" t="str">
            <v>MVK</v>
          </cell>
        </row>
        <row r="6">
          <cell r="B6" t="str">
            <v>#D&amp;K Abdul Razzak Khalid Zaid Al-Khalid</v>
          </cell>
          <cell r="H6" t="str">
            <v xml:space="preserve">MVK </v>
          </cell>
        </row>
        <row r="7">
          <cell r="B7" t="str">
            <v>#Homeric</v>
          </cell>
          <cell r="H7" t="str">
            <v>MVK</v>
          </cell>
        </row>
        <row r="8">
          <cell r="B8" t="str">
            <v>#Mattheos I</v>
          </cell>
          <cell r="H8" t="str">
            <v>GGA</v>
          </cell>
        </row>
        <row r="9">
          <cell r="B9" t="str">
            <v>#Patricia</v>
          </cell>
          <cell r="H9" t="str">
            <v>MVK</v>
          </cell>
        </row>
        <row r="10">
          <cell r="B10" t="str">
            <v>#Sea Horizon</v>
          </cell>
          <cell r="H10" t="str">
            <v>GGA</v>
          </cell>
        </row>
        <row r="11">
          <cell r="B11" t="str">
            <v>#Sten Skagen</v>
          </cell>
          <cell r="H11" t="str">
            <v>MVK</v>
          </cell>
        </row>
        <row r="12">
          <cell r="B12" t="str">
            <v>#VS Lisbeth</v>
          </cell>
          <cell r="H12" t="str">
            <v>MVK</v>
          </cell>
        </row>
        <row r="13">
          <cell r="B13" t="str">
            <v>Adara</v>
          </cell>
          <cell r="H13"/>
        </row>
        <row r="14">
          <cell r="B14" t="str">
            <v>Agena</v>
          </cell>
          <cell r="H14"/>
        </row>
        <row r="15">
          <cell r="B15" t="str">
            <v>Alcyone T</v>
          </cell>
          <cell r="H15" t="str">
            <v>MGA</v>
          </cell>
        </row>
        <row r="16">
          <cell r="B16" t="str">
            <v xml:space="preserve">Alexandros </v>
          </cell>
          <cell r="H16"/>
        </row>
        <row r="17">
          <cell r="B17" t="str">
            <v>Astella</v>
          </cell>
          <cell r="H17"/>
        </row>
        <row r="18">
          <cell r="B18" t="str">
            <v>Astral Express</v>
          </cell>
          <cell r="H18" t="str">
            <v>NSR</v>
          </cell>
        </row>
        <row r="19">
          <cell r="B19" t="str">
            <v>Atalanta T</v>
          </cell>
          <cell r="H19" t="str">
            <v>NSR</v>
          </cell>
        </row>
        <row r="20">
          <cell r="B20" t="str">
            <v>Atlantic Canyon</v>
          </cell>
          <cell r="H20" t="str">
            <v>MVK</v>
          </cell>
        </row>
        <row r="21">
          <cell r="B21" t="str">
            <v>Atlantic Jupiter</v>
          </cell>
          <cell r="H21" t="str">
            <v>MVK</v>
          </cell>
        </row>
        <row r="22">
          <cell r="B22" t="str">
            <v>Atlantic symphony</v>
          </cell>
          <cell r="H22" t="str">
            <v>MVK</v>
          </cell>
        </row>
        <row r="23">
          <cell r="B23" t="str">
            <v>Atlantic T</v>
          </cell>
          <cell r="H23" t="str">
            <v>VBU</v>
          </cell>
        </row>
        <row r="24">
          <cell r="B24" t="str">
            <v>Azahar</v>
          </cell>
          <cell r="H24" t="str">
            <v>SSH1</v>
          </cell>
        </row>
        <row r="25">
          <cell r="B25" t="str">
            <v>Bauci</v>
          </cell>
          <cell r="H25" t="str">
            <v>SSH1</v>
          </cell>
        </row>
        <row r="26">
          <cell r="B26" t="str">
            <v>Bloom</v>
          </cell>
          <cell r="H26" t="str">
            <v>SSH1</v>
          </cell>
        </row>
        <row r="27">
          <cell r="B27" t="str">
            <v>Blue Moon</v>
          </cell>
          <cell r="H27" t="str">
            <v>VPS</v>
          </cell>
        </row>
        <row r="28">
          <cell r="B28" t="str">
            <v>Bright Dawn</v>
          </cell>
          <cell r="H28" t="str">
            <v>GGA</v>
          </cell>
        </row>
        <row r="29">
          <cell r="B29" t="str">
            <v>Britta Maersk</v>
          </cell>
          <cell r="H29" t="str">
            <v>SJB</v>
          </cell>
        </row>
        <row r="30">
          <cell r="B30" t="str">
            <v>Castor (Scrubber)</v>
          </cell>
          <cell r="H30" t="str">
            <v>MSA</v>
          </cell>
        </row>
        <row r="31">
          <cell r="B31" t="str">
            <v>Celsius Esbjerg</v>
          </cell>
          <cell r="H31" t="str">
            <v>VMP</v>
          </cell>
        </row>
        <row r="32">
          <cell r="B32" t="str">
            <v>Celsius Randers</v>
          </cell>
          <cell r="H32" t="str">
            <v>MSA</v>
          </cell>
        </row>
        <row r="33">
          <cell r="B33" t="str">
            <v>Celsius Richmond</v>
          </cell>
          <cell r="H33" t="str">
            <v>RME</v>
          </cell>
        </row>
        <row r="34">
          <cell r="B34" t="str">
            <v>Celsius Riga</v>
          </cell>
          <cell r="H34" t="str">
            <v>HKU</v>
          </cell>
        </row>
        <row r="35">
          <cell r="B35" t="str">
            <v>Celsius Roskilde</v>
          </cell>
          <cell r="H35" t="str">
            <v>PKU</v>
          </cell>
        </row>
        <row r="36">
          <cell r="B36" t="str">
            <v>Centennial Matsuyama</v>
          </cell>
          <cell r="H36" t="str">
            <v>GGA</v>
          </cell>
        </row>
        <row r="37">
          <cell r="B37" t="str">
            <v>Challenge Passage</v>
          </cell>
          <cell r="H37" t="str">
            <v>NSR</v>
          </cell>
        </row>
        <row r="38">
          <cell r="B38" t="str">
            <v>Challenge Phoenix</v>
          </cell>
          <cell r="H38" t="str">
            <v>GGA</v>
          </cell>
        </row>
        <row r="39">
          <cell r="B39" t="str">
            <v>Chem Helen</v>
          </cell>
          <cell r="H39" t="str">
            <v>SJB</v>
          </cell>
        </row>
        <row r="40">
          <cell r="B40" t="str">
            <v>Chem Nicholas</v>
          </cell>
          <cell r="H40" t="str">
            <v>MVK</v>
          </cell>
        </row>
        <row r="41">
          <cell r="B41" t="str">
            <v>Chemtrans Riga</v>
          </cell>
          <cell r="H41" t="str">
            <v>ASU</v>
          </cell>
        </row>
        <row r="42">
          <cell r="B42" t="str">
            <v>Chemtrans Rouen</v>
          </cell>
          <cell r="H42" t="str">
            <v>ASU</v>
          </cell>
        </row>
        <row r="43">
          <cell r="B43" t="str">
            <v>Chemtrans Rugen</v>
          </cell>
          <cell r="H43" t="str">
            <v>ASU</v>
          </cell>
        </row>
        <row r="44">
          <cell r="B44" t="str">
            <v>Eco Fleet</v>
          </cell>
          <cell r="H44" t="str">
            <v>AKO</v>
          </cell>
        </row>
        <row r="45">
          <cell r="B45" t="str">
            <v>Eco Marina del ray (Scrubber)</v>
          </cell>
          <cell r="H45" t="str">
            <v>MGA</v>
          </cell>
        </row>
        <row r="46">
          <cell r="B46" t="str">
            <v>Favola</v>
          </cell>
          <cell r="H46" t="str">
            <v>HKU</v>
          </cell>
        </row>
        <row r="47">
          <cell r="B47" t="str">
            <v>Green Point</v>
          </cell>
          <cell r="H47" t="str">
            <v>ARA</v>
          </cell>
        </row>
        <row r="48">
          <cell r="B48" t="str">
            <v>Handytankers Glory</v>
          </cell>
          <cell r="H48" t="str">
            <v>TSE</v>
          </cell>
        </row>
        <row r="49">
          <cell r="B49" t="str">
            <v>Hans Maersk</v>
          </cell>
          <cell r="H49" t="str">
            <v>ARA</v>
          </cell>
        </row>
        <row r="50">
          <cell r="B50" t="str">
            <v>Hans Scholl</v>
          </cell>
          <cell r="H50" t="str">
            <v>SSH1</v>
          </cell>
        </row>
        <row r="51">
          <cell r="B51" t="str">
            <v>Harald Maersk</v>
          </cell>
          <cell r="H51" t="str">
            <v>SJB</v>
          </cell>
        </row>
        <row r="52">
          <cell r="B52" t="str">
            <v>Hector N</v>
          </cell>
          <cell r="H52" t="str">
            <v>AKO</v>
          </cell>
        </row>
        <row r="53">
          <cell r="B53" t="str">
            <v>Helene Maersk</v>
          </cell>
          <cell r="H53" t="str">
            <v>SJB</v>
          </cell>
        </row>
        <row r="54">
          <cell r="B54" t="str">
            <v>Hellas Calafia</v>
          </cell>
          <cell r="H54" t="str">
            <v>RME</v>
          </cell>
        </row>
        <row r="55">
          <cell r="B55" t="str">
            <v>Hellas Fighter</v>
          </cell>
          <cell r="H55" t="str">
            <v>NSR</v>
          </cell>
        </row>
        <row r="56">
          <cell r="B56" t="str">
            <v>Hellas Marianna</v>
          </cell>
          <cell r="H56" t="str">
            <v>GGA</v>
          </cell>
        </row>
        <row r="57">
          <cell r="B57" t="str">
            <v>Henning Maersk</v>
          </cell>
          <cell r="H57"/>
        </row>
        <row r="58">
          <cell r="B58" t="str">
            <v>Henriette Maersk</v>
          </cell>
          <cell r="H58" t="str">
            <v>SJB</v>
          </cell>
        </row>
        <row r="59">
          <cell r="B59" t="str">
            <v>Henry Maersk</v>
          </cell>
          <cell r="H59"/>
        </row>
        <row r="60">
          <cell r="B60" t="str">
            <v>Horizon Theano</v>
          </cell>
          <cell r="H60" t="str">
            <v>JKA</v>
          </cell>
        </row>
        <row r="61">
          <cell r="B61" t="str">
            <v>Horizon Thetis</v>
          </cell>
          <cell r="H61" t="str">
            <v>MGA</v>
          </cell>
        </row>
        <row r="62">
          <cell r="B62" t="str">
            <v>Hulda Maersk</v>
          </cell>
          <cell r="H62" t="str">
            <v>SJB</v>
          </cell>
        </row>
        <row r="63">
          <cell r="B63" t="str">
            <v>Inyala</v>
          </cell>
          <cell r="H63" t="str">
            <v>AKO</v>
          </cell>
        </row>
        <row r="64">
          <cell r="B64" t="str">
            <v>Ion M (Scrubber)</v>
          </cell>
          <cell r="H64" t="str">
            <v>MSA</v>
          </cell>
        </row>
        <row r="65">
          <cell r="B65" t="str">
            <v>Jason</v>
          </cell>
          <cell r="H65" t="str">
            <v>RME</v>
          </cell>
        </row>
        <row r="66">
          <cell r="B66" t="str">
            <v>Kalahari</v>
          </cell>
          <cell r="H66" t="str">
            <v>VPS</v>
          </cell>
        </row>
        <row r="67">
          <cell r="B67" t="str">
            <v>Karen Maersk</v>
          </cell>
          <cell r="H67" t="str">
            <v>ASU</v>
          </cell>
        </row>
        <row r="68">
          <cell r="B68" t="str">
            <v>King Gregory</v>
          </cell>
          <cell r="H68" t="str">
            <v>NSR</v>
          </cell>
        </row>
        <row r="69">
          <cell r="B69" t="str">
            <v>Kingfisher</v>
          </cell>
          <cell r="H69" t="str">
            <v>HKU</v>
          </cell>
        </row>
        <row r="70">
          <cell r="B70" t="str">
            <v>Kirsten Maersk</v>
          </cell>
          <cell r="H70" t="str">
            <v>ASU</v>
          </cell>
        </row>
        <row r="71">
          <cell r="B71" t="str">
            <v>Klara</v>
          </cell>
          <cell r="H71" t="str">
            <v>MGA</v>
          </cell>
        </row>
        <row r="72">
          <cell r="B72" t="str">
            <v>Lady Malou</v>
          </cell>
          <cell r="H72" t="str">
            <v>PKU</v>
          </cell>
        </row>
        <row r="73">
          <cell r="B73" t="str">
            <v>Lara</v>
          </cell>
          <cell r="H73" t="str">
            <v>MSA</v>
          </cell>
        </row>
        <row r="74">
          <cell r="B74" t="str">
            <v>Largo Mariner</v>
          </cell>
          <cell r="H74" t="str">
            <v>SBH</v>
          </cell>
        </row>
        <row r="75">
          <cell r="B75" t="str">
            <v>LR2 Eternity</v>
          </cell>
          <cell r="H75" t="str">
            <v>VPS</v>
          </cell>
        </row>
        <row r="76">
          <cell r="B76" t="str">
            <v>LR2 Pioneer</v>
          </cell>
          <cell r="H76" t="str">
            <v>VPS</v>
          </cell>
        </row>
        <row r="77">
          <cell r="B77" t="str">
            <v>LR2 Polaris</v>
          </cell>
          <cell r="H77" t="str">
            <v>VPS</v>
          </cell>
        </row>
        <row r="78">
          <cell r="B78" t="str">
            <v>LR2 Poseidon</v>
          </cell>
          <cell r="H78" t="str">
            <v>VPS</v>
          </cell>
        </row>
        <row r="79">
          <cell r="B79" t="str">
            <v>Maersk Adriatic</v>
          </cell>
          <cell r="H79" t="str">
            <v>AKO</v>
          </cell>
        </row>
        <row r="80">
          <cell r="B80" t="str">
            <v>Maersk Aegean</v>
          </cell>
          <cell r="H80" t="str">
            <v>ARA</v>
          </cell>
        </row>
        <row r="81">
          <cell r="B81" t="str">
            <v>Maersk Arctic</v>
          </cell>
          <cell r="H81"/>
        </row>
        <row r="82">
          <cell r="B82" t="str">
            <v>Maersk Barry</v>
          </cell>
          <cell r="H82" t="str">
            <v>VBU</v>
          </cell>
        </row>
        <row r="83">
          <cell r="B83" t="str">
            <v>Maersk Beaufort</v>
          </cell>
          <cell r="H83" t="str">
            <v>SJB</v>
          </cell>
        </row>
        <row r="84">
          <cell r="B84" t="str">
            <v>Maersk Belfast</v>
          </cell>
          <cell r="H84" t="str">
            <v>SJB</v>
          </cell>
        </row>
        <row r="85">
          <cell r="B85" t="str">
            <v>Maersk Bering</v>
          </cell>
          <cell r="H85" t="str">
            <v>SJB</v>
          </cell>
        </row>
        <row r="86">
          <cell r="B86" t="str">
            <v>Maersk Borneo</v>
          </cell>
          <cell r="H86" t="str">
            <v>MVK</v>
          </cell>
        </row>
        <row r="87">
          <cell r="B87" t="str">
            <v>Maersk Brigit</v>
          </cell>
          <cell r="H87" t="str">
            <v>VBU</v>
          </cell>
        </row>
        <row r="88">
          <cell r="B88" t="str">
            <v>Maersk Bristol</v>
          </cell>
          <cell r="H88" t="str">
            <v>VBU</v>
          </cell>
        </row>
        <row r="89">
          <cell r="B89" t="str">
            <v>Maersk Callao</v>
          </cell>
          <cell r="H89" t="str">
            <v>MSA</v>
          </cell>
        </row>
        <row r="90">
          <cell r="B90" t="str">
            <v>Maersk Cancun</v>
          </cell>
          <cell r="H90" t="str">
            <v>NSR</v>
          </cell>
        </row>
        <row r="91">
          <cell r="B91" t="str">
            <v>Maersk Capri</v>
          </cell>
          <cell r="H91" t="str">
            <v>GGA</v>
          </cell>
        </row>
        <row r="92">
          <cell r="B92" t="str">
            <v>Maersk Cayman</v>
          </cell>
          <cell r="H92" t="str">
            <v>GGA</v>
          </cell>
        </row>
        <row r="93">
          <cell r="B93" t="str">
            <v>Maersk Cebu</v>
          </cell>
          <cell r="H93" t="str">
            <v>MSA</v>
          </cell>
        </row>
        <row r="94">
          <cell r="B94" t="str">
            <v>Maersk Corsica</v>
          </cell>
          <cell r="H94" t="str">
            <v>MGA</v>
          </cell>
        </row>
        <row r="95">
          <cell r="B95" t="str">
            <v>Maersk Crete</v>
          </cell>
          <cell r="H95" t="str">
            <v>TSE</v>
          </cell>
        </row>
        <row r="96">
          <cell r="B96" t="str">
            <v>Maersk Curacao</v>
          </cell>
          <cell r="H96" t="str">
            <v>RME</v>
          </cell>
        </row>
        <row r="97">
          <cell r="B97" t="str">
            <v>Maersk Edgar</v>
          </cell>
          <cell r="H97" t="str">
            <v>SJB</v>
          </cell>
        </row>
        <row r="98">
          <cell r="B98" t="str">
            <v>Maersk Edward</v>
          </cell>
          <cell r="H98"/>
        </row>
        <row r="99">
          <cell r="B99" t="str">
            <v>Maersk Elliot</v>
          </cell>
          <cell r="H99"/>
        </row>
        <row r="100">
          <cell r="B100" t="str">
            <v>Maersk Erik</v>
          </cell>
          <cell r="H100" t="str">
            <v>SJB</v>
          </cell>
        </row>
        <row r="101">
          <cell r="B101" t="str">
            <v>Maersk Erin</v>
          </cell>
          <cell r="H101" t="str">
            <v>SSH1</v>
          </cell>
        </row>
        <row r="102">
          <cell r="B102" t="str">
            <v>Maersk Etienne</v>
          </cell>
          <cell r="H102" t="str">
            <v>AKO</v>
          </cell>
        </row>
        <row r="103">
          <cell r="B103" t="str">
            <v>Maersk Jamnagar</v>
          </cell>
          <cell r="H103" t="str">
            <v>VPS</v>
          </cell>
        </row>
        <row r="104">
          <cell r="B104" t="str">
            <v>Maersk Kalea</v>
          </cell>
          <cell r="H104" t="str">
            <v>MGA</v>
          </cell>
        </row>
        <row r="105">
          <cell r="B105" t="str">
            <v>Maersk Kara</v>
          </cell>
          <cell r="H105" t="str">
            <v>HKU</v>
          </cell>
        </row>
        <row r="106">
          <cell r="B106" t="str">
            <v>Maersk Katalin</v>
          </cell>
          <cell r="H106" t="str">
            <v>SSH1</v>
          </cell>
        </row>
        <row r="107">
          <cell r="B107" t="str">
            <v>Maersk Katarina</v>
          </cell>
          <cell r="H107" t="str">
            <v>HKU</v>
          </cell>
        </row>
        <row r="108">
          <cell r="B108" t="str">
            <v>Maersk Kate</v>
          </cell>
          <cell r="H108" t="str">
            <v>AKO</v>
          </cell>
        </row>
        <row r="109">
          <cell r="B109" t="str">
            <v>Maersk Kaya</v>
          </cell>
          <cell r="H109" t="str">
            <v>TSE</v>
          </cell>
        </row>
        <row r="110">
          <cell r="B110" t="str">
            <v>Maersk Kiera</v>
          </cell>
          <cell r="H110" t="str">
            <v>HKU</v>
          </cell>
        </row>
        <row r="111">
          <cell r="B111" t="str">
            <v>Maersk Magellan</v>
          </cell>
          <cell r="H111" t="str">
            <v>TSE</v>
          </cell>
        </row>
        <row r="112">
          <cell r="B112" t="str">
            <v>Maersk Malaga</v>
          </cell>
          <cell r="H112" t="str">
            <v>ARA</v>
          </cell>
        </row>
        <row r="113">
          <cell r="B113" t="str">
            <v>Maersk Marmara</v>
          </cell>
          <cell r="H113" t="str">
            <v>PKU</v>
          </cell>
        </row>
        <row r="114">
          <cell r="B114" t="str">
            <v>Maersk Maru</v>
          </cell>
          <cell r="H114" t="str">
            <v>MGA</v>
          </cell>
        </row>
        <row r="115">
          <cell r="B115" t="str">
            <v>Maersk Mediterranean</v>
          </cell>
          <cell r="H115" t="str">
            <v>VMP</v>
          </cell>
        </row>
        <row r="116">
          <cell r="B116" t="str">
            <v>Maersk Messina</v>
          </cell>
          <cell r="H116" t="str">
            <v>NSR</v>
          </cell>
        </row>
        <row r="117">
          <cell r="B117" t="str">
            <v>Maersk Misaki</v>
          </cell>
          <cell r="H117" t="str">
            <v>PKU</v>
          </cell>
        </row>
        <row r="118">
          <cell r="B118" t="str">
            <v>Maersk Mississippi</v>
          </cell>
          <cell r="H118" t="str">
            <v>GGA</v>
          </cell>
        </row>
        <row r="119">
          <cell r="B119" t="str">
            <v>Maersk Miyajima</v>
          </cell>
          <cell r="H119" t="str">
            <v>NSR</v>
          </cell>
        </row>
        <row r="120">
          <cell r="B120" t="str">
            <v>Maersk Murotsu</v>
          </cell>
          <cell r="H120" t="str">
            <v>GGA</v>
          </cell>
        </row>
        <row r="121">
          <cell r="B121" t="str">
            <v>Maersk Pearl</v>
          </cell>
          <cell r="H121" t="str">
            <v>SBH</v>
          </cell>
        </row>
        <row r="122">
          <cell r="B122" t="str">
            <v>Maersk Pelican</v>
          </cell>
          <cell r="H122" t="str">
            <v>VMP</v>
          </cell>
        </row>
        <row r="123">
          <cell r="B123" t="str">
            <v>Maersk Penguin</v>
          </cell>
          <cell r="H123" t="str">
            <v>VPS</v>
          </cell>
        </row>
        <row r="124">
          <cell r="B124" t="str">
            <v>Maersk Petrel</v>
          </cell>
          <cell r="H124" t="str">
            <v>SBH</v>
          </cell>
        </row>
        <row r="125">
          <cell r="B125" t="str">
            <v>Maersk Phoenix</v>
          </cell>
          <cell r="H125" t="str">
            <v>VPS</v>
          </cell>
        </row>
        <row r="126">
          <cell r="B126" t="str">
            <v>Maersk Piper (Scrubber)</v>
          </cell>
          <cell r="H126" t="str">
            <v>VMP</v>
          </cell>
        </row>
        <row r="127">
          <cell r="B127" t="str">
            <v>Maersk Princess</v>
          </cell>
          <cell r="H127" t="str">
            <v>VMP</v>
          </cell>
        </row>
        <row r="128">
          <cell r="B128" t="str">
            <v>Maersk Producer</v>
          </cell>
          <cell r="H128" t="str">
            <v>VMP</v>
          </cell>
        </row>
        <row r="129">
          <cell r="B129" t="str">
            <v>Maersk Progress</v>
          </cell>
          <cell r="H129" t="str">
            <v>VPS</v>
          </cell>
        </row>
        <row r="130">
          <cell r="B130" t="str">
            <v>Maersk Promise</v>
          </cell>
          <cell r="H130" t="str">
            <v>VPS</v>
          </cell>
        </row>
        <row r="131">
          <cell r="B131" t="str">
            <v>Maersk Rosyth</v>
          </cell>
          <cell r="H131" t="str">
            <v>TSE</v>
          </cell>
        </row>
        <row r="132">
          <cell r="B132" t="str">
            <v>Maersk Tacoma</v>
          </cell>
          <cell r="H132" t="str">
            <v>JKA</v>
          </cell>
        </row>
        <row r="133">
          <cell r="B133" t="str">
            <v>Maersk Tampa</v>
          </cell>
          <cell r="H133" t="str">
            <v>MGA</v>
          </cell>
        </row>
        <row r="134">
          <cell r="B134" t="str">
            <v>Maersk Tangier</v>
          </cell>
          <cell r="H134" t="str">
            <v>JKA</v>
          </cell>
        </row>
        <row r="135">
          <cell r="B135" t="str">
            <v>Maersk Teesport</v>
          </cell>
          <cell r="H135" t="str">
            <v>GGA</v>
          </cell>
        </row>
        <row r="136">
          <cell r="B136" t="str">
            <v>Maersk Tianjin</v>
          </cell>
          <cell r="H136" t="str">
            <v>JKA</v>
          </cell>
        </row>
        <row r="137">
          <cell r="B137" t="str">
            <v>Maersk Timaru</v>
          </cell>
          <cell r="H137" t="str">
            <v>RME</v>
          </cell>
        </row>
        <row r="138">
          <cell r="B138" t="str">
            <v>Maersk Tokyo</v>
          </cell>
          <cell r="H138" t="str">
            <v>VMP</v>
          </cell>
        </row>
        <row r="139">
          <cell r="B139" t="str">
            <v>Maersk Torshavn</v>
          </cell>
          <cell r="H139" t="str">
            <v>RME</v>
          </cell>
        </row>
        <row r="140">
          <cell r="B140" t="str">
            <v>Maersk Trenton</v>
          </cell>
          <cell r="H140" t="str">
            <v>GGA</v>
          </cell>
        </row>
        <row r="141">
          <cell r="B141" t="str">
            <v>Maersk Trieste</v>
          </cell>
          <cell r="H141" t="str">
            <v>PKU</v>
          </cell>
        </row>
        <row r="142">
          <cell r="B142" t="str">
            <v>MS Simon</v>
          </cell>
          <cell r="H142" t="str">
            <v>VBU</v>
          </cell>
        </row>
        <row r="143">
          <cell r="B143" t="str">
            <v>MS Sophie</v>
          </cell>
          <cell r="H143" t="str">
            <v>ARA</v>
          </cell>
        </row>
        <row r="144">
          <cell r="B144" t="str">
            <v>Nave Pyxis</v>
          </cell>
          <cell r="H144" t="str">
            <v>RME</v>
          </cell>
        </row>
        <row r="145">
          <cell r="B145" t="str">
            <v>Nave Sextans</v>
          </cell>
          <cell r="H145" t="str">
            <v>RME</v>
          </cell>
        </row>
        <row r="146">
          <cell r="B146" t="str">
            <v>New Dawn</v>
          </cell>
          <cell r="H146" t="str">
            <v>GGA</v>
          </cell>
        </row>
        <row r="147">
          <cell r="B147" t="str">
            <v xml:space="preserve">Nikos M </v>
          </cell>
          <cell r="H147"/>
        </row>
        <row r="148">
          <cell r="B148" t="str">
            <v>Nina</v>
          </cell>
          <cell r="H148" t="str">
            <v>VBU</v>
          </cell>
        </row>
        <row r="149">
          <cell r="B149" t="str">
            <v>Nord Organiser</v>
          </cell>
          <cell r="H149" t="str">
            <v>JKA</v>
          </cell>
        </row>
        <row r="150">
          <cell r="B150" t="str">
            <v>Nord Vantage</v>
          </cell>
          <cell r="H150" t="str">
            <v>MSA</v>
          </cell>
        </row>
        <row r="151">
          <cell r="B151" t="str">
            <v>Orpheus</v>
          </cell>
          <cell r="H151" t="str">
            <v>PKU</v>
          </cell>
        </row>
        <row r="152">
          <cell r="B152" t="str">
            <v>Perseus N</v>
          </cell>
          <cell r="H152" t="str">
            <v>AKO</v>
          </cell>
        </row>
        <row r="153">
          <cell r="B153" t="str">
            <v>Pine Express</v>
          </cell>
          <cell r="H153" t="str">
            <v>PKU</v>
          </cell>
        </row>
        <row r="154">
          <cell r="B154" t="str">
            <v>Pro Onyx (Scrubber)</v>
          </cell>
          <cell r="H154" t="str">
            <v>NSR</v>
          </cell>
        </row>
        <row r="155">
          <cell r="B155" t="str">
            <v>Proteus (Scrubber)</v>
          </cell>
          <cell r="H155" t="str">
            <v>RME</v>
          </cell>
        </row>
        <row r="156">
          <cell r="B156" t="str">
            <v>Ras Maersk</v>
          </cell>
          <cell r="H156" t="str">
            <v>MGA</v>
          </cell>
        </row>
        <row r="157">
          <cell r="B157" t="str">
            <v>Rhino</v>
          </cell>
          <cell r="H157" t="str">
            <v>AKO</v>
          </cell>
        </row>
        <row r="158">
          <cell r="B158" t="str">
            <v>Ribe Maersk</v>
          </cell>
          <cell r="H158" t="str">
            <v>ASU</v>
          </cell>
        </row>
        <row r="159">
          <cell r="B159" t="str">
            <v>Robert Maersk</v>
          </cell>
          <cell r="H159" t="str">
            <v>MGA</v>
          </cell>
        </row>
        <row r="160">
          <cell r="B160" t="str">
            <v>Romoe Maersk</v>
          </cell>
          <cell r="H160" t="str">
            <v>MGA</v>
          </cell>
        </row>
        <row r="161">
          <cell r="B161" t="str">
            <v>Roy Maersk</v>
          </cell>
          <cell r="H161" t="str">
            <v>SSH1</v>
          </cell>
        </row>
        <row r="162">
          <cell r="B162" t="str">
            <v>Samsung 1</v>
          </cell>
          <cell r="H162"/>
        </row>
        <row r="163">
          <cell r="B163" t="str">
            <v>Samsung 2</v>
          </cell>
          <cell r="H163"/>
        </row>
        <row r="164">
          <cell r="B164" t="str">
            <v>Samsung 3</v>
          </cell>
          <cell r="H164"/>
        </row>
        <row r="165">
          <cell r="B165" t="str">
            <v>Sanmar Sangeet</v>
          </cell>
          <cell r="H165" t="str">
            <v>SBH</v>
          </cell>
        </row>
        <row r="166">
          <cell r="B166" t="str">
            <v>Sloman Themis</v>
          </cell>
          <cell r="H166" t="str">
            <v>TSE</v>
          </cell>
        </row>
        <row r="167">
          <cell r="B167" t="str">
            <v>Sloman Thetis</v>
          </cell>
          <cell r="H167" t="str">
            <v>TSE</v>
          </cell>
        </row>
        <row r="168">
          <cell r="B168" t="str">
            <v>St. Michaelis</v>
          </cell>
          <cell r="H168" t="str">
            <v>VMP</v>
          </cell>
        </row>
        <row r="169">
          <cell r="B169" t="str">
            <v>Stamatia (Scrubber)</v>
          </cell>
          <cell r="H169" t="str">
            <v>GGA</v>
          </cell>
        </row>
        <row r="170">
          <cell r="B170" t="str">
            <v>Star N</v>
          </cell>
          <cell r="H170" t="str">
            <v>VBU</v>
          </cell>
        </row>
        <row r="171">
          <cell r="B171" t="str">
            <v xml:space="preserve">Stavanger Pioneer </v>
          </cell>
          <cell r="H171" t="str">
            <v>RME</v>
          </cell>
        </row>
        <row r="172">
          <cell r="B172" t="str">
            <v>Tanker Remlin</v>
          </cell>
          <cell r="H172" t="str">
            <v>AKO</v>
          </cell>
        </row>
        <row r="173">
          <cell r="B173" t="str">
            <v>Tanker Riesa</v>
          </cell>
          <cell r="H173" t="str">
            <v>HKU</v>
          </cell>
        </row>
        <row r="174">
          <cell r="B174" t="str">
            <v>Zagara</v>
          </cell>
          <cell r="H174" t="str">
            <v>SSH1</v>
          </cell>
        </row>
        <row r="175">
          <cell r="B175"/>
          <cell r="H175"/>
        </row>
        <row r="176">
          <cell r="B176"/>
          <cell r="H176"/>
        </row>
        <row r="177">
          <cell r="B177"/>
          <cell r="H177"/>
        </row>
        <row r="183">
          <cell r="B183" t="str">
            <v>#NORIENT SCORPIUS</v>
          </cell>
          <cell r="H183"/>
        </row>
        <row r="184">
          <cell r="B184" t="str">
            <v>Challenge Pacific</v>
          </cell>
          <cell r="H184"/>
        </row>
        <row r="185">
          <cell r="B185" t="str">
            <v>#Leopard Moon</v>
          </cell>
          <cell r="H185"/>
        </row>
        <row r="186">
          <cell r="B186" t="str">
            <v>#Alpine Mathilde</v>
          </cell>
          <cell r="H186"/>
        </row>
        <row r="187">
          <cell r="B187" t="str">
            <v xml:space="preserve">#Bergen TS </v>
          </cell>
          <cell r="H187"/>
        </row>
        <row r="188">
          <cell r="B188" t="str">
            <v>#Dolvikien</v>
          </cell>
          <cell r="H188"/>
        </row>
        <row r="189">
          <cell r="B189" t="str">
            <v>Rita Maersk</v>
          </cell>
          <cell r="H189"/>
        </row>
        <row r="190">
          <cell r="B190" t="str">
            <v>#Sikinos</v>
          </cell>
          <cell r="H190" t="str">
            <v xml:space="preserve"> </v>
          </cell>
        </row>
        <row r="191">
          <cell r="B191" t="str">
            <v>Silver Etrema</v>
          </cell>
          <cell r="H191" t="str">
            <v xml:space="preserve"> </v>
          </cell>
        </row>
        <row r="192">
          <cell r="B192" t="str">
            <v>#Gold Point</v>
          </cell>
          <cell r="H192" t="str">
            <v xml:space="preserve"> </v>
          </cell>
        </row>
        <row r="193">
          <cell r="B193" t="str">
            <v>#Rbd Gino Ferretti</v>
          </cell>
          <cell r="H193" t="str">
            <v xml:space="preserve"> </v>
          </cell>
        </row>
        <row r="194">
          <cell r="B194" t="str">
            <v>Chrysalis</v>
          </cell>
          <cell r="H194" t="str">
            <v xml:space="preserve"> </v>
          </cell>
        </row>
        <row r="195">
          <cell r="B195" t="str">
            <v>#Yang Li Hu</v>
          </cell>
          <cell r="H195" t="str">
            <v xml:space="preserve"> </v>
          </cell>
        </row>
        <row r="196">
          <cell r="B196" t="str">
            <v xml:space="preserve">#Banglar Agradoot </v>
          </cell>
          <cell r="H196" t="str">
            <v xml:space="preserve"> </v>
          </cell>
        </row>
        <row r="197">
          <cell r="B197" t="str">
            <v>#Berenike</v>
          </cell>
          <cell r="H197" t="str">
            <v xml:space="preserve"> </v>
          </cell>
        </row>
        <row r="198">
          <cell r="B198" t="str">
            <v xml:space="preserve">#Marlin Majestic </v>
          </cell>
          <cell r="H198" t="str">
            <v xml:space="preserve"> </v>
          </cell>
        </row>
        <row r="199">
          <cell r="B199" t="str">
            <v>Piper</v>
          </cell>
          <cell r="H199" t="str">
            <v xml:space="preserve"> </v>
          </cell>
        </row>
        <row r="200">
          <cell r="B200" t="str">
            <v>Maersk Jeddah</v>
          </cell>
          <cell r="H200" t="str">
            <v xml:space="preserve"> </v>
          </cell>
        </row>
        <row r="201">
          <cell r="B201" t="str">
            <v>Unique Explorer</v>
          </cell>
          <cell r="H201" t="str">
            <v xml:space="preserve"> </v>
          </cell>
        </row>
        <row r="202">
          <cell r="B202" t="str">
            <v>#High Seas</v>
          </cell>
          <cell r="H202" t="str">
            <v xml:space="preserve"> </v>
          </cell>
        </row>
        <row r="203">
          <cell r="B203" t="str">
            <v>#Atlanta Spirit</v>
          </cell>
          <cell r="H203" t="str">
            <v xml:space="preserve"> </v>
          </cell>
        </row>
        <row r="204">
          <cell r="B204" t="str">
            <v>#Bei Jiang</v>
          </cell>
          <cell r="H204" t="str">
            <v xml:space="preserve"> </v>
          </cell>
        </row>
        <row r="205">
          <cell r="B205" t="str">
            <v>Maersk Raliegh</v>
          </cell>
          <cell r="H205" t="str">
            <v xml:space="preserve"> </v>
          </cell>
        </row>
        <row r="206">
          <cell r="B206" t="str">
            <v>Stenawaco Andrea Corrado</v>
          </cell>
          <cell r="H206" t="str">
            <v xml:space="preserve"> </v>
          </cell>
        </row>
        <row r="207">
          <cell r="B207" t="str">
            <v>#Liwa-V</v>
          </cell>
          <cell r="H207" t="str">
            <v xml:space="preserve"> </v>
          </cell>
        </row>
        <row r="208">
          <cell r="B208" t="str">
            <v>Celsius Richmond</v>
          </cell>
          <cell r="H208" t="str">
            <v xml:space="preserve"> </v>
          </cell>
        </row>
        <row r="209">
          <cell r="B209" t="str">
            <v>Citrus Express</v>
          </cell>
          <cell r="H209" t="str">
            <v xml:space="preserve"> </v>
          </cell>
        </row>
        <row r="210">
          <cell r="B210" t="str">
            <v>#Alpine Liberty</v>
          </cell>
          <cell r="H210" t="str">
            <v xml:space="preserve"> </v>
          </cell>
        </row>
        <row r="211">
          <cell r="B211" t="str">
            <v>#Hafnia Crux</v>
          </cell>
          <cell r="H211" t="str">
            <v xml:space="preserve"> </v>
          </cell>
        </row>
        <row r="212">
          <cell r="B212" t="str">
            <v xml:space="preserve">Skylark </v>
          </cell>
          <cell r="H212" t="str">
            <v xml:space="preserve"> </v>
          </cell>
        </row>
        <row r="213">
          <cell r="B213" t="str">
            <v>Navigare Pactor</v>
          </cell>
          <cell r="H213" t="str">
            <v xml:space="preserve"> </v>
          </cell>
        </row>
        <row r="214">
          <cell r="B214" t="str">
            <v>High Mars</v>
          </cell>
          <cell r="H214" t="str">
            <v xml:space="preserve"> </v>
          </cell>
        </row>
        <row r="215">
          <cell r="B215" t="str">
            <v>Alpine Mystery</v>
          </cell>
          <cell r="H215" t="str">
            <v xml:space="preserve"> </v>
          </cell>
        </row>
        <row r="216">
          <cell r="B216" t="str">
            <v>#Elaia</v>
          </cell>
          <cell r="H216" t="str">
            <v xml:space="preserve"> </v>
          </cell>
        </row>
        <row r="217">
          <cell r="B217" t="str">
            <v>#Patricia</v>
          </cell>
          <cell r="H217" t="str">
            <v xml:space="preserve"> </v>
          </cell>
        </row>
        <row r="218">
          <cell r="B218" t="str">
            <v>#Elandra Star</v>
          </cell>
          <cell r="H218" t="str">
            <v xml:space="preserve"> </v>
          </cell>
        </row>
        <row r="219">
          <cell r="B219" t="str">
            <v>#Overseas Mykonos</v>
          </cell>
          <cell r="H219" t="str">
            <v xml:space="preserve"> </v>
          </cell>
        </row>
        <row r="220">
          <cell r="B220" t="str">
            <v>Marine Express</v>
          </cell>
          <cell r="H220" t="str">
            <v xml:space="preserve"> </v>
          </cell>
        </row>
        <row r="221">
          <cell r="B221" t="str">
            <v>Maersk Prosper</v>
          </cell>
        </row>
        <row r="222">
          <cell r="B222" t="str">
            <v xml:space="preserve">#Manuela Bottiglieri </v>
          </cell>
        </row>
        <row r="223">
          <cell r="B223" t="str">
            <v>#Arsos M</v>
          </cell>
          <cell r="H223" t="str">
            <v xml:space="preserve"> </v>
          </cell>
        </row>
        <row r="224">
          <cell r="B224" t="str">
            <v>Lavela</v>
          </cell>
        </row>
        <row r="225">
          <cell r="B225" t="str">
            <v>Stavanger Breeze</v>
          </cell>
        </row>
        <row r="226">
          <cell r="B226" t="str">
            <v>#Nave Atria</v>
          </cell>
          <cell r="H226" t="str">
            <v xml:space="preserve"> </v>
          </cell>
        </row>
        <row r="227">
          <cell r="B227" t="str">
            <v>Mahadah Silver</v>
          </cell>
        </row>
        <row r="228">
          <cell r="B228" t="str">
            <v>Queen Express</v>
          </cell>
        </row>
        <row r="229">
          <cell r="B229" t="str">
            <v>VS Leia</v>
          </cell>
        </row>
        <row r="230">
          <cell r="B230" t="str">
            <v>Centennial Misumi</v>
          </cell>
        </row>
        <row r="231">
          <cell r="B231" t="str">
            <v>#Seaodyssey</v>
          </cell>
          <cell r="H231" t="str">
            <v xml:space="preserve"> </v>
          </cell>
        </row>
        <row r="232">
          <cell r="B232" t="str">
            <v>Luigi Lagrange</v>
          </cell>
          <cell r="H232" t="str">
            <v xml:space="preserve"> </v>
          </cell>
        </row>
        <row r="233">
          <cell r="B233" t="str">
            <v xml:space="preserve">#Overseas Mykonos </v>
          </cell>
        </row>
        <row r="234">
          <cell r="B234" t="str">
            <v>#Solando</v>
          </cell>
        </row>
        <row r="235">
          <cell r="B235" t="str">
            <v>Nave Equinox</v>
          </cell>
        </row>
        <row r="236">
          <cell r="B236" t="str">
            <v>#Hiafnia Lotte</v>
          </cell>
        </row>
        <row r="237">
          <cell r="B237" t="str">
            <v>#Marinoula</v>
          </cell>
        </row>
        <row r="238">
          <cell r="B238" t="str">
            <v>Voge Trust</v>
          </cell>
        </row>
        <row r="239">
          <cell r="B239" t="str">
            <v>#Patras</v>
          </cell>
        </row>
        <row r="240">
          <cell r="B240" t="str">
            <v>Esther</v>
          </cell>
        </row>
        <row r="241">
          <cell r="B241" t="str">
            <v>#Bneider</v>
          </cell>
        </row>
        <row r="242">
          <cell r="B242" t="str">
            <v>Maersk Mizushima</v>
          </cell>
        </row>
        <row r="243">
          <cell r="B243" t="str">
            <v>#Bro Alma</v>
          </cell>
        </row>
        <row r="244">
          <cell r="B244" t="str">
            <v>#Venice A</v>
          </cell>
        </row>
        <row r="245">
          <cell r="B245" t="str">
            <v>#Stena Primorsk</v>
          </cell>
        </row>
        <row r="246">
          <cell r="B246" t="str">
            <v>Jag Lokesh</v>
          </cell>
        </row>
        <row r="247">
          <cell r="B247" t="str">
            <v>Voge Dignity</v>
          </cell>
        </row>
        <row r="248">
          <cell r="B248" t="str">
            <v>#Stena Superior</v>
          </cell>
        </row>
        <row r="249">
          <cell r="B249" t="str">
            <v>#Anneleen Knutsen</v>
          </cell>
        </row>
        <row r="250">
          <cell r="B250" t="str">
            <v>#Port Union</v>
          </cell>
        </row>
        <row r="251">
          <cell r="B251" t="str">
            <v>#Yukon Star</v>
          </cell>
        </row>
        <row r="252">
          <cell r="B252" t="str">
            <v>#Cape Bacton</v>
          </cell>
        </row>
        <row r="253">
          <cell r="B253" t="str">
            <v>#FS Dlilgence</v>
          </cell>
        </row>
        <row r="254">
          <cell r="B254" t="str">
            <v>CPO Larisa Athena</v>
          </cell>
        </row>
        <row r="255">
          <cell r="B255" t="str">
            <v>#FS Endeavor</v>
          </cell>
        </row>
        <row r="256">
          <cell r="B256" t="str">
            <v>#NS Bravo</v>
          </cell>
        </row>
        <row r="257">
          <cell r="B257" t="str">
            <v>#Ocean Spirit</v>
          </cell>
        </row>
        <row r="258">
          <cell r="B258" t="str">
            <v>CPO Larisa Artemis</v>
          </cell>
        </row>
        <row r="259">
          <cell r="B259" t="str">
            <v>#Shandong Zihe</v>
          </cell>
        </row>
        <row r="260">
          <cell r="B260" t="str">
            <v>Ceylon</v>
          </cell>
        </row>
        <row r="261">
          <cell r="B261" t="str">
            <v>Pacific Zircon</v>
          </cell>
        </row>
        <row r="262">
          <cell r="B262" t="str">
            <v>Pacific Beryl</v>
          </cell>
        </row>
        <row r="263">
          <cell r="B263" t="str">
            <v>Glory Crescent</v>
          </cell>
        </row>
        <row r="264">
          <cell r="B264" t="str">
            <v>Iver Exact ( MR)</v>
          </cell>
        </row>
        <row r="265">
          <cell r="B265" t="str">
            <v>CPO Larisa Hestia</v>
          </cell>
        </row>
        <row r="266">
          <cell r="B266" t="str">
            <v>Maersk Rhode Island</v>
          </cell>
        </row>
        <row r="267">
          <cell r="B267" t="str">
            <v>Pacific Onyx</v>
          </cell>
        </row>
        <row r="268">
          <cell r="B268" t="str">
            <v>Maersk Misumi</v>
          </cell>
        </row>
        <row r="269">
          <cell r="B269" t="str">
            <v>Allegra</v>
          </cell>
        </row>
        <row r="270">
          <cell r="B270" t="str">
            <v>Maersk Mishima</v>
          </cell>
        </row>
        <row r="272">
          <cell r="B272" t="str">
            <v>#Single</v>
          </cell>
        </row>
        <row r="273">
          <cell r="B273" t="str">
            <v>#Star Kestrel</v>
          </cell>
        </row>
        <row r="274">
          <cell r="B274" t="str">
            <v>Iver Experience ( MR)</v>
          </cell>
        </row>
        <row r="275">
          <cell r="B275" t="str">
            <v>Navigare Pars</v>
          </cell>
        </row>
        <row r="276">
          <cell r="B276" t="str">
            <v>Iver Exporter ( MR)</v>
          </cell>
        </row>
        <row r="277">
          <cell r="B277" t="str">
            <v>#Aretea</v>
          </cell>
        </row>
        <row r="278">
          <cell r="B278" t="str">
            <v>Atlantic Sirius</v>
          </cell>
        </row>
        <row r="279">
          <cell r="B279" t="str">
            <v>#Gijon Knutsen</v>
          </cell>
        </row>
        <row r="280">
          <cell r="B280" t="str">
            <v>VS Lisbeth</v>
          </cell>
        </row>
        <row r="281">
          <cell r="B281" t="str">
            <v>#Baltic Freedom</v>
          </cell>
        </row>
        <row r="282">
          <cell r="B282" t="str">
            <v>Miss Mariarosaria</v>
          </cell>
        </row>
        <row r="283">
          <cell r="B283" t="str">
            <v>Palanca Maputo</v>
          </cell>
        </row>
        <row r="284">
          <cell r="B284" t="str">
            <v>Peonia</v>
          </cell>
        </row>
        <row r="285">
          <cell r="B285" t="str">
            <v>Handytankers Spirit</v>
          </cell>
        </row>
        <row r="286">
          <cell r="B286" t="str">
            <v>#BW Merlin</v>
          </cell>
        </row>
        <row r="287">
          <cell r="B287" t="str">
            <v>Sophie Schulte</v>
          </cell>
        </row>
        <row r="288">
          <cell r="B288" t="str">
            <v>Maersk Privilege</v>
          </cell>
        </row>
        <row r="289">
          <cell r="B289" t="str">
            <v>St Pauli</v>
          </cell>
        </row>
        <row r="290">
          <cell r="B290" t="str">
            <v>#Orinoco Star</v>
          </cell>
        </row>
        <row r="291">
          <cell r="B291" t="str">
            <v>Maersk Ellen</v>
          </cell>
        </row>
        <row r="292">
          <cell r="B292" t="str">
            <v>Maersk Mikage</v>
          </cell>
        </row>
        <row r="293">
          <cell r="B293" t="str">
            <v>CSC Cyanite</v>
          </cell>
        </row>
        <row r="294">
          <cell r="B294" t="str">
            <v>CSC Rising Sun</v>
          </cell>
        </row>
        <row r="295">
          <cell r="B295" t="str">
            <v>Nina</v>
          </cell>
        </row>
        <row r="296">
          <cell r="B296" t="str">
            <v>#Kandava</v>
          </cell>
        </row>
        <row r="297">
          <cell r="B297" t="str">
            <v>#Sloman Themis</v>
          </cell>
        </row>
        <row r="298">
          <cell r="B298" t="str">
            <v>Maersk Maya</v>
          </cell>
        </row>
        <row r="299">
          <cell r="B299" t="str">
            <v>Grazia</v>
          </cell>
        </row>
        <row r="300">
          <cell r="B300" t="str">
            <v>#Electa</v>
          </cell>
        </row>
        <row r="301">
          <cell r="B301" t="str">
            <v>Nave Capella</v>
          </cell>
        </row>
        <row r="302">
          <cell r="B302" t="str">
            <v>#Chiberta</v>
          </cell>
        </row>
        <row r="303">
          <cell r="B303" t="str">
            <v>#Lafayette Bay</v>
          </cell>
        </row>
        <row r="304">
          <cell r="B304" t="str">
            <v>Seaways Ambermar</v>
          </cell>
        </row>
        <row r="305">
          <cell r="B305" t="str">
            <v>#Grand</v>
          </cell>
        </row>
        <row r="306">
          <cell r="B306" t="str">
            <v>#British Resource</v>
          </cell>
        </row>
        <row r="307">
          <cell r="B307" t="str">
            <v>#Ottoman Nobility</v>
          </cell>
        </row>
        <row r="308">
          <cell r="B308" t="str">
            <v>Arionas</v>
          </cell>
        </row>
        <row r="309">
          <cell r="B309" t="str">
            <v>#Patagonia</v>
          </cell>
        </row>
        <row r="310">
          <cell r="B310" t="str">
            <v>Maersk Hayama</v>
          </cell>
        </row>
        <row r="311">
          <cell r="B311" t="str">
            <v>#Furevik</v>
          </cell>
        </row>
        <row r="312">
          <cell r="B312" t="str">
            <v>#Ardmore Seawolf</v>
          </cell>
        </row>
        <row r="313">
          <cell r="B313" t="str">
            <v>#Aiolos</v>
          </cell>
        </row>
        <row r="314">
          <cell r="B314" t="str">
            <v>#Nonou</v>
          </cell>
        </row>
        <row r="315">
          <cell r="B315" t="str">
            <v>#NS Bravo</v>
          </cell>
        </row>
        <row r="316">
          <cell r="B316" t="str">
            <v>Torea</v>
          </cell>
        </row>
        <row r="317">
          <cell r="B317" t="str">
            <v>Fidias</v>
          </cell>
        </row>
        <row r="318">
          <cell r="B318" t="str">
            <v>Revel</v>
          </cell>
        </row>
        <row r="319">
          <cell r="B319" t="str">
            <v>Endeavour</v>
          </cell>
        </row>
        <row r="320">
          <cell r="B320" t="str">
            <v>Yukon Star</v>
          </cell>
        </row>
        <row r="321">
          <cell r="B321" t="str">
            <v>Maersk Rapier</v>
          </cell>
        </row>
        <row r="322">
          <cell r="B322" t="str">
            <v>Fresia</v>
          </cell>
        </row>
        <row r="323">
          <cell r="B323" t="str">
            <v>Rosa Maersk</v>
          </cell>
        </row>
        <row r="324">
          <cell r="B324" t="str">
            <v>Chem Helen</v>
          </cell>
        </row>
        <row r="325">
          <cell r="B325" t="str">
            <v>Oriental Diamond</v>
          </cell>
        </row>
        <row r="326">
          <cell r="B326" t="str">
            <v>Overseas Petromar</v>
          </cell>
        </row>
        <row r="327">
          <cell r="B327" t="str">
            <v>TAMBOURIN</v>
          </cell>
        </row>
        <row r="328">
          <cell r="B328" t="str">
            <v>Iver Express( MR)</v>
          </cell>
        </row>
        <row r="329">
          <cell r="B329" t="str">
            <v>Hafnia Sunda</v>
          </cell>
        </row>
        <row r="330">
          <cell r="B330" t="str">
            <v>Orinoco Star</v>
          </cell>
        </row>
        <row r="331">
          <cell r="B331" t="str">
            <v>Iver Example ( MR)</v>
          </cell>
        </row>
        <row r="332">
          <cell r="B332" t="str">
            <v>Hafnia Karava</v>
          </cell>
        </row>
        <row r="333">
          <cell r="B333" t="str">
            <v>Freja Maersk</v>
          </cell>
        </row>
        <row r="334">
          <cell r="B334" t="str">
            <v>Advance II</v>
          </cell>
        </row>
        <row r="335">
          <cell r="B335" t="str">
            <v>Perseus N</v>
          </cell>
        </row>
        <row r="336">
          <cell r="B336" t="str">
            <v>Star N</v>
          </cell>
        </row>
        <row r="337">
          <cell r="B337" t="str">
            <v>Overseas Santorini</v>
          </cell>
        </row>
        <row r="338">
          <cell r="B338" t="str">
            <v xml:space="preserve">Sanmar Sonnet </v>
          </cell>
        </row>
        <row r="339">
          <cell r="B339" t="str">
            <v>Overseas Sifnos</v>
          </cell>
        </row>
        <row r="340">
          <cell r="B340" t="str">
            <v>Eagle Milan</v>
          </cell>
        </row>
        <row r="341">
          <cell r="B341" t="str">
            <v>Nordic Ruth</v>
          </cell>
        </row>
        <row r="342">
          <cell r="B342" t="str">
            <v>Marie Kirk</v>
          </cell>
        </row>
        <row r="343">
          <cell r="B343" t="str">
            <v>Nordic Amy</v>
          </cell>
        </row>
        <row r="344">
          <cell r="B344" t="str">
            <v>Nordic Hanne</v>
          </cell>
        </row>
        <row r="345">
          <cell r="B345" t="str">
            <v>Frida Maersk</v>
          </cell>
        </row>
        <row r="346">
          <cell r="B346" t="str">
            <v>Richard Maersk</v>
          </cell>
        </row>
        <row r="347">
          <cell r="B347" t="str">
            <v>Nordic Pia</v>
          </cell>
        </row>
        <row r="348">
          <cell r="B348" t="str">
            <v>Nordic Agnetha</v>
          </cell>
        </row>
        <row r="349">
          <cell r="B349" t="str">
            <v>High Enterprise</v>
          </cell>
        </row>
        <row r="350">
          <cell r="B350" t="str">
            <v>Elbtank Germany</v>
          </cell>
        </row>
        <row r="351">
          <cell r="B351" t="str">
            <v>Alice</v>
          </cell>
        </row>
        <row r="352">
          <cell r="B352" t="str">
            <v>Carla Maersk</v>
          </cell>
        </row>
        <row r="353">
          <cell r="B353" t="str">
            <v>Atlantic Aquarius</v>
          </cell>
        </row>
        <row r="354">
          <cell r="B354" t="str">
            <v>Melody</v>
          </cell>
        </row>
        <row r="355">
          <cell r="B355" t="str">
            <v>Atlantic polaris</v>
          </cell>
        </row>
        <row r="356">
          <cell r="B356" t="str">
            <v>High Mercury</v>
          </cell>
        </row>
        <row r="357">
          <cell r="B357" t="str">
            <v>Elbtank Denmark</v>
          </cell>
        </row>
        <row r="358">
          <cell r="B358" t="str">
            <v>Overseas Kimolos</v>
          </cell>
        </row>
        <row r="359">
          <cell r="B359" t="str">
            <v>Alexandros II</v>
          </cell>
        </row>
        <row r="360">
          <cell r="B360" t="str">
            <v>Atlantic breeze</v>
          </cell>
        </row>
        <row r="361">
          <cell r="B361" t="str">
            <v>High Saturn</v>
          </cell>
        </row>
        <row r="362">
          <cell r="B362" t="str">
            <v>Handytankers Miracle</v>
          </cell>
        </row>
        <row r="363">
          <cell r="B363" t="str">
            <v>Elbtank France</v>
          </cell>
        </row>
        <row r="364">
          <cell r="B364" t="str">
            <v>Bauci</v>
          </cell>
        </row>
        <row r="365">
          <cell r="B365" t="str">
            <v>Adriatic Wave</v>
          </cell>
        </row>
        <row r="366">
          <cell r="B366" t="str">
            <v>African Future</v>
          </cell>
        </row>
        <row r="367">
          <cell r="B367" t="str">
            <v>Agean Wave</v>
          </cell>
        </row>
        <row r="368">
          <cell r="B368" t="str">
            <v>Alessandra Bottiglieri</v>
          </cell>
        </row>
        <row r="369">
          <cell r="B369" t="str">
            <v>Alia</v>
          </cell>
        </row>
        <row r="370">
          <cell r="B370" t="str">
            <v>Amy</v>
          </cell>
        </row>
        <row r="371">
          <cell r="B371" t="str">
            <v>AS Latvia</v>
          </cell>
        </row>
        <row r="372">
          <cell r="B372" t="str">
            <v>AS Levantia</v>
          </cell>
        </row>
        <row r="373">
          <cell r="B373" t="str">
            <v>AS Liguria</v>
          </cell>
        </row>
        <row r="374">
          <cell r="B374" t="str">
            <v>AS Livadia</v>
          </cell>
        </row>
        <row r="375">
          <cell r="B375" t="str">
            <v>AS Lutetia</v>
          </cell>
        </row>
        <row r="376">
          <cell r="B376" t="str">
            <v>Aurora</v>
          </cell>
        </row>
        <row r="377">
          <cell r="B377" t="str">
            <v>Baffin</v>
          </cell>
        </row>
        <row r="378">
          <cell r="B378" t="str">
            <v>Beas Spirit</v>
          </cell>
        </row>
        <row r="379">
          <cell r="B379" t="str">
            <v>Beth</v>
          </cell>
        </row>
        <row r="380">
          <cell r="B380" t="str">
            <v>Biscaglia</v>
          </cell>
        </row>
        <row r="381">
          <cell r="B381" t="str">
            <v>Britta Maersk</v>
          </cell>
        </row>
        <row r="382">
          <cell r="B382" t="str">
            <v>Bro Albert</v>
          </cell>
        </row>
        <row r="383">
          <cell r="B383" t="str">
            <v>Bro Alexandre (Maersk Cassandra)</v>
          </cell>
        </row>
        <row r="384">
          <cell r="B384" t="str">
            <v>Bro Arthur Now Maersk Cameron</v>
          </cell>
        </row>
        <row r="385">
          <cell r="B385" t="str">
            <v>Bro Caroline</v>
          </cell>
        </row>
        <row r="386">
          <cell r="B386" t="str">
            <v>Bro Cathrine</v>
          </cell>
        </row>
        <row r="387">
          <cell r="B387" t="str">
            <v>Bro Cecile</v>
          </cell>
        </row>
        <row r="388">
          <cell r="B388" t="str">
            <v>Bro Charlotte</v>
          </cell>
        </row>
        <row r="389">
          <cell r="B389" t="str">
            <v>Bro Edgar</v>
          </cell>
        </row>
        <row r="390">
          <cell r="B390" t="str">
            <v>Bro Edward</v>
          </cell>
        </row>
        <row r="391">
          <cell r="B391" t="str">
            <v>Bro Ellen</v>
          </cell>
        </row>
        <row r="392">
          <cell r="B392" t="str">
            <v>Bro Elliot</v>
          </cell>
        </row>
        <row r="393">
          <cell r="B393" t="str">
            <v>Bro Erin</v>
          </cell>
        </row>
        <row r="394">
          <cell r="B394" t="str">
            <v>Bro Premium</v>
          </cell>
        </row>
        <row r="395">
          <cell r="B395" t="str">
            <v>Bro Priority</v>
          </cell>
        </row>
        <row r="396">
          <cell r="B396" t="str">
            <v>Bro Provider</v>
          </cell>
        </row>
        <row r="397">
          <cell r="B397" t="str">
            <v>Chemtrans Jacobi</v>
          </cell>
        </row>
        <row r="398">
          <cell r="B398" t="str">
            <v>Cielo del Baltico</v>
          </cell>
        </row>
        <row r="399">
          <cell r="B399" t="str">
            <v>Cielo di Bothnia</v>
          </cell>
        </row>
        <row r="400">
          <cell r="B400" t="str">
            <v>Cielo di Guangzhou</v>
          </cell>
        </row>
        <row r="401">
          <cell r="B401" t="str">
            <v>Cielo di Londra</v>
          </cell>
        </row>
        <row r="402">
          <cell r="B402" t="str">
            <v>Cielo di Milano</v>
          </cell>
        </row>
        <row r="403">
          <cell r="B403" t="str">
            <v>Cielo di Napoli</v>
          </cell>
        </row>
        <row r="404">
          <cell r="B404" t="str">
            <v>Cielo di Parigi</v>
          </cell>
        </row>
        <row r="405">
          <cell r="B405" t="str">
            <v>Cielo di Roma</v>
          </cell>
        </row>
        <row r="406">
          <cell r="B406" t="str">
            <v>Cielo di Salerno</v>
          </cell>
        </row>
        <row r="407">
          <cell r="B407" t="str">
            <v>Cilaos</v>
          </cell>
        </row>
        <row r="408">
          <cell r="B408" t="str">
            <v>Citron</v>
          </cell>
        </row>
        <row r="409">
          <cell r="B409" t="str">
            <v>Citrus</v>
          </cell>
        </row>
        <row r="410">
          <cell r="B410" t="str">
            <v>CPO England</v>
          </cell>
        </row>
        <row r="411">
          <cell r="B411" t="str">
            <v>CPO Finland</v>
          </cell>
        </row>
        <row r="412">
          <cell r="B412" t="str">
            <v>CPO France</v>
          </cell>
        </row>
        <row r="413">
          <cell r="B413" t="str">
            <v>CPO Germany</v>
          </cell>
        </row>
        <row r="414">
          <cell r="B414" t="str">
            <v>CPO Italy</v>
          </cell>
        </row>
        <row r="415">
          <cell r="B415" t="str">
            <v>CPO Norway</v>
          </cell>
        </row>
        <row r="416">
          <cell r="B416" t="str">
            <v>CPO Russia</v>
          </cell>
        </row>
        <row r="417">
          <cell r="B417" t="str">
            <v>CPO Sweden</v>
          </cell>
        </row>
        <row r="418">
          <cell r="B418" t="str">
            <v>Diana</v>
          </cell>
        </row>
        <row r="419">
          <cell r="B419" t="str">
            <v>Elisa</v>
          </cell>
        </row>
        <row r="420">
          <cell r="B420" t="str">
            <v>Futura</v>
          </cell>
        </row>
        <row r="421">
          <cell r="B421" t="str">
            <v>Gan-Sabre</v>
          </cell>
        </row>
        <row r="422">
          <cell r="B422" t="str">
            <v>Gan-Shield</v>
          </cell>
        </row>
        <row r="423">
          <cell r="B423" t="str">
            <v>Gan-Spirit</v>
          </cell>
        </row>
        <row r="424">
          <cell r="B424" t="str">
            <v>Gan-Tribute</v>
          </cell>
        </row>
        <row r="425">
          <cell r="B425" t="str">
            <v>Gan-Triumph</v>
          </cell>
        </row>
        <row r="426">
          <cell r="B426" t="str">
            <v>Gan-Trophy</v>
          </cell>
        </row>
        <row r="427">
          <cell r="B427" t="str">
            <v>Gan-Valour</v>
          </cell>
        </row>
        <row r="428">
          <cell r="B428" t="str">
            <v>Gan-Venture</v>
          </cell>
        </row>
        <row r="429">
          <cell r="B429" t="str">
            <v>Gan-Victory</v>
          </cell>
        </row>
        <row r="430">
          <cell r="B430" t="str">
            <v>Gan-Voyager</v>
          </cell>
        </row>
        <row r="431">
          <cell r="B431" t="str">
            <v>Ghetty Bottiglieri</v>
          </cell>
        </row>
        <row r="432">
          <cell r="B432" t="str">
            <v>Giacinta</v>
          </cell>
        </row>
        <row r="433">
          <cell r="B433" t="str">
            <v>Handytankers Liberty</v>
          </cell>
        </row>
        <row r="434">
          <cell r="B434" t="str">
            <v>Handytankers Marvel</v>
          </cell>
        </row>
        <row r="435">
          <cell r="B435" t="str">
            <v>Handytankers Unity</v>
          </cell>
        </row>
        <row r="436">
          <cell r="B436" t="str">
            <v>Hanne</v>
          </cell>
        </row>
        <row r="437">
          <cell r="B437" t="str">
            <v>Iblea</v>
          </cell>
        </row>
        <row r="438">
          <cell r="B438" t="str">
            <v>Ionian Wave</v>
          </cell>
        </row>
        <row r="439">
          <cell r="B439" t="str">
            <v>Jurkalne</v>
          </cell>
        </row>
        <row r="440">
          <cell r="B440" t="str">
            <v>Kate Maersk</v>
          </cell>
        </row>
        <row r="441">
          <cell r="B441" t="str">
            <v>Kersaint</v>
          </cell>
        </row>
        <row r="442">
          <cell r="B442" t="str">
            <v>King Edward</v>
          </cell>
        </row>
        <row r="443">
          <cell r="B443" t="str">
            <v>King Ernest</v>
          </cell>
        </row>
        <row r="444">
          <cell r="B444" t="str">
            <v>Lobelia</v>
          </cell>
        </row>
        <row r="445">
          <cell r="B445" t="str">
            <v>Louise</v>
          </cell>
        </row>
        <row r="446">
          <cell r="B446" t="str">
            <v>Maersk Carla</v>
          </cell>
        </row>
        <row r="447">
          <cell r="B447" t="str">
            <v>Maersk Cassandra</v>
          </cell>
        </row>
        <row r="448">
          <cell r="B448" t="str">
            <v>Maersk Claudia</v>
          </cell>
        </row>
        <row r="449">
          <cell r="B449" t="str">
            <v>Maersk Edgar</v>
          </cell>
        </row>
        <row r="450">
          <cell r="B450" t="str">
            <v>Maersk Elizabeth</v>
          </cell>
        </row>
        <row r="451">
          <cell r="B451" t="str">
            <v>Maersk Maya</v>
          </cell>
        </row>
        <row r="452">
          <cell r="B452" t="str">
            <v>Maersk Maya</v>
          </cell>
        </row>
        <row r="453">
          <cell r="B453" t="str">
            <v>Maersk Mikage</v>
          </cell>
        </row>
        <row r="454">
          <cell r="B454" t="str">
            <v>Maersk Radiant</v>
          </cell>
        </row>
        <row r="455">
          <cell r="B455" t="str">
            <v>Maersk Ramsey</v>
          </cell>
        </row>
        <row r="456">
          <cell r="B456" t="str">
            <v>Maersk Regent</v>
          </cell>
        </row>
        <row r="457">
          <cell r="B457" t="str">
            <v>Maersk Rhine</v>
          </cell>
        </row>
        <row r="458">
          <cell r="B458" t="str">
            <v>Maersk Rhone</v>
          </cell>
        </row>
        <row r="459">
          <cell r="B459" t="str">
            <v>Maersk Richmond</v>
          </cell>
        </row>
        <row r="460">
          <cell r="B460" t="str">
            <v>Maersk Rochester</v>
          </cell>
          <cell r="H460" t="str">
            <v xml:space="preserve"> </v>
          </cell>
        </row>
        <row r="461">
          <cell r="B461" t="str">
            <v>Maersk Rugen</v>
          </cell>
        </row>
        <row r="462">
          <cell r="B462" t="str">
            <v>Maersk Rye</v>
          </cell>
        </row>
        <row r="463">
          <cell r="B463" t="str">
            <v>Magpie</v>
          </cell>
        </row>
        <row r="464">
          <cell r="B464" t="str">
            <v>Malbec</v>
          </cell>
        </row>
        <row r="465">
          <cell r="B465" t="str">
            <v>Manuela Bottiglieri</v>
          </cell>
        </row>
        <row r="466">
          <cell r="B466" t="str">
            <v>Mariella Bottiglieri</v>
          </cell>
        </row>
        <row r="467">
          <cell r="B467" t="str">
            <v>Maritea</v>
          </cell>
          <cell r="H467" t="str">
            <v xml:space="preserve"> </v>
          </cell>
        </row>
        <row r="468">
          <cell r="B468" t="str">
            <v>Meg</v>
          </cell>
        </row>
        <row r="469">
          <cell r="B469" t="str">
            <v>Melide</v>
          </cell>
        </row>
        <row r="470">
          <cell r="B470" t="str">
            <v>Montreux</v>
          </cell>
        </row>
        <row r="471">
          <cell r="B471" t="str">
            <v>Ninae</v>
          </cell>
        </row>
        <row r="472">
          <cell r="B472" t="str">
            <v>Nordscot</v>
          </cell>
        </row>
        <row r="473">
          <cell r="B473" t="str">
            <v>Northern Dawn</v>
          </cell>
        </row>
        <row r="474">
          <cell r="B474" t="str">
            <v>Ocean Dignity</v>
          </cell>
        </row>
        <row r="475">
          <cell r="B475" t="str">
            <v>Ocean Quest</v>
          </cell>
        </row>
        <row r="476">
          <cell r="B476" t="str">
            <v>Ocean Spirit</v>
          </cell>
        </row>
        <row r="477">
          <cell r="B477" t="str">
            <v>Orontes</v>
          </cell>
        </row>
        <row r="478">
          <cell r="B478" t="str">
            <v>Panna</v>
          </cell>
        </row>
        <row r="479">
          <cell r="B479" t="str">
            <v>Payal</v>
          </cell>
        </row>
        <row r="480">
          <cell r="B480" t="str">
            <v>Pretty World</v>
          </cell>
        </row>
        <row r="481">
          <cell r="B481" t="str">
            <v>Punica</v>
          </cell>
        </row>
        <row r="482">
          <cell r="B482" t="str">
            <v>Revel</v>
          </cell>
        </row>
        <row r="483">
          <cell r="B483" t="str">
            <v>Rhone</v>
          </cell>
        </row>
        <row r="484">
          <cell r="B484" t="str">
            <v>Roberto Rizzo</v>
          </cell>
          <cell r="H484" t="str">
            <v xml:space="preserve"> </v>
          </cell>
        </row>
        <row r="485">
          <cell r="B485" t="str">
            <v>Robin</v>
          </cell>
        </row>
        <row r="486">
          <cell r="B486" t="str">
            <v>Rosaria Bottiglieri</v>
          </cell>
        </row>
        <row r="487">
          <cell r="B487" t="str">
            <v>Seine</v>
          </cell>
        </row>
        <row r="488">
          <cell r="B488" t="str">
            <v>Seto Eagle</v>
          </cell>
        </row>
        <row r="489">
          <cell r="B489" t="str">
            <v>Silvia</v>
          </cell>
        </row>
        <row r="490">
          <cell r="B490" t="str">
            <v>Sipea</v>
          </cell>
        </row>
        <row r="491">
          <cell r="B491" t="str">
            <v>Spruce 1(ex. Beth)</v>
          </cell>
        </row>
        <row r="492">
          <cell r="B492" t="str">
            <v>Stella Azzura</v>
          </cell>
        </row>
        <row r="493">
          <cell r="B493" t="str">
            <v>Tevere</v>
          </cell>
        </row>
        <row r="494">
          <cell r="B494" t="str">
            <v>Torm Charente</v>
          </cell>
        </row>
        <row r="495">
          <cell r="B495" t="str">
            <v>Torm Fox</v>
          </cell>
        </row>
        <row r="496">
          <cell r="B496" t="str">
            <v>Torm Fox</v>
          </cell>
        </row>
        <row r="497">
          <cell r="B497" t="str">
            <v>Torm Gyda</v>
          </cell>
        </row>
        <row r="498">
          <cell r="B498" t="str">
            <v>Torm Loire</v>
          </cell>
        </row>
        <row r="499">
          <cell r="B499" t="str">
            <v>Torm Madison</v>
          </cell>
        </row>
        <row r="500">
          <cell r="B500" t="str">
            <v>Torm Madison</v>
          </cell>
        </row>
        <row r="501">
          <cell r="B501" t="str">
            <v>Torm Moselle</v>
          </cell>
        </row>
        <row r="502">
          <cell r="B502" t="str">
            <v>Torm Neches</v>
          </cell>
        </row>
        <row r="503">
          <cell r="B503" t="str">
            <v>Torm Ohio</v>
          </cell>
        </row>
        <row r="504">
          <cell r="B504" t="str">
            <v>Torm Ohio</v>
          </cell>
        </row>
        <row r="505">
          <cell r="B505" t="str">
            <v>Torm Rhone</v>
          </cell>
        </row>
        <row r="506">
          <cell r="B506" t="str">
            <v>Torm Rhone</v>
          </cell>
        </row>
        <row r="507">
          <cell r="B507" t="str">
            <v>Torm Rosetta</v>
          </cell>
        </row>
        <row r="508">
          <cell r="B508" t="str">
            <v>Torm Tevere</v>
          </cell>
        </row>
        <row r="509">
          <cell r="B509" t="str">
            <v>Torm Tevere</v>
          </cell>
        </row>
        <row r="510">
          <cell r="B510" t="str">
            <v>Torm Trinity</v>
          </cell>
        </row>
        <row r="511">
          <cell r="B511" t="str">
            <v>Torm Trinity</v>
          </cell>
        </row>
        <row r="512">
          <cell r="B512" t="str">
            <v>Tyrrhenian Wave</v>
          </cell>
        </row>
        <row r="513">
          <cell r="B513" t="str">
            <v>Ugo de Carlini</v>
          </cell>
          <cell r="H513" t="str">
            <v xml:space="preserve"> </v>
          </cell>
        </row>
        <row r="514">
          <cell r="B514" t="str">
            <v>Unique Developer</v>
          </cell>
        </row>
        <row r="515">
          <cell r="B515" t="str">
            <v>Unique Explorer</v>
          </cell>
        </row>
        <row r="516">
          <cell r="B516" t="str">
            <v>Vega Spirit</v>
          </cell>
        </row>
        <row r="517">
          <cell r="B517" t="str">
            <v>Vega Spring</v>
          </cell>
        </row>
        <row r="518">
          <cell r="B518" t="str">
            <v>Vinashin Energy</v>
          </cell>
        </row>
        <row r="519">
          <cell r="B519" t="str">
            <v>Voyager A</v>
          </cell>
        </row>
        <row r="520">
          <cell r="B520" t="str">
            <v>Spruce 3(ex. Meg)</v>
          </cell>
        </row>
        <row r="521">
          <cell r="B521" t="str">
            <v>Maersk Cameron</v>
          </cell>
        </row>
        <row r="522">
          <cell r="B522" t="str">
            <v>Gan-Trophy</v>
          </cell>
        </row>
        <row r="523">
          <cell r="B523" t="str">
            <v>Gan-Triumph</v>
          </cell>
        </row>
        <row r="524">
          <cell r="B524" t="str">
            <v>Chemtrans Rugen</v>
          </cell>
        </row>
        <row r="525">
          <cell r="B525" t="str">
            <v>Maersk Claire</v>
          </cell>
        </row>
        <row r="526">
          <cell r="B526" t="str">
            <v>Maersk Clarissa</v>
          </cell>
        </row>
        <row r="527">
          <cell r="B527" t="str">
            <v>Chemtrans Rhine</v>
          </cell>
        </row>
        <row r="528">
          <cell r="B528" t="str">
            <v>Verige</v>
          </cell>
        </row>
        <row r="529">
          <cell r="B529" t="str">
            <v>Maersk Christiansbro</v>
          </cell>
        </row>
        <row r="530">
          <cell r="B530" t="str">
            <v>Handytankers Magic</v>
          </cell>
        </row>
        <row r="531">
          <cell r="B531" t="str">
            <v>Marie Kirk</v>
          </cell>
        </row>
        <row r="532">
          <cell r="B532" t="str">
            <v>Chemtrans petri</v>
          </cell>
        </row>
        <row r="533">
          <cell r="B533" t="str">
            <v>Kirsten Maersk</v>
          </cell>
        </row>
        <row r="534">
          <cell r="B534" t="str">
            <v>Maersk Elliot</v>
          </cell>
        </row>
        <row r="535">
          <cell r="B535" t="str">
            <v>Maersk Marmara</v>
          </cell>
        </row>
        <row r="536">
          <cell r="B536" t="str">
            <v>Miss Mariarosaria</v>
          </cell>
        </row>
        <row r="537">
          <cell r="B537" t="str">
            <v>Unique Explorer</v>
          </cell>
        </row>
        <row r="538">
          <cell r="B538" t="str">
            <v>Ardmore Seaventure</v>
          </cell>
        </row>
        <row r="539">
          <cell r="B539" t="str">
            <v>Gandhi</v>
          </cell>
        </row>
        <row r="540">
          <cell r="B540" t="str">
            <v>Atlantic Lily</v>
          </cell>
        </row>
        <row r="541">
          <cell r="B541" t="str">
            <v>Atlantic Polaris</v>
          </cell>
        </row>
        <row r="542">
          <cell r="B542" t="str">
            <v>Atlantic breeze</v>
          </cell>
        </row>
        <row r="543">
          <cell r="B543" t="str">
            <v>Greenpoint-</v>
          </cell>
        </row>
        <row r="544">
          <cell r="B544" t="str">
            <v>Maersk Misumi</v>
          </cell>
        </row>
        <row r="545">
          <cell r="B545" t="str">
            <v>Maersk Matsuyama</v>
          </cell>
        </row>
        <row r="546">
          <cell r="B546" t="str">
            <v>Maersk Michigan</v>
          </cell>
        </row>
        <row r="547">
          <cell r="B547" t="str">
            <v>High Mercury</v>
          </cell>
        </row>
        <row r="548">
          <cell r="B548" t="str">
            <v>High Mars</v>
          </cell>
        </row>
        <row r="549">
          <cell r="B549" t="str">
            <v>High saturn</v>
          </cell>
        </row>
        <row r="550">
          <cell r="B550" t="str">
            <v>Atlantic Aquarius</v>
          </cell>
        </row>
        <row r="551">
          <cell r="B551" t="str">
            <v>Atlantic symphony</v>
          </cell>
        </row>
        <row r="552">
          <cell r="B552" t="str">
            <v>Eagle milan</v>
          </cell>
        </row>
        <row r="553">
          <cell r="B553" t="str">
            <v>Pigeon Point</v>
          </cell>
        </row>
        <row r="554">
          <cell r="B554" t="str">
            <v>Camilla Maersk</v>
          </cell>
        </row>
        <row r="555">
          <cell r="B555" t="str">
            <v>Elbtank Italy</v>
          </cell>
        </row>
        <row r="556">
          <cell r="B556" t="str">
            <v>Saffo</v>
          </cell>
        </row>
        <row r="557">
          <cell r="B557" t="str">
            <v>Pigeon Point</v>
          </cell>
        </row>
        <row r="558">
          <cell r="B558" t="str">
            <v>Edith Kirk</v>
          </cell>
        </row>
        <row r="559">
          <cell r="B559" t="str">
            <v>Atlantic Rose</v>
          </cell>
        </row>
        <row r="560">
          <cell r="B560" t="str">
            <v>Atlantic olive</v>
          </cell>
        </row>
        <row r="561">
          <cell r="B561" t="str">
            <v>Atlantic Titan</v>
          </cell>
        </row>
        <row r="562">
          <cell r="B562" t="str">
            <v>Maersk Catherine</v>
          </cell>
        </row>
        <row r="563">
          <cell r="B563" t="str">
            <v>Maersk Elizabeth</v>
          </cell>
        </row>
        <row r="564">
          <cell r="B564" t="str">
            <v>Maersk Malta</v>
          </cell>
        </row>
        <row r="565">
          <cell r="B565" t="str">
            <v>Star N</v>
          </cell>
        </row>
        <row r="566">
          <cell r="B566" t="str">
            <v>High Mars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 OUT"/>
      <sheetName val="TC IN Sheet - CONSOLIDATED"/>
      <sheetName val="Eco Fleet"/>
      <sheetName val="Piper"/>
      <sheetName val="Silver Eterma"/>
      <sheetName val="SWAC"/>
      <sheetName val="St. Michaelis"/>
      <sheetName val="Celes. Richmond"/>
      <sheetName val="Hector N"/>
      <sheetName val="Unique Explorer"/>
      <sheetName val="Maersk Mutrotsu"/>
      <sheetName val="Star N"/>
      <sheetName val="Maersk Miyajima"/>
      <sheetName val="Astella"/>
      <sheetName val="Perseus N"/>
      <sheetName val="Chrysalis"/>
      <sheetName val="Adara"/>
      <sheetName val="Agena"/>
      <sheetName val="Celsius Esbjerg"/>
      <sheetName val="Celsius Roskilde"/>
      <sheetName val="Kalahari"/>
      <sheetName val="Important Clauses + Points"/>
    </sheetNames>
    <sheetDataSet>
      <sheetData sheetId="0"/>
      <sheetData sheetId="1">
        <row r="1">
          <cell r="B1" t="str">
            <v>Vessel Name</v>
          </cell>
          <cell r="C1" t="str">
            <v>Owners</v>
          </cell>
          <cell r="F1" t="str">
            <v>TC End</v>
          </cell>
        </row>
        <row r="2">
          <cell r="B2"/>
          <cell r="C2" t="str">
            <v>Heroic Aries Inc</v>
          </cell>
          <cell r="F2" t="str">
            <v>20/07/2018</v>
          </cell>
        </row>
        <row r="3">
          <cell r="B3"/>
          <cell r="C3" t="str">
            <v>Heroic Crux Inc</v>
          </cell>
          <cell r="F3">
            <v>43556</v>
          </cell>
        </row>
        <row r="4">
          <cell r="B4"/>
          <cell r="C4" t="str">
            <v>Heroic Cygnua Inc</v>
          </cell>
          <cell r="F4" t="str">
            <v>27/10/2018</v>
          </cell>
        </row>
        <row r="5">
          <cell r="B5"/>
          <cell r="C5" t="str">
            <v>MK CENTENNIAL MARITIME B.V.</v>
          </cell>
          <cell r="F5">
            <v>43369</v>
          </cell>
        </row>
        <row r="6">
          <cell r="B6"/>
          <cell r="C6" t="str">
            <v>MK CENTENNIAL MARITIME B.V.</v>
          </cell>
          <cell r="F6">
            <v>43411</v>
          </cell>
        </row>
        <row r="7">
          <cell r="B7" t="str">
            <v>Unique Explorer</v>
          </cell>
          <cell r="C7" t="str">
            <v>Wega Navigation Corporation Limited</v>
          </cell>
          <cell r="F7" t="str">
            <v>Redelivered on 3rd Aug</v>
          </cell>
        </row>
        <row r="8">
          <cell r="B8" t="str">
            <v>Maersk Murotsu</v>
          </cell>
          <cell r="C8" t="str">
            <v xml:space="preserve">Rich Ocean Shipping Inc. </v>
          </cell>
          <cell r="F8">
            <v>43976</v>
          </cell>
        </row>
        <row r="9">
          <cell r="B9"/>
          <cell r="C9" t="str">
            <v>Navigare Capital</v>
          </cell>
          <cell r="F9" t="str">
            <v>27/03/19</v>
          </cell>
        </row>
        <row r="10">
          <cell r="B10" t="str">
            <v>Star N</v>
          </cell>
          <cell r="C10" t="str">
            <v>ALKMENE SHIPPING CORPORATION,</v>
          </cell>
          <cell r="F10">
            <v>43805</v>
          </cell>
        </row>
        <row r="11">
          <cell r="B11" t="str">
            <v>Maersk Miyajima</v>
          </cell>
          <cell r="C11" t="str">
            <v>Maxim Sunlight S.A</v>
          </cell>
          <cell r="F11">
            <v>44440</v>
          </cell>
        </row>
        <row r="12">
          <cell r="B12"/>
          <cell r="C12" t="str">
            <v>Shell Tankers Singapore Private Limited</v>
          </cell>
          <cell r="F12" t="str">
            <v>14/02/2019</v>
          </cell>
        </row>
        <row r="13">
          <cell r="B13" t="str">
            <v>Astella</v>
          </cell>
          <cell r="C13" t="str">
            <v>Astella Acquisition SA</v>
          </cell>
          <cell r="F13">
            <v>43858</v>
          </cell>
        </row>
        <row r="14">
          <cell r="B14"/>
          <cell r="C14" t="str">
            <v>Esther Maritime Ltd, Malta</v>
          </cell>
          <cell r="F14">
            <v>43385</v>
          </cell>
        </row>
        <row r="15">
          <cell r="B15"/>
          <cell r="C15" t="str">
            <v>Thasos Shipping Corporation</v>
          </cell>
          <cell r="F15" t="str">
            <v>14/12/2017</v>
          </cell>
        </row>
        <row r="16">
          <cell r="B16" t="str">
            <v>Perseus N</v>
          </cell>
          <cell r="C16" t="str">
            <v>Rhea Shipping Corporation</v>
          </cell>
          <cell r="F16">
            <v>43902</v>
          </cell>
        </row>
        <row r="17">
          <cell r="B17" t="str">
            <v>Chrysalis</v>
          </cell>
          <cell r="C17" t="str">
            <v>ECLIPSE LIQUIDITY INC., LIBERIA</v>
          </cell>
          <cell r="F17">
            <v>43694</v>
          </cell>
        </row>
        <row r="18">
          <cell r="B18" t="str">
            <v>Adara</v>
          </cell>
          <cell r="C18" t="str">
            <v>Hull No. 2310 SA</v>
          </cell>
          <cell r="F18">
            <v>44076</v>
          </cell>
        </row>
        <row r="19">
          <cell r="B19" t="str">
            <v>Agena</v>
          </cell>
          <cell r="C19" t="str">
            <v>Hull No. 2311 SA</v>
          </cell>
          <cell r="F19">
            <v>44050</v>
          </cell>
        </row>
        <row r="20">
          <cell r="B20" t="str">
            <v>Celsius Richmond</v>
          </cell>
          <cell r="C20" t="str">
            <v>Richmond Tanker LLC</v>
          </cell>
          <cell r="F20" t="str">
            <v xml:space="preserve">Delivered To Pool on 28th June 2019 </v>
          </cell>
        </row>
        <row r="21">
          <cell r="B21" t="str">
            <v>Hector N</v>
          </cell>
          <cell r="C21" t="str">
            <v>PERSEPHONE SHIPPING CORPORATION</v>
          </cell>
          <cell r="F21">
            <v>43795</v>
          </cell>
        </row>
        <row r="22">
          <cell r="B22" t="str">
            <v>SWAC</v>
          </cell>
          <cell r="C22" t="str">
            <v>Dannebrog Rederi , Denmark</v>
          </cell>
          <cell r="F22" t="str">
            <v>Redelivered to Owners on 7th July 2019</v>
          </cell>
        </row>
        <row r="23">
          <cell r="B23" t="str">
            <v>St. Michaelis</v>
          </cell>
          <cell r="C23" t="str">
            <v>RUDOLF A. OETKER TANKER ApS &amp; CO KG</v>
          </cell>
          <cell r="F23">
            <v>43820</v>
          </cell>
        </row>
        <row r="24">
          <cell r="B24" t="str">
            <v>Piper</v>
          </cell>
          <cell r="C24" t="str">
            <v>Union Crude Carriers 2 Limited</v>
          </cell>
          <cell r="F24">
            <v>43690</v>
          </cell>
        </row>
        <row r="25">
          <cell r="B25" t="str">
            <v>Silver Etrema</v>
          </cell>
          <cell r="C25" t="str">
            <v>Shell Tankers Singapore Private Limited</v>
          </cell>
          <cell r="F25">
            <v>43731</v>
          </cell>
        </row>
        <row r="26">
          <cell r="B26" t="str">
            <v>Eco Fleet</v>
          </cell>
          <cell r="C26" t="str">
            <v>MONTE CARLO 37 SHIPPING COMPANY LIMITED</v>
          </cell>
          <cell r="F26">
            <v>43973</v>
          </cell>
        </row>
        <row r="27">
          <cell r="B27" t="str">
            <v>Celsius Esbjerg</v>
          </cell>
          <cell r="C27" t="str">
            <v>GH Prod VI LLC</v>
          </cell>
          <cell r="F27">
            <v>43981</v>
          </cell>
        </row>
        <row r="28">
          <cell r="B28" t="str">
            <v>Celsius Roskilde</v>
          </cell>
          <cell r="C28" t="str">
            <v>GH Prod VI LLC</v>
          </cell>
          <cell r="F28">
            <v>43968</v>
          </cell>
        </row>
        <row r="29">
          <cell r="B29" t="str">
            <v>Kalahari</v>
          </cell>
          <cell r="C29" t="str">
            <v>Ghouse Kalahari NV (Curacao)</v>
          </cell>
          <cell r="F29">
            <v>44778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 Out - CONSOLIDATED"/>
      <sheetName val="Maersk Murotsu"/>
      <sheetName val="Maersk Corsica"/>
      <sheetName val="Maersk Kaya"/>
      <sheetName val="Maersk Malaga"/>
      <sheetName val="Ribe Maersk"/>
      <sheetName val="Rita Maersk"/>
      <sheetName val="Maersk Rosyth"/>
      <sheetName val="Maersk Jamnagar"/>
      <sheetName val="Astella"/>
      <sheetName val="Romoe Maersk"/>
      <sheetName val="Robert Maersk"/>
      <sheetName val="Maersk Kalea"/>
      <sheetName val="Ras Maersk"/>
      <sheetName val="Maersk Penguin"/>
      <sheetName val="Cebu"/>
      <sheetName val="Maru"/>
      <sheetName val="Medi"/>
      <sheetName val="TC IN"/>
      <sheetName val="Important Clauses + Points"/>
    </sheetNames>
    <sheetDataSet>
      <sheetData sheetId="0">
        <row r="1">
          <cell r="B1" t="str">
            <v>Vessel Name</v>
          </cell>
          <cell r="D1" t="str">
            <v>Charterers</v>
          </cell>
          <cell r="E1" t="str">
            <v>TC Start</v>
          </cell>
        </row>
        <row r="2">
          <cell r="B2" t="str">
            <v>Maersk Murotsu</v>
          </cell>
          <cell r="D2" t="str">
            <v>ST Shipping and Transport Pte Ltd.</v>
          </cell>
          <cell r="E2" t="str">
            <v>21-03-2018 (For 1 Year)</v>
          </cell>
        </row>
        <row r="3">
          <cell r="B3" t="str">
            <v>New Dawn</v>
          </cell>
          <cell r="D3" t="str">
            <v>GLOBAL HORIZON SHIPPING LTD</v>
          </cell>
          <cell r="E3">
            <v>43581</v>
          </cell>
        </row>
        <row r="4">
          <cell r="B4" t="str">
            <v>Maersk Corsica</v>
          </cell>
          <cell r="D4" t="str">
            <v>STENA BULK A/S, DK</v>
          </cell>
          <cell r="E4">
            <v>43584</v>
          </cell>
        </row>
        <row r="5">
          <cell r="B5" t="str">
            <v>Maersk Trieste</v>
          </cell>
          <cell r="D5" t="str">
            <v xml:space="preserve">LOUIS DREYFUS COMPANY SUISSE OR NOMINEE WHOSE PERFORMANCE TO BE GUARANTEED BY LDC </v>
          </cell>
          <cell r="E5">
            <v>43543</v>
          </cell>
        </row>
        <row r="6">
          <cell r="B6" t="str">
            <v>Maersk Kaya</v>
          </cell>
          <cell r="D6" t="str">
            <v>Petroineos manufacturing ( Scotland) ltd c/o Petroineos Trading LTd</v>
          </cell>
          <cell r="E6">
            <v>42967</v>
          </cell>
        </row>
        <row r="7">
          <cell r="B7" t="str">
            <v>Maersk Missisippi</v>
          </cell>
          <cell r="D7" t="str">
            <v>Dampskibsselskabet Norden A/S</v>
          </cell>
          <cell r="E7">
            <v>43303</v>
          </cell>
        </row>
        <row r="8">
          <cell r="B8" t="str">
            <v>Maersk Malaga</v>
          </cell>
          <cell r="D8" t="str">
            <v>OMV Supply and Trading Ltd.
            10 Bressenden Place, Westminster
             London SW1E 5DH</v>
          </cell>
          <cell r="E8" t="str">
            <v>23-03-2019</v>
          </cell>
        </row>
        <row r="9">
          <cell r="B9" t="str">
            <v>Ribe Maersk</v>
          </cell>
          <cell r="D9" t="str">
            <v>PSTV ENERGY DMCC, JBC 1, OFFICE 2905, CLUSTER G JLT, DUBAI – UAE</v>
          </cell>
          <cell r="E9">
            <v>43549</v>
          </cell>
        </row>
        <row r="10">
          <cell r="B10" t="str">
            <v>Maersk Kara</v>
          </cell>
          <cell r="D10" t="str">
            <v>PENTACONTINENT DMCC JUMEIRAH BUSINESS CENTRE 5, W CLUSTER, JLT PO BOX 488900, DUBAI, UAE</v>
          </cell>
          <cell r="E10">
            <v>43498</v>
          </cell>
        </row>
        <row r="11">
          <cell r="B11" t="str">
            <v>Rita Maersk</v>
          </cell>
          <cell r="D11" t="str">
            <v>P.T.T. PLC, Bangkok, Thailand</v>
          </cell>
          <cell r="E11">
            <v>40156</v>
          </cell>
        </row>
        <row r="12">
          <cell r="B12" t="str">
            <v>Maersk Rosyth</v>
          </cell>
          <cell r="D12" t="str">
            <v>SeaRiver Maritime LLC</v>
          </cell>
          <cell r="E12">
            <v>43110</v>
          </cell>
        </row>
        <row r="13">
          <cell r="B13" t="str">
            <v>Maersk Jamnagar</v>
          </cell>
          <cell r="D13" t="str">
            <v>Trafigura Maritime Logistics Pte Ltd.</v>
          </cell>
          <cell r="E13">
            <v>43455</v>
          </cell>
        </row>
        <row r="14">
          <cell r="B14" t="str">
            <v>Astella</v>
          </cell>
          <cell r="D14" t="str">
            <v>EIGER SHIPPING S.A.</v>
          </cell>
          <cell r="E14">
            <v>43656</v>
          </cell>
        </row>
        <row r="15">
          <cell r="B15" t="str">
            <v>Romoe Maersk</v>
          </cell>
          <cell r="D15" t="str">
            <v>Petróleo Brasileiro S.A. – PETROBRAS</v>
          </cell>
          <cell r="E15">
            <v>43357</v>
          </cell>
        </row>
        <row r="16">
          <cell r="B16" t="str">
            <v>Robert Maersk</v>
          </cell>
          <cell r="D16" t="str">
            <v>Petróleo Brasileiro S.A. – PETROBRAS</v>
          </cell>
          <cell r="E16">
            <v>43333</v>
          </cell>
        </row>
        <row r="17">
          <cell r="B17" t="str">
            <v>Maersk Kalea</v>
          </cell>
          <cell r="D17" t="str">
            <v>Petróleo Brasileiro S.A. – PETROBRAS</v>
          </cell>
          <cell r="E17">
            <v>43292</v>
          </cell>
        </row>
        <row r="18">
          <cell r="B18" t="str">
            <v>Ras Maersk</v>
          </cell>
          <cell r="D18" t="str">
            <v>Petróleo Brasileiro S.A. – PETROBRAS</v>
          </cell>
          <cell r="E18">
            <v>43340</v>
          </cell>
        </row>
        <row r="19">
          <cell r="B19" t="str">
            <v>Maersk Penguin</v>
          </cell>
          <cell r="D19" t="str">
            <v>TankerTime, LLC</v>
          </cell>
          <cell r="E19">
            <v>43682</v>
          </cell>
        </row>
        <row r="20">
          <cell r="B20" t="str">
            <v>Maersk Cebu</v>
          </cell>
          <cell r="D20" t="str">
            <v>BUNGE SA</v>
          </cell>
          <cell r="E20">
            <v>43664</v>
          </cell>
        </row>
        <row r="21">
          <cell r="B21" t="str">
            <v>Maersk Maru</v>
          </cell>
          <cell r="D21" t="str">
            <v>Petróleo Brasileiro S.A. – PETROBRAS</v>
          </cell>
          <cell r="E21" t="str">
            <v>TBC</v>
          </cell>
        </row>
        <row r="22">
          <cell r="B22" t="str">
            <v>Maersk Mediterranean</v>
          </cell>
          <cell r="D22" t="str">
            <v xml:space="preserve">Stena Bulk A/S, Hellerup, DK </v>
          </cell>
          <cell r="E22"/>
        </row>
        <row r="23">
          <cell r="B23"/>
          <cell r="D23"/>
          <cell r="E23"/>
        </row>
        <row r="24">
          <cell r="B24"/>
          <cell r="D24"/>
          <cell r="E24"/>
        </row>
        <row r="25">
          <cell r="B25"/>
          <cell r="D25"/>
          <cell r="E25"/>
        </row>
        <row r="26">
          <cell r="B26"/>
          <cell r="D26"/>
          <cell r="E26"/>
        </row>
        <row r="27">
          <cell r="B27"/>
          <cell r="D27"/>
          <cell r="E27"/>
        </row>
        <row r="28">
          <cell r="B28"/>
          <cell r="D28"/>
          <cell r="E28"/>
        </row>
        <row r="29">
          <cell r="B29"/>
          <cell r="D29"/>
          <cell r="E29"/>
        </row>
        <row r="30">
          <cell r="B30"/>
          <cell r="D30"/>
          <cell r="E30"/>
        </row>
        <row r="31">
          <cell r="B31"/>
          <cell r="D31"/>
          <cell r="E31"/>
        </row>
        <row r="32">
          <cell r="B32"/>
          <cell r="D32"/>
          <cell r="E32"/>
        </row>
        <row r="33">
          <cell r="B33"/>
          <cell r="D33"/>
          <cell r="E33"/>
        </row>
        <row r="34">
          <cell r="B34"/>
          <cell r="D34"/>
          <cell r="E34"/>
        </row>
        <row r="35">
          <cell r="B35"/>
          <cell r="D35"/>
          <cell r="E35"/>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Profile "/>
      <sheetName val="Jun-2018"/>
      <sheetName val="July-2018"/>
      <sheetName val="Aug-2018"/>
      <sheetName val="Sep-2018"/>
      <sheetName val="Oct-2018"/>
      <sheetName val="Nov-2018"/>
      <sheetName val="Dec-2018"/>
      <sheetName val="Jan-2019"/>
      <sheetName val="Feb-2019"/>
      <sheetName val="Mar-2019"/>
      <sheetName val="Apr-2019"/>
    </sheetNames>
    <sheetDataSet>
      <sheetData sheetId="0"/>
      <sheetData sheetId="1"/>
      <sheetData sheetId="2"/>
      <sheetData sheetId="3"/>
      <sheetData sheetId="4"/>
      <sheetData sheetId="5"/>
      <sheetData sheetId="6"/>
      <sheetData sheetId="7"/>
      <sheetData sheetId="8"/>
      <sheetData sheetId="9"/>
      <sheetData sheetId="10"/>
      <sheetData sheetId="11">
        <row r="1">
          <cell r="D1" t="str">
            <v>IMO</v>
          </cell>
          <cell r="F1" t="str">
            <v>IDLE  &amp; LOADING (tons/day)</v>
          </cell>
          <cell r="G1" t="str">
            <v>New -DISCHARGING (tons/day)</v>
          </cell>
          <cell r="H1" t="str">
            <v>BALLAST tons/day)</v>
          </cell>
          <cell r="I1" t="str">
            <v>LADEN (tons/day)</v>
          </cell>
        </row>
        <row r="2">
          <cell r="D2">
            <v>9524994</v>
          </cell>
          <cell r="F2">
            <v>4.2354360362474139</v>
          </cell>
          <cell r="G2">
            <v>49.754636036247412</v>
          </cell>
          <cell r="H2">
            <v>33.074206636333081</v>
          </cell>
          <cell r="I2">
            <v>38.72809532394804</v>
          </cell>
        </row>
        <row r="3">
          <cell r="D3">
            <v>9315446</v>
          </cell>
          <cell r="F3">
            <v>4.7410088755944697</v>
          </cell>
          <cell r="G3">
            <v>53.558608875594466</v>
          </cell>
          <cell r="H3">
            <v>34.795848623192015</v>
          </cell>
          <cell r="I3">
            <v>40.561070917415506</v>
          </cell>
        </row>
        <row r="4">
          <cell r="D4">
            <v>9215050</v>
          </cell>
          <cell r="F4">
            <v>4.952022637745868</v>
          </cell>
          <cell r="G4">
            <v>53.656422637745862</v>
          </cell>
          <cell r="H4">
            <v>40.525263370076864</v>
          </cell>
          <cell r="I4">
            <v>47.793103615346972</v>
          </cell>
        </row>
        <row r="5">
          <cell r="D5">
            <v>9437684</v>
          </cell>
          <cell r="F5">
            <v>6.6328074803446953</v>
          </cell>
          <cell r="G5">
            <v>57.637607480344698</v>
          </cell>
          <cell r="H5">
            <v>40.688560585198729</v>
          </cell>
          <cell r="I5">
            <v>47.265484287886679</v>
          </cell>
        </row>
        <row r="6">
          <cell r="D6">
            <v>9319686</v>
          </cell>
          <cell r="F6">
            <v>5.3</v>
          </cell>
          <cell r="G6">
            <v>54.1</v>
          </cell>
          <cell r="H6">
            <v>30.8</v>
          </cell>
          <cell r="I6">
            <v>35.200000000000003</v>
          </cell>
        </row>
        <row r="7">
          <cell r="D7">
            <v>9319674</v>
          </cell>
          <cell r="F7">
            <v>5</v>
          </cell>
          <cell r="G7">
            <v>53.8</v>
          </cell>
          <cell r="H7">
            <v>31.3</v>
          </cell>
          <cell r="I7">
            <v>36</v>
          </cell>
        </row>
        <row r="8">
          <cell r="D8">
            <v>9282481</v>
          </cell>
          <cell r="F8">
            <v>6.738815098383804</v>
          </cell>
          <cell r="G8">
            <v>56.3</v>
          </cell>
          <cell r="H8">
            <v>45.215415977722905</v>
          </cell>
          <cell r="I8">
            <v>52.86027607301159</v>
          </cell>
        </row>
        <row r="9">
          <cell r="D9">
            <v>9315458</v>
          </cell>
          <cell r="F9">
            <v>5.4</v>
          </cell>
          <cell r="G9">
            <v>54.2</v>
          </cell>
          <cell r="H9">
            <v>34.6</v>
          </cell>
          <cell r="I9">
            <v>40.1</v>
          </cell>
        </row>
        <row r="10">
          <cell r="D10">
            <v>9587843</v>
          </cell>
          <cell r="F10">
            <v>3.906117851758713</v>
          </cell>
          <cell r="G10">
            <v>17.597255351758715</v>
          </cell>
          <cell r="H10">
            <v>22.098192631783729</v>
          </cell>
          <cell r="I10">
            <v>25.044653037526462</v>
          </cell>
        </row>
        <row r="11">
          <cell r="D11">
            <v>9383974</v>
          </cell>
          <cell r="F11">
            <v>3.9076203977713844</v>
          </cell>
          <cell r="G11">
            <v>17.495267897771384</v>
          </cell>
          <cell r="H11">
            <v>26.1</v>
          </cell>
          <cell r="I11">
            <v>29.7</v>
          </cell>
        </row>
        <row r="12">
          <cell r="D12">
            <v>9464560</v>
          </cell>
          <cell r="F12">
            <v>4.0547565013883036</v>
          </cell>
          <cell r="G12">
            <v>17.642076501388303</v>
          </cell>
          <cell r="H12">
            <v>22.514997448810195</v>
          </cell>
          <cell r="I12">
            <v>25.229331420604854</v>
          </cell>
        </row>
        <row r="13">
          <cell r="D13">
            <v>9383962</v>
          </cell>
          <cell r="F13">
            <v>3.9946338559134835</v>
          </cell>
          <cell r="G13">
            <v>17.581626355913482</v>
          </cell>
          <cell r="H13">
            <v>23.262444911396134</v>
          </cell>
          <cell r="I13">
            <v>26.42363207823999</v>
          </cell>
        </row>
        <row r="14">
          <cell r="D14">
            <v>9259915</v>
          </cell>
          <cell r="F14">
            <v>3.7390477389760823</v>
          </cell>
          <cell r="G14">
            <v>19.932266012826361</v>
          </cell>
          <cell r="H14">
            <v>24.827669316128201</v>
          </cell>
          <cell r="I14">
            <v>27.189979606540618</v>
          </cell>
        </row>
        <row r="15">
          <cell r="D15">
            <v>9365283</v>
          </cell>
          <cell r="F15">
            <v>4.531613173493195</v>
          </cell>
          <cell r="G15">
            <v>17.782033173493197</v>
          </cell>
          <cell r="H15">
            <v>24.738223975664695</v>
          </cell>
          <cell r="I15">
            <v>28.379515922953832</v>
          </cell>
        </row>
        <row r="16">
          <cell r="D16">
            <v>9341433</v>
          </cell>
          <cell r="F16">
            <v>3.3218821883244418</v>
          </cell>
          <cell r="G16">
            <v>13.854282188324444</v>
          </cell>
          <cell r="H16">
            <v>20.57390818759545</v>
          </cell>
          <cell r="I16">
            <v>23.315553033606484</v>
          </cell>
        </row>
        <row r="17">
          <cell r="D17">
            <v>9340116</v>
          </cell>
          <cell r="F17">
            <v>3.8839821470148319</v>
          </cell>
          <cell r="G17">
            <v>17.134402147014832</v>
          </cell>
          <cell r="H17">
            <v>21.035804482551953</v>
          </cell>
          <cell r="I17">
            <v>23.69567164872511</v>
          </cell>
        </row>
        <row r="18">
          <cell r="D18">
            <v>9374416</v>
          </cell>
          <cell r="F18">
            <v>5.4122640751700706</v>
          </cell>
          <cell r="G18">
            <v>18.66268407517007</v>
          </cell>
          <cell r="H18">
            <v>21.426948068430953</v>
          </cell>
          <cell r="I18">
            <v>24.158538602032746</v>
          </cell>
        </row>
        <row r="19">
          <cell r="D19">
            <v>9214745</v>
          </cell>
          <cell r="F19">
            <v>3.556131392280562</v>
          </cell>
          <cell r="G19">
            <v>15.307465142280561</v>
          </cell>
          <cell r="H19">
            <v>22.667775001636109</v>
          </cell>
          <cell r="I19">
            <v>25.968202621348969</v>
          </cell>
        </row>
        <row r="20">
          <cell r="D20">
            <v>9167174</v>
          </cell>
          <cell r="F20">
            <v>3.4006753408117727</v>
          </cell>
          <cell r="G20">
            <v>15.175782840811774</v>
          </cell>
          <cell r="H20">
            <v>22.470492284052774</v>
          </cell>
          <cell r="I20">
            <v>25.245623464627137</v>
          </cell>
        </row>
        <row r="21">
          <cell r="D21">
            <v>9167186</v>
          </cell>
          <cell r="F21">
            <v>3.404688262456161</v>
          </cell>
          <cell r="G21">
            <v>15.22672576245616</v>
          </cell>
          <cell r="H21">
            <v>20.013582872048268</v>
          </cell>
          <cell r="I21">
            <v>22.627209261347517</v>
          </cell>
        </row>
        <row r="22">
          <cell r="D22">
            <v>9246786</v>
          </cell>
          <cell r="F22">
            <v>3.4572654994920278</v>
          </cell>
          <cell r="G22">
            <v>18.063765499492025</v>
          </cell>
          <cell r="H22">
            <v>30.093574650420777</v>
          </cell>
          <cell r="I22">
            <v>32.339991508075443</v>
          </cell>
        </row>
        <row r="23">
          <cell r="D23">
            <v>9231183</v>
          </cell>
          <cell r="F23">
            <v>3.8363306752812258</v>
          </cell>
          <cell r="G23">
            <v>18.443027175281223</v>
          </cell>
          <cell r="H23">
            <v>25.474190554885812</v>
          </cell>
          <cell r="I23">
            <v>27.262696282315456</v>
          </cell>
        </row>
        <row r="24">
          <cell r="D24">
            <v>9339624</v>
          </cell>
          <cell r="F24">
            <v>4.1667292839602519</v>
          </cell>
          <cell r="G24">
            <v>15.915284283960251</v>
          </cell>
          <cell r="H24">
            <v>20.483580095398388</v>
          </cell>
          <cell r="I24">
            <v>23.19455910343417</v>
          </cell>
        </row>
        <row r="25">
          <cell r="D25">
            <v>9247508</v>
          </cell>
          <cell r="F25">
            <v>3.747094637573293</v>
          </cell>
          <cell r="G25">
            <v>17.477824637573292</v>
          </cell>
          <cell r="H25">
            <v>29.359812518406116</v>
          </cell>
          <cell r="I25">
            <v>32.109639539012186</v>
          </cell>
        </row>
        <row r="26">
          <cell r="D26">
            <v>9381500</v>
          </cell>
          <cell r="F26">
            <v>3.9038962388396943</v>
          </cell>
          <cell r="G26">
            <v>17.723237488839697</v>
          </cell>
          <cell r="H26">
            <v>21.171565829578771</v>
          </cell>
          <cell r="I26">
            <v>22.814890675557191</v>
          </cell>
        </row>
        <row r="27">
          <cell r="D27">
            <v>9423712</v>
          </cell>
          <cell r="F27">
            <v>2.7335875650561716</v>
          </cell>
          <cell r="G27">
            <v>16.039395565056171</v>
          </cell>
          <cell r="H27">
            <v>22.292521217009543</v>
          </cell>
          <cell r="I27">
            <v>26.277928906126277</v>
          </cell>
        </row>
        <row r="28">
          <cell r="D28">
            <v>9295050</v>
          </cell>
          <cell r="F28">
            <v>3.7807739386150074</v>
          </cell>
          <cell r="G28">
            <v>15.532416438615007</v>
          </cell>
          <cell r="H28">
            <v>25.508335933766542</v>
          </cell>
          <cell r="I28">
            <v>29.579284372238568</v>
          </cell>
        </row>
        <row r="29">
          <cell r="D29">
            <v>9431264</v>
          </cell>
          <cell r="F29">
            <v>3.7360333040610318</v>
          </cell>
          <cell r="G29">
            <v>17.036778304061031</v>
          </cell>
          <cell r="H29">
            <v>21.116751468096879</v>
          </cell>
          <cell r="I29">
            <v>24.939294264577804</v>
          </cell>
        </row>
        <row r="30">
          <cell r="D30">
            <v>9381512</v>
          </cell>
          <cell r="F30">
            <v>3.3894677440460637</v>
          </cell>
          <cell r="G30">
            <v>17.208808994046063</v>
          </cell>
          <cell r="H30">
            <v>25.013289907556242</v>
          </cell>
          <cell r="I30">
            <v>26.8918290413691</v>
          </cell>
        </row>
        <row r="31">
          <cell r="D31">
            <v>9636632</v>
          </cell>
          <cell r="F31">
            <v>3.1355532669085733</v>
          </cell>
          <cell r="G31">
            <v>16.826690766908573</v>
          </cell>
          <cell r="H31">
            <v>19.388869428651521</v>
          </cell>
          <cell r="I31">
            <v>21.567088046322734</v>
          </cell>
        </row>
        <row r="32">
          <cell r="D32">
            <v>9636644</v>
          </cell>
          <cell r="F32">
            <v>3.6366225862252315</v>
          </cell>
          <cell r="G32">
            <v>17.327760086225233</v>
          </cell>
          <cell r="H32">
            <v>18.84343022875812</v>
          </cell>
          <cell r="I32">
            <v>21.148588583830577</v>
          </cell>
        </row>
        <row r="33">
          <cell r="D33">
            <v>9311751</v>
          </cell>
          <cell r="F33">
            <v>3.1148543752951774</v>
          </cell>
          <cell r="G33">
            <v>16.876240625295178</v>
          </cell>
          <cell r="H33">
            <v>20.929613178681105</v>
          </cell>
          <cell r="I33">
            <v>23.440687856507132</v>
          </cell>
        </row>
        <row r="34">
          <cell r="D34">
            <v>9299458</v>
          </cell>
          <cell r="F34">
            <v>3.1558060529527983</v>
          </cell>
          <cell r="G34">
            <v>13.688206052952799</v>
          </cell>
          <cell r="H34">
            <v>20.892543141099686</v>
          </cell>
          <cell r="I34">
            <v>23.455066730660505</v>
          </cell>
        </row>
        <row r="35">
          <cell r="D35">
            <v>9340594</v>
          </cell>
          <cell r="F35">
            <v>3.0160759994161435</v>
          </cell>
          <cell r="G35">
            <v>13.583190999416143</v>
          </cell>
          <cell r="H35">
            <v>18.895797636981012</v>
          </cell>
          <cell r="I35">
            <v>21.316467129844643</v>
          </cell>
        </row>
        <row r="36">
          <cell r="D36">
            <v>9299446</v>
          </cell>
          <cell r="F36">
            <v>3.4489366561553281</v>
          </cell>
          <cell r="G36">
            <v>13.981336656155328</v>
          </cell>
          <cell r="H36">
            <v>19.482145816740672</v>
          </cell>
          <cell r="I36">
            <v>21.928086200251489</v>
          </cell>
        </row>
        <row r="37">
          <cell r="D37">
            <v>9299422</v>
          </cell>
          <cell r="F37">
            <v>3.1700232719112709</v>
          </cell>
          <cell r="G37">
            <v>13.702528071911269</v>
          </cell>
          <cell r="H37">
            <v>18.72274525020152</v>
          </cell>
          <cell r="I37">
            <v>21.068824985547526</v>
          </cell>
        </row>
        <row r="38">
          <cell r="D38">
            <v>9341445</v>
          </cell>
          <cell r="F38">
            <v>3.1869251992011183</v>
          </cell>
          <cell r="G38">
            <v>13.753909199201116</v>
          </cell>
          <cell r="H38">
            <v>17.956799656963788</v>
          </cell>
          <cell r="I38">
            <v>20.20586948034336</v>
          </cell>
        </row>
        <row r="39">
          <cell r="D39">
            <v>9340582</v>
          </cell>
          <cell r="F39">
            <v>3.4124553945239082</v>
          </cell>
          <cell r="G39">
            <v>13.903262894523907</v>
          </cell>
          <cell r="H39">
            <v>18.680668598277226</v>
          </cell>
          <cell r="I39">
            <v>20.926362886560629</v>
          </cell>
        </row>
        <row r="40">
          <cell r="D40">
            <v>9299434</v>
          </cell>
          <cell r="F40">
            <v>3.8084553825382743</v>
          </cell>
          <cell r="G40">
            <v>14.299262882538272</v>
          </cell>
          <cell r="H40">
            <v>18.767144612412199</v>
          </cell>
          <cell r="I40">
            <v>21.060375018472744</v>
          </cell>
        </row>
        <row r="41">
          <cell r="D41">
            <v>9274630</v>
          </cell>
          <cell r="F41">
            <v>3.7523516784067041</v>
          </cell>
          <cell r="G41">
            <v>18.794099178406704</v>
          </cell>
          <cell r="H41">
            <v>27.230066477228068</v>
          </cell>
          <cell r="I41">
            <v>30.228131908107866</v>
          </cell>
        </row>
        <row r="42">
          <cell r="D42">
            <v>9274654</v>
          </cell>
          <cell r="F42">
            <v>3.3357074510458928</v>
          </cell>
          <cell r="G42">
            <v>18.93335595104589</v>
          </cell>
          <cell r="H42">
            <v>26.831038025036541</v>
          </cell>
          <cell r="I42">
            <v>29.55422376626802</v>
          </cell>
        </row>
        <row r="43">
          <cell r="D43">
            <v>9274678</v>
          </cell>
          <cell r="F43">
            <v>2.9650558312362714</v>
          </cell>
          <cell r="G43">
            <v>18.41502183123627</v>
          </cell>
          <cell r="H43">
            <v>24.833220432213906</v>
          </cell>
          <cell r="I43">
            <v>27.093985962588707</v>
          </cell>
        </row>
        <row r="44">
          <cell r="D44">
            <v>9316608</v>
          </cell>
          <cell r="F44">
            <v>3.2676215375198829</v>
          </cell>
          <cell r="G44">
            <v>17.107340287519882</v>
          </cell>
          <cell r="H44">
            <v>22.729959087146629</v>
          </cell>
          <cell r="I44">
            <v>24.979684239201902</v>
          </cell>
        </row>
        <row r="45">
          <cell r="D45">
            <v>9274628</v>
          </cell>
          <cell r="F45">
            <v>3.5246412802284377</v>
          </cell>
          <cell r="G45">
            <v>18.435388780228436</v>
          </cell>
          <cell r="H45">
            <v>27.446911011178869</v>
          </cell>
          <cell r="I45">
            <v>30.250022405311636</v>
          </cell>
        </row>
        <row r="46">
          <cell r="D46">
            <v>9274642</v>
          </cell>
          <cell r="F46">
            <v>4.0495910307590393</v>
          </cell>
          <cell r="G46">
            <v>19.526717030759038</v>
          </cell>
          <cell r="H46">
            <v>27.31440194331568</v>
          </cell>
          <cell r="I46">
            <v>30.097536498615014</v>
          </cell>
        </row>
        <row r="47">
          <cell r="D47">
            <v>9374428</v>
          </cell>
          <cell r="F47">
            <v>2.9728218659019117</v>
          </cell>
          <cell r="G47">
            <v>16.223241865901912</v>
          </cell>
          <cell r="H47">
            <v>20.878617308620818</v>
          </cell>
          <cell r="I47">
            <v>23.554626359126519</v>
          </cell>
        </row>
        <row r="48">
          <cell r="D48">
            <v>9431317</v>
          </cell>
          <cell r="F48">
            <v>3.6433218812079016</v>
          </cell>
          <cell r="G48">
            <v>16.937051881207903</v>
          </cell>
          <cell r="H48">
            <v>21.526591431214047</v>
          </cell>
          <cell r="I48">
            <v>25.440177274512362</v>
          </cell>
        </row>
        <row r="49">
          <cell r="D49">
            <v>9431290</v>
          </cell>
          <cell r="F49">
            <v>3.1853738097612574</v>
          </cell>
          <cell r="G49">
            <v>16.494353809761257</v>
          </cell>
          <cell r="H49">
            <v>24.045191185640167</v>
          </cell>
          <cell r="I49">
            <v>28.233963824790404</v>
          </cell>
        </row>
        <row r="50">
          <cell r="D50">
            <v>9431276</v>
          </cell>
          <cell r="F50">
            <v>2.9618909093705139</v>
          </cell>
          <cell r="G50">
            <v>16.263520714370511</v>
          </cell>
          <cell r="H50">
            <v>20.994182241131714</v>
          </cell>
          <cell r="I50">
            <v>24.531533260330228</v>
          </cell>
        </row>
        <row r="51">
          <cell r="D51">
            <v>9431305</v>
          </cell>
          <cell r="F51">
            <v>3.5219209101031947</v>
          </cell>
          <cell r="G51">
            <v>16.987060910103192</v>
          </cell>
          <cell r="H51">
            <v>24.67835157301942</v>
          </cell>
          <cell r="I51">
            <v>29.944805764721941</v>
          </cell>
        </row>
        <row r="52">
          <cell r="D52">
            <v>9252307</v>
          </cell>
          <cell r="F52">
            <v>3.5978467191432273</v>
          </cell>
          <cell r="G52">
            <v>15.393949219143227</v>
          </cell>
          <cell r="H52">
            <v>20.154216500922374</v>
          </cell>
          <cell r="I52">
            <v>23.342622699528338</v>
          </cell>
        </row>
        <row r="53">
          <cell r="D53">
            <v>9252292</v>
          </cell>
          <cell r="F53">
            <v>3.8268272917509565</v>
          </cell>
          <cell r="G53">
            <v>15.578469791750956</v>
          </cell>
          <cell r="H53">
            <v>20.735565147368796</v>
          </cell>
          <cell r="I53">
            <v>23.730750777716448</v>
          </cell>
        </row>
        <row r="54">
          <cell r="D54">
            <v>9444508</v>
          </cell>
          <cell r="F54">
            <v>3.7881966796853046</v>
          </cell>
          <cell r="G54">
            <v>18.421879179685305</v>
          </cell>
          <cell r="H54">
            <v>23.762773269895046</v>
          </cell>
          <cell r="I54">
            <v>27.536691387695114</v>
          </cell>
        </row>
        <row r="55">
          <cell r="D55">
            <v>9265407</v>
          </cell>
          <cell r="F55">
            <v>3.109707136813844</v>
          </cell>
          <cell r="G55">
            <v>14.905500886813844</v>
          </cell>
          <cell r="H55">
            <v>21.200461751353259</v>
          </cell>
          <cell r="I55">
            <v>24.545586369397423</v>
          </cell>
        </row>
        <row r="56">
          <cell r="D56">
            <v>9306938</v>
          </cell>
          <cell r="F56">
            <v>3.5999713294443372</v>
          </cell>
          <cell r="G56">
            <v>15.395765079444336</v>
          </cell>
          <cell r="H56">
            <v>21.166521497709343</v>
          </cell>
          <cell r="I56">
            <v>24.317895538088017</v>
          </cell>
        </row>
        <row r="57">
          <cell r="D57">
            <v>9247493</v>
          </cell>
          <cell r="F57">
            <v>4.088551071871529</v>
          </cell>
          <cell r="G57">
            <v>17.906348571871526</v>
          </cell>
          <cell r="H57">
            <v>27.605415885378317</v>
          </cell>
          <cell r="I57">
            <v>29.994916243326017</v>
          </cell>
        </row>
        <row r="58">
          <cell r="D58">
            <v>9295048</v>
          </cell>
          <cell r="F58">
            <v>3.9962347975395702</v>
          </cell>
          <cell r="G58">
            <v>15.747877297539569</v>
          </cell>
          <cell r="H58">
            <v>27.6307113800605</v>
          </cell>
          <cell r="I58">
            <v>32.257823470106871</v>
          </cell>
        </row>
        <row r="59">
          <cell r="D59">
            <v>9241798</v>
          </cell>
          <cell r="F59">
            <v>3.7875178961689322</v>
          </cell>
          <cell r="G59">
            <v>17.605315396168926</v>
          </cell>
          <cell r="H59">
            <v>24.272067432807503</v>
          </cell>
          <cell r="I59">
            <v>26.260988725148913</v>
          </cell>
        </row>
        <row r="60">
          <cell r="D60">
            <v>9411135</v>
          </cell>
          <cell r="F60">
            <v>4.6318445944398192</v>
          </cell>
          <cell r="G60">
            <v>18.324292094439819</v>
          </cell>
          <cell r="H60">
            <v>28.073314169173038</v>
          </cell>
          <cell r="I60">
            <v>29.974261573355882</v>
          </cell>
        </row>
        <row r="61">
          <cell r="D61">
            <v>9425497</v>
          </cell>
          <cell r="F61">
            <v>4.7803267264293456</v>
          </cell>
          <cell r="G61">
            <v>18.473167226429343</v>
          </cell>
          <cell r="H61">
            <v>23.976940103262084</v>
          </cell>
          <cell r="I61">
            <v>27.018344510254586</v>
          </cell>
        </row>
        <row r="62">
          <cell r="D62">
            <v>9303730</v>
          </cell>
          <cell r="F62">
            <v>5</v>
          </cell>
          <cell r="G62">
            <v>18.3</v>
          </cell>
          <cell r="H62">
            <v>23.8</v>
          </cell>
          <cell r="I62">
            <v>27.5</v>
          </cell>
        </row>
        <row r="63">
          <cell r="D63">
            <v>9420863</v>
          </cell>
          <cell r="F63">
            <v>4.5493472286063588</v>
          </cell>
          <cell r="G63">
            <v>17.824777228606358</v>
          </cell>
          <cell r="H63">
            <v>22.920855979399871</v>
          </cell>
          <cell r="I63">
            <v>26.397442205948515</v>
          </cell>
        </row>
        <row r="64">
          <cell r="D64">
            <v>9306677</v>
          </cell>
          <cell r="F64">
            <v>3.6</v>
          </cell>
          <cell r="G64">
            <v>15.4</v>
          </cell>
          <cell r="H64">
            <v>26.7</v>
          </cell>
          <cell r="I64">
            <v>30.9</v>
          </cell>
        </row>
        <row r="65">
          <cell r="D65">
            <v>9306653</v>
          </cell>
          <cell r="F65">
            <v>4.4000000000000004</v>
          </cell>
          <cell r="G65">
            <v>16.100000000000001</v>
          </cell>
          <cell r="H65">
            <v>27.8</v>
          </cell>
          <cell r="I65">
            <v>32.200000000000003</v>
          </cell>
        </row>
        <row r="66">
          <cell r="D66">
            <v>9231171</v>
          </cell>
          <cell r="F66">
            <v>4.5281031598451449</v>
          </cell>
          <cell r="G66">
            <v>19.135258159845147</v>
          </cell>
          <cell r="H66">
            <v>27.834808778471366</v>
          </cell>
          <cell r="I66">
            <v>29.843075875448001</v>
          </cell>
        </row>
        <row r="67">
          <cell r="D67">
            <v>9587831</v>
          </cell>
          <cell r="F67">
            <v>4.3958362845399037</v>
          </cell>
          <cell r="G67">
            <v>17.743197034539904</v>
          </cell>
          <cell r="H67">
            <v>21.986652905196266</v>
          </cell>
          <cell r="I67">
            <v>24.531154743964226</v>
          </cell>
        </row>
        <row r="68">
          <cell r="D68">
            <v>9587829</v>
          </cell>
          <cell r="F68">
            <v>4.0683375702393212</v>
          </cell>
          <cell r="G68">
            <v>17.759475070239322</v>
          </cell>
          <cell r="H68">
            <v>21.569594498148749</v>
          </cell>
          <cell r="I68">
            <v>24.296988246001611</v>
          </cell>
        </row>
        <row r="69">
          <cell r="D69">
            <v>9384100</v>
          </cell>
          <cell r="F69">
            <v>4.168895286550776</v>
          </cell>
          <cell r="G69">
            <v>17.899999999999999</v>
          </cell>
          <cell r="H69">
            <v>22.51790305663943</v>
          </cell>
          <cell r="I69">
            <v>25.839296401113319</v>
          </cell>
        </row>
        <row r="70">
          <cell r="D70">
            <v>9451733</v>
          </cell>
          <cell r="F70">
            <v>3.3</v>
          </cell>
          <cell r="G70">
            <v>18.899999999999999</v>
          </cell>
          <cell r="H70">
            <v>25.430478073416438</v>
          </cell>
          <cell r="I70">
            <v>28.714762323507465</v>
          </cell>
        </row>
        <row r="71">
          <cell r="D71">
            <v>9313096</v>
          </cell>
          <cell r="F71">
            <v>2.4</v>
          </cell>
          <cell r="G71">
            <v>9.5</v>
          </cell>
          <cell r="H71">
            <v>18.600000000000001</v>
          </cell>
          <cell r="I71">
            <v>22.1</v>
          </cell>
        </row>
        <row r="72">
          <cell r="D72">
            <v>9313101</v>
          </cell>
          <cell r="F72">
            <v>2.1</v>
          </cell>
          <cell r="G72">
            <v>9.1</v>
          </cell>
          <cell r="H72">
            <v>17.7</v>
          </cell>
          <cell r="I72">
            <v>20.9</v>
          </cell>
        </row>
        <row r="73">
          <cell r="D73">
            <v>9313125</v>
          </cell>
          <cell r="F73">
            <v>2</v>
          </cell>
          <cell r="G73">
            <v>9</v>
          </cell>
          <cell r="H73">
            <v>17.399999999999999</v>
          </cell>
          <cell r="I73">
            <v>20.5</v>
          </cell>
        </row>
        <row r="74">
          <cell r="D74">
            <v>9313113</v>
          </cell>
          <cell r="F74">
            <v>2.2999999999999998</v>
          </cell>
          <cell r="G74">
            <v>9.3000000000000007</v>
          </cell>
          <cell r="H74">
            <v>18.3</v>
          </cell>
          <cell r="I74">
            <v>21.7</v>
          </cell>
        </row>
        <row r="75">
          <cell r="D75">
            <v>9323584</v>
          </cell>
          <cell r="F75">
            <v>1.4</v>
          </cell>
          <cell r="G75">
            <v>8.5</v>
          </cell>
          <cell r="H75">
            <v>14.1</v>
          </cell>
          <cell r="I75">
            <v>16.5</v>
          </cell>
        </row>
        <row r="76">
          <cell r="D76">
            <v>9322700</v>
          </cell>
          <cell r="F76">
            <v>2.1</v>
          </cell>
          <cell r="G76">
            <v>9.1999999999999993</v>
          </cell>
          <cell r="H76">
            <v>15.2</v>
          </cell>
          <cell r="I76">
            <v>17.7</v>
          </cell>
        </row>
        <row r="77">
          <cell r="D77">
            <v>9340623</v>
          </cell>
          <cell r="F77">
            <v>1.9</v>
          </cell>
          <cell r="G77">
            <v>9</v>
          </cell>
          <cell r="H77">
            <v>13.2</v>
          </cell>
          <cell r="I77">
            <v>15.4</v>
          </cell>
        </row>
        <row r="78">
          <cell r="D78">
            <v>9322712</v>
          </cell>
          <cell r="F78">
            <v>1.6</v>
          </cell>
          <cell r="G78">
            <v>8.6999999999999993</v>
          </cell>
          <cell r="H78">
            <v>14</v>
          </cell>
          <cell r="I78">
            <v>16.2</v>
          </cell>
        </row>
        <row r="79">
          <cell r="D79">
            <v>9323819</v>
          </cell>
          <cell r="F79">
            <v>2</v>
          </cell>
          <cell r="G79">
            <v>9.1</v>
          </cell>
          <cell r="H79">
            <v>14.5</v>
          </cell>
          <cell r="I79">
            <v>16.7</v>
          </cell>
        </row>
        <row r="80">
          <cell r="D80">
            <v>9322695</v>
          </cell>
          <cell r="F80">
            <v>1.8</v>
          </cell>
          <cell r="G80">
            <v>8.8000000000000007</v>
          </cell>
          <cell r="H80">
            <v>14.1</v>
          </cell>
          <cell r="I80">
            <v>16.399999999999999</v>
          </cell>
        </row>
        <row r="81">
          <cell r="D81">
            <v>9348302</v>
          </cell>
          <cell r="F81">
            <v>2.2000000000000002</v>
          </cell>
          <cell r="G81">
            <v>9.6999999999999993</v>
          </cell>
          <cell r="H81">
            <v>15.8</v>
          </cell>
          <cell r="I81">
            <v>17.8</v>
          </cell>
        </row>
        <row r="82">
          <cell r="D82">
            <v>9356610</v>
          </cell>
          <cell r="F82">
            <v>2.2000000000000002</v>
          </cell>
          <cell r="G82">
            <v>9.6999999999999993</v>
          </cell>
          <cell r="H82">
            <v>14.7</v>
          </cell>
          <cell r="I82">
            <v>16.399999999999999</v>
          </cell>
        </row>
        <row r="83">
          <cell r="D83">
            <v>9344435</v>
          </cell>
          <cell r="F83">
            <v>2.1</v>
          </cell>
          <cell r="G83">
            <v>9.6</v>
          </cell>
          <cell r="H83">
            <v>16.2</v>
          </cell>
          <cell r="I83">
            <v>18.2</v>
          </cell>
        </row>
        <row r="84">
          <cell r="D84">
            <v>9312078</v>
          </cell>
          <cell r="F84">
            <v>2.7</v>
          </cell>
          <cell r="G84">
            <v>10</v>
          </cell>
          <cell r="H84">
            <v>16.2</v>
          </cell>
          <cell r="I84">
            <v>19.5</v>
          </cell>
        </row>
        <row r="85">
          <cell r="D85">
            <v>9312080</v>
          </cell>
          <cell r="F85">
            <v>2.4</v>
          </cell>
          <cell r="G85">
            <v>9.6</v>
          </cell>
          <cell r="H85">
            <v>17</v>
          </cell>
          <cell r="I85">
            <v>20.6</v>
          </cell>
        </row>
        <row r="86">
          <cell r="D86">
            <v>9365477</v>
          </cell>
          <cell r="F86">
            <v>2.6</v>
          </cell>
          <cell r="G86">
            <v>9.9</v>
          </cell>
          <cell r="H86">
            <v>15.7</v>
          </cell>
          <cell r="I86">
            <v>18.8</v>
          </cell>
        </row>
        <row r="87">
          <cell r="D87">
            <v>9365489</v>
          </cell>
          <cell r="F87">
            <v>3</v>
          </cell>
          <cell r="G87">
            <v>10.3</v>
          </cell>
          <cell r="H87">
            <v>17.899999999999999</v>
          </cell>
          <cell r="I87">
            <v>22</v>
          </cell>
        </row>
        <row r="88">
          <cell r="D88">
            <v>9373632</v>
          </cell>
          <cell r="F88">
            <v>2.4</v>
          </cell>
          <cell r="G88">
            <v>8.9</v>
          </cell>
          <cell r="H88">
            <v>16.600000000000001</v>
          </cell>
          <cell r="I88">
            <v>20.3</v>
          </cell>
        </row>
        <row r="89">
          <cell r="D89">
            <v>9348297</v>
          </cell>
          <cell r="F89">
            <v>2.7</v>
          </cell>
          <cell r="G89">
            <v>10.199999999999999</v>
          </cell>
          <cell r="H89">
            <v>15.5</v>
          </cell>
          <cell r="I89">
            <v>18.8</v>
          </cell>
        </row>
        <row r="90">
          <cell r="D90">
            <v>9373644</v>
          </cell>
          <cell r="F90">
            <v>2.5</v>
          </cell>
          <cell r="G90">
            <v>9</v>
          </cell>
          <cell r="H90">
            <v>15.8</v>
          </cell>
          <cell r="I90">
            <v>19.2</v>
          </cell>
        </row>
        <row r="91">
          <cell r="D91">
            <v>9382499</v>
          </cell>
          <cell r="F91">
            <v>3.2</v>
          </cell>
          <cell r="G91">
            <v>10.1</v>
          </cell>
          <cell r="H91">
            <v>14.8</v>
          </cell>
          <cell r="I91">
            <v>17.8</v>
          </cell>
        </row>
        <row r="92">
          <cell r="D92">
            <v>9333814</v>
          </cell>
          <cell r="F92">
            <v>3.3</v>
          </cell>
          <cell r="G92">
            <v>10</v>
          </cell>
          <cell r="H92">
            <v>20.100000000000001</v>
          </cell>
          <cell r="I92">
            <v>25.3</v>
          </cell>
        </row>
        <row r="93">
          <cell r="D93">
            <v>9395989</v>
          </cell>
          <cell r="F93">
            <v>2.6</v>
          </cell>
          <cell r="G93">
            <v>10.1</v>
          </cell>
          <cell r="H93">
            <v>15.8</v>
          </cell>
          <cell r="I93">
            <v>17.600000000000001</v>
          </cell>
        </row>
        <row r="94">
          <cell r="D94">
            <v>9439814</v>
          </cell>
          <cell r="F94">
            <v>2.5</v>
          </cell>
          <cell r="G94">
            <v>9.4</v>
          </cell>
          <cell r="H94">
            <v>15.8</v>
          </cell>
          <cell r="I94">
            <v>19.8</v>
          </cell>
        </row>
        <row r="95">
          <cell r="D95">
            <v>9439826</v>
          </cell>
          <cell r="F95">
            <v>2.4</v>
          </cell>
          <cell r="G95">
            <v>9.3000000000000007</v>
          </cell>
          <cell r="H95">
            <v>13.4</v>
          </cell>
          <cell r="I95">
            <v>16.2</v>
          </cell>
        </row>
        <row r="96">
          <cell r="D96">
            <v>9466738</v>
          </cell>
          <cell r="F96">
            <v>2.2999999999999998</v>
          </cell>
          <cell r="G96">
            <v>9.5</v>
          </cell>
          <cell r="H96">
            <v>14.1</v>
          </cell>
          <cell r="I96">
            <v>16.8</v>
          </cell>
        </row>
        <row r="97">
          <cell r="D97">
            <v>9298375</v>
          </cell>
          <cell r="F97">
            <v>3.4</v>
          </cell>
          <cell r="G97">
            <v>11.2</v>
          </cell>
          <cell r="H97">
            <v>15.1</v>
          </cell>
          <cell r="I97">
            <v>19.8</v>
          </cell>
        </row>
        <row r="98">
          <cell r="D98">
            <v>9460502</v>
          </cell>
          <cell r="F98">
            <v>3.1</v>
          </cell>
          <cell r="G98">
            <v>9.4</v>
          </cell>
          <cell r="H98">
            <v>13.9</v>
          </cell>
          <cell r="I98">
            <v>16.8</v>
          </cell>
        </row>
        <row r="99">
          <cell r="D99">
            <v>9382504</v>
          </cell>
          <cell r="F99">
            <v>2.9</v>
          </cell>
          <cell r="G99">
            <v>10.1</v>
          </cell>
          <cell r="H99">
            <v>13.4</v>
          </cell>
          <cell r="I99">
            <v>16</v>
          </cell>
        </row>
        <row r="100">
          <cell r="D100">
            <v>9473937</v>
          </cell>
          <cell r="F100">
            <v>3.4</v>
          </cell>
          <cell r="G100">
            <v>9.6</v>
          </cell>
          <cell r="H100">
            <v>17.100000000000001</v>
          </cell>
          <cell r="I100">
            <v>21.3</v>
          </cell>
        </row>
        <row r="101">
          <cell r="D101">
            <v>9486178</v>
          </cell>
          <cell r="F101">
            <v>2.7357389869465978</v>
          </cell>
          <cell r="G101">
            <v>9.957583986946597</v>
          </cell>
          <cell r="H101">
            <v>14.052303743915516</v>
          </cell>
          <cell r="I101">
            <v>17.18424495155282</v>
          </cell>
        </row>
        <row r="102">
          <cell r="D102">
            <v>9486166</v>
          </cell>
          <cell r="F102">
            <v>2.6773778864284425</v>
          </cell>
          <cell r="G102">
            <v>9.997004886428444</v>
          </cell>
          <cell r="H102">
            <v>15</v>
          </cell>
          <cell r="I102">
            <v>18.100000000000001</v>
          </cell>
        </row>
        <row r="103">
          <cell r="D103">
            <v>9439840</v>
          </cell>
          <cell r="F103">
            <v>3.1</v>
          </cell>
          <cell r="G103">
            <v>9.6</v>
          </cell>
          <cell r="H103">
            <v>15.6</v>
          </cell>
          <cell r="I103">
            <v>18.8</v>
          </cell>
        </row>
        <row r="104">
          <cell r="D104">
            <v>9431044</v>
          </cell>
          <cell r="F104">
            <v>2.5</v>
          </cell>
          <cell r="G104">
            <v>10</v>
          </cell>
          <cell r="H104">
            <v>13.5</v>
          </cell>
          <cell r="I104">
            <v>15.5</v>
          </cell>
        </row>
        <row r="105">
          <cell r="D105">
            <v>9466740</v>
          </cell>
          <cell r="F105">
            <v>2.5</v>
          </cell>
          <cell r="G105">
            <v>9.6</v>
          </cell>
          <cell r="H105">
            <v>12.8</v>
          </cell>
          <cell r="I105">
            <v>15.1</v>
          </cell>
        </row>
        <row r="106">
          <cell r="D106">
            <v>9466714</v>
          </cell>
          <cell r="F106">
            <v>2.5</v>
          </cell>
          <cell r="G106">
            <v>9.6</v>
          </cell>
          <cell r="H106">
            <v>13.2</v>
          </cell>
          <cell r="I106">
            <v>15.5</v>
          </cell>
        </row>
        <row r="107">
          <cell r="D107">
            <v>9378632</v>
          </cell>
          <cell r="F107">
            <v>5.668424849784012</v>
          </cell>
          <cell r="G107">
            <v>55.16842484978401</v>
          </cell>
          <cell r="H107">
            <v>33.396792135445445</v>
          </cell>
          <cell r="I107">
            <v>39.007605737913266</v>
          </cell>
        </row>
        <row r="108">
          <cell r="D108">
            <v>9283289</v>
          </cell>
          <cell r="F108">
            <v>5.5</v>
          </cell>
          <cell r="G108">
            <v>54.4</v>
          </cell>
          <cell r="H108">
            <v>34.6</v>
          </cell>
          <cell r="I108">
            <v>39.799999999999997</v>
          </cell>
        </row>
        <row r="109">
          <cell r="D109">
            <v>9378620</v>
          </cell>
          <cell r="F109">
            <v>6.3207252836977386</v>
          </cell>
          <cell r="G109">
            <v>55.807525283697743</v>
          </cell>
          <cell r="H109">
            <v>33.3690052636899</v>
          </cell>
          <cell r="I109">
            <v>36.525283157303043</v>
          </cell>
        </row>
        <row r="110">
          <cell r="D110">
            <v>9308948</v>
          </cell>
          <cell r="F110">
            <v>3.9</v>
          </cell>
          <cell r="G110">
            <v>52.8</v>
          </cell>
          <cell r="H110">
            <v>35.9</v>
          </cell>
          <cell r="I110">
            <v>42.1</v>
          </cell>
        </row>
        <row r="111">
          <cell r="D111">
            <v>9308950</v>
          </cell>
          <cell r="F111">
            <v>5.0999999999999996</v>
          </cell>
          <cell r="G111">
            <v>54</v>
          </cell>
          <cell r="H111">
            <v>34.200000000000003</v>
          </cell>
          <cell r="I111">
            <v>39.4</v>
          </cell>
        </row>
        <row r="112">
          <cell r="D112">
            <v>9319703</v>
          </cell>
          <cell r="F112">
            <v>6.6</v>
          </cell>
          <cell r="G112">
            <v>55.4</v>
          </cell>
          <cell r="H112">
            <v>31.8</v>
          </cell>
          <cell r="I112">
            <v>36.6</v>
          </cell>
        </row>
        <row r="113">
          <cell r="D113">
            <v>9283291</v>
          </cell>
          <cell r="F113">
            <v>4</v>
          </cell>
          <cell r="G113">
            <v>52.8</v>
          </cell>
          <cell r="H113">
            <v>36.299999999999997</v>
          </cell>
          <cell r="I113">
            <v>42.5</v>
          </cell>
        </row>
        <row r="114">
          <cell r="D114">
            <v>9279757</v>
          </cell>
          <cell r="F114">
            <v>3.9</v>
          </cell>
          <cell r="G114">
            <v>51.4</v>
          </cell>
          <cell r="H114">
            <v>35.799999999999997</v>
          </cell>
          <cell r="I114">
            <v>40.700000000000003</v>
          </cell>
        </row>
        <row r="115">
          <cell r="D115">
            <v>9378618</v>
          </cell>
          <cell r="F115">
            <v>6.1761654078989281</v>
          </cell>
          <cell r="G115">
            <v>55.663765407898929</v>
          </cell>
          <cell r="H115">
            <v>32.84200588972358</v>
          </cell>
          <cell r="I115">
            <v>37.988859230606437</v>
          </cell>
        </row>
        <row r="116">
          <cell r="D116">
            <v>9315458</v>
          </cell>
          <cell r="F116">
            <v>5.4</v>
          </cell>
          <cell r="G116">
            <v>54.2</v>
          </cell>
          <cell r="H116">
            <v>34.6</v>
          </cell>
          <cell r="I116">
            <v>40.1</v>
          </cell>
        </row>
        <row r="117">
          <cell r="D117">
            <v>9323974</v>
          </cell>
          <cell r="F117">
            <v>6.1</v>
          </cell>
          <cell r="G117">
            <v>53.9</v>
          </cell>
          <cell r="H117">
            <v>28.1</v>
          </cell>
          <cell r="I117">
            <v>34.1</v>
          </cell>
        </row>
        <row r="118">
          <cell r="D118">
            <v>9306639</v>
          </cell>
          <cell r="F118">
            <v>6.1</v>
          </cell>
          <cell r="G118">
            <v>54.8</v>
          </cell>
          <cell r="H118">
            <v>34.200000000000003</v>
          </cell>
          <cell r="I118">
            <v>39.5</v>
          </cell>
        </row>
        <row r="119">
          <cell r="D119">
            <v>9319686</v>
          </cell>
          <cell r="F119">
            <v>5.3</v>
          </cell>
          <cell r="G119">
            <v>54.1</v>
          </cell>
          <cell r="H119">
            <v>30.8</v>
          </cell>
          <cell r="I119">
            <v>35.200000000000003</v>
          </cell>
        </row>
        <row r="120">
          <cell r="D120">
            <v>9378632</v>
          </cell>
          <cell r="F120">
            <v>6.9</v>
          </cell>
          <cell r="G120">
            <v>56.4</v>
          </cell>
          <cell r="H120">
            <v>44.3</v>
          </cell>
          <cell r="I120">
            <v>48.7</v>
          </cell>
        </row>
        <row r="121">
          <cell r="D121">
            <v>9259886</v>
          </cell>
          <cell r="F121">
            <v>3.9558047615628977</v>
          </cell>
          <cell r="G121">
            <v>21.493429761562901</v>
          </cell>
          <cell r="H121">
            <v>30.700541280443691</v>
          </cell>
          <cell r="I121">
            <v>32.191914880132593</v>
          </cell>
        </row>
        <row r="122">
          <cell r="D122">
            <v>9447732</v>
          </cell>
          <cell r="F122">
            <v>2.6483055439393151</v>
          </cell>
          <cell r="G122">
            <v>20.413543043939317</v>
          </cell>
          <cell r="H122">
            <v>27.746770316654583</v>
          </cell>
          <cell r="I122">
            <v>29.039879084351469</v>
          </cell>
        </row>
        <row r="123">
          <cell r="D123">
            <v>9447768</v>
          </cell>
          <cell r="F123">
            <v>2.5329517101791144</v>
          </cell>
          <cell r="G123">
            <v>20.252011710179115</v>
          </cell>
          <cell r="H123">
            <v>25.0368119389457</v>
          </cell>
          <cell r="I123">
            <v>26.534765789105375</v>
          </cell>
        </row>
        <row r="124">
          <cell r="D124">
            <v>9315056</v>
          </cell>
          <cell r="F124">
            <v>2.9716269778996196</v>
          </cell>
          <cell r="G124">
            <v>20.503684477899618</v>
          </cell>
          <cell r="H124">
            <v>24.588737233706176</v>
          </cell>
          <cell r="I124">
            <v>24.386344774608919</v>
          </cell>
        </row>
        <row r="125">
          <cell r="D125">
            <v>9314911</v>
          </cell>
          <cell r="F125">
            <v>2.8449155544172706</v>
          </cell>
          <cell r="G125">
            <v>20.18571305441727</v>
          </cell>
          <cell r="H125">
            <v>24.707335558061494</v>
          </cell>
          <cell r="I125">
            <v>25.44385877461125</v>
          </cell>
        </row>
        <row r="126">
          <cell r="D126">
            <v>9544592</v>
          </cell>
          <cell r="F126">
            <v>3.6041282592849111</v>
          </cell>
          <cell r="G126">
            <v>20.816608259284912</v>
          </cell>
          <cell r="H126">
            <v>30.2</v>
          </cell>
          <cell r="I126">
            <v>17.600000000000001</v>
          </cell>
        </row>
        <row r="127">
          <cell r="D127">
            <v>9573658</v>
          </cell>
          <cell r="F127">
            <v>2.6370207448863567</v>
          </cell>
          <cell r="G127">
            <v>19.911260744886356</v>
          </cell>
          <cell r="H127">
            <v>24.699970273826633</v>
          </cell>
          <cell r="I127">
            <v>25.525046766111092</v>
          </cell>
        </row>
        <row r="128">
          <cell r="D128">
            <v>9708617</v>
          </cell>
          <cell r="F128">
            <v>3.3117645810272327</v>
          </cell>
          <cell r="G128">
            <v>20.670574581027228</v>
          </cell>
          <cell r="H128">
            <v>26.475685761409476</v>
          </cell>
          <cell r="I128">
            <v>26.538985756674421</v>
          </cell>
        </row>
        <row r="129">
          <cell r="D129">
            <v>9708629</v>
          </cell>
          <cell r="F129">
            <v>3.5175567466817017</v>
          </cell>
          <cell r="G129">
            <v>20.8763667466817</v>
          </cell>
          <cell r="H129">
            <v>23.310278969750797</v>
          </cell>
          <cell r="I129">
            <v>23.403741126696271</v>
          </cell>
        </row>
        <row r="130">
          <cell r="D130">
            <v>9726451</v>
          </cell>
          <cell r="F130">
            <v>3.245064338811146</v>
          </cell>
          <cell r="G130">
            <v>20.603874338811146</v>
          </cell>
          <cell r="H130">
            <v>22.664905180964208</v>
          </cell>
          <cell r="I130">
            <v>22.63260586845561</v>
          </cell>
        </row>
        <row r="131">
          <cell r="D131">
            <v>9726463</v>
          </cell>
          <cell r="F131">
            <v>3.1828886724608134</v>
          </cell>
          <cell r="G131">
            <v>20.541698672460811</v>
          </cell>
          <cell r="H131">
            <v>21.695321346841066</v>
          </cell>
          <cell r="I131">
            <v>21.576940722610527</v>
          </cell>
        </row>
        <row r="132">
          <cell r="D132">
            <v>9718064</v>
          </cell>
          <cell r="F132">
            <v>2.3883491302072981</v>
          </cell>
          <cell r="G132">
            <v>19.566379130207299</v>
          </cell>
          <cell r="H132">
            <v>21.667474372958893</v>
          </cell>
          <cell r="I132">
            <v>21.419260921521914</v>
          </cell>
        </row>
        <row r="133">
          <cell r="D133">
            <v>9718090</v>
          </cell>
          <cell r="F133">
            <v>2.5971203142206374</v>
          </cell>
          <cell r="G133">
            <v>19.779735314220638</v>
          </cell>
          <cell r="H133">
            <v>22.414342529480571</v>
          </cell>
          <cell r="I133">
            <v>22.227604016760747</v>
          </cell>
        </row>
        <row r="134">
          <cell r="D134">
            <v>9718076</v>
          </cell>
          <cell r="F134">
            <v>2.6159010727939167</v>
          </cell>
          <cell r="G134">
            <v>19.798516072793916</v>
          </cell>
          <cell r="H134">
            <v>22.057634307168637</v>
          </cell>
          <cell r="I134">
            <v>21.91933728342423</v>
          </cell>
        </row>
        <row r="135">
          <cell r="D135">
            <v>9718088</v>
          </cell>
          <cell r="F135">
            <v>2.3412354831556978</v>
          </cell>
          <cell r="G135">
            <v>19.525160483155698</v>
          </cell>
          <cell r="H135">
            <v>21.204238946073204</v>
          </cell>
          <cell r="I135">
            <v>20.908991178103793</v>
          </cell>
        </row>
        <row r="136">
          <cell r="D136">
            <v>9732929</v>
          </cell>
          <cell r="F136">
            <v>2.6064765893348549</v>
          </cell>
          <cell r="G136">
            <v>19.828064089334852</v>
          </cell>
          <cell r="H136">
            <v>22.411923161939193</v>
          </cell>
          <cell r="I136">
            <v>22.300871175030952</v>
          </cell>
        </row>
        <row r="137">
          <cell r="D137">
            <v>9732931</v>
          </cell>
          <cell r="F137">
            <v>2.4643471893785835</v>
          </cell>
          <cell r="G137">
            <v>19.68593468937858</v>
          </cell>
          <cell r="H137">
            <v>20.209562326890019</v>
          </cell>
          <cell r="I137">
            <v>19.843958230433824</v>
          </cell>
        </row>
        <row r="138">
          <cell r="D138">
            <v>9786140</v>
          </cell>
          <cell r="F138">
            <v>3.1199144126103553</v>
          </cell>
          <cell r="G138">
            <v>20.449904412610355</v>
          </cell>
          <cell r="H138">
            <v>20.610552917455781</v>
          </cell>
          <cell r="I138">
            <v>20.528266522300196</v>
          </cell>
        </row>
        <row r="139">
          <cell r="D139">
            <v>9425526</v>
          </cell>
          <cell r="F139">
            <v>4.3</v>
          </cell>
          <cell r="G139">
            <v>26</v>
          </cell>
          <cell r="H139">
            <v>23.7</v>
          </cell>
          <cell r="I139">
            <v>23.9</v>
          </cell>
        </row>
        <row r="140">
          <cell r="D140">
            <v>9278507</v>
          </cell>
          <cell r="F140">
            <v>3.2</v>
          </cell>
          <cell r="G140">
            <v>20.7</v>
          </cell>
          <cell r="H140">
            <v>28.6</v>
          </cell>
          <cell r="I140">
            <v>28.5</v>
          </cell>
        </row>
        <row r="141">
          <cell r="D141">
            <v>9367748</v>
          </cell>
          <cell r="F141">
            <v>4.0999999999999996</v>
          </cell>
          <cell r="G141">
            <v>25.1</v>
          </cell>
          <cell r="H141">
            <v>23.8</v>
          </cell>
          <cell r="I141">
            <v>24.3</v>
          </cell>
        </row>
        <row r="142">
          <cell r="D142">
            <v>9403334</v>
          </cell>
          <cell r="F142">
            <v>4.2</v>
          </cell>
          <cell r="G142">
            <v>23.8</v>
          </cell>
          <cell r="H142">
            <v>30.4</v>
          </cell>
          <cell r="I142">
            <v>30.3</v>
          </cell>
        </row>
        <row r="143">
          <cell r="D143">
            <v>9351634</v>
          </cell>
          <cell r="F143">
            <v>4.9000000000000004</v>
          </cell>
          <cell r="G143">
            <v>22.2</v>
          </cell>
          <cell r="H143">
            <v>27.1</v>
          </cell>
          <cell r="I143">
            <v>28.5</v>
          </cell>
        </row>
        <row r="144">
          <cell r="D144">
            <v>9403322</v>
          </cell>
          <cell r="F144">
            <v>3.4</v>
          </cell>
          <cell r="G144">
            <v>23.6</v>
          </cell>
          <cell r="H144">
            <v>26.5</v>
          </cell>
          <cell r="I144">
            <v>26.4</v>
          </cell>
        </row>
        <row r="145">
          <cell r="D145">
            <v>9365362</v>
          </cell>
          <cell r="F145">
            <v>3.8</v>
          </cell>
          <cell r="G145">
            <v>21.3</v>
          </cell>
          <cell r="H145">
            <v>26.8</v>
          </cell>
          <cell r="I145">
            <v>28.2</v>
          </cell>
        </row>
        <row r="146">
          <cell r="D146">
            <v>9362372</v>
          </cell>
          <cell r="F146">
            <v>4.2</v>
          </cell>
          <cell r="G146">
            <v>21.7</v>
          </cell>
          <cell r="H146">
            <v>27.2</v>
          </cell>
          <cell r="I146">
            <v>28.4</v>
          </cell>
        </row>
        <row r="147">
          <cell r="D147">
            <v>9258363</v>
          </cell>
          <cell r="F147">
            <v>4.3</v>
          </cell>
          <cell r="G147">
            <v>26.1</v>
          </cell>
          <cell r="H147">
            <v>30.4</v>
          </cell>
          <cell r="I147">
            <v>30.3</v>
          </cell>
        </row>
        <row r="148">
          <cell r="D148">
            <v>9583653</v>
          </cell>
          <cell r="F148">
            <v>5.7</v>
          </cell>
          <cell r="G148">
            <v>23.1</v>
          </cell>
          <cell r="H148">
            <v>25.5</v>
          </cell>
          <cell r="I148">
            <v>26</v>
          </cell>
        </row>
        <row r="149">
          <cell r="D149">
            <v>9718777</v>
          </cell>
          <cell r="F149">
            <v>4</v>
          </cell>
          <cell r="G149">
            <v>21.5</v>
          </cell>
          <cell r="H149">
            <v>23.5</v>
          </cell>
          <cell r="I149">
            <v>24.1</v>
          </cell>
        </row>
        <row r="150">
          <cell r="D150">
            <v>9688415</v>
          </cell>
          <cell r="F150">
            <v>3.5</v>
          </cell>
          <cell r="G150">
            <v>21.3</v>
          </cell>
          <cell r="H150">
            <v>22.1</v>
          </cell>
          <cell r="I150">
            <v>22.3</v>
          </cell>
        </row>
        <row r="151">
          <cell r="D151">
            <v>9450789</v>
          </cell>
          <cell r="F151">
            <v>3.9</v>
          </cell>
          <cell r="G151">
            <v>24.9</v>
          </cell>
          <cell r="H151">
            <v>24.1</v>
          </cell>
          <cell r="I151">
            <v>23.8</v>
          </cell>
        </row>
        <row r="152">
          <cell r="D152">
            <v>9367724</v>
          </cell>
          <cell r="F152">
            <v>4.4609710048722198</v>
          </cell>
          <cell r="G152">
            <v>25.446971004872221</v>
          </cell>
          <cell r="H152">
            <v>21.549424893817186</v>
          </cell>
          <cell r="I152">
            <v>21.763023633036969</v>
          </cell>
        </row>
        <row r="153">
          <cell r="D153">
            <v>9786152</v>
          </cell>
          <cell r="F153">
            <v>3.2436322687802321</v>
          </cell>
          <cell r="G153">
            <v>20.57362226878023</v>
          </cell>
          <cell r="H153">
            <v>20.338987329446677</v>
          </cell>
          <cell r="I153">
            <v>20.387320717322908</v>
          </cell>
        </row>
        <row r="154">
          <cell r="D154">
            <v>9425538</v>
          </cell>
          <cell r="F154">
            <v>4.3</v>
          </cell>
          <cell r="G154">
            <v>26</v>
          </cell>
          <cell r="H154">
            <v>28.4</v>
          </cell>
          <cell r="I154">
            <v>28.9</v>
          </cell>
        </row>
        <row r="155">
          <cell r="D155">
            <v>9311048</v>
          </cell>
          <cell r="F155">
            <v>3.8</v>
          </cell>
          <cell r="G155">
            <v>27.7</v>
          </cell>
          <cell r="H155">
            <v>27.8</v>
          </cell>
          <cell r="I155">
            <v>28.5</v>
          </cell>
        </row>
        <row r="156">
          <cell r="D156">
            <v>9786164</v>
          </cell>
          <cell r="F156">
            <v>3.2292636196027402</v>
          </cell>
          <cell r="G156">
            <v>20.559253619602739</v>
          </cell>
          <cell r="H156">
            <v>19.80761156724871</v>
          </cell>
          <cell r="I156">
            <v>19.896309031519387</v>
          </cell>
        </row>
        <row r="157">
          <cell r="D157">
            <v>9385831</v>
          </cell>
          <cell r="F157">
            <v>5.2</v>
          </cell>
          <cell r="G157">
            <v>26.2</v>
          </cell>
          <cell r="H157">
            <v>26.3</v>
          </cell>
          <cell r="I157">
            <v>26.4</v>
          </cell>
        </row>
        <row r="158">
          <cell r="D158">
            <v>9367736</v>
          </cell>
          <cell r="F158">
            <v>4.8794942578612854</v>
          </cell>
          <cell r="G158">
            <v>25.86549425786129</v>
          </cell>
          <cell r="H158">
            <v>21.827376513192949</v>
          </cell>
          <cell r="I158">
            <v>22.303541229348191</v>
          </cell>
        </row>
        <row r="159">
          <cell r="D159">
            <v>9405928</v>
          </cell>
          <cell r="F159">
            <v>5</v>
          </cell>
          <cell r="G159">
            <v>22.5</v>
          </cell>
          <cell r="H159">
            <v>29.5</v>
          </cell>
          <cell r="I159">
            <v>30.3</v>
          </cell>
        </row>
        <row r="160">
          <cell r="D160">
            <v>9786176</v>
          </cell>
          <cell r="F160">
            <v>3.2251328985129364</v>
          </cell>
          <cell r="G160">
            <v>20.5</v>
          </cell>
          <cell r="H160">
            <v>20.716315780578949</v>
          </cell>
          <cell r="I160">
            <v>20.848457374105209</v>
          </cell>
        </row>
        <row r="161">
          <cell r="D161">
            <v>9788473</v>
          </cell>
          <cell r="F161">
            <v>4.0999999999999996</v>
          </cell>
          <cell r="G161">
            <v>21.5</v>
          </cell>
          <cell r="H161">
            <v>20.5</v>
          </cell>
          <cell r="I161">
            <v>21</v>
          </cell>
        </row>
        <row r="162">
          <cell r="D162">
            <v>9786138</v>
          </cell>
          <cell r="F162">
            <v>3.0027166135090857</v>
          </cell>
          <cell r="G162">
            <v>20.100000000000001</v>
          </cell>
          <cell r="H162">
            <v>19.755940133208885</v>
          </cell>
          <cell r="I162">
            <v>19.702359710581582</v>
          </cell>
        </row>
        <row r="163">
          <cell r="D163">
            <v>9718430</v>
          </cell>
          <cell r="F163">
            <v>4</v>
          </cell>
          <cell r="G163">
            <v>21</v>
          </cell>
          <cell r="H163">
            <v>23</v>
          </cell>
          <cell r="I163">
            <v>24.5</v>
          </cell>
        </row>
        <row r="164">
          <cell r="D164">
            <v>9310707</v>
          </cell>
          <cell r="F164">
            <v>4.5</v>
          </cell>
          <cell r="G164">
            <v>27</v>
          </cell>
          <cell r="H164">
            <v>25.3</v>
          </cell>
          <cell r="I164">
            <v>24.8</v>
          </cell>
        </row>
        <row r="165">
          <cell r="D165">
            <v>9786188</v>
          </cell>
          <cell r="F165">
            <v>3.1</v>
          </cell>
          <cell r="G165">
            <v>20.399999999999999</v>
          </cell>
          <cell r="H165">
            <v>20.8</v>
          </cell>
          <cell r="I165">
            <v>20.8</v>
          </cell>
        </row>
        <row r="166">
          <cell r="D166">
            <v>9403322</v>
          </cell>
          <cell r="F166">
            <v>3.5</v>
          </cell>
          <cell r="G166">
            <v>23.7</v>
          </cell>
          <cell r="H166">
            <v>26.1</v>
          </cell>
          <cell r="I166">
            <v>25.9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B Planning _2020"/>
      <sheetName val="Monthly_Consumption _Trend"/>
      <sheetName val="Bunker Planning_last Voyage"/>
      <sheetName val="RemainingOnBoard_RAW"/>
      <sheetName val="Intermediate"/>
      <sheetName val="Handy"/>
      <sheetName val="MR"/>
      <sheetName val="LR2 &amp; Afra"/>
      <sheetName val="Params"/>
    </sheetNames>
    <sheetDataSet>
      <sheetData sheetId="0"/>
      <sheetData sheetId="1">
        <row r="3">
          <cell r="D3" t="str">
            <v>IMO</v>
          </cell>
          <cell r="R3" t="str">
            <v>Avg Monthly Cons[MT]</v>
          </cell>
        </row>
        <row r="4">
          <cell r="D4">
            <v>9524994</v>
          </cell>
          <cell r="R4">
            <v>566.39</v>
          </cell>
        </row>
        <row r="5">
          <cell r="D5">
            <v>9348302</v>
          </cell>
          <cell r="R5">
            <v>72.034999999999997</v>
          </cell>
        </row>
        <row r="6">
          <cell r="D6">
            <v>9356610</v>
          </cell>
          <cell r="R6">
            <v>66.075000000000003</v>
          </cell>
        </row>
        <row r="7">
          <cell r="D7">
            <v>9344435</v>
          </cell>
          <cell r="R7">
            <v>106.96666666666665</v>
          </cell>
        </row>
        <row r="8">
          <cell r="D8">
            <v>9348297</v>
          </cell>
          <cell r="R8">
            <v>95.097499999999997</v>
          </cell>
        </row>
        <row r="9">
          <cell r="D9">
            <v>9466738</v>
          </cell>
          <cell r="R9">
            <v>84.418333333333337</v>
          </cell>
        </row>
        <row r="10">
          <cell r="D10">
            <v>9466714</v>
          </cell>
          <cell r="R10">
            <v>112.741</v>
          </cell>
        </row>
        <row r="11">
          <cell r="D11">
            <v>9466740</v>
          </cell>
          <cell r="R11">
            <v>91.8</v>
          </cell>
        </row>
        <row r="12">
          <cell r="D12">
            <v>9323584</v>
          </cell>
          <cell r="R12">
            <v>62.815999999999995</v>
          </cell>
        </row>
        <row r="13">
          <cell r="D13">
            <v>9322700</v>
          </cell>
          <cell r="R13">
            <v>110.66500000000001</v>
          </cell>
        </row>
        <row r="14">
          <cell r="D14">
            <v>9340623</v>
          </cell>
          <cell r="R14">
            <v>9</v>
          </cell>
        </row>
        <row r="15">
          <cell r="D15">
            <v>9322712</v>
          </cell>
          <cell r="R15">
            <v>63.584833333333336</v>
          </cell>
        </row>
        <row r="16">
          <cell r="D16">
            <v>9323819</v>
          </cell>
          <cell r="R16">
            <v>38.756500000000003</v>
          </cell>
        </row>
        <row r="17">
          <cell r="D17">
            <v>9322695</v>
          </cell>
          <cell r="R17">
            <v>41.443333333333328</v>
          </cell>
        </row>
        <row r="18">
          <cell r="D18">
            <v>9382504</v>
          </cell>
          <cell r="R18">
            <v>21.375</v>
          </cell>
        </row>
        <row r="19">
          <cell r="D19">
            <v>9553397</v>
          </cell>
          <cell r="R19">
            <v>150.4</v>
          </cell>
        </row>
        <row r="20">
          <cell r="D20">
            <v>9313101</v>
          </cell>
          <cell r="R20">
            <v>96.662499999999994</v>
          </cell>
        </row>
        <row r="21">
          <cell r="D21">
            <v>9313125</v>
          </cell>
          <cell r="R21">
            <v>105.719375</v>
          </cell>
        </row>
        <row r="22">
          <cell r="D22">
            <v>9313113</v>
          </cell>
          <cell r="R22">
            <v>85.61</v>
          </cell>
        </row>
        <row r="23">
          <cell r="D23">
            <v>9312078</v>
          </cell>
          <cell r="R23" t="str">
            <v/>
          </cell>
        </row>
        <row r="24">
          <cell r="D24">
            <v>9333814</v>
          </cell>
          <cell r="R24" t="str">
            <v/>
          </cell>
        </row>
        <row r="25">
          <cell r="D25">
            <v>9395989</v>
          </cell>
          <cell r="R25">
            <v>74.844285714285704</v>
          </cell>
        </row>
        <row r="26">
          <cell r="D26">
            <v>9439814</v>
          </cell>
          <cell r="R26">
            <v>55.975000000000001</v>
          </cell>
        </row>
        <row r="27">
          <cell r="D27">
            <v>9439826</v>
          </cell>
          <cell r="R27">
            <v>106.75</v>
          </cell>
        </row>
        <row r="28">
          <cell r="D28">
            <v>9439840</v>
          </cell>
          <cell r="R28">
            <v>117.94000000000001</v>
          </cell>
        </row>
        <row r="29">
          <cell r="D29">
            <v>9252307</v>
          </cell>
          <cell r="R29">
            <v>334.90000000000009</v>
          </cell>
        </row>
        <row r="30">
          <cell r="D30">
            <v>9425497</v>
          </cell>
          <cell r="R30">
            <v>438.80000000000018</v>
          </cell>
        </row>
        <row r="31">
          <cell r="D31">
            <v>9384100</v>
          </cell>
          <cell r="R31">
            <v>311.92999999999984</v>
          </cell>
        </row>
        <row r="32">
          <cell r="D32">
            <v>9636632</v>
          </cell>
          <cell r="R32">
            <v>243.016625</v>
          </cell>
        </row>
        <row r="33">
          <cell r="D33">
            <v>9274642</v>
          </cell>
          <cell r="R33">
            <v>420.76125000000002</v>
          </cell>
        </row>
        <row r="34">
          <cell r="D34">
            <v>9431276</v>
          </cell>
          <cell r="R34">
            <v>357.07939999999996</v>
          </cell>
        </row>
        <row r="35">
          <cell r="D35">
            <v>9717503</v>
          </cell>
          <cell r="R35" t="str">
            <v/>
          </cell>
        </row>
        <row r="36">
          <cell r="D36">
            <v>9283289</v>
          </cell>
          <cell r="R36">
            <v>669.73749999999995</v>
          </cell>
        </row>
        <row r="37">
          <cell r="D37">
            <v>9279757</v>
          </cell>
          <cell r="R37">
            <v>657.61249999999995</v>
          </cell>
        </row>
        <row r="38">
          <cell r="D38">
            <v>9378618</v>
          </cell>
          <cell r="R38">
            <v>647.01250000000005</v>
          </cell>
        </row>
        <row r="39">
          <cell r="D39">
            <v>9378620</v>
          </cell>
          <cell r="R39">
            <v>594.10675000000003</v>
          </cell>
        </row>
        <row r="40">
          <cell r="D40">
            <v>9319686</v>
          </cell>
          <cell r="R40">
            <v>688.52499999999998</v>
          </cell>
        </row>
        <row r="41">
          <cell r="D41">
            <v>9315446</v>
          </cell>
          <cell r="R41">
            <v>550.92499999999995</v>
          </cell>
        </row>
        <row r="42">
          <cell r="D42">
            <v>9315458</v>
          </cell>
          <cell r="R42">
            <v>730.05875000000003</v>
          </cell>
        </row>
        <row r="43">
          <cell r="D43">
            <v>9214745</v>
          </cell>
          <cell r="R43">
            <v>179.995</v>
          </cell>
        </row>
        <row r="44">
          <cell r="D44">
            <v>9339624</v>
          </cell>
          <cell r="R44">
            <v>320.78125</v>
          </cell>
        </row>
        <row r="45">
          <cell r="D45">
            <v>9236987</v>
          </cell>
          <cell r="R45" t="str">
            <v/>
          </cell>
        </row>
        <row r="46">
          <cell r="D46">
            <v>9587829</v>
          </cell>
          <cell r="R46">
            <v>336.37124999999997</v>
          </cell>
        </row>
        <row r="47">
          <cell r="D47">
            <v>9306653</v>
          </cell>
          <cell r="R47">
            <v>328.40300000000002</v>
          </cell>
        </row>
        <row r="48">
          <cell r="D48">
            <v>9447732</v>
          </cell>
          <cell r="R48">
            <v>350.13262500000008</v>
          </cell>
        </row>
        <row r="49">
          <cell r="D49">
            <v>9786140</v>
          </cell>
          <cell r="R49">
            <v>274.87937499999998</v>
          </cell>
        </row>
        <row r="50">
          <cell r="D50">
            <v>9786164</v>
          </cell>
          <cell r="R50">
            <v>294.76187499999997</v>
          </cell>
        </row>
        <row r="51">
          <cell r="D51">
            <v>9385831</v>
          </cell>
          <cell r="R51">
            <v>402.27249999999998</v>
          </cell>
        </row>
        <row r="52">
          <cell r="D52">
            <v>9587843</v>
          </cell>
          <cell r="R52">
            <v>253.94</v>
          </cell>
        </row>
        <row r="53">
          <cell r="D53">
            <v>9247508</v>
          </cell>
          <cell r="R53">
            <v>341.55714285714288</v>
          </cell>
        </row>
        <row r="54">
          <cell r="D54">
            <v>9381500</v>
          </cell>
          <cell r="R54">
            <v>262.88125000000002</v>
          </cell>
        </row>
        <row r="55">
          <cell r="D55">
            <v>9247493</v>
          </cell>
          <cell r="R55">
            <v>261.8857142857143</v>
          </cell>
        </row>
        <row r="56">
          <cell r="D56">
            <v>9587831</v>
          </cell>
          <cell r="R56">
            <v>296.3</v>
          </cell>
        </row>
        <row r="57">
          <cell r="D57">
            <v>9306677</v>
          </cell>
          <cell r="R57">
            <v>253.96375</v>
          </cell>
        </row>
        <row r="58">
          <cell r="D58">
            <v>9246786</v>
          </cell>
          <cell r="R58">
            <v>385.98649999999998</v>
          </cell>
        </row>
        <row r="59">
          <cell r="D59">
            <v>9295050</v>
          </cell>
          <cell r="R59">
            <v>247.94749999999999</v>
          </cell>
        </row>
        <row r="60">
          <cell r="D60">
            <v>9374428</v>
          </cell>
          <cell r="R60">
            <v>244.67175</v>
          </cell>
        </row>
        <row r="61">
          <cell r="D61">
            <v>9431290</v>
          </cell>
          <cell r="R61">
            <v>408.83325000000002</v>
          </cell>
        </row>
        <row r="62">
          <cell r="D62">
            <v>9431305</v>
          </cell>
          <cell r="R62">
            <v>491.95</v>
          </cell>
        </row>
        <row r="63">
          <cell r="D63">
            <v>9252292</v>
          </cell>
          <cell r="R63">
            <v>318.20125000000002</v>
          </cell>
        </row>
        <row r="64">
          <cell r="D64">
            <v>9718090</v>
          </cell>
          <cell r="R64">
            <v>376.1</v>
          </cell>
        </row>
        <row r="65">
          <cell r="D65">
            <v>9430284</v>
          </cell>
          <cell r="R65">
            <v>369.50700000000001</v>
          </cell>
        </row>
        <row r="66">
          <cell r="D66">
            <v>9259915</v>
          </cell>
          <cell r="R66">
            <v>379.7</v>
          </cell>
        </row>
        <row r="67">
          <cell r="D67">
            <v>9708629</v>
          </cell>
          <cell r="R67">
            <v>369.41050000000001</v>
          </cell>
        </row>
        <row r="68">
          <cell r="D68">
            <v>9726451</v>
          </cell>
          <cell r="R68">
            <v>297.1407142857143</v>
          </cell>
        </row>
        <row r="69">
          <cell r="D69">
            <v>9718088</v>
          </cell>
          <cell r="R69">
            <v>386.50162499999999</v>
          </cell>
        </row>
        <row r="70">
          <cell r="D70">
            <v>9581447</v>
          </cell>
          <cell r="R70">
            <v>114.2</v>
          </cell>
        </row>
        <row r="71">
          <cell r="D71">
            <v>9365362</v>
          </cell>
          <cell r="R71">
            <v>481.04500000000002</v>
          </cell>
        </row>
        <row r="72">
          <cell r="D72">
            <v>9362372</v>
          </cell>
          <cell r="R72">
            <v>528.26874999999995</v>
          </cell>
        </row>
        <row r="73">
          <cell r="D73">
            <v>9473925</v>
          </cell>
          <cell r="R73">
            <v>134.19999999999999</v>
          </cell>
        </row>
        <row r="74">
          <cell r="D74">
            <v>9460459</v>
          </cell>
          <cell r="R74" t="str">
            <v/>
          </cell>
        </row>
        <row r="75">
          <cell r="D75">
            <v>9473913</v>
          </cell>
          <cell r="R75" t="str">
            <v/>
          </cell>
        </row>
        <row r="76">
          <cell r="D76">
            <v>9460461</v>
          </cell>
          <cell r="R76" t="str">
            <v/>
          </cell>
        </row>
        <row r="77">
          <cell r="D77">
            <v>9486178</v>
          </cell>
          <cell r="R77">
            <v>166.86500000000001</v>
          </cell>
        </row>
        <row r="78">
          <cell r="D78">
            <v>9486166</v>
          </cell>
          <cell r="R78" t="str">
            <v/>
          </cell>
        </row>
        <row r="79">
          <cell r="D79">
            <v>9341433</v>
          </cell>
          <cell r="R79">
            <v>290.81124999999997</v>
          </cell>
        </row>
        <row r="80">
          <cell r="D80">
            <v>9340594</v>
          </cell>
          <cell r="R80">
            <v>434.80874999999997</v>
          </cell>
        </row>
        <row r="81">
          <cell r="D81">
            <v>9299446</v>
          </cell>
          <cell r="R81">
            <v>456.27937500000002</v>
          </cell>
        </row>
        <row r="82">
          <cell r="D82">
            <v>9444508</v>
          </cell>
          <cell r="R82">
            <v>398.1225</v>
          </cell>
        </row>
        <row r="83">
          <cell r="D83">
            <v>9411135</v>
          </cell>
          <cell r="R83">
            <v>312.66125</v>
          </cell>
        </row>
        <row r="84">
          <cell r="D84">
            <v>9451733</v>
          </cell>
          <cell r="R84">
            <v>312.85714285714283</v>
          </cell>
        </row>
        <row r="85">
          <cell r="D85">
            <v>9313096</v>
          </cell>
          <cell r="R85">
            <v>88.133333333333326</v>
          </cell>
        </row>
        <row r="86">
          <cell r="D86">
            <v>9786152</v>
          </cell>
          <cell r="R86">
            <v>321.95887499999998</v>
          </cell>
        </row>
        <row r="87">
          <cell r="D87">
            <v>9786188</v>
          </cell>
          <cell r="R87">
            <v>262.57839999999999</v>
          </cell>
        </row>
        <row r="88">
          <cell r="D88">
            <v>9403322</v>
          </cell>
          <cell r="R88">
            <v>410.44571428571425</v>
          </cell>
        </row>
        <row r="89">
          <cell r="D89">
            <v>9430296</v>
          </cell>
          <cell r="R89">
            <v>334.9</v>
          </cell>
        </row>
        <row r="90">
          <cell r="D90">
            <v>9430272</v>
          </cell>
          <cell r="R90">
            <v>344.25</v>
          </cell>
        </row>
        <row r="91">
          <cell r="D91">
            <v>9383974</v>
          </cell>
          <cell r="R91">
            <v>381.56875000000002</v>
          </cell>
        </row>
        <row r="92">
          <cell r="D92">
            <v>9464560</v>
          </cell>
          <cell r="R92">
            <v>416.35</v>
          </cell>
        </row>
        <row r="93">
          <cell r="D93">
            <v>9383962</v>
          </cell>
          <cell r="R93">
            <v>342.20125000000002</v>
          </cell>
        </row>
        <row r="94">
          <cell r="D94">
            <v>9450789</v>
          </cell>
          <cell r="R94">
            <v>662.35200000000009</v>
          </cell>
        </row>
        <row r="95">
          <cell r="D95">
            <v>9310707</v>
          </cell>
          <cell r="R95" t="str">
            <v/>
          </cell>
        </row>
        <row r="96">
          <cell r="D96">
            <v>9590905</v>
          </cell>
          <cell r="R96">
            <v>458.65625</v>
          </cell>
        </row>
        <row r="97">
          <cell r="D97">
            <v>9347310</v>
          </cell>
          <cell r="R97" t="str">
            <v/>
          </cell>
        </row>
        <row r="98">
          <cell r="D98">
            <v>9167174</v>
          </cell>
          <cell r="R98">
            <v>216.12</v>
          </cell>
        </row>
        <row r="99">
          <cell r="D99">
            <v>9167186</v>
          </cell>
          <cell r="R99">
            <v>318.1275</v>
          </cell>
        </row>
        <row r="100">
          <cell r="D100">
            <v>9636644</v>
          </cell>
          <cell r="R100">
            <v>321.94437499999998</v>
          </cell>
        </row>
        <row r="101">
          <cell r="D101">
            <v>9265407</v>
          </cell>
          <cell r="R101">
            <v>257.42649999999998</v>
          </cell>
        </row>
        <row r="102">
          <cell r="D102">
            <v>9241798</v>
          </cell>
          <cell r="R102">
            <v>414.71125000000001</v>
          </cell>
        </row>
        <row r="103">
          <cell r="D103">
            <v>9259886</v>
          </cell>
          <cell r="R103">
            <v>414.99374999999998</v>
          </cell>
        </row>
        <row r="104">
          <cell r="D104">
            <v>9425538</v>
          </cell>
          <cell r="R104">
            <v>528.41025000000002</v>
          </cell>
        </row>
        <row r="105">
          <cell r="D105">
            <v>9274630</v>
          </cell>
          <cell r="R105">
            <v>137.81950000000001</v>
          </cell>
        </row>
        <row r="106">
          <cell r="D106">
            <v>9274654</v>
          </cell>
          <cell r="R106">
            <v>384.00749999999999</v>
          </cell>
        </row>
        <row r="107">
          <cell r="D107">
            <v>9274678</v>
          </cell>
          <cell r="R107">
            <v>183.85</v>
          </cell>
        </row>
        <row r="108">
          <cell r="D108">
            <v>9274628</v>
          </cell>
          <cell r="R108">
            <v>185.50750000000002</v>
          </cell>
        </row>
        <row r="109">
          <cell r="D109">
            <v>9726463</v>
          </cell>
          <cell r="R109">
            <v>347.29325</v>
          </cell>
        </row>
        <row r="110">
          <cell r="D110">
            <v>9555319</v>
          </cell>
          <cell r="R110">
            <v>295.99874999999997</v>
          </cell>
        </row>
        <row r="111">
          <cell r="D111">
            <v>9367736</v>
          </cell>
          <cell r="R111">
            <v>377.5625</v>
          </cell>
        </row>
        <row r="112">
          <cell r="D112">
            <v>9315056</v>
          </cell>
          <cell r="R112">
            <v>185.89137500000001</v>
          </cell>
        </row>
        <row r="113">
          <cell r="D113">
            <v>9708617</v>
          </cell>
          <cell r="R113">
            <v>267.54062499999998</v>
          </cell>
        </row>
        <row r="114">
          <cell r="D114">
            <v>9718076</v>
          </cell>
          <cell r="R114">
            <v>388.41</v>
          </cell>
        </row>
        <row r="115">
          <cell r="D115">
            <v>9732931</v>
          </cell>
          <cell r="R115">
            <v>399.145625</v>
          </cell>
        </row>
        <row r="116">
          <cell r="D116">
            <v>9423712</v>
          </cell>
          <cell r="R116">
            <v>326.385625</v>
          </cell>
        </row>
        <row r="117">
          <cell r="D117">
            <v>9431264</v>
          </cell>
          <cell r="R117">
            <v>419.01125000000002</v>
          </cell>
        </row>
        <row r="118">
          <cell r="D118">
            <v>9447768</v>
          </cell>
          <cell r="R118">
            <v>378.15550000000002</v>
          </cell>
        </row>
        <row r="119">
          <cell r="D119">
            <v>9314911</v>
          </cell>
          <cell r="R119">
            <v>354.299375</v>
          </cell>
        </row>
        <row r="120">
          <cell r="D120">
            <v>9573658</v>
          </cell>
          <cell r="R120">
            <v>314.69762500000002</v>
          </cell>
        </row>
        <row r="121">
          <cell r="D121">
            <v>9718064</v>
          </cell>
          <cell r="R121">
            <v>359.47125</v>
          </cell>
        </row>
        <row r="122">
          <cell r="D122">
            <v>9786138</v>
          </cell>
          <cell r="R122">
            <v>269.59625</v>
          </cell>
        </row>
        <row r="123">
          <cell r="D123">
            <v>9425514</v>
          </cell>
          <cell r="R123">
            <v>515.61374999999998</v>
          </cell>
        </row>
        <row r="124">
          <cell r="D124">
            <v>9340116</v>
          </cell>
          <cell r="R124">
            <v>385.2</v>
          </cell>
        </row>
        <row r="125">
          <cell r="D125">
            <v>9299422</v>
          </cell>
          <cell r="R125">
            <v>407.26749999999998</v>
          </cell>
        </row>
        <row r="126">
          <cell r="D126">
            <v>9340582</v>
          </cell>
          <cell r="R126">
            <v>328.99687499999999</v>
          </cell>
        </row>
        <row r="127">
          <cell r="D127">
            <v>9788473</v>
          </cell>
          <cell r="R127" t="str">
            <v/>
          </cell>
        </row>
        <row r="128">
          <cell r="D128">
            <v>9316608</v>
          </cell>
          <cell r="R128">
            <v>436.97</v>
          </cell>
        </row>
        <row r="129">
          <cell r="D129">
            <v>9718430</v>
          </cell>
          <cell r="R129">
            <v>126.5</v>
          </cell>
        </row>
        <row r="130">
          <cell r="D130">
            <v>9365283</v>
          </cell>
          <cell r="R130">
            <v>275.18875000000003</v>
          </cell>
        </row>
        <row r="131">
          <cell r="D131">
            <v>9231183</v>
          </cell>
          <cell r="R131">
            <v>256.78750000000002</v>
          </cell>
        </row>
        <row r="132">
          <cell r="D132">
            <v>9231171</v>
          </cell>
          <cell r="R132">
            <v>328.11250000000001</v>
          </cell>
        </row>
        <row r="133">
          <cell r="D133">
            <v>9311751</v>
          </cell>
          <cell r="R133">
            <v>291.92857142857144</v>
          </cell>
        </row>
        <row r="134">
          <cell r="D134">
            <v>9431317</v>
          </cell>
          <cell r="R134">
            <v>388.86750000000001</v>
          </cell>
        </row>
        <row r="135">
          <cell r="D135">
            <v>9306938</v>
          </cell>
          <cell r="R135">
            <v>259.98999999999978</v>
          </cell>
        </row>
        <row r="136">
          <cell r="D136">
            <v>9367748</v>
          </cell>
          <cell r="R136">
            <v>358.55124999999998</v>
          </cell>
        </row>
        <row r="137">
          <cell r="D137">
            <v>9407392</v>
          </cell>
          <cell r="R137" t="str">
            <v/>
          </cell>
        </row>
        <row r="138">
          <cell r="D138">
            <v>9407380</v>
          </cell>
          <cell r="R138" t="str">
            <v/>
          </cell>
        </row>
        <row r="139">
          <cell r="D139">
            <v>9697430</v>
          </cell>
          <cell r="R139" t="str">
            <v/>
          </cell>
        </row>
        <row r="140">
          <cell r="D140">
            <v>9862413</v>
          </cell>
          <cell r="R140" t="str">
            <v/>
          </cell>
        </row>
        <row r="141">
          <cell r="D141">
            <v>9798088</v>
          </cell>
          <cell r="R141" t="str">
            <v/>
          </cell>
        </row>
        <row r="142">
          <cell r="D142">
            <v>9697442</v>
          </cell>
          <cell r="R142" t="str">
            <v/>
          </cell>
        </row>
        <row r="143">
          <cell r="D143">
            <v>9590711</v>
          </cell>
          <cell r="R143" t="str">
            <v/>
          </cell>
        </row>
        <row r="144">
          <cell r="D144">
            <v>9798076</v>
          </cell>
          <cell r="R144" t="str">
            <v/>
          </cell>
        </row>
        <row r="145">
          <cell r="D145">
            <v>9590723</v>
          </cell>
          <cell r="R145" t="str">
            <v/>
          </cell>
        </row>
        <row r="146">
          <cell r="D146">
            <v>9699866</v>
          </cell>
          <cell r="R146" t="str">
            <v/>
          </cell>
        </row>
        <row r="147">
          <cell r="D147">
            <v>9722625</v>
          </cell>
          <cell r="R147" t="str">
            <v/>
          </cell>
        </row>
        <row r="148">
          <cell r="D148">
            <v>9864368</v>
          </cell>
          <cell r="R148" t="str">
            <v/>
          </cell>
        </row>
        <row r="149">
          <cell r="D149">
            <v>9864332</v>
          </cell>
          <cell r="R149" t="str">
            <v/>
          </cell>
        </row>
        <row r="150">
          <cell r="D150">
            <v>9798349</v>
          </cell>
          <cell r="R150" t="str">
            <v/>
          </cell>
        </row>
        <row r="151">
          <cell r="D151">
            <v>9437684</v>
          </cell>
          <cell r="R151">
            <v>482.96571428571434</v>
          </cell>
        </row>
        <row r="152">
          <cell r="D152">
            <v>9864368</v>
          </cell>
          <cell r="R152" t="str">
            <v/>
          </cell>
        </row>
        <row r="153">
          <cell r="D153">
            <v>9864344</v>
          </cell>
          <cell r="R153" t="str">
            <v/>
          </cell>
        </row>
        <row r="157">
          <cell r="D157">
            <v>0</v>
          </cell>
        </row>
        <row r="159">
          <cell r="D159">
            <v>9256298</v>
          </cell>
          <cell r="R159">
            <v>308.73714285714283</v>
          </cell>
        </row>
        <row r="160">
          <cell r="D160">
            <v>9587843</v>
          </cell>
          <cell r="R160">
            <v>253.94</v>
          </cell>
        </row>
        <row r="161">
          <cell r="D161">
            <v>9236999</v>
          </cell>
          <cell r="R161">
            <v>377.91825</v>
          </cell>
        </row>
        <row r="162">
          <cell r="D162">
            <v>9237008</v>
          </cell>
          <cell r="R162">
            <v>186.257375</v>
          </cell>
        </row>
        <row r="163">
          <cell r="D163">
            <v>9251406</v>
          </cell>
          <cell r="R163">
            <v>279.37625000000003</v>
          </cell>
        </row>
        <row r="164">
          <cell r="D164">
            <v>9298820</v>
          </cell>
          <cell r="R164">
            <v>219.965</v>
          </cell>
        </row>
        <row r="165">
          <cell r="D165">
            <v>9431288</v>
          </cell>
          <cell r="R165" t="str">
            <v/>
          </cell>
        </row>
        <row r="166">
          <cell r="D166">
            <v>9786176</v>
          </cell>
          <cell r="R166">
            <v>360.80900000000003</v>
          </cell>
        </row>
        <row r="167">
          <cell r="D167">
            <v>9425514</v>
          </cell>
          <cell r="R167">
            <v>515.61374999999998</v>
          </cell>
        </row>
        <row r="168">
          <cell r="D168">
            <v>9524982</v>
          </cell>
          <cell r="R168">
            <v>363.54012499999999</v>
          </cell>
        </row>
        <row r="169">
          <cell r="D169">
            <v>9319674</v>
          </cell>
          <cell r="R169">
            <v>493.5625</v>
          </cell>
        </row>
      </sheetData>
      <sheetData sheetId="2"/>
      <sheetData sheetId="3">
        <row r="1">
          <cell r="B1" t="str">
            <v>Vessel IMO Nr</v>
          </cell>
          <cell r="E1" t="str">
            <v>Last fuel stock date</v>
          </cell>
          <cell r="G1" t="str">
            <v>HS HFO stock [tons]</v>
          </cell>
          <cell r="H1" t="str">
            <v>LS HFO stock [tons]</v>
          </cell>
          <cell r="I1" t="str">
            <v>HS MDO stock [tons]</v>
          </cell>
          <cell r="J1" t="str">
            <v>LS MDO stock [tons]</v>
          </cell>
          <cell r="U1" t="str">
            <v>Stock estimate date</v>
          </cell>
          <cell r="V1" t="str">
            <v>Estimate HS HFO stock [tons]</v>
          </cell>
          <cell r="W1" t="str">
            <v>Estimate LS HFO stock [tons]</v>
          </cell>
          <cell r="X1" t="str">
            <v>Estimate HS MDO stock [tons]</v>
          </cell>
          <cell r="Y1" t="str">
            <v>Estimate LS MDO stock [tons]</v>
          </cell>
          <cell r="AJ1" t="str">
            <v>Consumption YTD HS HFO [tons]</v>
          </cell>
          <cell r="AK1" t="str">
            <v>Consumption YTD LS HFO [tons]</v>
          </cell>
          <cell r="AL1" t="str">
            <v>Consumption YTD HS MDO [tons]</v>
          </cell>
          <cell r="AM1" t="str">
            <v>Consumption YTD LS MDO [tons]</v>
          </cell>
        </row>
        <row r="2">
          <cell r="B2">
            <v>9587829</v>
          </cell>
          <cell r="E2">
            <v>43754.145833333336</v>
          </cell>
          <cell r="G2">
            <v>195</v>
          </cell>
          <cell r="H2">
            <v>0</v>
          </cell>
          <cell r="I2">
            <v>0</v>
          </cell>
          <cell r="J2">
            <v>216</v>
          </cell>
          <cell r="U2">
            <v>43755.416666666664</v>
          </cell>
          <cell r="V2">
            <v>169</v>
          </cell>
          <cell r="W2">
            <v>0</v>
          </cell>
          <cell r="X2">
            <v>0</v>
          </cell>
          <cell r="Y2">
            <v>215.3</v>
          </cell>
          <cell r="AJ2">
            <v>3186.47</v>
          </cell>
          <cell r="AK2">
            <v>0</v>
          </cell>
          <cell r="AL2">
            <v>0</v>
          </cell>
          <cell r="AM2">
            <v>739.63000000000102</v>
          </cell>
        </row>
        <row r="3">
          <cell r="B3">
            <v>9636632</v>
          </cell>
          <cell r="E3">
            <v>43699.375</v>
          </cell>
          <cell r="G3">
            <v>209.4</v>
          </cell>
          <cell r="H3">
            <v>0</v>
          </cell>
          <cell r="I3">
            <v>0</v>
          </cell>
          <cell r="J3">
            <v>130.1</v>
          </cell>
          <cell r="U3">
            <v>43756.375</v>
          </cell>
          <cell r="V3">
            <v>187</v>
          </cell>
          <cell r="W3">
            <v>0</v>
          </cell>
          <cell r="X3">
            <v>0</v>
          </cell>
          <cell r="Y3">
            <v>115.9</v>
          </cell>
          <cell r="AJ3">
            <v>2128.6329999999998</v>
          </cell>
          <cell r="AK3">
            <v>0</v>
          </cell>
          <cell r="AL3">
            <v>0</v>
          </cell>
          <cell r="AM3">
            <v>373.46</v>
          </cell>
        </row>
        <row r="4">
          <cell r="B4">
            <v>9636644</v>
          </cell>
          <cell r="E4">
            <v>43752.42083333333</v>
          </cell>
          <cell r="G4">
            <v>497.9</v>
          </cell>
          <cell r="H4">
            <v>0</v>
          </cell>
          <cell r="I4">
            <v>0</v>
          </cell>
          <cell r="J4">
            <v>142.05000000000001</v>
          </cell>
          <cell r="U4">
            <v>43755.333333333336</v>
          </cell>
          <cell r="V4">
            <v>447.09</v>
          </cell>
          <cell r="W4">
            <v>0</v>
          </cell>
          <cell r="X4">
            <v>0</v>
          </cell>
          <cell r="Y4">
            <v>141.94</v>
          </cell>
          <cell r="AJ4">
            <v>3031.0749999999998</v>
          </cell>
          <cell r="AK4">
            <v>177.64</v>
          </cell>
          <cell r="AL4">
            <v>0</v>
          </cell>
          <cell r="AM4">
            <v>255.41499999999999</v>
          </cell>
        </row>
        <row r="5">
          <cell r="B5">
            <v>9587831</v>
          </cell>
          <cell r="E5">
            <v>43756.458333333336</v>
          </cell>
          <cell r="G5">
            <v>98.1</v>
          </cell>
          <cell r="H5">
            <v>0</v>
          </cell>
          <cell r="I5">
            <v>0</v>
          </cell>
          <cell r="J5">
            <v>153.4</v>
          </cell>
          <cell r="U5">
            <v>43756.458333333336</v>
          </cell>
          <cell r="V5">
            <v>98.1</v>
          </cell>
          <cell r="W5">
            <v>0</v>
          </cell>
          <cell r="X5">
            <v>0</v>
          </cell>
          <cell r="Y5">
            <v>153.4</v>
          </cell>
          <cell r="AJ5">
            <v>2698.2</v>
          </cell>
          <cell r="AK5">
            <v>0</v>
          </cell>
          <cell r="AL5">
            <v>0</v>
          </cell>
          <cell r="AM5">
            <v>732.74000000000103</v>
          </cell>
        </row>
        <row r="6">
          <cell r="B6">
            <v>9385831</v>
          </cell>
          <cell r="E6">
            <v>43754.708333333336</v>
          </cell>
          <cell r="G6">
            <v>895.22</v>
          </cell>
          <cell r="H6">
            <v>0</v>
          </cell>
          <cell r="I6">
            <v>0</v>
          </cell>
          <cell r="J6">
            <v>89.9</v>
          </cell>
          <cell r="U6">
            <v>43754.708333333336</v>
          </cell>
          <cell r="V6">
            <v>895.22</v>
          </cell>
          <cell r="W6">
            <v>0</v>
          </cell>
          <cell r="X6">
            <v>0</v>
          </cell>
          <cell r="Y6">
            <v>89.9</v>
          </cell>
          <cell r="AJ6">
            <v>3514.87</v>
          </cell>
          <cell r="AK6">
            <v>0</v>
          </cell>
          <cell r="AL6">
            <v>0</v>
          </cell>
          <cell r="AM6">
            <v>663.45500000000004</v>
          </cell>
        </row>
        <row r="7">
          <cell r="B7">
            <v>9311751</v>
          </cell>
          <cell r="E7">
            <v>43754.370833333334</v>
          </cell>
          <cell r="G7">
            <v>97.5</v>
          </cell>
          <cell r="H7">
            <v>0</v>
          </cell>
          <cell r="I7">
            <v>0</v>
          </cell>
          <cell r="J7">
            <v>217.06</v>
          </cell>
          <cell r="U7">
            <v>43756.416666666664</v>
          </cell>
          <cell r="V7">
            <v>97.5</v>
          </cell>
          <cell r="W7">
            <v>0</v>
          </cell>
          <cell r="X7">
            <v>0</v>
          </cell>
          <cell r="Y7">
            <v>164.28</v>
          </cell>
          <cell r="AJ7">
            <v>2487.3000000000002</v>
          </cell>
          <cell r="AK7">
            <v>0</v>
          </cell>
          <cell r="AL7">
            <v>0</v>
          </cell>
          <cell r="AM7">
            <v>1246.5619999999999</v>
          </cell>
        </row>
        <row r="8">
          <cell r="B8">
            <v>9395989</v>
          </cell>
          <cell r="E8">
            <v>43755.416666666664</v>
          </cell>
          <cell r="G8">
            <v>0.1</v>
          </cell>
          <cell r="H8">
            <v>0</v>
          </cell>
          <cell r="I8">
            <v>0</v>
          </cell>
          <cell r="J8">
            <v>259.81</v>
          </cell>
          <cell r="U8">
            <v>43755.416666666664</v>
          </cell>
          <cell r="V8">
            <v>0.1</v>
          </cell>
          <cell r="W8">
            <v>0</v>
          </cell>
          <cell r="X8">
            <v>0</v>
          </cell>
          <cell r="Y8">
            <v>259.81</v>
          </cell>
          <cell r="AJ8">
            <v>523.91</v>
          </cell>
          <cell r="AK8">
            <v>922.37</v>
          </cell>
          <cell r="AL8">
            <v>0</v>
          </cell>
          <cell r="AM8">
            <v>1297.02</v>
          </cell>
        </row>
        <row r="9">
          <cell r="B9">
            <v>9587843</v>
          </cell>
          <cell r="E9">
            <v>43755.48333333333</v>
          </cell>
          <cell r="G9">
            <v>259.8</v>
          </cell>
          <cell r="H9">
            <v>0</v>
          </cell>
          <cell r="I9">
            <v>0</v>
          </cell>
          <cell r="J9">
            <v>179.52</v>
          </cell>
          <cell r="U9">
            <v>43756.416666666664</v>
          </cell>
          <cell r="V9">
            <v>256.5</v>
          </cell>
          <cell r="W9">
            <v>0</v>
          </cell>
          <cell r="X9">
            <v>0</v>
          </cell>
          <cell r="Y9">
            <v>179.5</v>
          </cell>
          <cell r="AJ9">
            <v>2388.48</v>
          </cell>
          <cell r="AK9">
            <v>0</v>
          </cell>
          <cell r="AL9">
            <v>0</v>
          </cell>
          <cell r="AM9">
            <v>572.60299999999995</v>
          </cell>
        </row>
        <row r="10">
          <cell r="B10">
            <v>9258363</v>
          </cell>
          <cell r="E10">
            <v>43755.125</v>
          </cell>
          <cell r="G10">
            <v>187.75</v>
          </cell>
          <cell r="H10">
            <v>0</v>
          </cell>
          <cell r="I10">
            <v>0</v>
          </cell>
          <cell r="J10">
            <v>190.35</v>
          </cell>
          <cell r="U10">
            <v>43755.125</v>
          </cell>
          <cell r="V10">
            <v>187.75</v>
          </cell>
          <cell r="W10">
            <v>0</v>
          </cell>
          <cell r="X10">
            <v>0</v>
          </cell>
          <cell r="Y10">
            <v>190.35</v>
          </cell>
          <cell r="AJ10">
            <v>4944.0200000000004</v>
          </cell>
          <cell r="AK10">
            <v>0</v>
          </cell>
          <cell r="AL10">
            <v>0</v>
          </cell>
          <cell r="AM10">
            <v>712.15000000000396</v>
          </cell>
        </row>
        <row r="11">
          <cell r="B11">
            <v>9450789</v>
          </cell>
          <cell r="E11">
            <v>43754.587500000001</v>
          </cell>
          <cell r="G11">
            <v>243.64</v>
          </cell>
          <cell r="H11">
            <v>0</v>
          </cell>
          <cell r="I11">
            <v>0</v>
          </cell>
          <cell r="J11">
            <v>204.22</v>
          </cell>
          <cell r="U11">
            <v>43755.375</v>
          </cell>
          <cell r="V11">
            <v>241.02</v>
          </cell>
          <cell r="W11">
            <v>0</v>
          </cell>
          <cell r="X11">
            <v>0</v>
          </cell>
          <cell r="Y11">
            <v>204.22</v>
          </cell>
          <cell r="AJ11">
            <v>4072.248</v>
          </cell>
          <cell r="AK11">
            <v>0</v>
          </cell>
          <cell r="AL11">
            <v>0</v>
          </cell>
          <cell r="AM11">
            <v>493.97</v>
          </cell>
        </row>
        <row r="12">
          <cell r="B12">
            <v>9383974</v>
          </cell>
          <cell r="E12">
            <v>43753.416666666664</v>
          </cell>
          <cell r="G12">
            <v>278.3</v>
          </cell>
          <cell r="H12">
            <v>0</v>
          </cell>
          <cell r="I12">
            <v>0</v>
          </cell>
          <cell r="J12">
            <v>71.2</v>
          </cell>
          <cell r="U12">
            <v>43755.416666666664</v>
          </cell>
          <cell r="V12">
            <v>230</v>
          </cell>
          <cell r="W12">
            <v>0</v>
          </cell>
          <cell r="X12">
            <v>0</v>
          </cell>
          <cell r="Y12">
            <v>70.099999999999994</v>
          </cell>
          <cell r="AJ12">
            <v>3965.261</v>
          </cell>
          <cell r="AK12">
            <v>0</v>
          </cell>
          <cell r="AL12">
            <v>0</v>
          </cell>
          <cell r="AM12">
            <v>155.4</v>
          </cell>
        </row>
        <row r="13">
          <cell r="B13">
            <v>9383962</v>
          </cell>
          <cell r="E13">
            <v>43755.416666666664</v>
          </cell>
          <cell r="G13">
            <v>306.10000000000002</v>
          </cell>
          <cell r="H13">
            <v>0</v>
          </cell>
          <cell r="I13">
            <v>0</v>
          </cell>
          <cell r="J13">
            <v>191.2</v>
          </cell>
          <cell r="U13">
            <v>43755.416666666664</v>
          </cell>
          <cell r="V13">
            <v>306.10000000000002</v>
          </cell>
          <cell r="W13">
            <v>0</v>
          </cell>
          <cell r="X13">
            <v>0</v>
          </cell>
          <cell r="Y13">
            <v>191.2</v>
          </cell>
          <cell r="AJ13">
            <v>3295.36</v>
          </cell>
          <cell r="AK13">
            <v>0</v>
          </cell>
          <cell r="AL13">
            <v>0</v>
          </cell>
          <cell r="AM13">
            <v>494.42</v>
          </cell>
        </row>
        <row r="14">
          <cell r="B14">
            <v>9464560</v>
          </cell>
          <cell r="E14">
            <v>43754.416666666664</v>
          </cell>
          <cell r="G14">
            <v>383.5</v>
          </cell>
          <cell r="H14">
            <v>0</v>
          </cell>
          <cell r="I14">
            <v>0</v>
          </cell>
          <cell r="J14">
            <v>335.7</v>
          </cell>
          <cell r="U14">
            <v>43754.416666666664</v>
          </cell>
          <cell r="V14">
            <v>383.5</v>
          </cell>
          <cell r="W14">
            <v>0</v>
          </cell>
          <cell r="X14">
            <v>0</v>
          </cell>
          <cell r="Y14">
            <v>335.7</v>
          </cell>
          <cell r="AJ14">
            <v>4032.9</v>
          </cell>
          <cell r="AK14">
            <v>0</v>
          </cell>
          <cell r="AL14">
            <v>0</v>
          </cell>
          <cell r="AM14">
            <v>711.6</v>
          </cell>
        </row>
        <row r="15">
          <cell r="B15">
            <v>9403322</v>
          </cell>
          <cell r="E15">
            <v>43754.241666666669</v>
          </cell>
          <cell r="G15">
            <v>470.3</v>
          </cell>
          <cell r="H15">
            <v>0</v>
          </cell>
          <cell r="I15">
            <v>0</v>
          </cell>
          <cell r="J15">
            <v>269.60000000000002</v>
          </cell>
          <cell r="U15">
            <v>43755.416666666664</v>
          </cell>
          <cell r="V15">
            <v>470.3</v>
          </cell>
          <cell r="W15">
            <v>0</v>
          </cell>
          <cell r="X15">
            <v>0</v>
          </cell>
          <cell r="Y15">
            <v>262.3</v>
          </cell>
          <cell r="AJ15">
            <v>3353.82</v>
          </cell>
          <cell r="AK15">
            <v>0</v>
          </cell>
          <cell r="AL15">
            <v>0</v>
          </cell>
          <cell r="AM15">
            <v>432.63</v>
          </cell>
        </row>
        <row r="16">
          <cell r="B16">
            <v>9259915</v>
          </cell>
          <cell r="E16">
            <v>43755.416666666664</v>
          </cell>
          <cell r="G16">
            <v>181.4</v>
          </cell>
          <cell r="H16">
            <v>0</v>
          </cell>
          <cell r="I16">
            <v>0</v>
          </cell>
          <cell r="J16">
            <v>276.10000000000002</v>
          </cell>
          <cell r="U16">
            <v>43755.416666666664</v>
          </cell>
          <cell r="V16">
            <v>181.4</v>
          </cell>
          <cell r="W16">
            <v>0</v>
          </cell>
          <cell r="X16">
            <v>0</v>
          </cell>
          <cell r="Y16">
            <v>276.10000000000002</v>
          </cell>
          <cell r="AJ16">
            <v>3663.5</v>
          </cell>
          <cell r="AK16">
            <v>0</v>
          </cell>
          <cell r="AL16">
            <v>0.3</v>
          </cell>
          <cell r="AM16">
            <v>378.8</v>
          </cell>
        </row>
        <row r="17">
          <cell r="B17">
            <v>9299458</v>
          </cell>
          <cell r="E17">
            <v>43754.041666666664</v>
          </cell>
          <cell r="G17">
            <v>380.07</v>
          </cell>
          <cell r="H17">
            <v>0</v>
          </cell>
          <cell r="I17">
            <v>0</v>
          </cell>
          <cell r="J17">
            <v>162.75</v>
          </cell>
          <cell r="U17">
            <v>43755.666666666664</v>
          </cell>
          <cell r="V17">
            <v>354.2</v>
          </cell>
          <cell r="W17">
            <v>0</v>
          </cell>
          <cell r="X17">
            <v>0</v>
          </cell>
          <cell r="Y17">
            <v>162.69999999999999</v>
          </cell>
          <cell r="AJ17">
            <v>3349.47</v>
          </cell>
          <cell r="AK17">
            <v>0</v>
          </cell>
          <cell r="AL17">
            <v>0</v>
          </cell>
          <cell r="AM17">
            <v>405.57</v>
          </cell>
        </row>
        <row r="18">
          <cell r="B18">
            <v>9231183</v>
          </cell>
          <cell r="E18">
            <v>43755.375</v>
          </cell>
          <cell r="G18">
            <v>326.60000000000002</v>
          </cell>
          <cell r="H18">
            <v>0</v>
          </cell>
          <cell r="I18">
            <v>0</v>
          </cell>
          <cell r="J18">
            <v>247.3</v>
          </cell>
          <cell r="U18">
            <v>43755.375</v>
          </cell>
          <cell r="V18">
            <v>326.60000000000002</v>
          </cell>
          <cell r="W18">
            <v>0</v>
          </cell>
          <cell r="X18">
            <v>0</v>
          </cell>
          <cell r="Y18">
            <v>247.3</v>
          </cell>
          <cell r="AJ18">
            <v>2526.6</v>
          </cell>
          <cell r="AK18">
            <v>23.4</v>
          </cell>
          <cell r="AL18">
            <v>0</v>
          </cell>
          <cell r="AM18">
            <v>397.2</v>
          </cell>
        </row>
        <row r="19">
          <cell r="B19">
            <v>9340594</v>
          </cell>
          <cell r="E19">
            <v>43753.666666666664</v>
          </cell>
          <cell r="G19">
            <v>448.6</v>
          </cell>
          <cell r="H19">
            <v>0</v>
          </cell>
          <cell r="I19">
            <v>0</v>
          </cell>
          <cell r="J19">
            <v>157.30000000000001</v>
          </cell>
          <cell r="U19">
            <v>43756.416666666664</v>
          </cell>
          <cell r="V19">
            <v>382.8</v>
          </cell>
          <cell r="W19">
            <v>0</v>
          </cell>
          <cell r="X19">
            <v>0</v>
          </cell>
          <cell r="Y19">
            <v>157.30000000000001</v>
          </cell>
          <cell r="AJ19">
            <v>4183.17</v>
          </cell>
          <cell r="AK19">
            <v>7.84</v>
          </cell>
          <cell r="AL19">
            <v>0</v>
          </cell>
          <cell r="AM19">
            <v>89.13</v>
          </cell>
        </row>
        <row r="20">
          <cell r="B20">
            <v>9299446</v>
          </cell>
          <cell r="E20">
            <v>43751.912499999999</v>
          </cell>
          <cell r="G20">
            <v>642.33000000000004</v>
          </cell>
          <cell r="H20">
            <v>0</v>
          </cell>
          <cell r="I20">
            <v>0</v>
          </cell>
          <cell r="J20">
            <v>130.4</v>
          </cell>
          <cell r="U20">
            <v>43756.291666666664</v>
          </cell>
          <cell r="V20">
            <v>589.45000000000005</v>
          </cell>
          <cell r="W20">
            <v>0</v>
          </cell>
          <cell r="X20">
            <v>0</v>
          </cell>
          <cell r="Y20">
            <v>130.4</v>
          </cell>
          <cell r="AJ20">
            <v>4394.8050000000003</v>
          </cell>
          <cell r="AK20">
            <v>0</v>
          </cell>
          <cell r="AL20">
            <v>0</v>
          </cell>
          <cell r="AM20">
            <v>96.249999999999901</v>
          </cell>
        </row>
        <row r="21">
          <cell r="B21">
            <v>9299422</v>
          </cell>
          <cell r="E21">
            <v>43755.54583333333</v>
          </cell>
          <cell r="G21">
            <v>915.07</v>
          </cell>
          <cell r="H21">
            <v>0</v>
          </cell>
          <cell r="I21">
            <v>0</v>
          </cell>
          <cell r="J21">
            <v>84.41</v>
          </cell>
          <cell r="U21">
            <v>43756.416666666664</v>
          </cell>
          <cell r="V21">
            <v>898.53</v>
          </cell>
          <cell r="W21">
            <v>0</v>
          </cell>
          <cell r="X21">
            <v>0</v>
          </cell>
          <cell r="Y21">
            <v>84.41</v>
          </cell>
          <cell r="AJ21">
            <v>3729.47</v>
          </cell>
          <cell r="AK21">
            <v>23</v>
          </cell>
          <cell r="AL21">
            <v>0</v>
          </cell>
          <cell r="AM21">
            <v>162.614</v>
          </cell>
        </row>
        <row r="22">
          <cell r="B22">
            <v>9365283</v>
          </cell>
          <cell r="E22">
            <v>43755.416666666664</v>
          </cell>
          <cell r="G22">
            <v>77.27</v>
          </cell>
          <cell r="H22">
            <v>0</v>
          </cell>
          <cell r="I22">
            <v>0</v>
          </cell>
          <cell r="J22">
            <v>178.88</v>
          </cell>
          <cell r="U22">
            <v>43755.416666666664</v>
          </cell>
          <cell r="V22">
            <v>77.27</v>
          </cell>
          <cell r="W22">
            <v>0</v>
          </cell>
          <cell r="X22">
            <v>0</v>
          </cell>
          <cell r="Y22">
            <v>178.88</v>
          </cell>
          <cell r="AJ22">
            <v>2732.61</v>
          </cell>
          <cell r="AK22">
            <v>0</v>
          </cell>
          <cell r="AL22">
            <v>4.4000000000000004</v>
          </cell>
          <cell r="AM22">
            <v>621.75</v>
          </cell>
        </row>
        <row r="23">
          <cell r="B23">
            <v>9524994</v>
          </cell>
          <cell r="E23">
            <v>43753.541666666664</v>
          </cell>
          <cell r="G23">
            <v>785.2</v>
          </cell>
          <cell r="H23">
            <v>0</v>
          </cell>
          <cell r="I23">
            <v>0</v>
          </cell>
          <cell r="J23">
            <v>324.7</v>
          </cell>
          <cell r="U23">
            <v>43755.541666666664</v>
          </cell>
          <cell r="V23">
            <v>711.6</v>
          </cell>
          <cell r="W23">
            <v>0</v>
          </cell>
          <cell r="X23">
            <v>0</v>
          </cell>
          <cell r="Y23">
            <v>324.60000000000002</v>
          </cell>
          <cell r="AJ23">
            <v>5544.41</v>
          </cell>
          <cell r="AK23">
            <v>0</v>
          </cell>
          <cell r="AL23">
            <v>0</v>
          </cell>
          <cell r="AM23">
            <v>616.76</v>
          </cell>
        </row>
        <row r="24">
          <cell r="B24">
            <v>9341445</v>
          </cell>
          <cell r="E24">
            <v>43754.604166666664</v>
          </cell>
          <cell r="G24">
            <v>567.52</v>
          </cell>
          <cell r="H24">
            <v>0</v>
          </cell>
          <cell r="I24">
            <v>0</v>
          </cell>
          <cell r="J24">
            <v>175.43</v>
          </cell>
          <cell r="U24">
            <v>43755.166666666664</v>
          </cell>
          <cell r="V24">
            <v>567.52</v>
          </cell>
          <cell r="W24">
            <v>0</v>
          </cell>
          <cell r="X24">
            <v>0</v>
          </cell>
          <cell r="Y24">
            <v>173.85</v>
          </cell>
          <cell r="AJ24">
            <v>3942.74</v>
          </cell>
          <cell r="AK24">
            <v>0</v>
          </cell>
          <cell r="AL24">
            <v>0</v>
          </cell>
          <cell r="AM24">
            <v>392.27</v>
          </cell>
        </row>
        <row r="25">
          <cell r="B25">
            <v>9362372</v>
          </cell>
          <cell r="E25">
            <v>43752.05</v>
          </cell>
          <cell r="G25">
            <v>139.65</v>
          </cell>
          <cell r="H25">
            <v>0</v>
          </cell>
          <cell r="I25">
            <v>0</v>
          </cell>
          <cell r="J25">
            <v>128.75</v>
          </cell>
          <cell r="U25">
            <v>43753.666666666664</v>
          </cell>
          <cell r="V25">
            <v>139.65</v>
          </cell>
          <cell r="W25">
            <v>0</v>
          </cell>
          <cell r="X25">
            <v>0</v>
          </cell>
          <cell r="Y25">
            <v>278.27</v>
          </cell>
          <cell r="AJ25">
            <v>4944.78</v>
          </cell>
          <cell r="AK25">
            <v>0</v>
          </cell>
          <cell r="AL25">
            <v>0</v>
          </cell>
          <cell r="AM25">
            <v>1013.85</v>
          </cell>
        </row>
        <row r="26">
          <cell r="B26">
            <v>9340582</v>
          </cell>
          <cell r="E26">
            <v>43751.875</v>
          </cell>
          <cell r="G26">
            <v>536.54999999999995</v>
          </cell>
          <cell r="H26">
            <v>0</v>
          </cell>
          <cell r="I26">
            <v>0</v>
          </cell>
          <cell r="J26">
            <v>156.61000000000001</v>
          </cell>
          <cell r="U26">
            <v>43755.166666666664</v>
          </cell>
          <cell r="V26">
            <v>466.18</v>
          </cell>
          <cell r="W26">
            <v>0</v>
          </cell>
          <cell r="X26">
            <v>0</v>
          </cell>
          <cell r="Y26">
            <v>156.61000000000001</v>
          </cell>
          <cell r="AJ26">
            <v>3370.4079999999999</v>
          </cell>
          <cell r="AK26">
            <v>0</v>
          </cell>
          <cell r="AL26">
            <v>0</v>
          </cell>
          <cell r="AM26">
            <v>1008.9160000000001</v>
          </cell>
        </row>
        <row r="27">
          <cell r="B27">
            <v>9299434</v>
          </cell>
          <cell r="E27">
            <v>43749.974999999999</v>
          </cell>
          <cell r="G27">
            <v>1014.39</v>
          </cell>
          <cell r="H27">
            <v>0</v>
          </cell>
          <cell r="I27">
            <v>0</v>
          </cell>
          <cell r="J27">
            <v>199.02</v>
          </cell>
          <cell r="U27">
            <v>43755.354166666664</v>
          </cell>
          <cell r="V27">
            <v>906.59</v>
          </cell>
          <cell r="W27">
            <v>0</v>
          </cell>
          <cell r="X27">
            <v>0</v>
          </cell>
          <cell r="Y27">
            <v>198.99</v>
          </cell>
          <cell r="AJ27">
            <v>3586.58</v>
          </cell>
          <cell r="AK27">
            <v>0</v>
          </cell>
          <cell r="AL27">
            <v>0</v>
          </cell>
          <cell r="AM27">
            <v>930.06</v>
          </cell>
        </row>
        <row r="28">
          <cell r="B28">
            <v>9341433</v>
          </cell>
          <cell r="E28">
            <v>43756.304166666669</v>
          </cell>
          <cell r="G28">
            <v>371.2</v>
          </cell>
          <cell r="H28">
            <v>0</v>
          </cell>
          <cell r="I28">
            <v>0</v>
          </cell>
          <cell r="J28">
            <v>166.38</v>
          </cell>
          <cell r="U28">
            <v>43756.416666666664</v>
          </cell>
          <cell r="V28">
            <v>371.2</v>
          </cell>
          <cell r="W28">
            <v>0</v>
          </cell>
          <cell r="X28">
            <v>0</v>
          </cell>
          <cell r="Y28">
            <v>163.28</v>
          </cell>
          <cell r="AJ28">
            <v>2874.49</v>
          </cell>
          <cell r="AK28">
            <v>3.6</v>
          </cell>
          <cell r="AL28">
            <v>0</v>
          </cell>
          <cell r="AM28">
            <v>861.76100000000099</v>
          </cell>
        </row>
        <row r="29">
          <cell r="B29">
            <v>9348302</v>
          </cell>
          <cell r="E29">
            <v>43746.991666666669</v>
          </cell>
          <cell r="G29">
            <v>99.5</v>
          </cell>
          <cell r="H29">
            <v>239.34</v>
          </cell>
          <cell r="I29">
            <v>0</v>
          </cell>
          <cell r="J29">
            <v>100.6</v>
          </cell>
          <cell r="U29">
            <v>43756.5</v>
          </cell>
          <cell r="V29">
            <v>30.92</v>
          </cell>
          <cell r="W29">
            <v>203.41</v>
          </cell>
          <cell r="X29">
            <v>0</v>
          </cell>
          <cell r="Y29">
            <v>70.25</v>
          </cell>
          <cell r="AJ29">
            <v>322.64999999999998</v>
          </cell>
          <cell r="AK29">
            <v>1137.25</v>
          </cell>
          <cell r="AL29">
            <v>0</v>
          </cell>
          <cell r="AM29">
            <v>814.68</v>
          </cell>
        </row>
        <row r="30">
          <cell r="B30">
            <v>9356610</v>
          </cell>
          <cell r="E30">
            <v>43754.95</v>
          </cell>
          <cell r="G30">
            <v>83.9</v>
          </cell>
          <cell r="H30">
            <v>74.3</v>
          </cell>
          <cell r="I30">
            <v>0</v>
          </cell>
          <cell r="J30">
            <v>235.8</v>
          </cell>
          <cell r="U30">
            <v>43755.416666666664</v>
          </cell>
          <cell r="V30">
            <v>83.9</v>
          </cell>
          <cell r="W30">
            <v>68.400000000000006</v>
          </cell>
          <cell r="X30">
            <v>0</v>
          </cell>
          <cell r="Y30">
            <v>235.3</v>
          </cell>
          <cell r="AJ30">
            <v>349.2</v>
          </cell>
          <cell r="AK30">
            <v>883.99</v>
          </cell>
          <cell r="AL30">
            <v>0</v>
          </cell>
          <cell r="AM30">
            <v>1277.1600000000001</v>
          </cell>
        </row>
        <row r="31">
          <cell r="B31">
            <v>9344435</v>
          </cell>
          <cell r="E31">
            <v>43755.166666666664</v>
          </cell>
          <cell r="G31">
            <v>7.34</v>
          </cell>
          <cell r="H31">
            <v>125.2</v>
          </cell>
          <cell r="I31">
            <v>0</v>
          </cell>
          <cell r="J31">
            <v>180.93</v>
          </cell>
          <cell r="U31">
            <v>43755.166666666664</v>
          </cell>
          <cell r="V31">
            <v>7.34</v>
          </cell>
          <cell r="W31">
            <v>125.2</v>
          </cell>
          <cell r="X31">
            <v>0</v>
          </cell>
          <cell r="Y31">
            <v>180.93</v>
          </cell>
          <cell r="AJ31">
            <v>320.89999999999998</v>
          </cell>
          <cell r="AK31">
            <v>1832.63</v>
          </cell>
          <cell r="AL31">
            <v>0</v>
          </cell>
          <cell r="AM31">
            <v>761.24699999999996</v>
          </cell>
        </row>
        <row r="32">
          <cell r="B32">
            <v>9313096</v>
          </cell>
          <cell r="E32">
            <v>43754.913194444445</v>
          </cell>
          <cell r="G32">
            <v>84.9</v>
          </cell>
          <cell r="H32">
            <v>0</v>
          </cell>
          <cell r="I32">
            <v>0</v>
          </cell>
          <cell r="J32">
            <v>39</v>
          </cell>
          <cell r="U32">
            <v>43754.913194444445</v>
          </cell>
          <cell r="V32">
            <v>84.9</v>
          </cell>
          <cell r="W32">
            <v>0</v>
          </cell>
          <cell r="X32">
            <v>0</v>
          </cell>
          <cell r="Y32">
            <v>39</v>
          </cell>
          <cell r="AJ32">
            <v>408.9</v>
          </cell>
          <cell r="AK32">
            <v>659.3</v>
          </cell>
          <cell r="AL32">
            <v>0</v>
          </cell>
          <cell r="AM32">
            <v>857.23999999999899</v>
          </cell>
        </row>
        <row r="33">
          <cell r="B33">
            <v>9313101</v>
          </cell>
          <cell r="E33">
            <v>43755.267361111109</v>
          </cell>
          <cell r="G33">
            <v>76.400000000000006</v>
          </cell>
          <cell r="H33">
            <v>0</v>
          </cell>
          <cell r="I33">
            <v>0</v>
          </cell>
          <cell r="J33">
            <v>102.19</v>
          </cell>
          <cell r="U33">
            <v>43756.0625</v>
          </cell>
          <cell r="V33">
            <v>63.5</v>
          </cell>
          <cell r="W33">
            <v>0</v>
          </cell>
          <cell r="X33">
            <v>0</v>
          </cell>
          <cell r="Y33">
            <v>101.1</v>
          </cell>
          <cell r="AJ33">
            <v>912.8</v>
          </cell>
          <cell r="AK33">
            <v>0</v>
          </cell>
          <cell r="AL33">
            <v>0</v>
          </cell>
          <cell r="AM33">
            <v>820.78</v>
          </cell>
        </row>
        <row r="34">
          <cell r="B34">
            <v>9313125</v>
          </cell>
          <cell r="E34">
            <v>43755.305555555555</v>
          </cell>
          <cell r="G34">
            <v>59.11</v>
          </cell>
          <cell r="H34">
            <v>0</v>
          </cell>
          <cell r="I34">
            <v>0</v>
          </cell>
          <cell r="J34">
            <v>94.04</v>
          </cell>
          <cell r="U34">
            <v>43756.402777777781</v>
          </cell>
          <cell r="V34">
            <v>52.71</v>
          </cell>
          <cell r="W34">
            <v>0</v>
          </cell>
          <cell r="X34">
            <v>0</v>
          </cell>
          <cell r="Y34">
            <v>89.34</v>
          </cell>
          <cell r="AJ34">
            <v>949.875</v>
          </cell>
          <cell r="AK34">
            <v>0</v>
          </cell>
          <cell r="AL34">
            <v>0</v>
          </cell>
          <cell r="AM34">
            <v>743.04200000000003</v>
          </cell>
        </row>
        <row r="35">
          <cell r="B35">
            <v>9313113</v>
          </cell>
          <cell r="E35">
            <v>43755.607638888891</v>
          </cell>
          <cell r="G35">
            <v>114.1</v>
          </cell>
          <cell r="H35">
            <v>0</v>
          </cell>
          <cell r="I35">
            <v>0</v>
          </cell>
          <cell r="J35">
            <v>58.32</v>
          </cell>
          <cell r="U35">
            <v>43756.291666666664</v>
          </cell>
          <cell r="V35">
            <v>114.1</v>
          </cell>
          <cell r="W35">
            <v>0</v>
          </cell>
          <cell r="X35">
            <v>0</v>
          </cell>
          <cell r="Y35">
            <v>46.12</v>
          </cell>
          <cell r="AJ35">
            <v>323.83</v>
          </cell>
          <cell r="AK35">
            <v>581.89</v>
          </cell>
          <cell r="AL35">
            <v>0</v>
          </cell>
          <cell r="AM35">
            <v>968.224999999999</v>
          </cell>
        </row>
        <row r="36">
          <cell r="B36">
            <v>9323584</v>
          </cell>
          <cell r="E36">
            <v>43755.6875</v>
          </cell>
          <cell r="G36">
            <v>73.400000000000006</v>
          </cell>
          <cell r="H36">
            <v>129.69999999999999</v>
          </cell>
          <cell r="I36">
            <v>0</v>
          </cell>
          <cell r="J36">
            <v>198.31</v>
          </cell>
          <cell r="U36">
            <v>43755.6875</v>
          </cell>
          <cell r="V36">
            <v>73.400000000000006</v>
          </cell>
          <cell r="W36">
            <v>129.69999999999999</v>
          </cell>
          <cell r="X36">
            <v>0</v>
          </cell>
          <cell r="Y36">
            <v>198.31</v>
          </cell>
          <cell r="AJ36">
            <v>334.67599999999999</v>
          </cell>
          <cell r="AK36">
            <v>906.69200000000001</v>
          </cell>
          <cell r="AL36">
            <v>0</v>
          </cell>
          <cell r="AM36">
            <v>579.50699999999995</v>
          </cell>
        </row>
        <row r="37">
          <cell r="B37">
            <v>9322700</v>
          </cell>
          <cell r="E37">
            <v>43754.416666666664</v>
          </cell>
          <cell r="G37">
            <v>11.97</v>
          </cell>
          <cell r="H37">
            <v>5.89</v>
          </cell>
          <cell r="I37">
            <v>0</v>
          </cell>
          <cell r="J37">
            <v>145.94</v>
          </cell>
          <cell r="U37">
            <v>43756.333333333336</v>
          </cell>
          <cell r="V37">
            <v>11.97</v>
          </cell>
          <cell r="X37">
            <v>0</v>
          </cell>
          <cell r="Y37">
            <v>134.72</v>
          </cell>
          <cell r="AJ37">
            <v>567.57500000000005</v>
          </cell>
          <cell r="AK37">
            <v>967.88000000000102</v>
          </cell>
          <cell r="AL37">
            <v>0</v>
          </cell>
          <cell r="AM37">
            <v>749.20699999999897</v>
          </cell>
        </row>
        <row r="38">
          <cell r="B38">
            <v>9340623</v>
          </cell>
          <cell r="E38">
            <v>43752.260416666664</v>
          </cell>
          <cell r="G38">
            <v>0</v>
          </cell>
          <cell r="H38">
            <v>330.57</v>
          </cell>
          <cell r="I38">
            <v>0</v>
          </cell>
          <cell r="J38">
            <v>30.75</v>
          </cell>
          <cell r="U38">
            <v>43756.375</v>
          </cell>
          <cell r="V38">
            <v>0</v>
          </cell>
          <cell r="W38">
            <v>322.67</v>
          </cell>
          <cell r="X38">
            <v>0</v>
          </cell>
          <cell r="Y38">
            <v>30.75</v>
          </cell>
          <cell r="AJ38">
            <v>18</v>
          </cell>
          <cell r="AK38">
            <v>1589.884</v>
          </cell>
          <cell r="AL38">
            <v>0</v>
          </cell>
          <cell r="AM38">
            <v>365.51299999999998</v>
          </cell>
        </row>
        <row r="39">
          <cell r="B39">
            <v>9322712</v>
          </cell>
          <cell r="E39">
            <v>43754.527777777781</v>
          </cell>
          <cell r="G39">
            <v>4.78</v>
          </cell>
          <cell r="H39">
            <v>54.95</v>
          </cell>
          <cell r="I39">
            <v>0</v>
          </cell>
          <cell r="J39">
            <v>117.08</v>
          </cell>
          <cell r="U39">
            <v>43755.375</v>
          </cell>
          <cell r="V39">
            <v>4.78</v>
          </cell>
          <cell r="W39">
            <v>54.509</v>
          </cell>
          <cell r="X39">
            <v>0</v>
          </cell>
          <cell r="Y39">
            <v>115.99299999999999</v>
          </cell>
          <cell r="AJ39">
            <v>462.37200000000001</v>
          </cell>
          <cell r="AK39">
            <v>1127.0709999999999</v>
          </cell>
          <cell r="AL39">
            <v>0</v>
          </cell>
          <cell r="AM39">
            <v>294.35300000000001</v>
          </cell>
        </row>
        <row r="40">
          <cell r="B40">
            <v>9323819</v>
          </cell>
          <cell r="E40">
            <v>43751.925000000003</v>
          </cell>
          <cell r="G40">
            <v>0</v>
          </cell>
          <cell r="H40">
            <v>0</v>
          </cell>
          <cell r="I40">
            <v>0</v>
          </cell>
          <cell r="J40">
            <v>168.09</v>
          </cell>
          <cell r="U40">
            <v>43755.375</v>
          </cell>
          <cell r="V40">
            <v>0</v>
          </cell>
          <cell r="W40">
            <v>0</v>
          </cell>
          <cell r="X40">
            <v>0</v>
          </cell>
          <cell r="Y40">
            <v>163.41900000000001</v>
          </cell>
          <cell r="AJ40">
            <v>155.02600000000001</v>
          </cell>
          <cell r="AK40">
            <v>1338.3130000000001</v>
          </cell>
          <cell r="AL40">
            <v>0</v>
          </cell>
          <cell r="AM40">
            <v>339.21100000000001</v>
          </cell>
        </row>
        <row r="41">
          <cell r="B41">
            <v>9322695</v>
          </cell>
          <cell r="E41">
            <v>43755.142361111109</v>
          </cell>
          <cell r="G41">
            <v>0</v>
          </cell>
          <cell r="H41">
            <v>268.55</v>
          </cell>
          <cell r="I41">
            <v>0</v>
          </cell>
          <cell r="J41">
            <v>33.799999999999997</v>
          </cell>
          <cell r="U41">
            <v>43755.142361111109</v>
          </cell>
          <cell r="V41">
            <v>0</v>
          </cell>
          <cell r="W41">
            <v>268.55</v>
          </cell>
          <cell r="X41">
            <v>0</v>
          </cell>
          <cell r="Y41">
            <v>33.799999999999997</v>
          </cell>
          <cell r="AJ41">
            <v>124.33</v>
          </cell>
          <cell r="AK41">
            <v>1458.7919999999999</v>
          </cell>
          <cell r="AL41">
            <v>0</v>
          </cell>
          <cell r="AM41">
            <v>242.49600000000001</v>
          </cell>
        </row>
        <row r="42">
          <cell r="B42">
            <v>9786152</v>
          </cell>
          <cell r="E42">
            <v>43745.791666666664</v>
          </cell>
          <cell r="G42">
            <v>650.77</v>
          </cell>
          <cell r="H42">
            <v>0</v>
          </cell>
          <cell r="I42">
            <v>0</v>
          </cell>
          <cell r="J42">
            <v>189.91</v>
          </cell>
          <cell r="U42">
            <v>43755.583333333336</v>
          </cell>
          <cell r="V42">
            <v>463.47</v>
          </cell>
          <cell r="W42">
            <v>0</v>
          </cell>
          <cell r="X42">
            <v>0</v>
          </cell>
          <cell r="Y42">
            <v>189.37</v>
          </cell>
          <cell r="AJ42">
            <v>3049.1509999999998</v>
          </cell>
          <cell r="AK42">
            <v>0</v>
          </cell>
          <cell r="AL42">
            <v>0</v>
          </cell>
          <cell r="AM42">
            <v>445.99099999999999</v>
          </cell>
        </row>
        <row r="43">
          <cell r="B43">
            <v>9786138</v>
          </cell>
          <cell r="E43">
            <v>43748.970833333333</v>
          </cell>
          <cell r="G43">
            <v>724.3</v>
          </cell>
          <cell r="H43">
            <v>0</v>
          </cell>
          <cell r="I43">
            <v>0</v>
          </cell>
          <cell r="J43">
            <v>202.39</v>
          </cell>
          <cell r="U43">
            <v>43756.125</v>
          </cell>
          <cell r="V43">
            <v>605.82000000000005</v>
          </cell>
          <cell r="W43">
            <v>0</v>
          </cell>
          <cell r="X43">
            <v>0</v>
          </cell>
          <cell r="Y43">
            <v>200.3</v>
          </cell>
          <cell r="AJ43">
            <v>2787.78</v>
          </cell>
          <cell r="AK43">
            <v>0</v>
          </cell>
          <cell r="AL43">
            <v>0</v>
          </cell>
          <cell r="AM43">
            <v>873.62</v>
          </cell>
        </row>
        <row r="44">
          <cell r="B44">
            <v>9786140</v>
          </cell>
          <cell r="E44">
            <v>43755.191666666666</v>
          </cell>
          <cell r="G44">
            <v>480.2</v>
          </cell>
          <cell r="H44">
            <v>88.24</v>
          </cell>
          <cell r="I44">
            <v>0</v>
          </cell>
          <cell r="J44">
            <v>116.58</v>
          </cell>
          <cell r="U44">
            <v>43755.191666666666</v>
          </cell>
          <cell r="V44">
            <v>480.2</v>
          </cell>
          <cell r="W44">
            <v>88.24</v>
          </cell>
          <cell r="X44">
            <v>0</v>
          </cell>
          <cell r="Y44">
            <v>116.58</v>
          </cell>
          <cell r="AJ44">
            <v>2734.3119999999999</v>
          </cell>
          <cell r="AK44">
            <v>513.04600000000005</v>
          </cell>
          <cell r="AL44">
            <v>0</v>
          </cell>
          <cell r="AM44">
            <v>224.114</v>
          </cell>
        </row>
        <row r="45">
          <cell r="B45">
            <v>9298375</v>
          </cell>
          <cell r="E45">
            <v>43755.666666666664</v>
          </cell>
          <cell r="G45">
            <v>199.2</v>
          </cell>
          <cell r="H45">
            <v>20.100000000000001</v>
          </cell>
          <cell r="I45">
            <v>0</v>
          </cell>
          <cell r="J45">
            <v>447.7</v>
          </cell>
          <cell r="U45">
            <v>43755.666666666664</v>
          </cell>
          <cell r="V45">
            <v>199.2</v>
          </cell>
          <cell r="W45">
            <v>20.100000000000001</v>
          </cell>
          <cell r="X45">
            <v>0</v>
          </cell>
          <cell r="Y45">
            <v>447.7</v>
          </cell>
          <cell r="AJ45">
            <v>901.3</v>
          </cell>
          <cell r="AK45">
            <v>1386.99</v>
          </cell>
          <cell r="AL45">
            <v>0</v>
          </cell>
          <cell r="AM45">
            <v>712.64</v>
          </cell>
        </row>
        <row r="46">
          <cell r="B46">
            <v>9786164</v>
          </cell>
          <cell r="E46">
            <v>43752.65</v>
          </cell>
          <cell r="G46">
            <v>393.39</v>
          </cell>
          <cell r="H46">
            <v>0</v>
          </cell>
          <cell r="I46">
            <v>0</v>
          </cell>
          <cell r="J46">
            <v>215.5</v>
          </cell>
          <cell r="U46">
            <v>43754.75</v>
          </cell>
          <cell r="V46">
            <v>387.78</v>
          </cell>
          <cell r="W46">
            <v>0</v>
          </cell>
          <cell r="X46">
            <v>0</v>
          </cell>
          <cell r="Y46">
            <v>215.5</v>
          </cell>
          <cell r="AJ46">
            <v>2791.9349999999999</v>
          </cell>
          <cell r="AK46">
            <v>0</v>
          </cell>
          <cell r="AL46">
            <v>0</v>
          </cell>
          <cell r="AM46">
            <v>937.61800000000005</v>
          </cell>
        </row>
        <row r="47">
          <cell r="B47">
            <v>9786176</v>
          </cell>
          <cell r="E47">
            <v>43753.041666666664</v>
          </cell>
          <cell r="G47">
            <v>278.61</v>
          </cell>
          <cell r="H47">
            <v>0</v>
          </cell>
          <cell r="I47">
            <v>0</v>
          </cell>
          <cell r="J47">
            <v>269.05</v>
          </cell>
          <cell r="U47">
            <v>43756.375</v>
          </cell>
          <cell r="V47">
            <v>265.48</v>
          </cell>
          <cell r="W47">
            <v>0</v>
          </cell>
          <cell r="X47">
            <v>0</v>
          </cell>
          <cell r="Y47">
            <v>269.05</v>
          </cell>
          <cell r="AJ47">
            <v>3298.433</v>
          </cell>
          <cell r="AK47">
            <v>0</v>
          </cell>
          <cell r="AL47">
            <v>0</v>
          </cell>
          <cell r="AM47">
            <v>433.95299999999997</v>
          </cell>
        </row>
        <row r="48">
          <cell r="B48">
            <v>9410894</v>
          </cell>
          <cell r="E48">
            <v>43751.508333333331</v>
          </cell>
          <cell r="G48">
            <v>455.3</v>
          </cell>
          <cell r="H48">
            <v>0</v>
          </cell>
          <cell r="I48">
            <v>0</v>
          </cell>
          <cell r="J48">
            <v>316</v>
          </cell>
          <cell r="U48">
            <v>43756.166666666664</v>
          </cell>
          <cell r="V48">
            <v>278</v>
          </cell>
          <cell r="W48">
            <v>0</v>
          </cell>
          <cell r="X48">
            <v>0</v>
          </cell>
          <cell r="Y48">
            <v>316</v>
          </cell>
          <cell r="AJ48">
            <v>2024.13</v>
          </cell>
          <cell r="AK48">
            <v>0</v>
          </cell>
          <cell r="AL48">
            <v>0</v>
          </cell>
          <cell r="AM48">
            <v>229.98</v>
          </cell>
        </row>
        <row r="49">
          <cell r="B49">
            <v>9430296</v>
          </cell>
          <cell r="E49">
            <v>43744.48333333333</v>
          </cell>
          <cell r="G49">
            <v>410</v>
          </cell>
          <cell r="H49">
            <v>488.64</v>
          </cell>
          <cell r="I49">
            <v>0</v>
          </cell>
          <cell r="J49">
            <v>45.4</v>
          </cell>
          <cell r="U49">
            <v>43756.270833333336</v>
          </cell>
          <cell r="V49">
            <v>820</v>
          </cell>
          <cell r="W49">
            <v>192.68</v>
          </cell>
          <cell r="X49">
            <v>0</v>
          </cell>
          <cell r="Y49">
            <v>45.3</v>
          </cell>
          <cell r="AJ49">
            <v>779.6</v>
          </cell>
          <cell r="AK49">
            <v>835.2</v>
          </cell>
          <cell r="AL49">
            <v>0</v>
          </cell>
          <cell r="AM49">
            <v>19</v>
          </cell>
        </row>
        <row r="50">
          <cell r="B50">
            <v>9425538</v>
          </cell>
          <cell r="E50">
            <v>43756.212500000001</v>
          </cell>
          <cell r="G50">
            <v>851.6</v>
          </cell>
          <cell r="H50">
            <v>0</v>
          </cell>
          <cell r="I50">
            <v>0</v>
          </cell>
          <cell r="J50">
            <v>250.6</v>
          </cell>
          <cell r="U50">
            <v>43756.241666666669</v>
          </cell>
          <cell r="V50">
            <v>851.2</v>
          </cell>
          <cell r="W50">
            <v>0</v>
          </cell>
          <cell r="X50">
            <v>0</v>
          </cell>
          <cell r="Y50">
            <v>250.6</v>
          </cell>
          <cell r="AJ50">
            <v>4980.8819999999996</v>
          </cell>
          <cell r="AK50">
            <v>0</v>
          </cell>
          <cell r="AL50">
            <v>0</v>
          </cell>
          <cell r="AM50">
            <v>410.02</v>
          </cell>
        </row>
        <row r="51">
          <cell r="B51">
            <v>9430284</v>
          </cell>
          <cell r="E51">
            <v>43750.908333333333</v>
          </cell>
          <cell r="G51">
            <v>270.66000000000003</v>
          </cell>
          <cell r="H51">
            <v>170</v>
          </cell>
          <cell r="I51">
            <v>0</v>
          </cell>
          <cell r="J51">
            <v>130.75</v>
          </cell>
          <cell r="U51">
            <v>43755.166666666664</v>
          </cell>
          <cell r="V51">
            <v>270.66000000000003</v>
          </cell>
          <cell r="W51">
            <v>146.1</v>
          </cell>
          <cell r="X51">
            <v>0</v>
          </cell>
          <cell r="Y51">
            <v>130.35</v>
          </cell>
          <cell r="AJ51">
            <v>1878.829</v>
          </cell>
          <cell r="AK51">
            <v>47.09</v>
          </cell>
          <cell r="AL51">
            <v>0</v>
          </cell>
          <cell r="AM51">
            <v>199.393</v>
          </cell>
        </row>
        <row r="52">
          <cell r="B52">
            <v>9430272</v>
          </cell>
          <cell r="E52">
            <v>43747.1875</v>
          </cell>
          <cell r="G52">
            <v>899.7</v>
          </cell>
          <cell r="H52">
            <v>0</v>
          </cell>
          <cell r="I52">
            <v>0</v>
          </cell>
          <cell r="J52">
            <v>125</v>
          </cell>
          <cell r="U52">
            <v>43754.333333333336</v>
          </cell>
          <cell r="V52">
            <v>712</v>
          </cell>
          <cell r="W52">
            <v>0</v>
          </cell>
          <cell r="X52">
            <v>0</v>
          </cell>
          <cell r="Y52">
            <v>124.9</v>
          </cell>
          <cell r="AJ52">
            <v>1107.0999999999999</v>
          </cell>
          <cell r="AK52">
            <v>0</v>
          </cell>
          <cell r="AL52">
            <v>0</v>
          </cell>
          <cell r="AM52">
            <v>126.8</v>
          </cell>
        </row>
        <row r="53">
          <cell r="B53">
            <v>9367736</v>
          </cell>
          <cell r="E53">
            <v>43755.654166666667</v>
          </cell>
          <cell r="G53">
            <v>184</v>
          </cell>
          <cell r="H53">
            <v>0</v>
          </cell>
          <cell r="I53">
            <v>0</v>
          </cell>
          <cell r="J53">
            <v>150.1</v>
          </cell>
          <cell r="U53">
            <v>43755.6875</v>
          </cell>
          <cell r="V53">
            <v>184</v>
          </cell>
          <cell r="W53">
            <v>0</v>
          </cell>
          <cell r="X53">
            <v>0</v>
          </cell>
          <cell r="Y53">
            <v>149.6</v>
          </cell>
          <cell r="AJ53">
            <v>3324.6</v>
          </cell>
          <cell r="AK53">
            <v>0</v>
          </cell>
          <cell r="AL53">
            <v>0</v>
          </cell>
          <cell r="AM53">
            <v>507.6</v>
          </cell>
        </row>
        <row r="54">
          <cell r="B54">
            <v>9347310</v>
          </cell>
          <cell r="E54">
            <v>43747.3</v>
          </cell>
          <cell r="G54">
            <v>619.5</v>
          </cell>
          <cell r="H54">
            <v>0</v>
          </cell>
          <cell r="I54">
            <v>0</v>
          </cell>
          <cell r="J54">
            <v>184.6</v>
          </cell>
          <cell r="U54">
            <v>43754.916666666664</v>
          </cell>
          <cell r="V54">
            <v>471</v>
          </cell>
          <cell r="W54">
            <v>0</v>
          </cell>
          <cell r="X54">
            <v>0</v>
          </cell>
          <cell r="Y54">
            <v>149.1</v>
          </cell>
          <cell r="AJ54">
            <v>775.7</v>
          </cell>
          <cell r="AK54">
            <v>0</v>
          </cell>
          <cell r="AL54">
            <v>0</v>
          </cell>
          <cell r="AM54">
            <v>152.19999999999999</v>
          </cell>
        </row>
        <row r="55">
          <cell r="B55">
            <v>9310707</v>
          </cell>
          <cell r="E55">
            <v>43738.916666666664</v>
          </cell>
          <cell r="G55">
            <v>751.1</v>
          </cell>
          <cell r="H55">
            <v>0</v>
          </cell>
          <cell r="I55">
            <v>0</v>
          </cell>
          <cell r="J55">
            <v>239.9</v>
          </cell>
          <cell r="U55">
            <v>43755.708333333336</v>
          </cell>
          <cell r="V55">
            <v>279.7</v>
          </cell>
          <cell r="W55">
            <v>0</v>
          </cell>
          <cell r="X55">
            <v>0</v>
          </cell>
          <cell r="Y55">
            <v>239.3</v>
          </cell>
          <cell r="AJ55">
            <v>497.7</v>
          </cell>
          <cell r="AK55">
            <v>0</v>
          </cell>
          <cell r="AL55">
            <v>0</v>
          </cell>
          <cell r="AM55">
            <v>0.6</v>
          </cell>
        </row>
        <row r="56">
          <cell r="B56">
            <v>9486166</v>
          </cell>
          <cell r="E56">
            <v>43641.416666666664</v>
          </cell>
          <cell r="G56">
            <v>227.99</v>
          </cell>
          <cell r="H56">
            <v>114.43</v>
          </cell>
          <cell r="I56">
            <v>0</v>
          </cell>
          <cell r="J56">
            <v>198.78</v>
          </cell>
          <cell r="U56">
            <v>43641.474999999999</v>
          </cell>
          <cell r="V56">
            <v>227.99</v>
          </cell>
          <cell r="W56">
            <v>113.99</v>
          </cell>
          <cell r="X56">
            <v>0</v>
          </cell>
          <cell r="Y56">
            <v>198.78</v>
          </cell>
          <cell r="AJ56">
            <v>0</v>
          </cell>
          <cell r="AK56">
            <v>655.32000000000005</v>
          </cell>
          <cell r="AL56">
            <v>0</v>
          </cell>
          <cell r="AM56">
            <v>148.29</v>
          </cell>
        </row>
        <row r="57">
          <cell r="B57">
            <v>9340116</v>
          </cell>
          <cell r="E57">
            <v>43746.845833333333</v>
          </cell>
          <cell r="G57">
            <v>572.79999999999995</v>
          </cell>
          <cell r="H57">
            <v>0</v>
          </cell>
          <cell r="I57">
            <v>0</v>
          </cell>
          <cell r="J57">
            <v>154.1</v>
          </cell>
          <cell r="U57">
            <v>43746.929166666669</v>
          </cell>
          <cell r="V57">
            <v>570.70000000000005</v>
          </cell>
          <cell r="W57">
            <v>0</v>
          </cell>
          <cell r="X57">
            <v>0</v>
          </cell>
          <cell r="Y57">
            <v>154.1</v>
          </cell>
          <cell r="AJ57">
            <v>3132.9</v>
          </cell>
          <cell r="AK57">
            <v>0</v>
          </cell>
          <cell r="AL57">
            <v>0</v>
          </cell>
          <cell r="AM57">
            <v>1177.5999999999999</v>
          </cell>
        </row>
        <row r="58">
          <cell r="B58">
            <v>9486178</v>
          </cell>
          <cell r="E58">
            <v>43637.320833333331</v>
          </cell>
          <cell r="G58">
            <v>102.7</v>
          </cell>
          <cell r="H58">
            <v>90.6</v>
          </cell>
          <cell r="I58">
            <v>0</v>
          </cell>
          <cell r="J58">
            <v>80.8</v>
          </cell>
          <cell r="U58">
            <v>43637.395833333336</v>
          </cell>
          <cell r="V58">
            <v>102.3</v>
          </cell>
          <cell r="W58">
            <v>90.6</v>
          </cell>
          <cell r="X58">
            <v>0</v>
          </cell>
          <cell r="Y58">
            <v>80.8</v>
          </cell>
          <cell r="AJ58">
            <v>333.73</v>
          </cell>
          <cell r="AK58">
            <v>1045.44</v>
          </cell>
          <cell r="AL58">
            <v>0</v>
          </cell>
          <cell r="AM58">
            <v>59.65</v>
          </cell>
        </row>
        <row r="59">
          <cell r="B59">
            <v>9374416</v>
          </cell>
          <cell r="E59">
            <v>43754.375</v>
          </cell>
          <cell r="G59">
            <v>130.6</v>
          </cell>
          <cell r="H59">
            <v>0</v>
          </cell>
          <cell r="I59">
            <v>0</v>
          </cell>
          <cell r="J59">
            <v>91.3</v>
          </cell>
          <cell r="U59">
            <v>43755.375</v>
          </cell>
          <cell r="V59">
            <v>130.6</v>
          </cell>
          <cell r="W59">
            <v>0</v>
          </cell>
          <cell r="X59">
            <v>0</v>
          </cell>
          <cell r="Y59">
            <v>85.2</v>
          </cell>
          <cell r="AJ59">
            <v>4533.5450000000001</v>
          </cell>
          <cell r="AK59">
            <v>0</v>
          </cell>
          <cell r="AL59">
            <v>0</v>
          </cell>
          <cell r="AM59">
            <v>923.73</v>
          </cell>
        </row>
        <row r="60">
          <cell r="B60">
            <v>9214745</v>
          </cell>
          <cell r="E60">
            <v>43738.175000000003</v>
          </cell>
          <cell r="G60">
            <v>666.12</v>
          </cell>
          <cell r="H60">
            <v>0</v>
          </cell>
          <cell r="I60">
            <v>0</v>
          </cell>
          <cell r="J60">
            <v>137.22</v>
          </cell>
          <cell r="U60">
            <v>43756.166666666664</v>
          </cell>
          <cell r="V60">
            <v>299.07</v>
          </cell>
          <cell r="W60">
            <v>0</v>
          </cell>
          <cell r="X60">
            <v>0</v>
          </cell>
          <cell r="Y60">
            <v>137.22</v>
          </cell>
          <cell r="AJ60">
            <v>2193.77</v>
          </cell>
          <cell r="AK60">
            <v>0</v>
          </cell>
          <cell r="AL60">
            <v>0</v>
          </cell>
          <cell r="AM60">
            <v>227.43</v>
          </cell>
        </row>
        <row r="61">
          <cell r="B61">
            <v>9167174</v>
          </cell>
          <cell r="E61">
            <v>43754.925000000003</v>
          </cell>
          <cell r="G61">
            <v>211.52</v>
          </cell>
          <cell r="H61">
            <v>0</v>
          </cell>
          <cell r="I61">
            <v>0</v>
          </cell>
          <cell r="J61">
            <v>128</v>
          </cell>
          <cell r="U61">
            <v>43755</v>
          </cell>
          <cell r="V61">
            <v>210.83600000000001</v>
          </cell>
          <cell r="W61">
            <v>0</v>
          </cell>
          <cell r="X61">
            <v>0</v>
          </cell>
          <cell r="Y61">
            <v>128</v>
          </cell>
          <cell r="AJ61">
            <v>2137.96</v>
          </cell>
          <cell r="AK61">
            <v>0</v>
          </cell>
          <cell r="AL61">
            <v>0</v>
          </cell>
          <cell r="AM61">
            <v>83.77</v>
          </cell>
        </row>
        <row r="62">
          <cell r="B62">
            <v>9167186</v>
          </cell>
          <cell r="E62">
            <v>43756.166666666664</v>
          </cell>
          <cell r="G62">
            <v>255.2</v>
          </cell>
          <cell r="H62">
            <v>0</v>
          </cell>
          <cell r="I62">
            <v>0</v>
          </cell>
          <cell r="J62">
            <v>102.7</v>
          </cell>
          <cell r="U62">
            <v>43756.166666666664</v>
          </cell>
          <cell r="V62">
            <v>255.2</v>
          </cell>
          <cell r="W62">
            <v>0</v>
          </cell>
          <cell r="X62">
            <v>0</v>
          </cell>
          <cell r="Y62">
            <v>102.7</v>
          </cell>
          <cell r="AJ62">
            <v>3065.24</v>
          </cell>
          <cell r="AK62">
            <v>0</v>
          </cell>
          <cell r="AL62">
            <v>36.25</v>
          </cell>
          <cell r="AM62">
            <v>47.3</v>
          </cell>
        </row>
        <row r="63">
          <cell r="B63">
            <v>9333814</v>
          </cell>
          <cell r="E63">
            <v>43739.416666666664</v>
          </cell>
          <cell r="G63">
            <v>0</v>
          </cell>
          <cell r="H63">
            <v>0</v>
          </cell>
          <cell r="I63">
            <v>0</v>
          </cell>
          <cell r="J63">
            <v>393.2</v>
          </cell>
          <cell r="U63">
            <v>43739.416666666664</v>
          </cell>
          <cell r="V63">
            <v>0</v>
          </cell>
          <cell r="W63">
            <v>0</v>
          </cell>
          <cell r="X63">
            <v>0</v>
          </cell>
          <cell r="Y63">
            <v>393.2</v>
          </cell>
          <cell r="AJ63">
            <v>0</v>
          </cell>
          <cell r="AK63">
            <v>1696.5</v>
          </cell>
          <cell r="AL63">
            <v>0.68</v>
          </cell>
          <cell r="AM63">
            <v>485.45</v>
          </cell>
        </row>
        <row r="64">
          <cell r="B64">
            <v>9786188</v>
          </cell>
          <cell r="E64">
            <v>43714.125</v>
          </cell>
          <cell r="G64">
            <v>542.1</v>
          </cell>
          <cell r="H64">
            <v>0</v>
          </cell>
          <cell r="I64">
            <v>0</v>
          </cell>
          <cell r="J64">
            <v>123.4</v>
          </cell>
          <cell r="U64">
            <v>43755.625</v>
          </cell>
          <cell r="V64">
            <v>431.3</v>
          </cell>
          <cell r="W64">
            <v>0</v>
          </cell>
          <cell r="X64">
            <v>0</v>
          </cell>
          <cell r="Y64">
            <v>123.2</v>
          </cell>
          <cell r="AJ64">
            <v>1442.8920000000001</v>
          </cell>
          <cell r="AK64">
            <v>0</v>
          </cell>
          <cell r="AL64">
            <v>0</v>
          </cell>
          <cell r="AM64">
            <v>369.96100000000001</v>
          </cell>
        </row>
        <row r="65">
          <cell r="B65">
            <v>9786190</v>
          </cell>
          <cell r="E65">
            <v>43755.76666666667</v>
          </cell>
          <cell r="G65">
            <v>388.14</v>
          </cell>
          <cell r="H65">
            <v>0</v>
          </cell>
          <cell r="I65">
            <v>0</v>
          </cell>
          <cell r="J65">
            <v>145.82</v>
          </cell>
          <cell r="U65">
            <v>43756.416666666664</v>
          </cell>
          <cell r="V65">
            <v>388.14</v>
          </cell>
          <cell r="W65">
            <v>0</v>
          </cell>
          <cell r="X65">
            <v>0</v>
          </cell>
          <cell r="Y65">
            <v>143.94</v>
          </cell>
          <cell r="AJ65">
            <v>754.56</v>
          </cell>
          <cell r="AK65">
            <v>0</v>
          </cell>
          <cell r="AL65">
            <v>0</v>
          </cell>
          <cell r="AM65">
            <v>215.67</v>
          </cell>
        </row>
        <row r="66">
          <cell r="B66">
            <v>9717503</v>
          </cell>
          <cell r="E66">
            <v>43755.887499999997</v>
          </cell>
          <cell r="G66">
            <v>329.47</v>
          </cell>
          <cell r="H66">
            <v>0</v>
          </cell>
          <cell r="I66">
            <v>0</v>
          </cell>
          <cell r="J66">
            <v>125.3</v>
          </cell>
          <cell r="U66">
            <v>43756.416666666664</v>
          </cell>
          <cell r="V66">
            <v>329.47</v>
          </cell>
          <cell r="W66">
            <v>0</v>
          </cell>
          <cell r="X66">
            <v>0</v>
          </cell>
          <cell r="Y66">
            <v>123.67</v>
          </cell>
          <cell r="AJ66">
            <v>341.3</v>
          </cell>
          <cell r="AK66">
            <v>0</v>
          </cell>
          <cell r="AL66">
            <v>0</v>
          </cell>
          <cell r="AM66">
            <v>103.52</v>
          </cell>
        </row>
        <row r="67">
          <cell r="B67">
            <v>9274630</v>
          </cell>
          <cell r="E67">
            <v>43754.638888888891</v>
          </cell>
          <cell r="G67">
            <v>56.9</v>
          </cell>
          <cell r="H67">
            <v>0</v>
          </cell>
          <cell r="I67">
            <v>0</v>
          </cell>
          <cell r="J67">
            <v>148.4</v>
          </cell>
          <cell r="U67">
            <v>43755.416666666664</v>
          </cell>
          <cell r="V67">
            <v>56.9</v>
          </cell>
          <cell r="W67">
            <v>0</v>
          </cell>
          <cell r="X67">
            <v>0</v>
          </cell>
          <cell r="Y67">
            <v>146.18</v>
          </cell>
          <cell r="AJ67">
            <v>969.17399999999998</v>
          </cell>
          <cell r="AK67">
            <v>1303.069</v>
          </cell>
          <cell r="AL67">
            <v>0</v>
          </cell>
          <cell r="AM67">
            <v>893.47299999999996</v>
          </cell>
        </row>
        <row r="68">
          <cell r="B68">
            <v>9274654</v>
          </cell>
          <cell r="E68">
            <v>43756.020833333336</v>
          </cell>
          <cell r="G68">
            <v>79.900000000000006</v>
          </cell>
          <cell r="H68">
            <v>249.3</v>
          </cell>
          <cell r="I68">
            <v>0</v>
          </cell>
          <cell r="J68">
            <v>135.38</v>
          </cell>
          <cell r="U68">
            <v>43756.375</v>
          </cell>
          <cell r="V68">
            <v>79.900000000000006</v>
          </cell>
          <cell r="W68">
            <v>248.35</v>
          </cell>
          <cell r="X68">
            <v>0</v>
          </cell>
          <cell r="Y68">
            <v>135.08000000000001</v>
          </cell>
          <cell r="AJ68">
            <v>1607.38</v>
          </cell>
          <cell r="AK68">
            <v>2561.83</v>
          </cell>
          <cell r="AL68">
            <v>0</v>
          </cell>
          <cell r="AM68">
            <v>385.08499999999998</v>
          </cell>
        </row>
        <row r="69">
          <cell r="B69">
            <v>9439840</v>
          </cell>
          <cell r="E69">
            <v>43754.70416666667</v>
          </cell>
          <cell r="G69">
            <v>15.16</v>
          </cell>
          <cell r="H69">
            <v>0</v>
          </cell>
          <cell r="I69">
            <v>0</v>
          </cell>
          <cell r="J69">
            <v>116.62</v>
          </cell>
          <cell r="U69">
            <v>43755.458333333336</v>
          </cell>
          <cell r="V69">
            <v>15.16</v>
          </cell>
          <cell r="W69">
            <v>0</v>
          </cell>
          <cell r="X69">
            <v>0</v>
          </cell>
          <cell r="Y69">
            <v>105.32</v>
          </cell>
          <cell r="AJ69">
            <v>613.41999999999996</v>
          </cell>
          <cell r="AK69">
            <v>550.86699999999996</v>
          </cell>
          <cell r="AL69">
            <v>0</v>
          </cell>
          <cell r="AM69">
            <v>750.12</v>
          </cell>
        </row>
        <row r="70">
          <cell r="B70">
            <v>9274678</v>
          </cell>
          <cell r="E70">
            <v>43754.862500000003</v>
          </cell>
          <cell r="G70">
            <v>48.5</v>
          </cell>
          <cell r="H70">
            <v>0</v>
          </cell>
          <cell r="I70">
            <v>0</v>
          </cell>
          <cell r="J70">
            <v>330</v>
          </cell>
          <cell r="U70">
            <v>43756.375</v>
          </cell>
          <cell r="V70">
            <v>48.5</v>
          </cell>
          <cell r="W70">
            <v>0</v>
          </cell>
          <cell r="X70">
            <v>0</v>
          </cell>
          <cell r="Y70">
            <v>296.3</v>
          </cell>
          <cell r="AJ70">
            <v>1124</v>
          </cell>
          <cell r="AK70">
            <v>0</v>
          </cell>
          <cell r="AL70">
            <v>0</v>
          </cell>
          <cell r="AM70">
            <v>2539.3000000000002</v>
          </cell>
        </row>
        <row r="71">
          <cell r="B71">
            <v>9316608</v>
          </cell>
          <cell r="E71">
            <v>43742.854166666664</v>
          </cell>
          <cell r="G71">
            <v>900.45</v>
          </cell>
          <cell r="H71">
            <v>0</v>
          </cell>
          <cell r="I71">
            <v>0</v>
          </cell>
          <cell r="J71">
            <v>158.1</v>
          </cell>
          <cell r="U71">
            <v>43756.375</v>
          </cell>
          <cell r="V71">
            <v>574.73</v>
          </cell>
          <cell r="W71">
            <v>0</v>
          </cell>
          <cell r="X71">
            <v>0</v>
          </cell>
          <cell r="Y71">
            <v>157.4</v>
          </cell>
          <cell r="AJ71">
            <v>4039.34</v>
          </cell>
          <cell r="AK71">
            <v>0</v>
          </cell>
          <cell r="AL71">
            <v>0</v>
          </cell>
          <cell r="AM71">
            <v>271.77</v>
          </cell>
        </row>
        <row r="72">
          <cell r="B72">
            <v>9274628</v>
          </cell>
          <cell r="E72">
            <v>43756.333333333336</v>
          </cell>
          <cell r="G72">
            <v>0</v>
          </cell>
          <cell r="H72">
            <v>0</v>
          </cell>
          <cell r="I72">
            <v>0</v>
          </cell>
          <cell r="J72">
            <v>0</v>
          </cell>
          <cell r="U72">
            <v>43756.333333333336</v>
          </cell>
          <cell r="V72">
            <v>192</v>
          </cell>
          <cell r="W72">
            <v>0</v>
          </cell>
          <cell r="X72">
            <v>0</v>
          </cell>
          <cell r="Y72">
            <v>156</v>
          </cell>
          <cell r="AJ72">
            <v>1623.1179999999999</v>
          </cell>
          <cell r="AK72">
            <v>5.27</v>
          </cell>
          <cell r="AL72">
            <v>0</v>
          </cell>
          <cell r="AM72">
            <v>2042.558</v>
          </cell>
        </row>
        <row r="73">
          <cell r="B73">
            <v>9439814</v>
          </cell>
          <cell r="E73">
            <v>43733.287499999999</v>
          </cell>
          <cell r="G73">
            <v>10.6</v>
          </cell>
          <cell r="H73">
            <v>0</v>
          </cell>
          <cell r="I73">
            <v>0</v>
          </cell>
          <cell r="J73">
            <v>276.95</v>
          </cell>
          <cell r="U73">
            <v>43733.375</v>
          </cell>
          <cell r="V73">
            <v>10.6</v>
          </cell>
          <cell r="W73">
            <v>0</v>
          </cell>
          <cell r="X73">
            <v>0</v>
          </cell>
          <cell r="Y73">
            <v>276.49</v>
          </cell>
          <cell r="AJ73">
            <v>111.95</v>
          </cell>
          <cell r="AK73">
            <v>844.51</v>
          </cell>
          <cell r="AL73">
            <v>0</v>
          </cell>
          <cell r="AM73">
            <v>631.72</v>
          </cell>
        </row>
        <row r="74">
          <cell r="B74">
            <v>9274642</v>
          </cell>
          <cell r="E74">
            <v>43754.375</v>
          </cell>
          <cell r="G74">
            <v>82.9</v>
          </cell>
          <cell r="H74">
            <v>2.4</v>
          </cell>
          <cell r="I74">
            <v>0</v>
          </cell>
          <cell r="J74">
            <v>71</v>
          </cell>
          <cell r="U74">
            <v>43756.375</v>
          </cell>
          <cell r="V74">
            <v>74.2</v>
          </cell>
          <cell r="W74">
            <v>0.8</v>
          </cell>
          <cell r="X74">
            <v>0</v>
          </cell>
          <cell r="Y74">
            <v>71</v>
          </cell>
          <cell r="AJ74">
            <v>3904.24</v>
          </cell>
          <cell r="AK74">
            <v>356.91</v>
          </cell>
          <cell r="AL74">
            <v>0</v>
          </cell>
          <cell r="AM74">
            <v>555.20000000000005</v>
          </cell>
        </row>
        <row r="75">
          <cell r="B75">
            <v>9439826</v>
          </cell>
          <cell r="E75">
            <v>43755.491666666669</v>
          </cell>
          <cell r="G75">
            <v>0</v>
          </cell>
          <cell r="H75">
            <v>0</v>
          </cell>
          <cell r="I75">
            <v>0</v>
          </cell>
          <cell r="J75">
            <v>262.58</v>
          </cell>
          <cell r="U75">
            <v>43755.491666666669</v>
          </cell>
          <cell r="V75">
            <v>0</v>
          </cell>
          <cell r="W75">
            <v>0</v>
          </cell>
          <cell r="X75">
            <v>0</v>
          </cell>
          <cell r="Y75">
            <v>262.58</v>
          </cell>
          <cell r="AJ75">
            <v>320.25</v>
          </cell>
          <cell r="AK75">
            <v>1409.61</v>
          </cell>
          <cell r="AL75">
            <v>2.14</v>
          </cell>
          <cell r="AM75">
            <v>369.39</v>
          </cell>
        </row>
        <row r="76">
          <cell r="B76">
            <v>9246786</v>
          </cell>
          <cell r="E76">
            <v>43754.529166666667</v>
          </cell>
          <cell r="G76">
            <v>250.83</v>
          </cell>
          <cell r="H76">
            <v>0</v>
          </cell>
          <cell r="I76">
            <v>0</v>
          </cell>
          <cell r="J76">
            <v>105.13</v>
          </cell>
          <cell r="U76">
            <v>43754.529166666667</v>
          </cell>
          <cell r="V76">
            <v>250.83</v>
          </cell>
          <cell r="W76">
            <v>0</v>
          </cell>
          <cell r="X76">
            <v>0</v>
          </cell>
          <cell r="Y76">
            <v>105.13</v>
          </cell>
          <cell r="AJ76">
            <v>3816.835</v>
          </cell>
          <cell r="AK76">
            <v>0</v>
          </cell>
          <cell r="AL76">
            <v>0</v>
          </cell>
          <cell r="AM76">
            <v>230.06299999999999</v>
          </cell>
        </row>
        <row r="77">
          <cell r="B77">
            <v>9553397</v>
          </cell>
          <cell r="E77">
            <v>43755.930555555555</v>
          </cell>
          <cell r="G77">
            <v>21.2</v>
          </cell>
          <cell r="H77">
            <v>1.5</v>
          </cell>
          <cell r="I77">
            <v>0</v>
          </cell>
          <cell r="J77">
            <v>215.3</v>
          </cell>
          <cell r="U77">
            <v>43756.416666666664</v>
          </cell>
          <cell r="V77">
            <v>11.3</v>
          </cell>
          <cell r="W77">
            <v>1.5</v>
          </cell>
          <cell r="X77">
            <v>0</v>
          </cell>
          <cell r="Y77">
            <v>215</v>
          </cell>
          <cell r="AJ77">
            <v>679.8</v>
          </cell>
          <cell r="AK77">
            <v>56.7</v>
          </cell>
          <cell r="AL77">
            <v>0</v>
          </cell>
          <cell r="AM77">
            <v>23.361000000000001</v>
          </cell>
        </row>
        <row r="78">
          <cell r="B78">
            <v>9259886</v>
          </cell>
          <cell r="E78">
            <v>43755.529166666667</v>
          </cell>
          <cell r="G78">
            <v>378.5</v>
          </cell>
          <cell r="H78">
            <v>0</v>
          </cell>
          <cell r="I78">
            <v>0</v>
          </cell>
          <cell r="J78">
            <v>198</v>
          </cell>
          <cell r="U78">
            <v>43756.166666666664</v>
          </cell>
          <cell r="V78">
            <v>369.7</v>
          </cell>
          <cell r="W78">
            <v>0</v>
          </cell>
          <cell r="X78">
            <v>0</v>
          </cell>
          <cell r="Y78">
            <v>198</v>
          </cell>
          <cell r="AJ78">
            <v>4049.85</v>
          </cell>
          <cell r="AK78">
            <v>0</v>
          </cell>
          <cell r="AL78">
            <v>0</v>
          </cell>
          <cell r="AM78">
            <v>415.2</v>
          </cell>
        </row>
        <row r="79">
          <cell r="B79">
            <v>9339624</v>
          </cell>
          <cell r="E79">
            <v>43755.604166666664</v>
          </cell>
          <cell r="G79">
            <v>214.9</v>
          </cell>
          <cell r="H79">
            <v>0</v>
          </cell>
          <cell r="I79">
            <v>0</v>
          </cell>
          <cell r="J79">
            <v>91.5</v>
          </cell>
          <cell r="U79">
            <v>43756.375</v>
          </cell>
          <cell r="V79">
            <v>200.5</v>
          </cell>
          <cell r="W79">
            <v>0</v>
          </cell>
          <cell r="X79">
            <v>0</v>
          </cell>
          <cell r="Y79">
            <v>91.5</v>
          </cell>
          <cell r="AJ79">
            <v>3013.15</v>
          </cell>
          <cell r="AK79">
            <v>0</v>
          </cell>
          <cell r="AL79">
            <v>0</v>
          </cell>
          <cell r="AM79">
            <v>951</v>
          </cell>
        </row>
        <row r="80">
          <cell r="B80">
            <v>9247508</v>
          </cell>
          <cell r="E80">
            <v>43756.416666666664</v>
          </cell>
          <cell r="G80">
            <v>224.3</v>
          </cell>
          <cell r="H80">
            <v>0</v>
          </cell>
          <cell r="I80">
            <v>0</v>
          </cell>
          <cell r="J80">
            <v>246.6</v>
          </cell>
          <cell r="U80">
            <v>43756.416666666664</v>
          </cell>
          <cell r="V80">
            <v>224.3</v>
          </cell>
          <cell r="W80">
            <v>0</v>
          </cell>
          <cell r="X80">
            <v>0</v>
          </cell>
          <cell r="Y80">
            <v>246.6</v>
          </cell>
          <cell r="AJ80">
            <v>2896.22</v>
          </cell>
          <cell r="AK80">
            <v>0</v>
          </cell>
          <cell r="AL80">
            <v>0</v>
          </cell>
          <cell r="AM80">
            <v>388.1</v>
          </cell>
        </row>
        <row r="81">
          <cell r="B81">
            <v>9384100</v>
          </cell>
          <cell r="E81">
            <v>43744.758333333331</v>
          </cell>
          <cell r="G81">
            <v>359.05</v>
          </cell>
          <cell r="H81">
            <v>0</v>
          </cell>
          <cell r="I81">
            <v>0</v>
          </cell>
          <cell r="J81">
            <v>147.58000000000001</v>
          </cell>
          <cell r="U81">
            <v>43754.416666666664</v>
          </cell>
          <cell r="V81">
            <v>206.16</v>
          </cell>
          <cell r="W81">
            <v>0</v>
          </cell>
          <cell r="X81">
            <v>0</v>
          </cell>
          <cell r="Y81">
            <v>99.01</v>
          </cell>
          <cell r="AJ81">
            <v>3050.203</v>
          </cell>
          <cell r="AK81">
            <v>0</v>
          </cell>
          <cell r="AL81">
            <v>1</v>
          </cell>
          <cell r="AM81">
            <v>634.04999999999995</v>
          </cell>
        </row>
        <row r="82">
          <cell r="B82">
            <v>9722625</v>
          </cell>
        </row>
        <row r="83">
          <cell r="B83">
            <v>9381500</v>
          </cell>
          <cell r="E83">
            <v>43754</v>
          </cell>
          <cell r="G83">
            <v>313.31</v>
          </cell>
          <cell r="H83">
            <v>0</v>
          </cell>
          <cell r="I83">
            <v>0</v>
          </cell>
          <cell r="J83">
            <v>224.93</v>
          </cell>
          <cell r="U83">
            <v>43756.375</v>
          </cell>
          <cell r="V83">
            <v>264.98</v>
          </cell>
          <cell r="W83">
            <v>0</v>
          </cell>
          <cell r="X83">
            <v>0</v>
          </cell>
          <cell r="Y83">
            <v>224.63</v>
          </cell>
          <cell r="AJ83">
            <v>2489.98</v>
          </cell>
          <cell r="AK83">
            <v>0</v>
          </cell>
          <cell r="AL83">
            <v>0</v>
          </cell>
          <cell r="AM83">
            <v>828.80100000000004</v>
          </cell>
        </row>
        <row r="84">
          <cell r="B84">
            <v>9524982</v>
          </cell>
          <cell r="E84">
            <v>43754.754166666666</v>
          </cell>
          <cell r="G84">
            <v>272.10000000000002</v>
          </cell>
          <cell r="H84">
            <v>0</v>
          </cell>
          <cell r="I84">
            <v>0</v>
          </cell>
          <cell r="J84">
            <v>248</v>
          </cell>
          <cell r="U84">
            <v>43754.754166666666</v>
          </cell>
          <cell r="V84">
            <v>272.10000000000002</v>
          </cell>
          <cell r="W84">
            <v>0</v>
          </cell>
          <cell r="X84">
            <v>0</v>
          </cell>
          <cell r="Y84">
            <v>248</v>
          </cell>
          <cell r="AJ84">
            <v>4009.0210000000002</v>
          </cell>
          <cell r="AK84">
            <v>0</v>
          </cell>
          <cell r="AL84">
            <v>0</v>
          </cell>
          <cell r="AM84">
            <v>198.1</v>
          </cell>
        </row>
        <row r="85">
          <cell r="B85">
            <v>9410882</v>
          </cell>
          <cell r="E85">
            <v>43756.25</v>
          </cell>
          <cell r="G85">
            <v>461</v>
          </cell>
          <cell r="H85">
            <v>415.13</v>
          </cell>
          <cell r="I85">
            <v>0</v>
          </cell>
          <cell r="J85">
            <v>185.44</v>
          </cell>
          <cell r="U85">
            <v>43756.25</v>
          </cell>
          <cell r="V85">
            <v>461</v>
          </cell>
          <cell r="W85">
            <v>415.13</v>
          </cell>
          <cell r="X85">
            <v>0</v>
          </cell>
          <cell r="Y85">
            <v>185.44</v>
          </cell>
          <cell r="AJ85">
            <v>984.6</v>
          </cell>
          <cell r="AK85">
            <v>85.1</v>
          </cell>
          <cell r="AL85">
            <v>0</v>
          </cell>
          <cell r="AM85">
            <v>351.53</v>
          </cell>
        </row>
        <row r="86">
          <cell r="B86">
            <v>9256298</v>
          </cell>
          <cell r="E86">
            <v>43750.8</v>
          </cell>
          <cell r="G86">
            <v>627.44000000000005</v>
          </cell>
          <cell r="H86">
            <v>0</v>
          </cell>
          <cell r="I86">
            <v>0</v>
          </cell>
          <cell r="J86">
            <v>80.3</v>
          </cell>
          <cell r="U86">
            <v>43755.625</v>
          </cell>
          <cell r="V86">
            <v>611.32000000000005</v>
          </cell>
          <cell r="W86">
            <v>0</v>
          </cell>
          <cell r="X86">
            <v>0</v>
          </cell>
          <cell r="Y86">
            <v>80.3</v>
          </cell>
          <cell r="AJ86">
            <v>2446.9450000000002</v>
          </cell>
          <cell r="AK86">
            <v>0</v>
          </cell>
          <cell r="AL86">
            <v>68.37</v>
          </cell>
          <cell r="AM86">
            <v>290.67</v>
          </cell>
        </row>
        <row r="87">
          <cell r="B87">
            <v>9374428</v>
          </cell>
          <cell r="E87">
            <v>43755.708333333336</v>
          </cell>
          <cell r="G87">
            <v>176.53</v>
          </cell>
          <cell r="H87">
            <v>0</v>
          </cell>
          <cell r="I87">
            <v>0</v>
          </cell>
          <cell r="J87">
            <v>77.37</v>
          </cell>
          <cell r="U87">
            <v>43755.708333333336</v>
          </cell>
          <cell r="V87">
            <v>176.53</v>
          </cell>
          <cell r="W87">
            <v>0</v>
          </cell>
          <cell r="X87">
            <v>0</v>
          </cell>
          <cell r="Y87">
            <v>77.37</v>
          </cell>
          <cell r="AJ87">
            <v>2681.5239999999999</v>
          </cell>
          <cell r="AK87">
            <v>0</v>
          </cell>
          <cell r="AL87">
            <v>28.56</v>
          </cell>
          <cell r="AM87">
            <v>120.78</v>
          </cell>
        </row>
        <row r="88">
          <cell r="B88">
            <v>9423712</v>
          </cell>
          <cell r="E88">
            <v>43756.04583333333</v>
          </cell>
          <cell r="G88">
            <v>646.6</v>
          </cell>
          <cell r="H88">
            <v>0</v>
          </cell>
          <cell r="I88">
            <v>0</v>
          </cell>
          <cell r="J88">
            <v>154.15</v>
          </cell>
          <cell r="U88">
            <v>43756.04583333333</v>
          </cell>
          <cell r="V88">
            <v>646.6</v>
          </cell>
          <cell r="W88">
            <v>0</v>
          </cell>
          <cell r="X88">
            <v>0</v>
          </cell>
          <cell r="Y88">
            <v>154.15</v>
          </cell>
          <cell r="AJ88">
            <v>3375.9949999999999</v>
          </cell>
          <cell r="AK88">
            <v>0</v>
          </cell>
          <cell r="AL88">
            <v>0</v>
          </cell>
          <cell r="AM88">
            <v>63.27</v>
          </cell>
        </row>
        <row r="89">
          <cell r="B89">
            <v>9431317</v>
          </cell>
          <cell r="E89">
            <v>43753.212500000001</v>
          </cell>
          <cell r="G89">
            <v>412.8</v>
          </cell>
          <cell r="H89">
            <v>0</v>
          </cell>
          <cell r="I89">
            <v>0</v>
          </cell>
          <cell r="J89">
            <v>135</v>
          </cell>
          <cell r="U89">
            <v>43756.333333333336</v>
          </cell>
          <cell r="V89">
            <v>325.85000000000002</v>
          </cell>
          <cell r="W89">
            <v>0</v>
          </cell>
          <cell r="X89">
            <v>0</v>
          </cell>
          <cell r="Y89">
            <v>134.75</v>
          </cell>
          <cell r="AJ89">
            <v>3654.81</v>
          </cell>
          <cell r="AK89">
            <v>0</v>
          </cell>
          <cell r="AL89">
            <v>0</v>
          </cell>
          <cell r="AM89">
            <v>707.64</v>
          </cell>
        </row>
        <row r="90">
          <cell r="B90">
            <v>9431290</v>
          </cell>
          <cell r="E90">
            <v>43753.979166666664</v>
          </cell>
          <cell r="G90">
            <v>331.68</v>
          </cell>
          <cell r="H90">
            <v>0</v>
          </cell>
          <cell r="I90">
            <v>0</v>
          </cell>
          <cell r="J90">
            <v>135.9</v>
          </cell>
          <cell r="U90">
            <v>43756.083333333336</v>
          </cell>
          <cell r="V90">
            <v>275.95999999999998</v>
          </cell>
          <cell r="W90">
            <v>0</v>
          </cell>
          <cell r="X90">
            <v>0</v>
          </cell>
          <cell r="Y90">
            <v>135.9</v>
          </cell>
          <cell r="AJ90">
            <v>3999.7440000000001</v>
          </cell>
          <cell r="AK90">
            <v>0</v>
          </cell>
          <cell r="AL90">
            <v>0</v>
          </cell>
          <cell r="AM90">
            <v>138.46</v>
          </cell>
        </row>
        <row r="91">
          <cell r="B91">
            <v>9431276</v>
          </cell>
          <cell r="E91">
            <v>43754.375</v>
          </cell>
          <cell r="G91">
            <v>224.32</v>
          </cell>
          <cell r="H91">
            <v>0</v>
          </cell>
          <cell r="I91">
            <v>0</v>
          </cell>
          <cell r="J91">
            <v>142.03</v>
          </cell>
          <cell r="U91">
            <v>43756.416666666664</v>
          </cell>
          <cell r="V91">
            <v>211.38</v>
          </cell>
          <cell r="W91">
            <v>0</v>
          </cell>
          <cell r="X91">
            <v>0</v>
          </cell>
          <cell r="Y91">
            <v>137.72</v>
          </cell>
          <cell r="AJ91">
            <v>2179.2089999999998</v>
          </cell>
          <cell r="AK91">
            <v>0</v>
          </cell>
          <cell r="AL91">
            <v>0</v>
          </cell>
          <cell r="AM91">
            <v>1928.3620000000001</v>
          </cell>
        </row>
        <row r="92">
          <cell r="B92">
            <v>9431288</v>
          </cell>
          <cell r="E92">
            <v>43754.291666666664</v>
          </cell>
          <cell r="G92">
            <v>5</v>
          </cell>
          <cell r="H92">
            <v>5</v>
          </cell>
          <cell r="I92">
            <v>0</v>
          </cell>
          <cell r="J92">
            <v>239.34</v>
          </cell>
          <cell r="U92">
            <v>43755.291666666664</v>
          </cell>
          <cell r="V92">
            <v>5</v>
          </cell>
          <cell r="W92">
            <v>5</v>
          </cell>
          <cell r="X92">
            <v>0</v>
          </cell>
          <cell r="Y92">
            <v>236.63</v>
          </cell>
          <cell r="AJ92">
            <v>0</v>
          </cell>
          <cell r="AK92">
            <v>0</v>
          </cell>
          <cell r="AL92">
            <v>0</v>
          </cell>
          <cell r="AM92">
            <v>1110.26</v>
          </cell>
        </row>
        <row r="93">
          <cell r="B93">
            <v>9431305</v>
          </cell>
          <cell r="E93">
            <v>43750.375</v>
          </cell>
          <cell r="G93">
            <v>808.58</v>
          </cell>
          <cell r="H93">
            <v>0</v>
          </cell>
          <cell r="I93">
            <v>0</v>
          </cell>
          <cell r="J93">
            <v>96.15</v>
          </cell>
          <cell r="U93">
            <v>43756.333333333336</v>
          </cell>
          <cell r="V93">
            <v>596.005</v>
          </cell>
          <cell r="W93">
            <v>0</v>
          </cell>
          <cell r="X93">
            <v>0</v>
          </cell>
          <cell r="Y93">
            <v>96.15</v>
          </cell>
          <cell r="AJ93">
            <v>4623.268</v>
          </cell>
          <cell r="AK93">
            <v>0</v>
          </cell>
          <cell r="AL93">
            <v>0</v>
          </cell>
          <cell r="AM93">
            <v>99.66</v>
          </cell>
        </row>
        <row r="94">
          <cell r="B94">
            <v>9295050</v>
          </cell>
          <cell r="E94">
            <v>43756.208333333336</v>
          </cell>
          <cell r="G94">
            <v>0</v>
          </cell>
          <cell r="H94">
            <v>0</v>
          </cell>
          <cell r="I94">
            <v>0</v>
          </cell>
          <cell r="J94">
            <v>0</v>
          </cell>
          <cell r="U94">
            <v>43756.208333333336</v>
          </cell>
          <cell r="V94">
            <v>0</v>
          </cell>
          <cell r="W94">
            <v>0</v>
          </cell>
          <cell r="X94">
            <v>0</v>
          </cell>
          <cell r="Y94">
            <v>0</v>
          </cell>
          <cell r="AJ94">
            <v>2163.88</v>
          </cell>
          <cell r="AK94">
            <v>0</v>
          </cell>
          <cell r="AL94">
            <v>0</v>
          </cell>
          <cell r="AM94">
            <v>93.11</v>
          </cell>
        </row>
        <row r="95">
          <cell r="B95">
            <v>9431264</v>
          </cell>
          <cell r="E95">
            <v>43753.916666666664</v>
          </cell>
          <cell r="G95">
            <v>508.57</v>
          </cell>
          <cell r="H95">
            <v>0</v>
          </cell>
          <cell r="I95">
            <v>0</v>
          </cell>
          <cell r="J95">
            <v>109.6</v>
          </cell>
          <cell r="U95">
            <v>43756.208333333336</v>
          </cell>
          <cell r="V95">
            <v>456.67200000000003</v>
          </cell>
          <cell r="W95">
            <v>0</v>
          </cell>
          <cell r="X95">
            <v>0</v>
          </cell>
          <cell r="Y95">
            <v>109.6</v>
          </cell>
          <cell r="AJ95">
            <v>4091.614</v>
          </cell>
          <cell r="AK95">
            <v>0</v>
          </cell>
          <cell r="AL95">
            <v>0</v>
          </cell>
          <cell r="AM95">
            <v>67.8</v>
          </cell>
        </row>
        <row r="96">
          <cell r="B96">
            <v>9382504</v>
          </cell>
          <cell r="E96">
            <v>43756.458333333336</v>
          </cell>
          <cell r="G96">
            <v>0</v>
          </cell>
          <cell r="H96">
            <v>144.1</v>
          </cell>
          <cell r="I96">
            <v>0</v>
          </cell>
          <cell r="J96">
            <v>35.479999999999997</v>
          </cell>
          <cell r="U96">
            <v>43756.458333333336</v>
          </cell>
          <cell r="V96">
            <v>0</v>
          </cell>
          <cell r="W96">
            <v>144.1</v>
          </cell>
          <cell r="X96">
            <v>0</v>
          </cell>
          <cell r="Y96">
            <v>35.479999999999997</v>
          </cell>
          <cell r="AJ96">
            <v>42.75</v>
          </cell>
          <cell r="AK96">
            <v>1652.78</v>
          </cell>
          <cell r="AL96">
            <v>0</v>
          </cell>
          <cell r="AM96">
            <v>371.58</v>
          </cell>
        </row>
        <row r="97">
          <cell r="B97">
            <v>9323974</v>
          </cell>
          <cell r="E97">
            <v>43728.20416666667</v>
          </cell>
          <cell r="G97">
            <v>877.4</v>
          </cell>
          <cell r="H97">
            <v>0</v>
          </cell>
          <cell r="I97">
            <v>86.1</v>
          </cell>
          <cell r="J97">
            <v>271</v>
          </cell>
          <cell r="U97">
            <v>43751.375</v>
          </cell>
          <cell r="V97">
            <v>241</v>
          </cell>
          <cell r="W97">
            <v>0</v>
          </cell>
          <cell r="X97">
            <v>85.3</v>
          </cell>
          <cell r="Y97">
            <v>271</v>
          </cell>
          <cell r="AJ97">
            <v>7822.6800000000103</v>
          </cell>
          <cell r="AK97">
            <v>0</v>
          </cell>
          <cell r="AL97">
            <v>106.94999999999899</v>
          </cell>
          <cell r="AM97">
            <v>279.00000000000102</v>
          </cell>
        </row>
        <row r="98">
          <cell r="B98">
            <v>9378618</v>
          </cell>
          <cell r="E98">
            <v>43733.333333333336</v>
          </cell>
          <cell r="G98">
            <v>170.3</v>
          </cell>
          <cell r="H98">
            <v>0</v>
          </cell>
          <cell r="I98">
            <v>0</v>
          </cell>
          <cell r="J98">
            <v>368</v>
          </cell>
          <cell r="U98">
            <v>43755.416666666664</v>
          </cell>
          <cell r="V98">
            <v>573.21</v>
          </cell>
          <cell r="W98">
            <v>0</v>
          </cell>
          <cell r="X98">
            <v>0</v>
          </cell>
          <cell r="Y98">
            <v>368</v>
          </cell>
          <cell r="AJ98">
            <v>6339</v>
          </cell>
          <cell r="AK98">
            <v>0</v>
          </cell>
          <cell r="AL98">
            <v>0</v>
          </cell>
          <cell r="AM98">
            <v>576.20000000000005</v>
          </cell>
        </row>
        <row r="99">
          <cell r="B99">
            <v>9378620</v>
          </cell>
          <cell r="E99">
            <v>43754.270833333336</v>
          </cell>
          <cell r="G99">
            <v>935.8</v>
          </cell>
          <cell r="H99">
            <v>0</v>
          </cell>
          <cell r="I99">
            <v>0</v>
          </cell>
          <cell r="J99">
            <v>302.10000000000002</v>
          </cell>
          <cell r="U99">
            <v>43754.270833333336</v>
          </cell>
          <cell r="V99">
            <v>935.8</v>
          </cell>
          <cell r="W99">
            <v>0</v>
          </cell>
          <cell r="X99">
            <v>0</v>
          </cell>
          <cell r="Y99">
            <v>302.10000000000002</v>
          </cell>
          <cell r="AJ99">
            <v>6079.5540000000001</v>
          </cell>
          <cell r="AK99">
            <v>0</v>
          </cell>
          <cell r="AL99">
            <v>0</v>
          </cell>
          <cell r="AM99">
            <v>101.37</v>
          </cell>
        </row>
        <row r="100">
          <cell r="B100">
            <v>9378632</v>
          </cell>
          <cell r="E100">
            <v>43743.541666666664</v>
          </cell>
          <cell r="G100">
            <v>663.5</v>
          </cell>
          <cell r="H100">
            <v>0</v>
          </cell>
          <cell r="I100">
            <v>0</v>
          </cell>
          <cell r="J100">
            <v>344.2</v>
          </cell>
          <cell r="U100">
            <v>43756.458333333336</v>
          </cell>
          <cell r="V100">
            <v>592.6</v>
          </cell>
          <cell r="W100">
            <v>0</v>
          </cell>
          <cell r="X100">
            <v>0</v>
          </cell>
          <cell r="Y100">
            <v>342.9</v>
          </cell>
          <cell r="AJ100">
            <v>3234.3</v>
          </cell>
          <cell r="AK100">
            <v>0</v>
          </cell>
          <cell r="AL100">
            <v>0</v>
          </cell>
          <cell r="AM100">
            <v>130.30999999999901</v>
          </cell>
        </row>
        <row r="101">
          <cell r="B101">
            <v>9447732</v>
          </cell>
          <cell r="E101">
            <v>43755.20416666667</v>
          </cell>
          <cell r="G101">
            <v>445.38</v>
          </cell>
          <cell r="H101">
            <v>0</v>
          </cell>
          <cell r="I101">
            <v>0</v>
          </cell>
          <cell r="J101">
            <v>232.29</v>
          </cell>
          <cell r="U101">
            <v>43756.458333333336</v>
          </cell>
          <cell r="V101">
            <v>411.74</v>
          </cell>
          <cell r="W101">
            <v>0</v>
          </cell>
          <cell r="X101">
            <v>0</v>
          </cell>
          <cell r="Y101">
            <v>230.97</v>
          </cell>
          <cell r="AJ101">
            <v>3273.2109999999998</v>
          </cell>
          <cell r="AK101">
            <v>0</v>
          </cell>
          <cell r="AL101">
            <v>0</v>
          </cell>
          <cell r="AM101">
            <v>545.95399999999995</v>
          </cell>
        </row>
        <row r="102">
          <cell r="B102">
            <v>9718777</v>
          </cell>
        </row>
        <row r="103">
          <cell r="B103">
            <v>9447768</v>
          </cell>
          <cell r="E103">
            <v>43749.133333333331</v>
          </cell>
          <cell r="G103">
            <v>366.12</v>
          </cell>
          <cell r="H103">
            <v>0</v>
          </cell>
          <cell r="I103">
            <v>0</v>
          </cell>
          <cell r="J103">
            <v>53.95</v>
          </cell>
          <cell r="U103">
            <v>43755.166666666664</v>
          </cell>
          <cell r="V103">
            <v>304.86</v>
          </cell>
          <cell r="W103">
            <v>0</v>
          </cell>
          <cell r="X103">
            <v>0</v>
          </cell>
          <cell r="Y103">
            <v>51.14</v>
          </cell>
          <cell r="AJ103">
            <v>3564.7339999999999</v>
          </cell>
          <cell r="AK103">
            <v>0</v>
          </cell>
          <cell r="AL103">
            <v>0</v>
          </cell>
          <cell r="AM103">
            <v>455.00099999999998</v>
          </cell>
        </row>
        <row r="104">
          <cell r="B104">
            <v>9315056</v>
          </cell>
          <cell r="E104">
            <v>43749.416666666664</v>
          </cell>
          <cell r="G104">
            <v>257.74</v>
          </cell>
          <cell r="H104">
            <v>0</v>
          </cell>
          <cell r="I104">
            <v>0</v>
          </cell>
          <cell r="J104">
            <v>186.7</v>
          </cell>
          <cell r="U104">
            <v>43756.041666666664</v>
          </cell>
          <cell r="V104">
            <v>430.71</v>
          </cell>
          <cell r="W104">
            <v>0</v>
          </cell>
          <cell r="X104">
            <v>0</v>
          </cell>
          <cell r="Y104">
            <v>167.95</v>
          </cell>
          <cell r="AJ104">
            <v>2188.6909999999998</v>
          </cell>
          <cell r="AK104">
            <v>0</v>
          </cell>
          <cell r="AL104">
            <v>0</v>
          </cell>
          <cell r="AM104">
            <v>655.19500000000096</v>
          </cell>
        </row>
        <row r="105">
          <cell r="B105">
            <v>9581447</v>
          </cell>
          <cell r="E105">
            <v>43753.875</v>
          </cell>
          <cell r="G105">
            <v>85</v>
          </cell>
          <cell r="H105">
            <v>0</v>
          </cell>
          <cell r="I105">
            <v>0</v>
          </cell>
          <cell r="J105">
            <v>87.6</v>
          </cell>
          <cell r="U105">
            <v>43755.708333333336</v>
          </cell>
          <cell r="V105">
            <v>785.1</v>
          </cell>
          <cell r="W105">
            <v>0</v>
          </cell>
          <cell r="X105">
            <v>0</v>
          </cell>
          <cell r="Y105">
            <v>82.2</v>
          </cell>
          <cell r="AJ105">
            <v>416.9</v>
          </cell>
          <cell r="AK105">
            <v>0</v>
          </cell>
          <cell r="AL105">
            <v>0</v>
          </cell>
          <cell r="AM105">
            <v>162.30000000000001</v>
          </cell>
        </row>
        <row r="106">
          <cell r="B106">
            <v>9314911</v>
          </cell>
          <cell r="E106">
            <v>43749.291666666664</v>
          </cell>
          <cell r="G106">
            <v>667.75</v>
          </cell>
          <cell r="H106">
            <v>106.8</v>
          </cell>
          <cell r="I106">
            <v>0</v>
          </cell>
          <cell r="J106">
            <v>167.86</v>
          </cell>
          <cell r="U106">
            <v>43756.375</v>
          </cell>
          <cell r="V106">
            <v>498.1</v>
          </cell>
          <cell r="W106">
            <v>106.8</v>
          </cell>
          <cell r="X106">
            <v>0</v>
          </cell>
          <cell r="Y106">
            <v>167.4</v>
          </cell>
          <cell r="AJ106">
            <v>3538.9630000000002</v>
          </cell>
          <cell r="AK106">
            <v>14.82</v>
          </cell>
          <cell r="AL106">
            <v>0</v>
          </cell>
          <cell r="AM106">
            <v>211.9</v>
          </cell>
        </row>
        <row r="107">
          <cell r="B107">
            <v>9544592</v>
          </cell>
          <cell r="E107">
            <v>43753.179166666669</v>
          </cell>
          <cell r="G107">
            <v>311.3</v>
          </cell>
          <cell r="H107">
            <v>0</v>
          </cell>
          <cell r="I107">
            <v>0</v>
          </cell>
          <cell r="J107">
            <v>52.5</v>
          </cell>
          <cell r="U107">
            <v>43756.416666666664</v>
          </cell>
          <cell r="V107">
            <v>248.2</v>
          </cell>
          <cell r="W107">
            <v>0</v>
          </cell>
          <cell r="X107">
            <v>0</v>
          </cell>
          <cell r="Y107">
            <v>52.4</v>
          </cell>
          <cell r="AJ107">
            <v>2956.45</v>
          </cell>
          <cell r="AK107">
            <v>0</v>
          </cell>
          <cell r="AL107">
            <v>0</v>
          </cell>
          <cell r="AM107">
            <v>229.07</v>
          </cell>
        </row>
        <row r="108">
          <cell r="B108">
            <v>9573658</v>
          </cell>
          <cell r="E108">
            <v>43756.166666666664</v>
          </cell>
          <cell r="G108">
            <v>275.07</v>
          </cell>
          <cell r="H108">
            <v>0</v>
          </cell>
          <cell r="I108">
            <v>0</v>
          </cell>
          <cell r="J108">
            <v>191.5</v>
          </cell>
          <cell r="U108">
            <v>43756.166666666664</v>
          </cell>
          <cell r="V108">
            <v>275.07</v>
          </cell>
          <cell r="W108">
            <v>0</v>
          </cell>
          <cell r="X108">
            <v>0</v>
          </cell>
          <cell r="Y108">
            <v>191.5</v>
          </cell>
          <cell r="AJ108">
            <v>3179.306</v>
          </cell>
          <cell r="AK108">
            <v>0</v>
          </cell>
          <cell r="AL108">
            <v>32.75</v>
          </cell>
          <cell r="AM108">
            <v>111.5</v>
          </cell>
        </row>
        <row r="109">
          <cell r="B109">
            <v>9555319</v>
          </cell>
          <cell r="E109">
            <v>43753.720833333333</v>
          </cell>
          <cell r="G109">
            <v>539.5</v>
          </cell>
          <cell r="H109">
            <v>0</v>
          </cell>
          <cell r="I109">
            <v>0</v>
          </cell>
          <cell r="J109">
            <v>82.03</v>
          </cell>
          <cell r="U109">
            <v>43755.708333333336</v>
          </cell>
          <cell r="V109">
            <v>522.72</v>
          </cell>
          <cell r="W109">
            <v>0</v>
          </cell>
          <cell r="X109">
            <v>0</v>
          </cell>
          <cell r="Y109">
            <v>82.01</v>
          </cell>
          <cell r="AJ109">
            <v>2646.94</v>
          </cell>
          <cell r="AK109">
            <v>0</v>
          </cell>
          <cell r="AL109">
            <v>0</v>
          </cell>
          <cell r="AM109">
            <v>947.930000000002</v>
          </cell>
        </row>
        <row r="110">
          <cell r="B110">
            <v>9590905</v>
          </cell>
          <cell r="E110">
            <v>43755.166666666664</v>
          </cell>
          <cell r="G110">
            <v>634.1</v>
          </cell>
          <cell r="H110">
            <v>0</v>
          </cell>
          <cell r="I110">
            <v>0</v>
          </cell>
          <cell r="J110">
            <v>91.26</v>
          </cell>
          <cell r="U110">
            <v>43755.166666666664</v>
          </cell>
          <cell r="V110">
            <v>634.1</v>
          </cell>
          <cell r="W110">
            <v>0</v>
          </cell>
          <cell r="X110">
            <v>0</v>
          </cell>
          <cell r="Y110">
            <v>91.26</v>
          </cell>
          <cell r="AJ110">
            <v>4355.25</v>
          </cell>
          <cell r="AK110">
            <v>0</v>
          </cell>
          <cell r="AL110">
            <v>0</v>
          </cell>
          <cell r="AM110">
            <v>610.70000000000005</v>
          </cell>
        </row>
        <row r="111">
          <cell r="B111">
            <v>9247493</v>
          </cell>
          <cell r="E111">
            <v>43756.3</v>
          </cell>
          <cell r="G111">
            <v>180</v>
          </cell>
          <cell r="H111">
            <v>0</v>
          </cell>
          <cell r="I111">
            <v>0</v>
          </cell>
          <cell r="J111">
            <v>51.2</v>
          </cell>
          <cell r="U111">
            <v>43756.416666666664</v>
          </cell>
          <cell r="V111">
            <v>180</v>
          </cell>
          <cell r="W111">
            <v>0</v>
          </cell>
          <cell r="X111">
            <v>0</v>
          </cell>
          <cell r="Y111">
            <v>50.8</v>
          </cell>
          <cell r="AJ111">
            <v>2107.4</v>
          </cell>
          <cell r="AK111">
            <v>0</v>
          </cell>
          <cell r="AL111">
            <v>0</v>
          </cell>
          <cell r="AM111">
            <v>908</v>
          </cell>
        </row>
        <row r="112">
          <cell r="B112">
            <v>9241798</v>
          </cell>
          <cell r="E112">
            <v>43756.166666666664</v>
          </cell>
          <cell r="G112">
            <v>484.8</v>
          </cell>
          <cell r="H112">
            <v>0</v>
          </cell>
          <cell r="I112">
            <v>0</v>
          </cell>
          <cell r="J112">
            <v>225.4</v>
          </cell>
          <cell r="U112">
            <v>43756.166666666664</v>
          </cell>
          <cell r="V112">
            <v>484.8</v>
          </cell>
          <cell r="W112">
            <v>0</v>
          </cell>
          <cell r="X112">
            <v>0</v>
          </cell>
          <cell r="Y112">
            <v>225.4</v>
          </cell>
          <cell r="AJ112">
            <v>3953.76</v>
          </cell>
          <cell r="AK112">
            <v>0.2</v>
          </cell>
          <cell r="AL112">
            <v>0</v>
          </cell>
          <cell r="AM112">
            <v>247.2</v>
          </cell>
        </row>
        <row r="113">
          <cell r="B113">
            <v>9425514</v>
          </cell>
          <cell r="E113">
            <v>43754.708333333336</v>
          </cell>
          <cell r="G113">
            <v>371</v>
          </cell>
          <cell r="H113">
            <v>0</v>
          </cell>
          <cell r="I113">
            <v>0</v>
          </cell>
          <cell r="J113">
            <v>242.49</v>
          </cell>
          <cell r="U113">
            <v>43754.708333333336</v>
          </cell>
          <cell r="V113">
            <v>371</v>
          </cell>
          <cell r="W113">
            <v>0</v>
          </cell>
          <cell r="X113">
            <v>0</v>
          </cell>
          <cell r="Y113">
            <v>242.49</v>
          </cell>
          <cell r="AJ113">
            <v>4697.26</v>
          </cell>
          <cell r="AK113">
            <v>0</v>
          </cell>
          <cell r="AL113">
            <v>0.1</v>
          </cell>
          <cell r="AM113">
            <v>806.67000000000098</v>
          </cell>
        </row>
        <row r="114">
          <cell r="B114">
            <v>9697430</v>
          </cell>
        </row>
        <row r="115">
          <cell r="B115">
            <v>9697442</v>
          </cell>
        </row>
        <row r="116">
          <cell r="B116">
            <v>9365362</v>
          </cell>
          <cell r="E116">
            <v>43739.525000000001</v>
          </cell>
          <cell r="G116">
            <v>790.11</v>
          </cell>
          <cell r="H116">
            <v>0</v>
          </cell>
          <cell r="I116">
            <v>0</v>
          </cell>
          <cell r="J116">
            <v>257.33999999999997</v>
          </cell>
          <cell r="U116">
            <v>43755.708333333336</v>
          </cell>
          <cell r="V116">
            <v>408.71</v>
          </cell>
          <cell r="W116">
            <v>0</v>
          </cell>
          <cell r="X116">
            <v>0</v>
          </cell>
          <cell r="Y116">
            <v>223.24</v>
          </cell>
          <cell r="AJ116">
            <v>4346.3599999999997</v>
          </cell>
          <cell r="AK116">
            <v>0</v>
          </cell>
          <cell r="AL116">
            <v>0</v>
          </cell>
          <cell r="AM116">
            <v>744.57</v>
          </cell>
        </row>
        <row r="117">
          <cell r="B117">
            <v>-793</v>
          </cell>
        </row>
        <row r="118">
          <cell r="B118">
            <v>9451733</v>
          </cell>
          <cell r="E118">
            <v>43746.708333333336</v>
          </cell>
          <cell r="G118">
            <v>544.70000000000005</v>
          </cell>
          <cell r="H118">
            <v>0</v>
          </cell>
          <cell r="I118">
            <v>0</v>
          </cell>
          <cell r="J118">
            <v>275.2</v>
          </cell>
          <cell r="U118">
            <v>43754.625</v>
          </cell>
          <cell r="V118">
            <v>426.4</v>
          </cell>
          <cell r="W118">
            <v>0</v>
          </cell>
          <cell r="X118">
            <v>0</v>
          </cell>
          <cell r="Y118">
            <v>272.60000000000002</v>
          </cell>
          <cell r="AJ118">
            <v>2951.9</v>
          </cell>
          <cell r="AK118">
            <v>0</v>
          </cell>
          <cell r="AL118">
            <v>0</v>
          </cell>
          <cell r="AM118">
            <v>509.1</v>
          </cell>
        </row>
        <row r="119">
          <cell r="B119">
            <v>9367748</v>
          </cell>
          <cell r="E119">
            <v>43755.458333333336</v>
          </cell>
          <cell r="G119">
            <v>226.8</v>
          </cell>
          <cell r="H119">
            <v>0</v>
          </cell>
          <cell r="I119">
            <v>0</v>
          </cell>
          <cell r="J119">
            <v>75.400000000000006</v>
          </cell>
          <cell r="U119">
            <v>43755.458333333336</v>
          </cell>
          <cell r="V119">
            <v>226.8</v>
          </cell>
          <cell r="W119">
            <v>0</v>
          </cell>
          <cell r="X119">
            <v>0</v>
          </cell>
          <cell r="Y119">
            <v>75.400000000000006</v>
          </cell>
          <cell r="AJ119">
            <v>3449.67</v>
          </cell>
          <cell r="AK119">
            <v>0</v>
          </cell>
          <cell r="AL119">
            <v>0</v>
          </cell>
          <cell r="AM119">
            <v>855.07000000000096</v>
          </cell>
        </row>
        <row r="120">
          <cell r="B120">
            <v>9348297</v>
          </cell>
          <cell r="E120">
            <v>43755.279166666667</v>
          </cell>
          <cell r="G120">
            <v>0</v>
          </cell>
          <cell r="H120">
            <v>244.6</v>
          </cell>
          <cell r="I120">
            <v>0</v>
          </cell>
          <cell r="J120">
            <v>94.7</v>
          </cell>
          <cell r="U120">
            <v>43755.279166666667</v>
          </cell>
          <cell r="V120">
            <v>0</v>
          </cell>
          <cell r="W120">
            <v>244.6</v>
          </cell>
          <cell r="X120">
            <v>0</v>
          </cell>
          <cell r="Y120">
            <v>94.7</v>
          </cell>
          <cell r="AJ120">
            <v>434.79</v>
          </cell>
          <cell r="AK120">
            <v>850.77</v>
          </cell>
          <cell r="AL120">
            <v>0</v>
          </cell>
          <cell r="AM120">
            <v>1190.097</v>
          </cell>
        </row>
        <row r="121">
          <cell r="B121">
            <v>9312078</v>
          </cell>
          <cell r="E121">
            <v>43756.291666666664</v>
          </cell>
          <cell r="G121">
            <v>0</v>
          </cell>
          <cell r="H121">
            <v>85.7</v>
          </cell>
          <cell r="I121">
            <v>0</v>
          </cell>
          <cell r="J121">
            <v>225.4</v>
          </cell>
          <cell r="U121">
            <v>43756.291666666664</v>
          </cell>
          <cell r="V121">
            <v>0</v>
          </cell>
          <cell r="W121">
            <v>85.7</v>
          </cell>
          <cell r="X121">
            <v>0</v>
          </cell>
          <cell r="Y121">
            <v>225.4</v>
          </cell>
          <cell r="AJ121">
            <v>0</v>
          </cell>
          <cell r="AK121">
            <v>1790.644</v>
          </cell>
          <cell r="AL121">
            <v>0</v>
          </cell>
          <cell r="AM121">
            <v>395.17</v>
          </cell>
        </row>
        <row r="122">
          <cell r="B122">
            <v>9315446</v>
          </cell>
          <cell r="E122">
            <v>43755.179166666669</v>
          </cell>
          <cell r="G122">
            <v>633.79999999999995</v>
          </cell>
          <cell r="H122">
            <v>0</v>
          </cell>
          <cell r="I122">
            <v>0</v>
          </cell>
          <cell r="J122">
            <v>121.2</v>
          </cell>
          <cell r="U122">
            <v>43755.179166666669</v>
          </cell>
          <cell r="V122">
            <v>633.79999999999995</v>
          </cell>
          <cell r="W122">
            <v>0</v>
          </cell>
          <cell r="X122">
            <v>0</v>
          </cell>
          <cell r="Y122">
            <v>121.2</v>
          </cell>
          <cell r="AJ122">
            <v>5057.08</v>
          </cell>
          <cell r="AK122">
            <v>0</v>
          </cell>
          <cell r="AL122">
            <v>0</v>
          </cell>
          <cell r="AM122">
            <v>552.28</v>
          </cell>
        </row>
        <row r="123">
          <cell r="B123">
            <v>9319686</v>
          </cell>
          <cell r="E123">
            <v>43738.8125</v>
          </cell>
          <cell r="G123">
            <v>765.9</v>
          </cell>
          <cell r="H123">
            <v>0</v>
          </cell>
          <cell r="I123">
            <v>0</v>
          </cell>
          <cell r="J123">
            <v>233</v>
          </cell>
          <cell r="U123">
            <v>43754.416666666664</v>
          </cell>
          <cell r="V123">
            <v>204.1</v>
          </cell>
          <cell r="W123">
            <v>0</v>
          </cell>
          <cell r="X123">
            <v>0</v>
          </cell>
          <cell r="Y123">
            <v>231.5</v>
          </cell>
          <cell r="AJ123">
            <v>6835.65</v>
          </cell>
          <cell r="AK123">
            <v>0</v>
          </cell>
          <cell r="AL123">
            <v>0</v>
          </cell>
          <cell r="AM123">
            <v>3.8</v>
          </cell>
        </row>
        <row r="124">
          <cell r="B124">
            <v>9319674</v>
          </cell>
          <cell r="E124">
            <v>43754.57916666667</v>
          </cell>
          <cell r="G124">
            <v>706</v>
          </cell>
          <cell r="H124">
            <v>0</v>
          </cell>
          <cell r="I124">
            <v>0</v>
          </cell>
          <cell r="J124">
            <v>118.4</v>
          </cell>
          <cell r="U124">
            <v>43755.604166666664</v>
          </cell>
          <cell r="V124">
            <v>706</v>
          </cell>
          <cell r="W124">
            <v>0</v>
          </cell>
          <cell r="X124">
            <v>0</v>
          </cell>
          <cell r="Y124">
            <v>466.4</v>
          </cell>
          <cell r="AJ124">
            <v>4354.3999999999996</v>
          </cell>
          <cell r="AK124">
            <v>0</v>
          </cell>
          <cell r="AL124">
            <v>0</v>
          </cell>
          <cell r="AM124">
            <v>1622.3</v>
          </cell>
        </row>
        <row r="125">
          <cell r="B125">
            <v>9425497</v>
          </cell>
          <cell r="E125">
            <v>43755.5</v>
          </cell>
          <cell r="G125">
            <v>558.1</v>
          </cell>
          <cell r="H125">
            <v>20.6</v>
          </cell>
          <cell r="I125">
            <v>0</v>
          </cell>
          <cell r="J125">
            <v>160.1</v>
          </cell>
          <cell r="U125">
            <v>43755.5</v>
          </cell>
          <cell r="V125">
            <v>558.1</v>
          </cell>
          <cell r="W125">
            <v>20.6</v>
          </cell>
          <cell r="X125">
            <v>0</v>
          </cell>
          <cell r="Y125">
            <v>160.1</v>
          </cell>
          <cell r="AJ125">
            <v>1989.75</v>
          </cell>
          <cell r="AK125">
            <v>490.69</v>
          </cell>
          <cell r="AL125">
            <v>0</v>
          </cell>
          <cell r="AM125">
            <v>954.53</v>
          </cell>
        </row>
        <row r="126">
          <cell r="B126">
            <v>9306639</v>
          </cell>
          <cell r="E126">
            <v>43755.612500000003</v>
          </cell>
          <cell r="G126">
            <v>874</v>
          </cell>
          <cell r="H126">
            <v>0</v>
          </cell>
          <cell r="I126">
            <v>0</v>
          </cell>
          <cell r="J126">
            <v>268.2</v>
          </cell>
          <cell r="U126">
            <v>43756.166666666664</v>
          </cell>
          <cell r="V126">
            <v>856.7</v>
          </cell>
          <cell r="W126">
            <v>0</v>
          </cell>
          <cell r="X126">
            <v>0</v>
          </cell>
          <cell r="Y126">
            <v>268.2</v>
          </cell>
          <cell r="AJ126">
            <v>5484.2550000000001</v>
          </cell>
          <cell r="AK126">
            <v>0</v>
          </cell>
          <cell r="AL126">
            <v>0</v>
          </cell>
          <cell r="AM126">
            <v>979.25</v>
          </cell>
        </row>
        <row r="127">
          <cell r="B127">
            <v>9283291</v>
          </cell>
          <cell r="E127">
            <v>43754.737500000003</v>
          </cell>
          <cell r="G127">
            <v>1123.4000000000001</v>
          </cell>
          <cell r="H127">
            <v>0</v>
          </cell>
          <cell r="I127">
            <v>0</v>
          </cell>
          <cell r="J127">
            <v>293</v>
          </cell>
          <cell r="U127">
            <v>43754.854166666664</v>
          </cell>
          <cell r="V127">
            <v>1121.5999999999999</v>
          </cell>
          <cell r="W127">
            <v>0</v>
          </cell>
          <cell r="X127">
            <v>0</v>
          </cell>
          <cell r="Y127">
            <v>293</v>
          </cell>
          <cell r="AJ127">
            <v>5471.74</v>
          </cell>
          <cell r="AK127">
            <v>0</v>
          </cell>
          <cell r="AL127">
            <v>0</v>
          </cell>
          <cell r="AM127">
            <v>984.95899999999995</v>
          </cell>
        </row>
        <row r="128">
          <cell r="B128">
            <v>9405928</v>
          </cell>
          <cell r="E128">
            <v>43747.191666666666</v>
          </cell>
          <cell r="G128">
            <v>551.67999999999995</v>
          </cell>
          <cell r="H128">
            <v>0</v>
          </cell>
          <cell r="I128">
            <v>0</v>
          </cell>
          <cell r="J128">
            <v>101.65</v>
          </cell>
          <cell r="U128">
            <v>43756.125</v>
          </cell>
          <cell r="V128">
            <v>456.5</v>
          </cell>
          <cell r="W128">
            <v>0</v>
          </cell>
          <cell r="X128">
            <v>0</v>
          </cell>
          <cell r="Y128">
            <v>99.08</v>
          </cell>
          <cell r="AJ128">
            <v>4097.1310000000003</v>
          </cell>
          <cell r="AK128">
            <v>0</v>
          </cell>
          <cell r="AL128">
            <v>0</v>
          </cell>
          <cell r="AM128">
            <v>614.851</v>
          </cell>
        </row>
        <row r="129">
          <cell r="B129">
            <v>9319703</v>
          </cell>
          <cell r="E129">
            <v>43756.262499999997</v>
          </cell>
          <cell r="G129">
            <v>760.9</v>
          </cell>
          <cell r="H129">
            <v>0</v>
          </cell>
          <cell r="I129">
            <v>0</v>
          </cell>
          <cell r="J129">
            <v>234.4</v>
          </cell>
          <cell r="U129">
            <v>43756.262499999997</v>
          </cell>
          <cell r="V129">
            <v>760.9</v>
          </cell>
          <cell r="W129">
            <v>0</v>
          </cell>
          <cell r="X129">
            <v>0</v>
          </cell>
          <cell r="Y129">
            <v>234.4</v>
          </cell>
          <cell r="AJ129">
            <v>6274.28</v>
          </cell>
          <cell r="AK129">
            <v>0</v>
          </cell>
          <cell r="AL129">
            <v>0</v>
          </cell>
          <cell r="AM129">
            <v>370.4</v>
          </cell>
        </row>
        <row r="130">
          <cell r="B130">
            <v>9308948</v>
          </cell>
          <cell r="E130">
            <v>43749.89166666667</v>
          </cell>
          <cell r="G130">
            <v>1458.38</v>
          </cell>
          <cell r="H130">
            <v>0</v>
          </cell>
          <cell r="I130">
            <v>0</v>
          </cell>
          <cell r="J130">
            <v>351.08</v>
          </cell>
          <cell r="U130">
            <v>43756.291666666664</v>
          </cell>
          <cell r="V130">
            <v>1187.6500000000001</v>
          </cell>
          <cell r="W130">
            <v>0</v>
          </cell>
          <cell r="X130">
            <v>0</v>
          </cell>
          <cell r="Y130">
            <v>351.08</v>
          </cell>
          <cell r="AJ130">
            <v>3820.98</v>
          </cell>
          <cell r="AK130">
            <v>0</v>
          </cell>
          <cell r="AL130">
            <v>0</v>
          </cell>
          <cell r="AM130">
            <v>976.74</v>
          </cell>
        </row>
        <row r="131">
          <cell r="B131">
            <v>9862413</v>
          </cell>
        </row>
        <row r="132">
          <cell r="B132">
            <v>9308950</v>
          </cell>
          <cell r="E132">
            <v>43755.245833333334</v>
          </cell>
          <cell r="G132">
            <v>558.45000000000005</v>
          </cell>
          <cell r="H132">
            <v>0</v>
          </cell>
          <cell r="I132">
            <v>0</v>
          </cell>
          <cell r="J132">
            <v>173.9</v>
          </cell>
          <cell r="U132">
            <v>43756.166666666664</v>
          </cell>
          <cell r="V132">
            <v>517.95000000000005</v>
          </cell>
          <cell r="W132">
            <v>0</v>
          </cell>
          <cell r="X132">
            <v>0</v>
          </cell>
          <cell r="Y132">
            <v>173.9</v>
          </cell>
          <cell r="AJ132">
            <v>7003.05</v>
          </cell>
          <cell r="AK132">
            <v>0</v>
          </cell>
          <cell r="AL132">
            <v>0</v>
          </cell>
          <cell r="AM132">
            <v>369.84</v>
          </cell>
        </row>
        <row r="133">
          <cell r="B133">
            <v>9283289</v>
          </cell>
          <cell r="E133">
            <v>43748.833333333336</v>
          </cell>
          <cell r="G133">
            <v>985.9</v>
          </cell>
          <cell r="H133">
            <v>0</v>
          </cell>
          <cell r="I133">
            <v>0</v>
          </cell>
          <cell r="J133">
            <v>253.9</v>
          </cell>
          <cell r="U133">
            <v>43756.416666666664</v>
          </cell>
          <cell r="V133">
            <v>662.9</v>
          </cell>
          <cell r="W133">
            <v>0</v>
          </cell>
          <cell r="X133">
            <v>0</v>
          </cell>
          <cell r="Y133">
            <v>253.9</v>
          </cell>
          <cell r="AJ133">
            <v>7024.3</v>
          </cell>
          <cell r="AK133">
            <v>0</v>
          </cell>
          <cell r="AL133">
            <v>0</v>
          </cell>
          <cell r="AM133">
            <v>113.6</v>
          </cell>
        </row>
        <row r="134">
          <cell r="B134">
            <v>9315458</v>
          </cell>
          <cell r="E134">
            <v>43754.854166666664</v>
          </cell>
          <cell r="G134">
            <v>931.4</v>
          </cell>
          <cell r="H134">
            <v>0</v>
          </cell>
          <cell r="I134">
            <v>0</v>
          </cell>
          <cell r="J134">
            <v>328.1</v>
          </cell>
          <cell r="U134">
            <v>43756.375</v>
          </cell>
          <cell r="V134">
            <v>879.3</v>
          </cell>
          <cell r="W134">
            <v>0</v>
          </cell>
          <cell r="X134">
            <v>0</v>
          </cell>
          <cell r="Y134">
            <v>328.1</v>
          </cell>
          <cell r="AJ134">
            <v>7291.22</v>
          </cell>
          <cell r="AK134">
            <v>0</v>
          </cell>
          <cell r="AL134">
            <v>0</v>
          </cell>
          <cell r="AM134">
            <v>239.5</v>
          </cell>
        </row>
        <row r="135">
          <cell r="B135">
            <v>9236999</v>
          </cell>
          <cell r="E135">
            <v>43755.125</v>
          </cell>
          <cell r="G135">
            <v>493.39</v>
          </cell>
          <cell r="H135">
            <v>0</v>
          </cell>
          <cell r="I135">
            <v>0</v>
          </cell>
          <cell r="J135">
            <v>116.9</v>
          </cell>
          <cell r="U135">
            <v>43756.541666666664</v>
          </cell>
          <cell r="V135">
            <v>487.38</v>
          </cell>
          <cell r="W135">
            <v>0</v>
          </cell>
          <cell r="X135">
            <v>0</v>
          </cell>
          <cell r="Y135">
            <v>116.9</v>
          </cell>
          <cell r="AJ135">
            <v>3455.866</v>
          </cell>
          <cell r="AK135">
            <v>0</v>
          </cell>
          <cell r="AL135">
            <v>0</v>
          </cell>
          <cell r="AM135">
            <v>107.6</v>
          </cell>
        </row>
        <row r="136">
          <cell r="B136">
            <v>9444508</v>
          </cell>
          <cell r="E136">
            <v>43752.375</v>
          </cell>
          <cell r="G136">
            <v>236.93</v>
          </cell>
          <cell r="H136">
            <v>0</v>
          </cell>
          <cell r="I136">
            <v>0</v>
          </cell>
          <cell r="J136">
            <v>101.4</v>
          </cell>
          <cell r="U136">
            <v>43756.375</v>
          </cell>
          <cell r="V136">
            <v>205.25</v>
          </cell>
          <cell r="W136">
            <v>0</v>
          </cell>
          <cell r="X136">
            <v>0</v>
          </cell>
          <cell r="Y136">
            <v>101.4</v>
          </cell>
          <cell r="AJ136">
            <v>3889.86</v>
          </cell>
          <cell r="AK136">
            <v>82.05</v>
          </cell>
          <cell r="AL136">
            <v>0</v>
          </cell>
          <cell r="AM136">
            <v>449.03</v>
          </cell>
        </row>
        <row r="137">
          <cell r="B137">
            <v>9265407</v>
          </cell>
          <cell r="E137">
            <v>43754.004166666666</v>
          </cell>
          <cell r="G137">
            <v>141.68</v>
          </cell>
          <cell r="H137">
            <v>0</v>
          </cell>
          <cell r="I137">
            <v>0</v>
          </cell>
          <cell r="J137">
            <v>182.88</v>
          </cell>
          <cell r="U137">
            <v>43754.0625</v>
          </cell>
          <cell r="V137">
            <v>141.06</v>
          </cell>
          <cell r="W137">
            <v>0</v>
          </cell>
          <cell r="X137">
            <v>0</v>
          </cell>
          <cell r="Y137">
            <v>182.88</v>
          </cell>
          <cell r="AJ137">
            <v>2328.3919999999998</v>
          </cell>
          <cell r="AK137">
            <v>0</v>
          </cell>
          <cell r="AL137">
            <v>0</v>
          </cell>
          <cell r="AM137">
            <v>91.15</v>
          </cell>
        </row>
        <row r="138">
          <cell r="B138">
            <v>9237008</v>
          </cell>
          <cell r="E138">
            <v>43755.474999999999</v>
          </cell>
          <cell r="G138">
            <v>245.64</v>
          </cell>
          <cell r="H138">
            <v>0</v>
          </cell>
          <cell r="I138">
            <v>0</v>
          </cell>
          <cell r="J138">
            <v>68.2</v>
          </cell>
          <cell r="U138">
            <v>43755.474999999999</v>
          </cell>
          <cell r="V138">
            <v>245.64</v>
          </cell>
          <cell r="W138">
            <v>0</v>
          </cell>
          <cell r="X138">
            <v>0</v>
          </cell>
          <cell r="Y138">
            <v>68.2</v>
          </cell>
          <cell r="AJ138">
            <v>1771.626</v>
          </cell>
          <cell r="AK138">
            <v>0</v>
          </cell>
          <cell r="AL138">
            <v>49.92</v>
          </cell>
          <cell r="AM138">
            <v>70.53</v>
          </cell>
        </row>
        <row r="139">
          <cell r="B139">
            <v>9251406</v>
          </cell>
          <cell r="E139">
            <v>43744.802083333336</v>
          </cell>
          <cell r="G139">
            <v>438.57</v>
          </cell>
          <cell r="H139">
            <v>0</v>
          </cell>
          <cell r="I139">
            <v>0</v>
          </cell>
          <cell r="J139">
            <v>224.51</v>
          </cell>
          <cell r="U139">
            <v>43756.541666666664</v>
          </cell>
          <cell r="V139">
            <v>404.78</v>
          </cell>
          <cell r="W139">
            <v>0</v>
          </cell>
          <cell r="X139">
            <v>0</v>
          </cell>
          <cell r="Y139">
            <v>224.11</v>
          </cell>
          <cell r="AJ139">
            <v>2451.491</v>
          </cell>
          <cell r="AK139">
            <v>0</v>
          </cell>
          <cell r="AL139">
            <v>0</v>
          </cell>
          <cell r="AM139">
            <v>102.83</v>
          </cell>
        </row>
        <row r="140">
          <cell r="B140">
            <v>9236987</v>
          </cell>
          <cell r="E140">
            <v>43754.470833333333</v>
          </cell>
          <cell r="G140">
            <v>84.18</v>
          </cell>
          <cell r="H140">
            <v>0</v>
          </cell>
          <cell r="I140">
            <v>0</v>
          </cell>
          <cell r="J140">
            <v>228.21</v>
          </cell>
          <cell r="U140">
            <v>43756.416666666664</v>
          </cell>
          <cell r="V140">
            <v>84.18</v>
          </cell>
          <cell r="W140">
            <v>0</v>
          </cell>
          <cell r="X140">
            <v>0</v>
          </cell>
          <cell r="Y140">
            <v>208.27</v>
          </cell>
          <cell r="AJ140">
            <v>174.21700000000001</v>
          </cell>
          <cell r="AK140">
            <v>1249.615</v>
          </cell>
          <cell r="AL140">
            <v>0</v>
          </cell>
          <cell r="AM140">
            <v>1776.5150000000001</v>
          </cell>
        </row>
        <row r="141">
          <cell r="B141">
            <v>9306938</v>
          </cell>
          <cell r="E141">
            <v>43753.458333333336</v>
          </cell>
          <cell r="G141">
            <v>348.48</v>
          </cell>
          <cell r="H141">
            <v>0</v>
          </cell>
          <cell r="I141">
            <v>0</v>
          </cell>
          <cell r="J141">
            <v>150.16</v>
          </cell>
          <cell r="U141">
            <v>43756.375</v>
          </cell>
          <cell r="V141">
            <v>297.89</v>
          </cell>
          <cell r="W141">
            <v>0</v>
          </cell>
          <cell r="X141">
            <v>0</v>
          </cell>
          <cell r="Y141">
            <v>134.78</v>
          </cell>
          <cell r="AJ141">
            <v>2212.9</v>
          </cell>
          <cell r="AK141">
            <v>0</v>
          </cell>
          <cell r="AL141">
            <v>0</v>
          </cell>
          <cell r="AM141">
            <v>1267.55</v>
          </cell>
        </row>
        <row r="142">
          <cell r="B142">
            <v>9279757</v>
          </cell>
          <cell r="E142">
            <v>43756.375</v>
          </cell>
          <cell r="G142">
            <v>621.29999999999995</v>
          </cell>
          <cell r="H142">
            <v>0</v>
          </cell>
          <cell r="I142">
            <v>0</v>
          </cell>
          <cell r="J142">
            <v>274.39999999999998</v>
          </cell>
          <cell r="U142">
            <v>43756.375</v>
          </cell>
          <cell r="V142">
            <v>621.29999999999995</v>
          </cell>
          <cell r="W142">
            <v>0</v>
          </cell>
          <cell r="X142">
            <v>0</v>
          </cell>
          <cell r="Y142">
            <v>274.39999999999998</v>
          </cell>
          <cell r="AJ142">
            <v>6610.5999999999904</v>
          </cell>
          <cell r="AK142">
            <v>0</v>
          </cell>
          <cell r="AL142">
            <v>0.1</v>
          </cell>
          <cell r="AM142">
            <v>274.7</v>
          </cell>
        </row>
        <row r="143">
          <cell r="B143">
            <v>9466740</v>
          </cell>
          <cell r="E143">
            <v>43746.425000000003</v>
          </cell>
          <cell r="G143">
            <v>149.05000000000001</v>
          </cell>
          <cell r="H143">
            <v>23.36</v>
          </cell>
          <cell r="I143">
            <v>0</v>
          </cell>
          <cell r="J143">
            <v>133.08000000000001</v>
          </cell>
          <cell r="U143">
            <v>43755.5</v>
          </cell>
          <cell r="V143">
            <v>80.900000000000006</v>
          </cell>
          <cell r="W143">
            <v>23.36</v>
          </cell>
          <cell r="X143">
            <v>0</v>
          </cell>
          <cell r="Y143">
            <v>69.87</v>
          </cell>
          <cell r="AJ143">
            <v>384.93</v>
          </cell>
          <cell r="AK143">
            <v>349.07299999999998</v>
          </cell>
          <cell r="AL143">
            <v>0</v>
          </cell>
          <cell r="AM143">
            <v>501.7</v>
          </cell>
        </row>
        <row r="144">
          <cell r="B144">
            <v>9466714</v>
          </cell>
          <cell r="E144">
            <v>43755.666666666664</v>
          </cell>
          <cell r="G144">
            <v>0</v>
          </cell>
          <cell r="H144">
            <v>0</v>
          </cell>
          <cell r="I144">
            <v>0</v>
          </cell>
          <cell r="J144">
            <v>257.70999999999998</v>
          </cell>
          <cell r="U144">
            <v>43755.666666666664</v>
          </cell>
          <cell r="V144">
            <v>0</v>
          </cell>
          <cell r="W144">
            <v>0</v>
          </cell>
          <cell r="X144">
            <v>0</v>
          </cell>
          <cell r="Y144">
            <v>257.70999999999998</v>
          </cell>
          <cell r="AJ144">
            <v>348.62400000000002</v>
          </cell>
          <cell r="AK144">
            <v>109.992</v>
          </cell>
          <cell r="AL144">
            <v>0</v>
          </cell>
          <cell r="AM144">
            <v>1214.818</v>
          </cell>
        </row>
        <row r="145">
          <cell r="B145">
            <v>9466738</v>
          </cell>
          <cell r="E145">
            <v>43745.083333333336</v>
          </cell>
          <cell r="G145">
            <v>145.62</v>
          </cell>
          <cell r="H145">
            <v>301.14999999999998</v>
          </cell>
          <cell r="I145">
            <v>0</v>
          </cell>
          <cell r="J145">
            <v>42.34</v>
          </cell>
          <cell r="U145">
            <v>43755.625</v>
          </cell>
          <cell r="V145">
            <v>0.56000000000000205</v>
          </cell>
          <cell r="W145">
            <v>264.77999999999997</v>
          </cell>
          <cell r="X145">
            <v>0</v>
          </cell>
          <cell r="Y145">
            <v>42.19</v>
          </cell>
          <cell r="AJ145">
            <v>759.81</v>
          </cell>
          <cell r="AK145">
            <v>577.51</v>
          </cell>
          <cell r="AL145">
            <v>0</v>
          </cell>
          <cell r="AM145">
            <v>853.72</v>
          </cell>
        </row>
        <row r="146">
          <cell r="B146">
            <v>9306677</v>
          </cell>
          <cell r="E146">
            <v>43750.729166666664</v>
          </cell>
          <cell r="G146">
            <v>367</v>
          </cell>
          <cell r="H146">
            <v>0</v>
          </cell>
          <cell r="I146">
            <v>0</v>
          </cell>
          <cell r="J146">
            <v>217.4</v>
          </cell>
          <cell r="U146">
            <v>43755.541666666664</v>
          </cell>
          <cell r="V146">
            <v>280.39999999999998</v>
          </cell>
          <cell r="W146">
            <v>0</v>
          </cell>
          <cell r="X146">
            <v>0</v>
          </cell>
          <cell r="Y146">
            <v>212.7</v>
          </cell>
          <cell r="AJ146">
            <v>2783.41</v>
          </cell>
          <cell r="AK146">
            <v>0</v>
          </cell>
          <cell r="AL146">
            <v>0</v>
          </cell>
          <cell r="AM146">
            <v>664.51599999999996</v>
          </cell>
        </row>
        <row r="147">
          <cell r="B147">
            <v>9306653</v>
          </cell>
          <cell r="E147">
            <v>43755.871527777781</v>
          </cell>
          <cell r="G147">
            <v>372.4</v>
          </cell>
          <cell r="H147">
            <v>0</v>
          </cell>
          <cell r="I147">
            <v>0</v>
          </cell>
          <cell r="J147">
            <v>292.3</v>
          </cell>
          <cell r="U147">
            <v>43756.375</v>
          </cell>
          <cell r="V147">
            <v>365.46</v>
          </cell>
          <cell r="W147">
            <v>0</v>
          </cell>
          <cell r="X147">
            <v>0</v>
          </cell>
          <cell r="Y147">
            <v>292.3</v>
          </cell>
          <cell r="AJ147">
            <v>2996.364</v>
          </cell>
          <cell r="AK147">
            <v>0</v>
          </cell>
          <cell r="AL147">
            <v>0</v>
          </cell>
          <cell r="AM147">
            <v>819.03099999999995</v>
          </cell>
        </row>
        <row r="148">
          <cell r="B148">
            <v>9460459</v>
          </cell>
          <cell r="E148">
            <v>43749.366666666669</v>
          </cell>
          <cell r="G148">
            <v>266.3</v>
          </cell>
          <cell r="H148">
            <v>0</v>
          </cell>
          <cell r="I148">
            <v>0</v>
          </cell>
          <cell r="J148">
            <v>108.9</v>
          </cell>
          <cell r="U148">
            <v>43749.366666666669</v>
          </cell>
          <cell r="V148">
            <v>266.3</v>
          </cell>
          <cell r="W148">
            <v>0</v>
          </cell>
          <cell r="X148">
            <v>0</v>
          </cell>
          <cell r="Y148">
            <v>108.9</v>
          </cell>
          <cell r="AJ148">
            <v>470.9</v>
          </cell>
          <cell r="AK148">
            <v>0</v>
          </cell>
          <cell r="AL148">
            <v>0</v>
          </cell>
          <cell r="AM148">
            <v>35.299999999999997</v>
          </cell>
        </row>
        <row r="149">
          <cell r="B149">
            <v>9473925</v>
          </cell>
          <cell r="E149">
            <v>43756.458333333336</v>
          </cell>
          <cell r="G149">
            <v>258</v>
          </cell>
          <cell r="H149">
            <v>0</v>
          </cell>
          <cell r="I149">
            <v>0</v>
          </cell>
          <cell r="J149">
            <v>69.3</v>
          </cell>
          <cell r="U149">
            <v>43756.458333333336</v>
          </cell>
          <cell r="V149">
            <v>258</v>
          </cell>
          <cell r="W149">
            <v>0</v>
          </cell>
          <cell r="X149">
            <v>0</v>
          </cell>
          <cell r="Y149">
            <v>69.3</v>
          </cell>
          <cell r="AJ149">
            <v>802.7</v>
          </cell>
          <cell r="AK149">
            <v>0</v>
          </cell>
          <cell r="AL149">
            <v>9.6</v>
          </cell>
          <cell r="AM149">
            <v>2.1</v>
          </cell>
        </row>
        <row r="150">
          <cell r="B150">
            <v>9473913</v>
          </cell>
        </row>
        <row r="151">
          <cell r="B151">
            <v>9460461</v>
          </cell>
          <cell r="E151">
            <v>43740.758333333331</v>
          </cell>
          <cell r="G151">
            <v>635.78</v>
          </cell>
          <cell r="H151">
            <v>0</v>
          </cell>
          <cell r="I151">
            <v>0</v>
          </cell>
          <cell r="J151">
            <v>50.56</v>
          </cell>
          <cell r="U151">
            <v>43756.416666666664</v>
          </cell>
          <cell r="V151">
            <v>355.34</v>
          </cell>
          <cell r="W151">
            <v>0</v>
          </cell>
          <cell r="X151">
            <v>0</v>
          </cell>
          <cell r="Y151">
            <v>49.09</v>
          </cell>
          <cell r="AJ151">
            <v>703.35</v>
          </cell>
          <cell r="AK151">
            <v>0</v>
          </cell>
          <cell r="AL151">
            <v>0</v>
          </cell>
          <cell r="AM151">
            <v>5.68</v>
          </cell>
        </row>
        <row r="152">
          <cell r="B152">
            <v>9411135</v>
          </cell>
          <cell r="E152">
            <v>43739.25</v>
          </cell>
          <cell r="G152">
            <v>593.79999999999995</v>
          </cell>
          <cell r="H152">
            <v>0</v>
          </cell>
          <cell r="I152">
            <v>0</v>
          </cell>
          <cell r="J152">
            <v>80.099999999999994</v>
          </cell>
          <cell r="U152">
            <v>43756.416666666664</v>
          </cell>
          <cell r="V152">
            <v>274.2</v>
          </cell>
          <cell r="W152">
            <v>0</v>
          </cell>
          <cell r="X152">
            <v>0</v>
          </cell>
          <cell r="Y152">
            <v>78.099999999999994</v>
          </cell>
          <cell r="AJ152">
            <v>3152.79</v>
          </cell>
          <cell r="AK152">
            <v>0</v>
          </cell>
          <cell r="AL152">
            <v>0</v>
          </cell>
          <cell r="AM152">
            <v>174.99999999999901</v>
          </cell>
        </row>
        <row r="153">
          <cell r="B153">
            <v>9708617</v>
          </cell>
          <cell r="E153">
            <v>43745.70416666667</v>
          </cell>
          <cell r="G153">
            <v>855.28</v>
          </cell>
          <cell r="H153">
            <v>0</v>
          </cell>
          <cell r="I153">
            <v>0</v>
          </cell>
          <cell r="J153">
            <v>98</v>
          </cell>
          <cell r="U153">
            <v>43755.5</v>
          </cell>
          <cell r="V153">
            <v>671.41</v>
          </cell>
          <cell r="W153">
            <v>0</v>
          </cell>
          <cell r="X153">
            <v>0</v>
          </cell>
          <cell r="Y153">
            <v>55.1</v>
          </cell>
          <cell r="AJ153">
            <v>2629.0520000000001</v>
          </cell>
          <cell r="AK153">
            <v>0</v>
          </cell>
          <cell r="AL153">
            <v>0</v>
          </cell>
          <cell r="AM153">
            <v>671.51700000000005</v>
          </cell>
        </row>
        <row r="154">
          <cell r="B154">
            <v>9708629</v>
          </cell>
          <cell r="E154">
            <v>43754.929166666669</v>
          </cell>
          <cell r="G154">
            <v>431.26</v>
          </cell>
          <cell r="H154">
            <v>0</v>
          </cell>
          <cell r="I154">
            <v>0</v>
          </cell>
          <cell r="J154">
            <v>167.51</v>
          </cell>
          <cell r="U154">
            <v>43755.708333333336</v>
          </cell>
          <cell r="V154">
            <v>430.61</v>
          </cell>
          <cell r="W154">
            <v>0</v>
          </cell>
          <cell r="X154">
            <v>0</v>
          </cell>
          <cell r="Y154">
            <v>153.09</v>
          </cell>
          <cell r="AJ154">
            <v>3379.8539999999998</v>
          </cell>
          <cell r="AK154">
            <v>0</v>
          </cell>
          <cell r="AL154">
            <v>0</v>
          </cell>
          <cell r="AM154">
            <v>408.83800000000002</v>
          </cell>
        </row>
        <row r="155">
          <cell r="B155">
            <v>9726451</v>
          </cell>
          <cell r="E155">
            <v>43755.104166666664</v>
          </cell>
          <cell r="G155">
            <v>134.9</v>
          </cell>
          <cell r="H155">
            <v>0</v>
          </cell>
          <cell r="I155">
            <v>0</v>
          </cell>
          <cell r="J155">
            <v>110.52</v>
          </cell>
          <cell r="U155">
            <v>43755.29583333333</v>
          </cell>
          <cell r="V155">
            <v>131.18</v>
          </cell>
          <cell r="W155">
            <v>0</v>
          </cell>
          <cell r="X155">
            <v>0</v>
          </cell>
          <cell r="Y155">
            <v>110.52</v>
          </cell>
          <cell r="AJ155">
            <v>2681.95</v>
          </cell>
          <cell r="AK155">
            <v>0</v>
          </cell>
          <cell r="AL155">
            <v>0</v>
          </cell>
          <cell r="AM155">
            <v>859.83500000000004</v>
          </cell>
        </row>
        <row r="156">
          <cell r="B156">
            <v>9252307</v>
          </cell>
          <cell r="E156">
            <v>43756.416666666664</v>
          </cell>
          <cell r="G156">
            <v>271.73</v>
          </cell>
          <cell r="H156">
            <v>0</v>
          </cell>
          <cell r="I156">
            <v>0</v>
          </cell>
          <cell r="J156">
            <v>133.80000000000001</v>
          </cell>
          <cell r="U156">
            <v>43756.416666666664</v>
          </cell>
          <cell r="V156">
            <v>271.73</v>
          </cell>
          <cell r="W156">
            <v>0</v>
          </cell>
          <cell r="X156">
            <v>0</v>
          </cell>
          <cell r="Y156">
            <v>133.80000000000001</v>
          </cell>
          <cell r="AJ156">
            <v>2893.11</v>
          </cell>
          <cell r="AK156">
            <v>0</v>
          </cell>
          <cell r="AL156">
            <v>0</v>
          </cell>
          <cell r="AM156">
            <v>325.39</v>
          </cell>
        </row>
        <row r="157">
          <cell r="B157">
            <v>9252292</v>
          </cell>
          <cell r="E157">
            <v>43756.166666666664</v>
          </cell>
          <cell r="G157">
            <v>269.44</v>
          </cell>
          <cell r="H157">
            <v>0</v>
          </cell>
          <cell r="I157">
            <v>0</v>
          </cell>
          <cell r="J157">
            <v>152.80000000000001</v>
          </cell>
          <cell r="U157">
            <v>43756.166666666664</v>
          </cell>
          <cell r="V157">
            <v>269.44</v>
          </cell>
          <cell r="W157">
            <v>0</v>
          </cell>
          <cell r="X157">
            <v>0</v>
          </cell>
          <cell r="Y157">
            <v>152.80000000000001</v>
          </cell>
          <cell r="AJ157">
            <v>3096.61</v>
          </cell>
          <cell r="AK157">
            <v>0</v>
          </cell>
          <cell r="AL157">
            <v>0</v>
          </cell>
          <cell r="AM157">
            <v>84.44</v>
          </cell>
        </row>
        <row r="158">
          <cell r="B158">
            <v>9726463</v>
          </cell>
          <cell r="E158">
            <v>43753.576388888891</v>
          </cell>
          <cell r="G158">
            <v>582</v>
          </cell>
          <cell r="H158">
            <v>0</v>
          </cell>
          <cell r="I158">
            <v>0</v>
          </cell>
          <cell r="J158">
            <v>152.62</v>
          </cell>
          <cell r="U158">
            <v>43754.708333333336</v>
          </cell>
          <cell r="V158">
            <v>577.41999999999996</v>
          </cell>
          <cell r="W158">
            <v>0</v>
          </cell>
          <cell r="X158">
            <v>0</v>
          </cell>
          <cell r="Y158">
            <v>150.80000000000001</v>
          </cell>
          <cell r="AJ158">
            <v>3277.7860000000001</v>
          </cell>
          <cell r="AK158">
            <v>0</v>
          </cell>
          <cell r="AL158">
            <v>63.58</v>
          </cell>
          <cell r="AM158">
            <v>259.99</v>
          </cell>
        </row>
        <row r="159">
          <cell r="B159">
            <v>9718064</v>
          </cell>
          <cell r="E159">
            <v>43753.51666666667</v>
          </cell>
          <cell r="G159">
            <v>326</v>
          </cell>
          <cell r="H159">
            <v>0</v>
          </cell>
          <cell r="I159">
            <v>0</v>
          </cell>
          <cell r="J159">
            <v>185</v>
          </cell>
          <cell r="U159">
            <v>43755.666666666664</v>
          </cell>
          <cell r="V159">
            <v>326</v>
          </cell>
          <cell r="W159">
            <v>0</v>
          </cell>
          <cell r="X159">
            <v>0</v>
          </cell>
          <cell r="Y159">
            <v>166.49</v>
          </cell>
          <cell r="AJ159">
            <v>3531.07</v>
          </cell>
          <cell r="AK159">
            <v>0</v>
          </cell>
          <cell r="AL159">
            <v>0</v>
          </cell>
          <cell r="AM159">
            <v>466.74</v>
          </cell>
        </row>
        <row r="160">
          <cell r="B160">
            <v>9718090</v>
          </cell>
          <cell r="E160">
            <v>43756.364583333336</v>
          </cell>
          <cell r="G160">
            <v>654.11</v>
          </cell>
          <cell r="H160">
            <v>0</v>
          </cell>
          <cell r="I160">
            <v>0</v>
          </cell>
          <cell r="J160">
            <v>190.05</v>
          </cell>
          <cell r="U160">
            <v>43756.364583333336</v>
          </cell>
          <cell r="V160">
            <v>654.11</v>
          </cell>
          <cell r="W160">
            <v>0</v>
          </cell>
          <cell r="X160">
            <v>0</v>
          </cell>
          <cell r="Y160">
            <v>190.05</v>
          </cell>
          <cell r="AJ160">
            <v>3581.5709999999999</v>
          </cell>
          <cell r="AK160">
            <v>0</v>
          </cell>
          <cell r="AL160">
            <v>0</v>
          </cell>
          <cell r="AM160">
            <v>328.29</v>
          </cell>
        </row>
        <row r="161">
          <cell r="B161">
            <v>9718076</v>
          </cell>
          <cell r="E161">
            <v>43746.529166666667</v>
          </cell>
          <cell r="G161">
            <v>997.89</v>
          </cell>
          <cell r="H161">
            <v>0</v>
          </cell>
          <cell r="I161">
            <v>0</v>
          </cell>
          <cell r="J161">
            <v>180.46</v>
          </cell>
          <cell r="U161">
            <v>43756.083333333336</v>
          </cell>
          <cell r="V161">
            <v>795</v>
          </cell>
          <cell r="W161">
            <v>0</v>
          </cell>
          <cell r="X161">
            <v>0</v>
          </cell>
          <cell r="Y161">
            <v>178.31</v>
          </cell>
          <cell r="AJ161">
            <v>3643.56</v>
          </cell>
          <cell r="AK161">
            <v>0</v>
          </cell>
          <cell r="AL161">
            <v>0</v>
          </cell>
          <cell r="AM161">
            <v>299.75</v>
          </cell>
        </row>
        <row r="162">
          <cell r="B162">
            <v>9718088</v>
          </cell>
          <cell r="E162">
            <v>43755.166666666664</v>
          </cell>
          <cell r="G162">
            <v>676.4</v>
          </cell>
          <cell r="H162">
            <v>0</v>
          </cell>
          <cell r="I162">
            <v>0</v>
          </cell>
          <cell r="J162">
            <v>186.82</v>
          </cell>
          <cell r="U162">
            <v>43756.333333333336</v>
          </cell>
          <cell r="V162">
            <v>673</v>
          </cell>
          <cell r="W162">
            <v>0</v>
          </cell>
          <cell r="X162">
            <v>0</v>
          </cell>
          <cell r="Y162">
            <v>186.82</v>
          </cell>
          <cell r="AJ162">
            <v>3578.3229999999999</v>
          </cell>
          <cell r="AK162">
            <v>0</v>
          </cell>
          <cell r="AL162">
            <v>0</v>
          </cell>
          <cell r="AM162">
            <v>333.39</v>
          </cell>
        </row>
        <row r="163">
          <cell r="B163">
            <v>9732929</v>
          </cell>
          <cell r="E163">
            <v>43754.875</v>
          </cell>
          <cell r="G163">
            <v>731.9</v>
          </cell>
          <cell r="H163">
            <v>0</v>
          </cell>
          <cell r="I163">
            <v>0</v>
          </cell>
          <cell r="J163">
            <v>238.3</v>
          </cell>
          <cell r="U163">
            <v>43755.833333333336</v>
          </cell>
          <cell r="V163">
            <v>710.4</v>
          </cell>
          <cell r="W163">
            <v>0</v>
          </cell>
          <cell r="X163">
            <v>0</v>
          </cell>
          <cell r="Y163">
            <v>238.1</v>
          </cell>
          <cell r="AJ163">
            <v>4016.2</v>
          </cell>
          <cell r="AK163">
            <v>0</v>
          </cell>
          <cell r="AL163">
            <v>0</v>
          </cell>
          <cell r="AM163">
            <v>205.4</v>
          </cell>
        </row>
        <row r="164">
          <cell r="B164">
            <v>9732931</v>
          </cell>
          <cell r="E164">
            <v>43746.375</v>
          </cell>
          <cell r="G164">
            <v>431.35</v>
          </cell>
          <cell r="H164">
            <v>0</v>
          </cell>
          <cell r="I164">
            <v>0</v>
          </cell>
          <cell r="J164">
            <v>139.72</v>
          </cell>
          <cell r="U164">
            <v>43756.125</v>
          </cell>
          <cell r="V164">
            <v>265.60000000000002</v>
          </cell>
          <cell r="W164">
            <v>0</v>
          </cell>
          <cell r="X164">
            <v>0</v>
          </cell>
          <cell r="Y164">
            <v>131.30000000000001</v>
          </cell>
          <cell r="AJ164">
            <v>3889.9749999999999</v>
          </cell>
          <cell r="AK164">
            <v>0</v>
          </cell>
          <cell r="AL164">
            <v>0</v>
          </cell>
          <cell r="AM164">
            <v>156.02600000000001</v>
          </cell>
        </row>
        <row r="165">
          <cell r="B165">
            <v>9231171</v>
          </cell>
          <cell r="E165">
            <v>43752.8125</v>
          </cell>
          <cell r="G165">
            <v>252.8</v>
          </cell>
          <cell r="H165">
            <v>0</v>
          </cell>
          <cell r="I165">
            <v>0</v>
          </cell>
          <cell r="J165">
            <v>200.9</v>
          </cell>
          <cell r="U165">
            <v>43754.375</v>
          </cell>
          <cell r="V165">
            <v>205.4</v>
          </cell>
          <cell r="W165">
            <v>0</v>
          </cell>
          <cell r="X165">
            <v>0</v>
          </cell>
          <cell r="Y165">
            <v>200.9</v>
          </cell>
          <cell r="AJ165">
            <v>3117.7</v>
          </cell>
          <cell r="AK165">
            <v>0</v>
          </cell>
          <cell r="AL165">
            <v>3.6</v>
          </cell>
          <cell r="AM165">
            <v>1261.5</v>
          </cell>
        </row>
      </sheetData>
      <sheetData sheetId="4">
        <row r="1">
          <cell r="L1" t="str">
            <v>CONSUMPTION FIGURES (Main+Aux.+Boilers / 24h up to and incl. Beaufort/Sea State 4)</v>
          </cell>
        </row>
        <row r="2">
          <cell r="B2" t="str">
            <v>VESSEL NAME</v>
          </cell>
          <cell r="L2" t="str">
            <v>IDLE (tons/day)</v>
          </cell>
          <cell r="M2" t="str">
            <v>DISCHARGING (tons/day)</v>
          </cell>
          <cell r="N2" t="str">
            <v>BALLAST 11 knots (tons/day)</v>
          </cell>
          <cell r="O2" t="str">
            <v>LADEN 11.5 knots (tons/day)</v>
          </cell>
        </row>
        <row r="3">
          <cell r="B3" t="str">
            <v>Bro Deliverer</v>
          </cell>
          <cell r="L3">
            <v>2.5</v>
          </cell>
          <cell r="M3">
            <v>9.5</v>
          </cell>
          <cell r="N3">
            <v>18.600000000000001</v>
          </cell>
          <cell r="O3">
            <v>22.1</v>
          </cell>
        </row>
        <row r="4">
          <cell r="B4" t="str">
            <v>Bro Designer</v>
          </cell>
          <cell r="L4">
            <v>2.1</v>
          </cell>
          <cell r="M4">
            <v>9.1999999999999993</v>
          </cell>
          <cell r="N4">
            <v>17.8</v>
          </cell>
          <cell r="O4">
            <v>21.1</v>
          </cell>
        </row>
        <row r="5">
          <cell r="B5" t="str">
            <v>Bro Developer</v>
          </cell>
          <cell r="L5">
            <v>2</v>
          </cell>
          <cell r="M5">
            <v>9.1</v>
          </cell>
          <cell r="N5">
            <v>18.2</v>
          </cell>
          <cell r="O5">
            <v>21.7</v>
          </cell>
        </row>
        <row r="6">
          <cell r="B6" t="str">
            <v>Bro Distributor</v>
          </cell>
          <cell r="L6">
            <v>2.2000000000000002</v>
          </cell>
          <cell r="M6">
            <v>9.3000000000000007</v>
          </cell>
          <cell r="N6">
            <v>18.3</v>
          </cell>
          <cell r="O6">
            <v>21.9</v>
          </cell>
        </row>
        <row r="7">
          <cell r="B7" t="str">
            <v>Bro Nakskov</v>
          </cell>
          <cell r="L7">
            <v>1.5</v>
          </cell>
          <cell r="M7">
            <v>8.6</v>
          </cell>
          <cell r="N7">
            <v>14.4</v>
          </cell>
          <cell r="O7">
            <v>17</v>
          </cell>
        </row>
        <row r="8">
          <cell r="B8" t="str">
            <v>Bro Nibe</v>
          </cell>
          <cell r="L8">
            <v>2</v>
          </cell>
          <cell r="M8">
            <v>9</v>
          </cell>
          <cell r="N8">
            <v>14.9</v>
          </cell>
          <cell r="O8">
            <v>17.2</v>
          </cell>
        </row>
        <row r="9">
          <cell r="B9" t="str">
            <v>Bro Nissum</v>
          </cell>
          <cell r="L9">
            <v>1.8</v>
          </cell>
          <cell r="M9">
            <v>8.9</v>
          </cell>
          <cell r="N9">
            <v>13.4</v>
          </cell>
          <cell r="O9">
            <v>15.8</v>
          </cell>
        </row>
        <row r="10">
          <cell r="B10" t="str">
            <v>Bro Nordby</v>
          </cell>
          <cell r="L10">
            <v>1.5</v>
          </cell>
          <cell r="M10">
            <v>8.6</v>
          </cell>
          <cell r="N10">
            <v>14.3</v>
          </cell>
          <cell r="O10">
            <v>16.5</v>
          </cell>
        </row>
        <row r="11">
          <cell r="B11" t="str">
            <v>Bro Nuuk</v>
          </cell>
          <cell r="L11">
            <v>2</v>
          </cell>
          <cell r="M11">
            <v>9</v>
          </cell>
          <cell r="N11">
            <v>14.7</v>
          </cell>
          <cell r="O11">
            <v>16.899999999999999</v>
          </cell>
        </row>
        <row r="12">
          <cell r="B12" t="str">
            <v>Bro Nyborg</v>
          </cell>
          <cell r="L12">
            <v>1.7</v>
          </cell>
          <cell r="M12">
            <v>8.8000000000000007</v>
          </cell>
          <cell r="N12">
            <v>13.7</v>
          </cell>
          <cell r="O12">
            <v>15.8</v>
          </cell>
        </row>
        <row r="13">
          <cell r="B13" t="str">
            <v>Bro Agnes</v>
          </cell>
          <cell r="L13">
            <v>2</v>
          </cell>
          <cell r="M13">
            <v>9.5</v>
          </cell>
          <cell r="N13">
            <v>15.7</v>
          </cell>
          <cell r="O13">
            <v>17.8</v>
          </cell>
        </row>
        <row r="14">
          <cell r="B14" t="str">
            <v>Bro Alma</v>
          </cell>
          <cell r="L14">
            <v>2.2000000000000002</v>
          </cell>
          <cell r="M14">
            <v>9.6999999999999993</v>
          </cell>
          <cell r="N14">
            <v>14.5</v>
          </cell>
          <cell r="O14">
            <v>16.2</v>
          </cell>
        </row>
        <row r="15">
          <cell r="B15" t="str">
            <v>Bro Anna</v>
          </cell>
          <cell r="L15">
            <v>2</v>
          </cell>
          <cell r="M15">
            <v>9.6</v>
          </cell>
          <cell r="N15">
            <v>16.100000000000001</v>
          </cell>
          <cell r="O15">
            <v>18.100000000000001</v>
          </cell>
        </row>
        <row r="16">
          <cell r="B16" t="str">
            <v>Patricia</v>
          </cell>
          <cell r="L16">
            <v>2.4</v>
          </cell>
          <cell r="M16">
            <v>9.6999999999999993</v>
          </cell>
          <cell r="N16">
            <v>15.8</v>
          </cell>
          <cell r="O16">
            <v>19</v>
          </cell>
        </row>
        <row r="17">
          <cell r="B17" t="str">
            <v>Patras</v>
          </cell>
          <cell r="L17">
            <v>2.7</v>
          </cell>
          <cell r="M17">
            <v>10.199999999999999</v>
          </cell>
          <cell r="N17">
            <v>17</v>
          </cell>
          <cell r="O17">
            <v>20.8</v>
          </cell>
        </row>
        <row r="18">
          <cell r="B18" t="str">
            <v>Chiberta</v>
          </cell>
          <cell r="L18">
            <v>2.2999999999999998</v>
          </cell>
          <cell r="M18">
            <v>8.9</v>
          </cell>
          <cell r="N18">
            <v>17.3</v>
          </cell>
          <cell r="O18">
            <v>21.4</v>
          </cell>
        </row>
        <row r="19">
          <cell r="B19" t="str">
            <v>Arsland</v>
          </cell>
          <cell r="L19">
            <v>2.2999999999999998</v>
          </cell>
          <cell r="M19">
            <v>9.8000000000000007</v>
          </cell>
          <cell r="N19">
            <v>15.7</v>
          </cell>
          <cell r="O19">
            <v>17.5</v>
          </cell>
        </row>
        <row r="20">
          <cell r="B20" t="str">
            <v>Erin Schulte</v>
          </cell>
          <cell r="L20">
            <v>2.4</v>
          </cell>
          <cell r="M20">
            <v>9.3000000000000007</v>
          </cell>
          <cell r="N20">
            <v>14.8</v>
          </cell>
          <cell r="O20">
            <v>18.100000000000001</v>
          </cell>
        </row>
        <row r="21">
          <cell r="B21" t="str">
            <v>Eva Schulte</v>
          </cell>
          <cell r="L21">
            <v>2.2000000000000002</v>
          </cell>
          <cell r="M21">
            <v>9.1</v>
          </cell>
          <cell r="N21">
            <v>14</v>
          </cell>
          <cell r="O21">
            <v>17</v>
          </cell>
        </row>
        <row r="22">
          <cell r="B22" t="str">
            <v>Elisabeth Schulte</v>
          </cell>
          <cell r="L22">
            <v>2.9</v>
          </cell>
          <cell r="M22">
            <v>10.199999999999999</v>
          </cell>
          <cell r="N22">
            <v>14</v>
          </cell>
          <cell r="O22">
            <v>16.5</v>
          </cell>
        </row>
        <row r="23">
          <cell r="B23" t="str">
            <v>Sloman Hermes</v>
          </cell>
          <cell r="L23">
            <v>2.2000000000000002</v>
          </cell>
          <cell r="M23">
            <v>9.5</v>
          </cell>
          <cell r="N23">
            <v>12.6</v>
          </cell>
          <cell r="O23">
            <v>15</v>
          </cell>
        </row>
        <row r="24">
          <cell r="B24" t="str">
            <v>Sloman Hera</v>
          </cell>
          <cell r="L24">
            <v>2.4</v>
          </cell>
          <cell r="M24">
            <v>9.5</v>
          </cell>
          <cell r="N24">
            <v>14</v>
          </cell>
          <cell r="O24">
            <v>16.899999999999999</v>
          </cell>
        </row>
        <row r="25">
          <cell r="B25" t="str">
            <v>Sloman Helios</v>
          </cell>
          <cell r="L25">
            <v>2.9</v>
          </cell>
          <cell r="M25">
            <v>10</v>
          </cell>
          <cell r="N25">
            <v>13.1</v>
          </cell>
          <cell r="O25">
            <v>15.4</v>
          </cell>
        </row>
        <row r="26">
          <cell r="B26" t="str">
            <v>Kowie</v>
          </cell>
          <cell r="L26">
            <v>3.1</v>
          </cell>
          <cell r="M26">
            <v>10.3</v>
          </cell>
          <cell r="N26">
            <v>13.8</v>
          </cell>
          <cell r="O26">
            <v>16.3</v>
          </cell>
        </row>
        <row r="27">
          <cell r="B27" t="str">
            <v>Songa Jade</v>
          </cell>
          <cell r="L27">
            <v>3.2</v>
          </cell>
          <cell r="M27">
            <v>10.1</v>
          </cell>
          <cell r="N27">
            <v>17.2</v>
          </cell>
          <cell r="O27">
            <v>21.2</v>
          </cell>
        </row>
        <row r="28">
          <cell r="B28" t="str">
            <v>Songa Diamond (Scrubber)</v>
          </cell>
          <cell r="L28">
            <v>3.3</v>
          </cell>
          <cell r="M28">
            <v>9.5</v>
          </cell>
          <cell r="N28">
            <v>15.5</v>
          </cell>
          <cell r="O28">
            <v>18</v>
          </cell>
        </row>
        <row r="29">
          <cell r="B29" t="str">
            <v>Songa Opal (Scrubber)</v>
          </cell>
          <cell r="L29">
            <v>3.3</v>
          </cell>
          <cell r="M29">
            <v>9.5</v>
          </cell>
          <cell r="N29">
            <v>15.5</v>
          </cell>
          <cell r="O29">
            <v>18</v>
          </cell>
        </row>
        <row r="30">
          <cell r="B30" t="str">
            <v>Songa Topaz (Scrubber)</v>
          </cell>
          <cell r="L30">
            <v>3.3</v>
          </cell>
          <cell r="M30">
            <v>9.5</v>
          </cell>
          <cell r="N30">
            <v>15.5</v>
          </cell>
          <cell r="O30">
            <v>18</v>
          </cell>
        </row>
        <row r="31">
          <cell r="B31" t="str">
            <v>Furuholmen</v>
          </cell>
          <cell r="L31">
            <v>3</v>
          </cell>
          <cell r="M31">
            <v>10</v>
          </cell>
          <cell r="N31">
            <v>14.4</v>
          </cell>
          <cell r="O31">
            <v>16.7</v>
          </cell>
        </row>
        <row r="32">
          <cell r="B32" t="str">
            <v>Chem Lyra</v>
          </cell>
          <cell r="L32">
            <v>2.5</v>
          </cell>
          <cell r="M32">
            <v>9.6999999999999993</v>
          </cell>
          <cell r="N32">
            <v>14.8</v>
          </cell>
          <cell r="O32">
            <v>17.899999999999999</v>
          </cell>
        </row>
        <row r="33">
          <cell r="B33" t="str">
            <v>Chem Alya</v>
          </cell>
          <cell r="L33">
            <v>2.5</v>
          </cell>
          <cell r="M33">
            <v>9.9</v>
          </cell>
          <cell r="N33">
            <v>15</v>
          </cell>
          <cell r="O33">
            <v>18.100000000000001</v>
          </cell>
        </row>
      </sheetData>
      <sheetData sheetId="5"/>
      <sheetData sheetId="6">
        <row r="1">
          <cell r="T1" t="str">
            <v>CONSUMPTION FIGURES (Main+Aux.+Boilers / 24h up to and incl. Beaufort/Sea State 4)</v>
          </cell>
        </row>
        <row r="2">
          <cell r="C2" t="str">
            <v>VESSEL NAME</v>
          </cell>
          <cell r="T2" t="str">
            <v>IDLE (tons/day)</v>
          </cell>
          <cell r="U2" t="str">
            <v>DISCHARGING (tons/day)</v>
          </cell>
          <cell r="V2" t="str">
            <v>BALLAST 13 knots (tons/day)</v>
          </cell>
          <cell r="W2" t="str">
            <v>LADEN 12.5 knots (tons/day)</v>
          </cell>
        </row>
        <row r="5">
          <cell r="C5" t="str">
            <v>Green Point</v>
          </cell>
          <cell r="T5">
            <v>4.0360139495254099</v>
          </cell>
          <cell r="U5">
            <v>21.57363894952541</v>
          </cell>
          <cell r="V5">
            <v>30.72476140517141</v>
          </cell>
          <cell r="W5">
            <v>32.250599156668663</v>
          </cell>
        </row>
        <row r="6">
          <cell r="C6" t="str">
            <v>Maersk Magellan</v>
          </cell>
          <cell r="T6">
            <v>2.5675423550673506</v>
          </cell>
          <cell r="U6">
            <v>20.332779855067351</v>
          </cell>
          <cell r="V6">
            <v>27.618079756945516</v>
          </cell>
          <cell r="W6">
            <v>28.806472140173465</v>
          </cell>
        </row>
        <row r="7">
          <cell r="C7" t="str">
            <v>Maersk Malaga</v>
          </cell>
          <cell r="T7">
            <v>2.5888381397096358</v>
          </cell>
          <cell r="U7">
            <v>20.307898139709632</v>
          </cell>
          <cell r="V7">
            <v>24.809042458771156</v>
          </cell>
          <cell r="W7">
            <v>26.267616991329007</v>
          </cell>
        </row>
        <row r="8">
          <cell r="C8" t="str">
            <v>Maersk Marmara</v>
          </cell>
          <cell r="T8">
            <v>3.01691302064014</v>
          </cell>
          <cell r="U8">
            <v>20.54897052064014</v>
          </cell>
          <cell r="V8">
            <v>25.755934235251601</v>
          </cell>
          <cell r="W8">
            <v>25.87363681641294</v>
          </cell>
        </row>
        <row r="9">
          <cell r="C9" t="str">
            <v>Maersk Mediterranean</v>
          </cell>
          <cell r="T9">
            <v>2.7081850030502865</v>
          </cell>
          <cell r="U9">
            <v>20.04898250305029</v>
          </cell>
          <cell r="V9">
            <v>24.194021376703233</v>
          </cell>
          <cell r="W9">
            <v>25.401343540408334</v>
          </cell>
        </row>
        <row r="10">
          <cell r="C10" t="str">
            <v>Maersk Messina</v>
          </cell>
          <cell r="T10">
            <v>2.8094790324593042</v>
          </cell>
          <cell r="U10">
            <v>20.021959032459304</v>
          </cell>
          <cell r="V10">
            <v>22.57210657132725</v>
          </cell>
          <cell r="W10">
            <v>23.159379799434141</v>
          </cell>
        </row>
        <row r="11">
          <cell r="C11" t="str">
            <v>Maersk Misaki</v>
          </cell>
          <cell r="T11">
            <v>2.6172020753410195</v>
          </cell>
          <cell r="U11">
            <v>19.891442075341018</v>
          </cell>
          <cell r="V11">
            <v>23.942475752317115</v>
          </cell>
          <cell r="W11">
            <v>24.342090454117344</v>
          </cell>
        </row>
        <row r="12">
          <cell r="C12" t="str">
            <v>Maersk Tacoma</v>
          </cell>
          <cell r="T12">
            <v>3.2735701648081923</v>
          </cell>
          <cell r="U12">
            <v>20.63238016480819</v>
          </cell>
          <cell r="V12">
            <v>26.767910177691888</v>
          </cell>
          <cell r="W12">
            <v>26.732954718947127</v>
          </cell>
        </row>
        <row r="13">
          <cell r="C13" t="str">
            <v>Maersk Tampa</v>
          </cell>
          <cell r="T13">
            <v>3.4457817410049651</v>
          </cell>
          <cell r="U13">
            <v>20.804591741004963</v>
          </cell>
          <cell r="V13">
            <v>23.428923253110554</v>
          </cell>
          <cell r="W13">
            <v>23.388309431661249</v>
          </cell>
        </row>
        <row r="14">
          <cell r="C14" t="str">
            <v>Maersk Tangier</v>
          </cell>
          <cell r="T14">
            <v>3.169212348293942</v>
          </cell>
          <cell r="U14">
            <v>20.528022348293941</v>
          </cell>
          <cell r="V14">
            <v>22.332265646808874</v>
          </cell>
          <cell r="W14">
            <v>22.21598691864844</v>
          </cell>
        </row>
        <row r="15">
          <cell r="C15" t="str">
            <v>Maersk Teesport</v>
          </cell>
          <cell r="T15">
            <v>3.1226867220320171</v>
          </cell>
          <cell r="U15">
            <v>20.481496722032016</v>
          </cell>
          <cell r="V15">
            <v>22.640228274980249</v>
          </cell>
          <cell r="W15">
            <v>22.57044818904382</v>
          </cell>
        </row>
        <row r="16">
          <cell r="C16" t="str">
            <v>Maersk Tianjin</v>
          </cell>
          <cell r="T16">
            <v>2.2064968357354404</v>
          </cell>
          <cell r="U16">
            <v>19.384526835735443</v>
          </cell>
          <cell r="V16">
            <v>22.795240280558037</v>
          </cell>
          <cell r="W16">
            <v>22.810414068518195</v>
          </cell>
        </row>
        <row r="17">
          <cell r="C17" t="str">
            <v>Maersk Timaru</v>
          </cell>
          <cell r="T17">
            <v>2.7231253911310018</v>
          </cell>
          <cell r="U17">
            <v>19.905740391131001</v>
          </cell>
          <cell r="V17">
            <v>22.208270165688589</v>
          </cell>
          <cell r="W17">
            <v>22.091818444025051</v>
          </cell>
        </row>
        <row r="18">
          <cell r="C18" t="str">
            <v>Maersk Tokyo</v>
          </cell>
          <cell r="T18">
            <v>2.6725799808792914</v>
          </cell>
          <cell r="U18">
            <v>19.85519498087929</v>
          </cell>
          <cell r="V18">
            <v>21.874170417935456</v>
          </cell>
          <cell r="W18">
            <v>21.615308259974217</v>
          </cell>
        </row>
        <row r="19">
          <cell r="C19" t="str">
            <v>Maersk Torshavn</v>
          </cell>
          <cell r="T19">
            <v>2.4285034514647812</v>
          </cell>
          <cell r="U19">
            <v>19.61242845146478</v>
          </cell>
          <cell r="V19">
            <v>21.477411690281865</v>
          </cell>
          <cell r="W19">
            <v>21.231110637490929</v>
          </cell>
        </row>
        <row r="20">
          <cell r="C20" t="str">
            <v>Maersk Trenton</v>
          </cell>
          <cell r="T20">
            <v>2.8020709597107869</v>
          </cell>
          <cell r="U20">
            <v>20.023658459710784</v>
          </cell>
          <cell r="V20">
            <v>21.920985480131002</v>
          </cell>
          <cell r="W20">
            <v>21.739183854701523</v>
          </cell>
        </row>
        <row r="21">
          <cell r="C21" t="str">
            <v>Maersk Trieste</v>
          </cell>
          <cell r="T21">
            <v>2.4657762261261835</v>
          </cell>
          <cell r="U21">
            <v>19.687363726126183</v>
          </cell>
          <cell r="V21">
            <v>20.581683060129869</v>
          </cell>
          <cell r="W21">
            <v>20.426306237852071</v>
          </cell>
        </row>
        <row r="22">
          <cell r="C22" t="str">
            <v>Maersk Capri</v>
          </cell>
          <cell r="T22">
            <v>2.9766709149599242</v>
          </cell>
          <cell r="U22">
            <v>20.306660914959924</v>
          </cell>
          <cell r="V22">
            <v>19.95559709222044</v>
          </cell>
          <cell r="W22">
            <v>19.867871721937426</v>
          </cell>
        </row>
        <row r="23">
          <cell r="C23" t="str">
            <v>Maersk Callao</v>
          </cell>
          <cell r="T23">
            <v>3.1908800371442885</v>
          </cell>
          <cell r="U23">
            <v>20.520870037144288</v>
          </cell>
          <cell r="V23">
            <v>20.267496485856906</v>
          </cell>
          <cell r="W23">
            <v>20.275928268106497</v>
          </cell>
        </row>
        <row r="24">
          <cell r="C24" t="str">
            <v>Maersk Cayman</v>
          </cell>
          <cell r="T24">
            <v>2.8660447528118436</v>
          </cell>
          <cell r="U24">
            <v>20.19603475281184</v>
          </cell>
          <cell r="V24">
            <v>20.16898788482877</v>
          </cell>
          <cell r="W24">
            <v>20.147502769984271</v>
          </cell>
        </row>
        <row r="25">
          <cell r="C25" t="str">
            <v>Maersk Cebu</v>
          </cell>
          <cell r="T25">
            <v>2.917814667785489</v>
          </cell>
          <cell r="U25">
            <v>19.778565942785487</v>
          </cell>
          <cell r="V25">
            <v>20.223131067018151</v>
          </cell>
          <cell r="W25">
            <v>20.209379756562939</v>
          </cell>
        </row>
        <row r="26">
          <cell r="C26" t="str">
            <v>Maersk Cancun</v>
          </cell>
          <cell r="T26">
            <v>3.1300869865083749</v>
          </cell>
          <cell r="U26">
            <v>19.990838261508372</v>
          </cell>
          <cell r="V26">
            <v>19.618439022884047</v>
          </cell>
          <cell r="W26">
            <v>19.529634583009187</v>
          </cell>
        </row>
        <row r="27">
          <cell r="C27" t="str">
            <v>Maersk Corsica</v>
          </cell>
          <cell r="T27">
            <v>2.8073195698014652</v>
          </cell>
          <cell r="U27">
            <v>19.668070844801463</v>
          </cell>
          <cell r="V27">
            <v>20.35516645651218</v>
          </cell>
          <cell r="W27">
            <v>20.689989168666912</v>
          </cell>
        </row>
        <row r="28">
          <cell r="C28" t="str">
            <v>Maersk Mississippi</v>
          </cell>
          <cell r="T28">
            <v>4.2137784930315849</v>
          </cell>
          <cell r="U28">
            <v>24.438872267923376</v>
          </cell>
          <cell r="V28">
            <v>27.722629691316065</v>
          </cell>
          <cell r="W28">
            <v>28.358292825022737</v>
          </cell>
        </row>
        <row r="29">
          <cell r="C29" t="str">
            <v>Maersk Maru</v>
          </cell>
          <cell r="T29">
            <v>4.5</v>
          </cell>
          <cell r="U29">
            <v>26</v>
          </cell>
          <cell r="V29">
            <v>26.6</v>
          </cell>
          <cell r="W29">
            <v>27.1</v>
          </cell>
        </row>
        <row r="30">
          <cell r="C30" t="str">
            <v>Unique Explorer</v>
          </cell>
          <cell r="T30">
            <v>4.1369949910958095</v>
          </cell>
          <cell r="U30">
            <v>25.82059499109581</v>
          </cell>
          <cell r="V30">
            <v>23.793561686261899</v>
          </cell>
          <cell r="W30">
            <v>23.921933055558622</v>
          </cell>
        </row>
        <row r="31">
          <cell r="C31" t="str">
            <v>Nord Organiser</v>
          </cell>
          <cell r="T31">
            <v>3.929980829456305</v>
          </cell>
          <cell r="U31">
            <v>24.916780829456304</v>
          </cell>
          <cell r="V31">
            <v>22.617967539576021</v>
          </cell>
          <cell r="W31">
            <v>23.036395904438805</v>
          </cell>
        </row>
        <row r="32">
          <cell r="C32" t="str">
            <v>New Dawn</v>
          </cell>
          <cell r="T32">
            <v>3.6259620232523053</v>
          </cell>
          <cell r="U32">
            <v>21.156382023252302</v>
          </cell>
          <cell r="V32">
            <v>26.403613590527669</v>
          </cell>
          <cell r="W32">
            <v>27.781478334775191</v>
          </cell>
        </row>
        <row r="33">
          <cell r="C33" t="str">
            <v>Bright Dawn</v>
          </cell>
          <cell r="T33">
            <v>3.5390257118709556</v>
          </cell>
          <cell r="U33">
            <v>21.073703211870956</v>
          </cell>
          <cell r="V33">
            <v>26.887120647525265</v>
          </cell>
          <cell r="W33">
            <v>28.139121035835913</v>
          </cell>
        </row>
        <row r="34">
          <cell r="C34" t="str">
            <v>Astral Express</v>
          </cell>
          <cell r="T34">
            <v>4.5960580367356716</v>
          </cell>
          <cell r="U34">
            <v>26.375258036735669</v>
          </cell>
          <cell r="V34">
            <v>31.472601369978573</v>
          </cell>
          <cell r="W34">
            <v>31.434572629792619</v>
          </cell>
        </row>
        <row r="35">
          <cell r="C35" t="str">
            <v>Pine Express</v>
          </cell>
          <cell r="T35">
            <v>4.2304181022645437</v>
          </cell>
          <cell r="U35">
            <v>21.704508102264544</v>
          </cell>
          <cell r="V35">
            <v>28.664329886662653</v>
          </cell>
          <cell r="W35">
            <v>29.161341709951412</v>
          </cell>
        </row>
        <row r="36">
          <cell r="C36" t="str">
            <v>Atalanta T</v>
          </cell>
          <cell r="T36">
            <v>3.7269023517682145</v>
          </cell>
          <cell r="U36">
            <v>24.732102351768212</v>
          </cell>
          <cell r="V36">
            <v>22.846959572987764</v>
          </cell>
          <cell r="W36">
            <v>22.50715500059593</v>
          </cell>
        </row>
        <row r="37">
          <cell r="C37" t="str">
            <v>Alcyone T</v>
          </cell>
          <cell r="T37">
            <v>4.3574767263739416</v>
          </cell>
          <cell r="U37">
            <v>25.353876726373944</v>
          </cell>
          <cell r="V37">
            <v>27.010250136284235</v>
          </cell>
          <cell r="W37">
            <v>27.023275642354637</v>
          </cell>
        </row>
        <row r="38">
          <cell r="C38" t="str">
            <v>Atlantic T</v>
          </cell>
          <cell r="T38">
            <v>3.6823079078933256</v>
          </cell>
          <cell r="U38">
            <v>23.917793993659831</v>
          </cell>
          <cell r="V38">
            <v>25.297213809504871</v>
          </cell>
          <cell r="W38">
            <v>24.899679658617469</v>
          </cell>
        </row>
        <row r="39">
          <cell r="C39" t="str">
            <v>Centennial Matsuyama</v>
          </cell>
          <cell r="T39">
            <v>4.2549200432708796</v>
          </cell>
          <cell r="U39">
            <v>25.240920043270879</v>
          </cell>
          <cell r="V39">
            <v>21.692842676163949</v>
          </cell>
          <cell r="W39">
            <v>22.086322889851459</v>
          </cell>
        </row>
        <row r="40">
          <cell r="C40" t="str">
            <v>St. Michaelis</v>
          </cell>
          <cell r="T40">
            <v>4.0999999999999996</v>
          </cell>
          <cell r="U40">
            <v>21.5</v>
          </cell>
          <cell r="V40">
            <v>20.5</v>
          </cell>
          <cell r="W40">
            <v>21</v>
          </cell>
        </row>
        <row r="41">
          <cell r="C41" t="str">
            <v>Challenge Passage</v>
          </cell>
          <cell r="T41">
            <v>4.0066225424699367</v>
          </cell>
          <cell r="U41">
            <v>26.445422542469938</v>
          </cell>
          <cell r="V41">
            <v>34.901791953667029</v>
          </cell>
          <cell r="W41">
            <v>35.504326538550515</v>
          </cell>
        </row>
        <row r="42">
          <cell r="C42" t="str">
            <v>Silver Etrema</v>
          </cell>
          <cell r="T42">
            <v>3.613172023952842</v>
          </cell>
          <cell r="U42">
            <v>21.023465023952845</v>
          </cell>
          <cell r="V42">
            <v>23.326122159436281</v>
          </cell>
          <cell r="W42">
            <v>24.196301998464772</v>
          </cell>
        </row>
        <row r="43">
          <cell r="C43" t="str">
            <v>Maersk Miyajima</v>
          </cell>
          <cell r="T43">
            <v>3.61960010254632</v>
          </cell>
          <cell r="U43">
            <v>20.836560102546322</v>
          </cell>
          <cell r="V43">
            <v>23.892412969457016</v>
          </cell>
          <cell r="W43">
            <v>24.722172125434273</v>
          </cell>
        </row>
        <row r="44">
          <cell r="C44" t="str">
            <v>Celsius Riga</v>
          </cell>
          <cell r="T44">
            <v>4.3713821016115251</v>
          </cell>
          <cell r="U44">
            <v>21.788912851611528</v>
          </cell>
          <cell r="V44">
            <v>38.143313152506607</v>
          </cell>
          <cell r="W44">
            <v>39.63023746799432</v>
          </cell>
        </row>
        <row r="45">
          <cell r="C45" t="str">
            <v>Celsius Randers</v>
          </cell>
          <cell r="T45">
            <v>3.9</v>
          </cell>
          <cell r="U45">
            <v>21.32</v>
          </cell>
          <cell r="V45">
            <v>26.819882266591534</v>
          </cell>
          <cell r="W45">
            <v>27.404435743448229</v>
          </cell>
        </row>
        <row r="46">
          <cell r="C46" t="str">
            <v>Celsius Roskilde</v>
          </cell>
          <cell r="T46">
            <v>3.9</v>
          </cell>
          <cell r="U46">
            <v>21.32</v>
          </cell>
          <cell r="V46">
            <v>31.22601251876354</v>
          </cell>
          <cell r="W46">
            <v>32.130478475862226</v>
          </cell>
        </row>
        <row r="47">
          <cell r="C47" t="str">
            <v>Celsius Richmond</v>
          </cell>
          <cell r="T47">
            <v>3.8640590999453512</v>
          </cell>
          <cell r="U47">
            <v>25.603259099945351</v>
          </cell>
          <cell r="V47">
            <v>25.827349938465542</v>
          </cell>
          <cell r="W47">
            <v>26.181388308252529</v>
          </cell>
        </row>
        <row r="48">
          <cell r="C48" t="str">
            <v>Challenge Pacific</v>
          </cell>
          <cell r="T48">
            <v>5</v>
          </cell>
          <cell r="U48">
            <v>25</v>
          </cell>
          <cell r="V48">
            <v>25.6</v>
          </cell>
          <cell r="W48">
            <v>26</v>
          </cell>
        </row>
        <row r="51">
          <cell r="C51" t="str">
            <v>Maersk Murotsu</v>
          </cell>
          <cell r="T51">
            <v>4.3</v>
          </cell>
          <cell r="U51">
            <v>24.5</v>
          </cell>
          <cell r="V51">
            <v>27.722629691316065</v>
          </cell>
          <cell r="W51">
            <v>28.358292825022737</v>
          </cell>
        </row>
      </sheetData>
      <sheetData sheetId="7">
        <row r="1">
          <cell r="N1" t="str">
            <v>CONSUMPTION FIGURES (Main+Aux.+Boilers / 24h up to and incl. Beaufort/Sea State 4)</v>
          </cell>
        </row>
        <row r="2">
          <cell r="B2" t="str">
            <v>VESSEL NAME</v>
          </cell>
          <cell r="N2" t="str">
            <v>IDLE (tons/day)</v>
          </cell>
          <cell r="O2" t="str">
            <v>DISCHARGING (tons/day)</v>
          </cell>
          <cell r="P2" t="str">
            <v>BALLAST 12.5 knots (tons/day)</v>
          </cell>
          <cell r="Q2" t="str">
            <v>LADEN 12.5 knots (tons/day)</v>
          </cell>
        </row>
        <row r="4">
          <cell r="B4" t="str">
            <v>Maersk Progress</v>
          </cell>
          <cell r="N4">
            <v>5.5</v>
          </cell>
          <cell r="O4">
            <v>54.3</v>
          </cell>
          <cell r="P4">
            <v>36.1</v>
          </cell>
          <cell r="Q4">
            <v>41.8</v>
          </cell>
        </row>
        <row r="5">
          <cell r="B5" t="str">
            <v>Maersk Princess</v>
          </cell>
          <cell r="N5">
            <v>4.0999999999999996</v>
          </cell>
          <cell r="O5">
            <v>53</v>
          </cell>
          <cell r="P5">
            <v>36</v>
          </cell>
          <cell r="Q5">
            <v>42.1</v>
          </cell>
        </row>
        <row r="6">
          <cell r="B6" t="str">
            <v>Maersk Producer</v>
          </cell>
          <cell r="N6">
            <v>5.5</v>
          </cell>
          <cell r="O6">
            <v>54.3</v>
          </cell>
          <cell r="P6">
            <v>34.9</v>
          </cell>
          <cell r="Q6">
            <v>40.200000000000003</v>
          </cell>
        </row>
        <row r="7">
          <cell r="B7" t="str">
            <v>Maersk Piper (Scrubber)</v>
          </cell>
          <cell r="N7">
            <v>6.5</v>
          </cell>
          <cell r="O7">
            <v>55.3</v>
          </cell>
          <cell r="P7">
            <v>32.299999999999997</v>
          </cell>
          <cell r="Q7">
            <v>37.1</v>
          </cell>
        </row>
        <row r="8">
          <cell r="B8" t="str">
            <v>Maersk Phoenix</v>
          </cell>
          <cell r="N8">
            <v>4.9000000000000004</v>
          </cell>
          <cell r="O8">
            <v>53.7</v>
          </cell>
          <cell r="P8">
            <v>35.5</v>
          </cell>
          <cell r="Q8">
            <v>41.8</v>
          </cell>
        </row>
        <row r="9">
          <cell r="B9" t="str">
            <v>Sanmar Sangeet</v>
          </cell>
          <cell r="N9">
            <v>3.9</v>
          </cell>
          <cell r="O9">
            <v>51.3</v>
          </cell>
          <cell r="P9">
            <v>36.1</v>
          </cell>
          <cell r="Q9">
            <v>41</v>
          </cell>
        </row>
        <row r="10">
          <cell r="B10" t="str">
            <v>LR2 Pioneer</v>
          </cell>
          <cell r="N10">
            <v>4.9000000000000004</v>
          </cell>
          <cell r="O10">
            <v>54.4</v>
          </cell>
          <cell r="P10">
            <v>33</v>
          </cell>
          <cell r="Q10">
            <v>38</v>
          </cell>
        </row>
        <row r="11">
          <cell r="B11" t="str">
            <v>LR2 Polaris</v>
          </cell>
          <cell r="N11">
            <v>6.1</v>
          </cell>
          <cell r="O11">
            <v>55.5</v>
          </cell>
          <cell r="P11">
            <v>32.299999999999997</v>
          </cell>
          <cell r="Q11">
            <v>37.299999999999997</v>
          </cell>
        </row>
        <row r="12">
          <cell r="B12" t="str">
            <v>LR2 Poseidon</v>
          </cell>
          <cell r="N12">
            <v>5</v>
          </cell>
          <cell r="O12">
            <v>54.5</v>
          </cell>
          <cell r="P12">
            <v>33.799999999999997</v>
          </cell>
          <cell r="Q12">
            <v>39.5</v>
          </cell>
        </row>
        <row r="13">
          <cell r="B13" t="str">
            <v>LR2 Eternity</v>
          </cell>
          <cell r="N13">
            <v>5.7</v>
          </cell>
          <cell r="O13">
            <v>53.6</v>
          </cell>
          <cell r="P13">
            <v>28.7</v>
          </cell>
          <cell r="Q13">
            <v>34.700000000000003</v>
          </cell>
        </row>
        <row r="14">
          <cell r="B14" t="str">
            <v>Maersk Pelican</v>
          </cell>
          <cell r="N14">
            <v>5.4</v>
          </cell>
          <cell r="O14">
            <v>54.3</v>
          </cell>
          <cell r="P14">
            <v>32</v>
          </cell>
          <cell r="Q14">
            <v>36.6</v>
          </cell>
        </row>
        <row r="15">
          <cell r="B15" t="str">
            <v>Kalahari</v>
          </cell>
          <cell r="N15">
            <v>6</v>
          </cell>
          <cell r="O15">
            <v>57</v>
          </cell>
          <cell r="P15">
            <v>35.9</v>
          </cell>
          <cell r="Q15">
            <v>40.200000000000003</v>
          </cell>
        </row>
        <row r="18">
          <cell r="N18" t="str">
            <v>CONSUMPTION FIGURES (Main+Aux.+Boilers / 24h up to and incl. Beaufort/Sea State 4)</v>
          </cell>
        </row>
        <row r="19">
          <cell r="B19" t="str">
            <v>VESSEL NAME</v>
          </cell>
          <cell r="N19" t="str">
            <v>IDLE (tons/day)</v>
          </cell>
          <cell r="O19" t="str">
            <v>DISCHARGING (tons/day)</v>
          </cell>
          <cell r="P19" t="str">
            <v>BALLAST 12.5 knots (tons/day)</v>
          </cell>
          <cell r="Q19" t="str">
            <v>LADEN 12.5 knots (tons/day)</v>
          </cell>
        </row>
        <row r="20">
          <cell r="N20">
            <v>3</v>
          </cell>
          <cell r="O20">
            <v>5</v>
          </cell>
          <cell r="P20">
            <v>6</v>
          </cell>
          <cell r="Q20">
            <v>7</v>
          </cell>
        </row>
        <row r="21">
          <cell r="B21" t="str">
            <v>Maersk Jeddah</v>
          </cell>
          <cell r="N21">
            <v>4.2</v>
          </cell>
          <cell r="O21">
            <v>49.7</v>
          </cell>
          <cell r="P21">
            <v>30.6</v>
          </cell>
          <cell r="Q21">
            <v>37.299999999999997</v>
          </cell>
        </row>
        <row r="22">
          <cell r="B22" t="str">
            <v>Maersk Pearl</v>
          </cell>
          <cell r="N22">
            <v>4.5</v>
          </cell>
          <cell r="O22">
            <v>53.3</v>
          </cell>
          <cell r="P22">
            <v>33.9</v>
          </cell>
          <cell r="Q22">
            <v>39.6</v>
          </cell>
        </row>
        <row r="23">
          <cell r="B23" t="str">
            <v>Chrysalis</v>
          </cell>
          <cell r="N23">
            <v>6</v>
          </cell>
          <cell r="O23">
            <v>57</v>
          </cell>
          <cell r="P23">
            <v>40.200000000000003</v>
          </cell>
          <cell r="Q23">
            <v>46.9</v>
          </cell>
        </row>
        <row r="24">
          <cell r="B24" t="str">
            <v>Maersk Penguin</v>
          </cell>
          <cell r="N24">
            <v>5.0999999999999996</v>
          </cell>
          <cell r="O24">
            <v>53.9</v>
          </cell>
          <cell r="P24">
            <v>32.6</v>
          </cell>
          <cell r="Q24">
            <v>37.5</v>
          </cell>
        </row>
        <row r="25">
          <cell r="B25" t="str">
            <v>Piper</v>
          </cell>
          <cell r="N25">
            <v>6.6</v>
          </cell>
          <cell r="O25">
            <v>56.6</v>
          </cell>
          <cell r="P25">
            <v>44</v>
          </cell>
          <cell r="Q25">
            <v>51.1</v>
          </cell>
        </row>
        <row r="26">
          <cell r="B26" t="str">
            <v>Maersk Promise</v>
          </cell>
          <cell r="N26">
            <v>5.7</v>
          </cell>
          <cell r="O26">
            <v>54.4</v>
          </cell>
          <cell r="P26">
            <v>35</v>
          </cell>
          <cell r="Q26">
            <v>41.3</v>
          </cell>
        </row>
        <row r="27">
          <cell r="B27" t="str">
            <v>Celsius Esbjerg</v>
          </cell>
          <cell r="N27">
            <v>7.3</v>
          </cell>
          <cell r="O27">
            <v>57.1</v>
          </cell>
          <cell r="P27">
            <v>37.6</v>
          </cell>
          <cell r="Q27">
            <v>44.6</v>
          </cell>
        </row>
        <row r="28">
          <cell r="B28" t="str">
            <v>Maersk Petrel</v>
          </cell>
          <cell r="N28">
            <v>5.5</v>
          </cell>
          <cell r="O28">
            <v>54.2</v>
          </cell>
          <cell r="P28">
            <v>34.700000000000003</v>
          </cell>
          <cell r="Q28">
            <v>40.4</v>
          </cell>
        </row>
      </sheetData>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B Planning _2020"/>
      <sheetName val="Monthly_Consumption _Trend"/>
      <sheetName val="Bunker Planning_last Voyage"/>
      <sheetName val="RemainingOnBoard_Jan"/>
      <sheetName val="RemainingOnBoard_Feb"/>
      <sheetName val="RemainingOnBoard_Mar"/>
      <sheetName val="RemainingOnBoard_Apr"/>
      <sheetName val="RemainingOnBoard_May"/>
      <sheetName val="RemainingOnBoard_Jun"/>
      <sheetName val="RemainingOnBoard_Jul"/>
      <sheetName val="RemainingOnBoard_Aug"/>
      <sheetName val="Intermediate"/>
      <sheetName val="Handy"/>
      <sheetName val="MR"/>
      <sheetName val="LR2 &amp; Afra"/>
      <sheetName val="Params"/>
    </sheetNames>
    <sheetDataSet>
      <sheetData sheetId="0"/>
      <sheetData sheetId="1">
        <row r="1">
          <cell r="BC1">
            <v>43466</v>
          </cell>
          <cell r="BD1"/>
          <cell r="BE1"/>
          <cell r="BF1"/>
          <cell r="BG1">
            <v>43497</v>
          </cell>
          <cell r="BH1"/>
          <cell r="BI1"/>
          <cell r="BJ1"/>
          <cell r="BK1">
            <v>43525</v>
          </cell>
          <cell r="BL1"/>
          <cell r="BM1"/>
          <cell r="BN1"/>
          <cell r="BO1">
            <v>43556</v>
          </cell>
          <cell r="BP1"/>
          <cell r="BQ1"/>
          <cell r="BR1"/>
          <cell r="BS1">
            <v>43586</v>
          </cell>
          <cell r="BT1"/>
          <cell r="BU1"/>
          <cell r="BV1"/>
          <cell r="BW1">
            <v>43617</v>
          </cell>
          <cell r="BX1"/>
          <cell r="BY1"/>
          <cell r="BZ1"/>
          <cell r="CA1">
            <v>43647</v>
          </cell>
          <cell r="CB1"/>
          <cell r="CC1"/>
          <cell r="CD1"/>
          <cell r="CE1">
            <v>43678</v>
          </cell>
          <cell r="CF1"/>
          <cell r="CG1"/>
          <cell r="CH1"/>
          <cell r="CI1">
            <v>43709</v>
          </cell>
          <cell r="CJ1"/>
          <cell r="CK1"/>
          <cell r="CL1"/>
          <cell r="CM1">
            <v>43739</v>
          </cell>
          <cell r="CN1"/>
          <cell r="CO1"/>
          <cell r="CP1"/>
        </row>
        <row r="2">
          <cell r="BC2" t="str">
            <v xml:space="preserve"> Total Consumptions </v>
          </cell>
          <cell r="BD2"/>
          <cell r="BE2"/>
          <cell r="BF2"/>
          <cell r="BG2" t="str">
            <v xml:space="preserve"> Total Consumptions </v>
          </cell>
          <cell r="BH2"/>
          <cell r="BI2"/>
          <cell r="BJ2"/>
          <cell r="BK2" t="str">
            <v xml:space="preserve"> Total Consumptions </v>
          </cell>
          <cell r="BL2"/>
          <cell r="BM2"/>
          <cell r="BN2"/>
          <cell r="BO2" t="str">
            <v xml:space="preserve"> Total Consumptions </v>
          </cell>
          <cell r="BP2"/>
          <cell r="BQ2"/>
          <cell r="BR2"/>
          <cell r="BS2" t="str">
            <v xml:space="preserve"> Total Consumptions </v>
          </cell>
          <cell r="BT2"/>
          <cell r="BU2"/>
          <cell r="BV2"/>
          <cell r="BW2" t="str">
            <v xml:space="preserve"> Total Consumptions </v>
          </cell>
          <cell r="BX2"/>
          <cell r="BY2"/>
          <cell r="BZ2"/>
          <cell r="CA2" t="str">
            <v xml:space="preserve"> Total Consumptions </v>
          </cell>
          <cell r="CB2"/>
          <cell r="CC2"/>
          <cell r="CD2"/>
          <cell r="CE2" t="str">
            <v xml:space="preserve"> Total Consumptions </v>
          </cell>
          <cell r="CF2"/>
          <cell r="CG2"/>
          <cell r="CH2"/>
          <cell r="CI2" t="str">
            <v xml:space="preserve"> Total Consumptions </v>
          </cell>
          <cell r="CJ2"/>
          <cell r="CK2"/>
          <cell r="CL2"/>
          <cell r="CM2" t="str">
            <v xml:space="preserve"> Total Consumptions </v>
          </cell>
          <cell r="CN2"/>
          <cell r="CO2"/>
          <cell r="CP2"/>
        </row>
        <row r="3">
          <cell r="C3" t="str">
            <v>IMO</v>
          </cell>
          <cell r="BC3" t="str">
            <v>HS HFO 
[tons]</v>
          </cell>
          <cell r="BD3" t="str">
            <v>LS HFO 
[tons]</v>
          </cell>
          <cell r="BE3" t="str">
            <v>HS MDO
 [tons]</v>
          </cell>
          <cell r="BF3" t="str">
            <v>LS MDO
 [tons]</v>
          </cell>
          <cell r="BG3" t="str">
            <v>HS HFO 
[tons]</v>
          </cell>
          <cell r="BH3" t="str">
            <v>LS HFO 
[tons]</v>
          </cell>
          <cell r="BI3" t="str">
            <v>HS MDO
 [tons]</v>
          </cell>
          <cell r="BJ3" t="str">
            <v>LS MDO
 [tons]</v>
          </cell>
          <cell r="BK3" t="str">
            <v>HS HFO 
[tons]</v>
          </cell>
          <cell r="BL3" t="str">
            <v>LS HFO 
[tons]</v>
          </cell>
          <cell r="BM3" t="str">
            <v>HS MDO
 [tons]</v>
          </cell>
          <cell r="BN3" t="str">
            <v>LS MDO
 [tons]</v>
          </cell>
          <cell r="BO3" t="str">
            <v>HS HFO 
[tons]</v>
          </cell>
          <cell r="BP3" t="str">
            <v>LS HFO 
[tons]</v>
          </cell>
          <cell r="BQ3" t="str">
            <v>HS MDO
 [tons]</v>
          </cell>
          <cell r="BR3" t="str">
            <v>LS MDO
 [tons]</v>
          </cell>
          <cell r="BS3" t="str">
            <v>HS HFO 
[tons]</v>
          </cell>
          <cell r="BT3" t="str">
            <v>LS HFO 
[tons]</v>
          </cell>
          <cell r="BU3" t="str">
            <v>HS MDO
 [tons]</v>
          </cell>
          <cell r="BV3" t="str">
            <v>LS MDO
 [tons]</v>
          </cell>
          <cell r="BW3" t="str">
            <v>HS HFO 
[tons]</v>
          </cell>
          <cell r="BX3" t="str">
            <v>LS HFO 
[tons]</v>
          </cell>
          <cell r="BY3" t="str">
            <v>HS MDO
 [tons]</v>
          </cell>
          <cell r="BZ3" t="str">
            <v>LS MDO
 [tons]</v>
          </cell>
          <cell r="CA3" t="str">
            <v>HS HFO 
[tons]</v>
          </cell>
          <cell r="CB3" t="str">
            <v>LS HFO 
[tons]</v>
          </cell>
          <cell r="CC3" t="str">
            <v>HS MDO
 [tons]</v>
          </cell>
          <cell r="CD3" t="str">
            <v>LS MDO
 [tons]</v>
          </cell>
          <cell r="CE3" t="str">
            <v>HS HFO 
[tons]</v>
          </cell>
          <cell r="CF3" t="str">
            <v>LS HFO 
[tons]</v>
          </cell>
          <cell r="CG3" t="str">
            <v>HS MDO
 [tons]</v>
          </cell>
          <cell r="CH3" t="str">
            <v>LS MDO
 [tons]</v>
          </cell>
          <cell r="CI3" t="str">
            <v>HS HFO 
[tons]</v>
          </cell>
          <cell r="CJ3" t="str">
            <v>LS HFO 
[tons]</v>
          </cell>
          <cell r="CK3" t="str">
            <v>HS MDO
 [tons]</v>
          </cell>
          <cell r="CL3" t="str">
            <v>LS MDO
 [tons]</v>
          </cell>
          <cell r="CM3" t="str">
            <v>HS HFO 
[tons]</v>
          </cell>
          <cell r="CN3" t="str">
            <v>LS HFO 
[tons]</v>
          </cell>
          <cell r="CO3" t="str">
            <v>HS MDO
 [tons]</v>
          </cell>
          <cell r="CP3" t="str">
            <v>LS MDO
 [tons]</v>
          </cell>
        </row>
        <row r="4">
          <cell r="C4">
            <v>9313096</v>
          </cell>
          <cell r="BC4">
            <v>0</v>
          </cell>
          <cell r="BD4">
            <v>120.7</v>
          </cell>
          <cell r="BE4">
            <v>0</v>
          </cell>
          <cell r="BF4">
            <v>89.07</v>
          </cell>
          <cell r="BG4">
            <v>0</v>
          </cell>
          <cell r="BH4">
            <v>130.05000000000001</v>
          </cell>
          <cell r="BI4">
            <v>0</v>
          </cell>
          <cell r="BJ4">
            <v>79.400000000000006</v>
          </cell>
          <cell r="BK4">
            <v>0</v>
          </cell>
          <cell r="BL4">
            <v>151.39999999999998</v>
          </cell>
          <cell r="BM4">
            <v>0</v>
          </cell>
          <cell r="BN4">
            <v>87</v>
          </cell>
          <cell r="BO4">
            <v>0</v>
          </cell>
          <cell r="BP4">
            <v>147.25</v>
          </cell>
          <cell r="BQ4">
            <v>0</v>
          </cell>
          <cell r="BR4">
            <v>95.6</v>
          </cell>
          <cell r="BS4">
            <v>0</v>
          </cell>
          <cell r="BT4">
            <v>100.80000000000007</v>
          </cell>
          <cell r="BU4">
            <v>0</v>
          </cell>
          <cell r="BV4">
            <v>89.87</v>
          </cell>
          <cell r="BW4">
            <v>59.8</v>
          </cell>
          <cell r="BX4">
            <v>9.0999999999999091</v>
          </cell>
          <cell r="BY4">
            <v>0</v>
          </cell>
          <cell r="BZ4">
            <v>84.400000000000034</v>
          </cell>
          <cell r="CA4">
            <v>96.600000000000009</v>
          </cell>
          <cell r="CB4">
            <v>0</v>
          </cell>
          <cell r="CC4">
            <v>0</v>
          </cell>
          <cell r="CD4">
            <v>101.85000000000002</v>
          </cell>
          <cell r="CE4">
            <v>107.99999999999997</v>
          </cell>
          <cell r="CF4">
            <v>0</v>
          </cell>
          <cell r="CG4">
            <v>0</v>
          </cell>
          <cell r="CH4">
            <v>88</v>
          </cell>
          <cell r="CI4">
            <v>111</v>
          </cell>
          <cell r="CJ4">
            <v>0</v>
          </cell>
          <cell r="CK4">
            <v>0</v>
          </cell>
          <cell r="CL4">
            <v>100.34999999999991</v>
          </cell>
          <cell r="CM4">
            <v>76.950000000000045</v>
          </cell>
          <cell r="CN4">
            <v>0</v>
          </cell>
          <cell r="CO4">
            <v>0</v>
          </cell>
          <cell r="CP4">
            <v>90.499999999999091</v>
          </cell>
        </row>
        <row r="5">
          <cell r="C5">
            <v>9313101</v>
          </cell>
          <cell r="BC5">
            <v>97.7</v>
          </cell>
          <cell r="BD5">
            <v>0</v>
          </cell>
          <cell r="BE5">
            <v>0</v>
          </cell>
          <cell r="BF5">
            <v>81.93</v>
          </cell>
          <cell r="BG5">
            <v>129.30000000000001</v>
          </cell>
          <cell r="BH5">
            <v>0</v>
          </cell>
          <cell r="BI5">
            <v>0</v>
          </cell>
          <cell r="BJ5">
            <v>82.919999999999987</v>
          </cell>
          <cell r="BK5">
            <v>109.69999999999999</v>
          </cell>
          <cell r="BL5">
            <v>0</v>
          </cell>
          <cell r="BM5">
            <v>0</v>
          </cell>
          <cell r="BN5">
            <v>126.69000000000003</v>
          </cell>
          <cell r="BO5">
            <v>95</v>
          </cell>
          <cell r="BP5">
            <v>0</v>
          </cell>
          <cell r="BQ5">
            <v>0</v>
          </cell>
          <cell r="BR5">
            <v>71.859999999999957</v>
          </cell>
          <cell r="BS5">
            <v>95.400000000000034</v>
          </cell>
          <cell r="BT5">
            <v>0</v>
          </cell>
          <cell r="BU5">
            <v>0</v>
          </cell>
          <cell r="BV5">
            <v>100.20000000000005</v>
          </cell>
          <cell r="BW5">
            <v>67.399999999999977</v>
          </cell>
          <cell r="BX5">
            <v>0</v>
          </cell>
          <cell r="BY5">
            <v>0</v>
          </cell>
          <cell r="BZ5">
            <v>85.709999999999923</v>
          </cell>
          <cell r="CA5">
            <v>73.899999999999977</v>
          </cell>
          <cell r="CB5">
            <v>0</v>
          </cell>
          <cell r="CC5">
            <v>0</v>
          </cell>
          <cell r="CD5">
            <v>68.660000000000082</v>
          </cell>
          <cell r="CE5">
            <v>104.89999999999998</v>
          </cell>
          <cell r="CF5">
            <v>0</v>
          </cell>
          <cell r="CG5">
            <v>0</v>
          </cell>
          <cell r="CH5">
            <v>80.13</v>
          </cell>
          <cell r="CI5">
            <v>82.200000000000045</v>
          </cell>
          <cell r="CJ5">
            <v>0</v>
          </cell>
          <cell r="CK5">
            <v>0</v>
          </cell>
          <cell r="CL5">
            <v>85.669999999999959</v>
          </cell>
          <cell r="CM5">
            <v>94.799999999999955</v>
          </cell>
          <cell r="CN5">
            <v>0</v>
          </cell>
          <cell r="CO5">
            <v>0</v>
          </cell>
          <cell r="CP5">
            <v>77.13</v>
          </cell>
        </row>
        <row r="6">
          <cell r="C6">
            <v>9313125</v>
          </cell>
          <cell r="BC6">
            <v>102.41</v>
          </cell>
          <cell r="BD6">
            <v>0</v>
          </cell>
          <cell r="BE6">
            <v>0</v>
          </cell>
          <cell r="BF6">
            <v>70.272000000000006</v>
          </cell>
          <cell r="BG6">
            <v>91.03</v>
          </cell>
          <cell r="BH6">
            <v>0</v>
          </cell>
          <cell r="BI6">
            <v>0</v>
          </cell>
          <cell r="BJ6">
            <v>62.284999999999982</v>
          </cell>
          <cell r="BK6">
            <v>126.78000000000003</v>
          </cell>
          <cell r="BL6">
            <v>0</v>
          </cell>
          <cell r="BM6">
            <v>0</v>
          </cell>
          <cell r="BN6">
            <v>77.27000000000001</v>
          </cell>
          <cell r="BO6">
            <v>97.44</v>
          </cell>
          <cell r="BP6">
            <v>0</v>
          </cell>
          <cell r="BQ6">
            <v>0</v>
          </cell>
          <cell r="BR6">
            <v>74.875</v>
          </cell>
          <cell r="BS6">
            <v>148.01999999999992</v>
          </cell>
          <cell r="BT6">
            <v>0</v>
          </cell>
          <cell r="BU6">
            <v>0</v>
          </cell>
          <cell r="BV6">
            <v>83.48399999999998</v>
          </cell>
          <cell r="BW6">
            <v>94.972000000000094</v>
          </cell>
          <cell r="BX6">
            <v>0</v>
          </cell>
          <cell r="BY6">
            <v>0</v>
          </cell>
          <cell r="BZ6">
            <v>81.153000000001043</v>
          </cell>
          <cell r="CA6">
            <v>92.346000000000004</v>
          </cell>
          <cell r="CB6">
            <v>0</v>
          </cell>
          <cell r="CC6">
            <v>0</v>
          </cell>
          <cell r="CD6">
            <v>82.960999999999956</v>
          </cell>
          <cell r="CE6">
            <v>92.756999999999948</v>
          </cell>
          <cell r="CF6">
            <v>0</v>
          </cell>
          <cell r="CG6">
            <v>0</v>
          </cell>
          <cell r="CH6">
            <v>85.608999999999014</v>
          </cell>
          <cell r="CI6">
            <v>61.626999999999953</v>
          </cell>
          <cell r="CJ6">
            <v>0</v>
          </cell>
          <cell r="CK6">
            <v>0</v>
          </cell>
          <cell r="CL6">
            <v>75.47199999999998</v>
          </cell>
          <cell r="CM6">
            <v>72.635999999999058</v>
          </cell>
          <cell r="CN6">
            <v>0</v>
          </cell>
          <cell r="CO6">
            <v>0</v>
          </cell>
          <cell r="CP6">
            <v>77.880000000001019</v>
          </cell>
        </row>
        <row r="7">
          <cell r="C7">
            <v>9313113</v>
          </cell>
          <cell r="BC7">
            <v>0</v>
          </cell>
          <cell r="BD7">
            <v>144.04</v>
          </cell>
          <cell r="BE7">
            <v>0</v>
          </cell>
          <cell r="BF7">
            <v>105.892</v>
          </cell>
          <cell r="BG7">
            <v>0</v>
          </cell>
          <cell r="BH7">
            <v>112.6</v>
          </cell>
          <cell r="BI7">
            <v>0</v>
          </cell>
          <cell r="BJ7">
            <v>92.920000000000016</v>
          </cell>
          <cell r="BK7">
            <v>0</v>
          </cell>
          <cell r="BL7">
            <v>112.5</v>
          </cell>
          <cell r="BM7">
            <v>0</v>
          </cell>
          <cell r="BN7">
            <v>104.14999999999998</v>
          </cell>
          <cell r="BO7">
            <v>0</v>
          </cell>
          <cell r="BP7">
            <v>107.40000000000003</v>
          </cell>
          <cell r="BQ7">
            <v>0</v>
          </cell>
          <cell r="BR7">
            <v>93.850000000000023</v>
          </cell>
          <cell r="BS7">
            <v>0</v>
          </cell>
          <cell r="BT7">
            <v>87.599999999999966</v>
          </cell>
          <cell r="BU7">
            <v>0</v>
          </cell>
          <cell r="BV7">
            <v>96.550000000000011</v>
          </cell>
          <cell r="BW7">
            <v>79.099999999999994</v>
          </cell>
          <cell r="BX7">
            <v>17.75</v>
          </cell>
          <cell r="BY7">
            <v>0</v>
          </cell>
          <cell r="BZ7">
            <v>75.368999999999971</v>
          </cell>
          <cell r="CA7">
            <v>73.47</v>
          </cell>
          <cell r="CB7">
            <v>0</v>
          </cell>
          <cell r="CC7">
            <v>0</v>
          </cell>
          <cell r="CD7">
            <v>79.724000000000046</v>
          </cell>
          <cell r="CE7">
            <v>104.25999999999999</v>
          </cell>
          <cell r="CF7">
            <v>0</v>
          </cell>
          <cell r="CG7">
            <v>0</v>
          </cell>
          <cell r="CH7">
            <v>87.53999999999894</v>
          </cell>
          <cell r="CI7">
            <v>46.03000000000003</v>
          </cell>
          <cell r="CJ7">
            <v>0</v>
          </cell>
          <cell r="CK7">
            <v>0</v>
          </cell>
          <cell r="CL7">
            <v>103.03999999999996</v>
          </cell>
          <cell r="CM7">
            <v>39.669999999999959</v>
          </cell>
          <cell r="CN7">
            <v>0</v>
          </cell>
          <cell r="CO7">
            <v>0</v>
          </cell>
          <cell r="CP7">
            <v>246.35000000000105</v>
          </cell>
        </row>
        <row r="8">
          <cell r="C8">
            <v>9323584</v>
          </cell>
          <cell r="BC8">
            <v>92.8</v>
          </cell>
          <cell r="BD8">
            <v>39.799999999999997</v>
          </cell>
          <cell r="BE8">
            <v>0</v>
          </cell>
          <cell r="BF8">
            <v>83.653000000000006</v>
          </cell>
          <cell r="BG8">
            <v>30.5</v>
          </cell>
          <cell r="BH8">
            <v>111.60000000000001</v>
          </cell>
          <cell r="BI8">
            <v>0</v>
          </cell>
          <cell r="BJ8">
            <v>18.166999999999987</v>
          </cell>
          <cell r="BK8">
            <v>82.3</v>
          </cell>
          <cell r="BL8">
            <v>132.29999999999998</v>
          </cell>
          <cell r="BM8">
            <v>0</v>
          </cell>
          <cell r="BN8">
            <v>28.329000000000008</v>
          </cell>
          <cell r="BO8">
            <v>0</v>
          </cell>
          <cell r="BP8">
            <v>60.150000000000034</v>
          </cell>
          <cell r="BQ8">
            <v>0</v>
          </cell>
          <cell r="BR8">
            <v>142.5</v>
          </cell>
          <cell r="BS8">
            <v>0</v>
          </cell>
          <cell r="BT8">
            <v>114.13999999999999</v>
          </cell>
          <cell r="BU8">
            <v>0</v>
          </cell>
          <cell r="BV8">
            <v>9.3000000000000114</v>
          </cell>
          <cell r="BW8">
            <v>0</v>
          </cell>
          <cell r="BX8">
            <v>207.48799999999994</v>
          </cell>
          <cell r="BY8">
            <v>0</v>
          </cell>
          <cell r="BZ8">
            <v>7.3000000000000114</v>
          </cell>
          <cell r="CA8">
            <v>35.800000000000011</v>
          </cell>
          <cell r="CB8">
            <v>121.70000000000005</v>
          </cell>
          <cell r="CC8">
            <v>0</v>
          </cell>
          <cell r="CD8">
            <v>20.974999999999966</v>
          </cell>
          <cell r="CE8">
            <v>72.679999999999978</v>
          </cell>
          <cell r="CF8">
            <v>66.677999999999997</v>
          </cell>
          <cell r="CG8">
            <v>0</v>
          </cell>
          <cell r="CH8">
            <v>31.189999999999998</v>
          </cell>
          <cell r="CI8">
            <v>20.596000000000004</v>
          </cell>
          <cell r="CJ8">
            <v>52.836000000000013</v>
          </cell>
          <cell r="CK8">
            <v>0</v>
          </cell>
          <cell r="CL8">
            <v>82.65500000000003</v>
          </cell>
          <cell r="CM8">
            <v>0</v>
          </cell>
          <cell r="CN8">
            <v>125.94000000000005</v>
          </cell>
          <cell r="CO8">
            <v>0</v>
          </cell>
          <cell r="CP8">
            <v>178.54799999999994</v>
          </cell>
        </row>
        <row r="9">
          <cell r="C9">
            <v>9322700</v>
          </cell>
          <cell r="BC9">
            <v>0</v>
          </cell>
          <cell r="BD9">
            <v>111.49</v>
          </cell>
          <cell r="BE9">
            <v>0</v>
          </cell>
          <cell r="BF9">
            <v>45.9</v>
          </cell>
          <cell r="BG9">
            <v>0</v>
          </cell>
          <cell r="BH9">
            <v>156.755</v>
          </cell>
          <cell r="BI9">
            <v>0</v>
          </cell>
          <cell r="BJ9">
            <v>8.1300000000000026</v>
          </cell>
          <cell r="BK9">
            <v>0</v>
          </cell>
          <cell r="BL9">
            <v>207.45799999999997</v>
          </cell>
          <cell r="BM9">
            <v>0</v>
          </cell>
          <cell r="BN9">
            <v>9.4799999999999969</v>
          </cell>
          <cell r="BO9">
            <v>170.78</v>
          </cell>
          <cell r="BP9">
            <v>119.47500000000002</v>
          </cell>
          <cell r="BQ9">
            <v>0</v>
          </cell>
          <cell r="BR9">
            <v>108.26000000000002</v>
          </cell>
          <cell r="BS9">
            <v>166.54999999999998</v>
          </cell>
          <cell r="BT9">
            <v>0</v>
          </cell>
          <cell r="BU9">
            <v>0</v>
          </cell>
          <cell r="BV9">
            <v>153.48499999999999</v>
          </cell>
          <cell r="BW9">
            <v>56.319999999999993</v>
          </cell>
          <cell r="BX9">
            <v>0</v>
          </cell>
          <cell r="BY9">
            <v>0</v>
          </cell>
          <cell r="BZ9">
            <v>125.53000000000003</v>
          </cell>
          <cell r="CA9">
            <v>156.70500000000004</v>
          </cell>
          <cell r="CB9">
            <v>0</v>
          </cell>
          <cell r="CC9">
            <v>0</v>
          </cell>
          <cell r="CD9">
            <v>79.54000000000002</v>
          </cell>
          <cell r="CE9">
            <v>2.9700000000000273</v>
          </cell>
          <cell r="CF9">
            <v>100.03999999999996</v>
          </cell>
          <cell r="CG9">
            <v>0</v>
          </cell>
          <cell r="CH9">
            <v>100.61999999999898</v>
          </cell>
          <cell r="CI9">
            <v>0</v>
          </cell>
          <cell r="CJ9">
            <v>163.03200000000004</v>
          </cell>
          <cell r="CK9">
            <v>0</v>
          </cell>
          <cell r="CL9">
            <v>104.75199999999995</v>
          </cell>
          <cell r="CM9">
            <v>84.599999999999909</v>
          </cell>
          <cell r="CN9">
            <v>109.63000000000102</v>
          </cell>
          <cell r="CO9">
            <v>0</v>
          </cell>
          <cell r="CP9">
            <v>99.581999999999994</v>
          </cell>
        </row>
        <row r="10">
          <cell r="C10">
            <v>9340623</v>
          </cell>
          <cell r="BC10">
            <v>0</v>
          </cell>
          <cell r="BD10">
            <v>170.31899999999999</v>
          </cell>
          <cell r="BE10">
            <v>0</v>
          </cell>
          <cell r="BF10">
            <v>13.75</v>
          </cell>
          <cell r="BG10">
            <v>0</v>
          </cell>
          <cell r="BH10">
            <v>126.19000000000003</v>
          </cell>
          <cell r="BI10">
            <v>0</v>
          </cell>
          <cell r="BJ10">
            <v>7.77</v>
          </cell>
          <cell r="BK10">
            <v>0</v>
          </cell>
          <cell r="BL10">
            <v>221.23000000000002</v>
          </cell>
          <cell r="BM10">
            <v>0</v>
          </cell>
          <cell r="BN10">
            <v>10.820000000000004</v>
          </cell>
          <cell r="BO10">
            <v>0</v>
          </cell>
          <cell r="BP10">
            <v>238.69999999999993</v>
          </cell>
          <cell r="BQ10">
            <v>0</v>
          </cell>
          <cell r="BR10">
            <v>9.2199999999999989</v>
          </cell>
          <cell r="BS10">
            <v>7.3</v>
          </cell>
          <cell r="BT10">
            <v>143.39999999999907</v>
          </cell>
          <cell r="BU10">
            <v>0</v>
          </cell>
          <cell r="BV10">
            <v>5.1999999999999957</v>
          </cell>
          <cell r="BW10">
            <v>0</v>
          </cell>
          <cell r="BX10">
            <v>58.698999999999955</v>
          </cell>
          <cell r="BY10">
            <v>0</v>
          </cell>
          <cell r="BZ10">
            <v>96.080000000000013</v>
          </cell>
          <cell r="CA10">
            <v>0</v>
          </cell>
          <cell r="CB10">
            <v>103.395000000001</v>
          </cell>
          <cell r="CC10">
            <v>0</v>
          </cell>
          <cell r="CD10">
            <v>117.273</v>
          </cell>
          <cell r="CE10">
            <v>10.7</v>
          </cell>
          <cell r="CF10">
            <v>190.53500000000008</v>
          </cell>
          <cell r="CG10">
            <v>0</v>
          </cell>
          <cell r="CH10">
            <v>96.62</v>
          </cell>
          <cell r="CI10">
            <v>0</v>
          </cell>
          <cell r="CJ10">
            <v>191.79599999999982</v>
          </cell>
          <cell r="CK10">
            <v>0</v>
          </cell>
          <cell r="CL10">
            <v>4.0799999999999841</v>
          </cell>
          <cell r="CM10">
            <v>0</v>
          </cell>
          <cell r="CN10">
            <v>242.71100000000001</v>
          </cell>
          <cell r="CO10">
            <v>0</v>
          </cell>
          <cell r="CP10">
            <v>6.7700000000000387</v>
          </cell>
        </row>
        <row r="11">
          <cell r="C11">
            <v>9322712</v>
          </cell>
          <cell r="BC11">
            <v>0</v>
          </cell>
          <cell r="BD11">
            <v>204.69399999999999</v>
          </cell>
          <cell r="BE11">
            <v>0</v>
          </cell>
          <cell r="BF11">
            <v>10.54</v>
          </cell>
          <cell r="BG11">
            <v>82.01</v>
          </cell>
          <cell r="BH11">
            <v>131.99000000000004</v>
          </cell>
          <cell r="BI11">
            <v>0</v>
          </cell>
          <cell r="BJ11">
            <v>21.04</v>
          </cell>
          <cell r="BK11">
            <v>55.339999999999989</v>
          </cell>
          <cell r="BL11">
            <v>147.21999999999997</v>
          </cell>
          <cell r="BM11">
            <v>0</v>
          </cell>
          <cell r="BN11">
            <v>23.700000000000003</v>
          </cell>
          <cell r="BO11">
            <v>94.135999999999996</v>
          </cell>
          <cell r="BP11">
            <v>72.840000000000032</v>
          </cell>
          <cell r="BQ11">
            <v>0</v>
          </cell>
          <cell r="BR11">
            <v>36.242000000000004</v>
          </cell>
          <cell r="BS11">
            <v>33.300999999999988</v>
          </cell>
          <cell r="BT11">
            <v>133.86900000000003</v>
          </cell>
          <cell r="BU11">
            <v>0</v>
          </cell>
          <cell r="BV11">
            <v>55.780999999999992</v>
          </cell>
          <cell r="BW11">
            <v>63.971000000000004</v>
          </cell>
          <cell r="BX11">
            <v>88.881999999999948</v>
          </cell>
          <cell r="BY11">
            <v>0</v>
          </cell>
          <cell r="BZ11">
            <v>68.718999999999994</v>
          </cell>
          <cell r="CA11">
            <v>0</v>
          </cell>
          <cell r="CB11">
            <v>144.01699999999994</v>
          </cell>
          <cell r="CC11">
            <v>0</v>
          </cell>
          <cell r="CD11">
            <v>13.123999999999995</v>
          </cell>
          <cell r="CE11">
            <v>52.751000000000033</v>
          </cell>
          <cell r="CF11">
            <v>128.80799999999999</v>
          </cell>
          <cell r="CG11">
            <v>0</v>
          </cell>
          <cell r="CH11">
            <v>6.5910000000000082</v>
          </cell>
          <cell r="CI11">
            <v>72.952999999999975</v>
          </cell>
          <cell r="CJ11">
            <v>46.188000000000102</v>
          </cell>
          <cell r="CK11">
            <v>0</v>
          </cell>
          <cell r="CL11">
            <v>24.428000000000026</v>
          </cell>
          <cell r="CM11">
            <v>7.910000000000025</v>
          </cell>
          <cell r="CN11">
            <v>34.337999999999965</v>
          </cell>
          <cell r="CO11">
            <v>0</v>
          </cell>
          <cell r="CP11">
            <v>75.147999999999968</v>
          </cell>
        </row>
        <row r="12">
          <cell r="C12">
            <v>9323819</v>
          </cell>
          <cell r="BC12">
            <v>65.465999999999994</v>
          </cell>
          <cell r="BD12">
            <v>122.25700000000001</v>
          </cell>
          <cell r="BE12">
            <v>0</v>
          </cell>
          <cell r="BF12">
            <v>42.296999999999997</v>
          </cell>
          <cell r="BG12">
            <v>55.818000000000012</v>
          </cell>
          <cell r="BH12">
            <v>124.26399999999998</v>
          </cell>
          <cell r="BI12">
            <v>0</v>
          </cell>
          <cell r="BJ12">
            <v>24.079000000000008</v>
          </cell>
          <cell r="BK12">
            <v>29.682000000000002</v>
          </cell>
          <cell r="BL12">
            <v>84.700999999999993</v>
          </cell>
          <cell r="BM12">
            <v>0</v>
          </cell>
          <cell r="BN12">
            <v>24.673000000000002</v>
          </cell>
          <cell r="BO12">
            <v>4.0600000000000023</v>
          </cell>
          <cell r="BP12">
            <v>217.81000000000006</v>
          </cell>
          <cell r="BQ12">
            <v>0</v>
          </cell>
          <cell r="BR12">
            <v>14.799999999999997</v>
          </cell>
          <cell r="BS12">
            <v>0</v>
          </cell>
          <cell r="BT12">
            <v>175.55599999999993</v>
          </cell>
          <cell r="BU12">
            <v>0</v>
          </cell>
          <cell r="BV12">
            <v>14.356999999999999</v>
          </cell>
          <cell r="BW12">
            <v>0</v>
          </cell>
          <cell r="BX12">
            <v>116.75100000000009</v>
          </cell>
          <cell r="BY12">
            <v>0</v>
          </cell>
          <cell r="BZ12">
            <v>14.299999999999997</v>
          </cell>
          <cell r="CA12">
            <v>0</v>
          </cell>
          <cell r="CB12">
            <v>84.702000000000908</v>
          </cell>
          <cell r="CC12">
            <v>0</v>
          </cell>
          <cell r="CD12">
            <v>54.163000000000011</v>
          </cell>
          <cell r="CE12">
            <v>0</v>
          </cell>
          <cell r="CF12">
            <v>215.3889999999991</v>
          </cell>
          <cell r="CG12">
            <v>0</v>
          </cell>
          <cell r="CH12">
            <v>23.281999999999982</v>
          </cell>
          <cell r="CI12">
            <v>0</v>
          </cell>
          <cell r="CJ12">
            <v>196.88300000000004</v>
          </cell>
          <cell r="CK12">
            <v>0</v>
          </cell>
          <cell r="CL12">
            <v>42.584000000000003</v>
          </cell>
          <cell r="CM12">
            <v>0</v>
          </cell>
          <cell r="CN12">
            <v>0</v>
          </cell>
          <cell r="CO12">
            <v>0</v>
          </cell>
          <cell r="CP12">
            <v>143.52599999999998</v>
          </cell>
        </row>
        <row r="13">
          <cell r="C13">
            <v>9322695</v>
          </cell>
          <cell r="BC13">
            <v>0</v>
          </cell>
          <cell r="BD13">
            <v>146.935</v>
          </cell>
          <cell r="BE13">
            <v>0</v>
          </cell>
          <cell r="BF13">
            <v>11.1</v>
          </cell>
          <cell r="BG13">
            <v>0</v>
          </cell>
          <cell r="BH13">
            <v>170.64999999999998</v>
          </cell>
          <cell r="BI13">
            <v>0</v>
          </cell>
          <cell r="BJ13">
            <v>9.7000000000000011</v>
          </cell>
          <cell r="BK13">
            <v>21.1</v>
          </cell>
          <cell r="BL13">
            <v>218.94900000000001</v>
          </cell>
          <cell r="BM13">
            <v>0</v>
          </cell>
          <cell r="BN13">
            <v>8.8000000000000007</v>
          </cell>
          <cell r="BO13">
            <v>89.63</v>
          </cell>
          <cell r="BP13">
            <v>83.549999999999955</v>
          </cell>
          <cell r="BQ13">
            <v>0</v>
          </cell>
          <cell r="BR13">
            <v>72.355999999999995</v>
          </cell>
          <cell r="BS13">
            <v>0</v>
          </cell>
          <cell r="BT13">
            <v>55.020000000000095</v>
          </cell>
          <cell r="BU13">
            <v>0</v>
          </cell>
          <cell r="BV13">
            <v>75.739999999999995</v>
          </cell>
          <cell r="BW13">
            <v>13.599999999999994</v>
          </cell>
          <cell r="BX13">
            <v>109.11500000000001</v>
          </cell>
          <cell r="BY13">
            <v>0</v>
          </cell>
          <cell r="BZ13">
            <v>31.400000000000006</v>
          </cell>
          <cell r="CA13">
            <v>0</v>
          </cell>
          <cell r="CB13">
            <v>137.54999999999995</v>
          </cell>
          <cell r="CC13">
            <v>0</v>
          </cell>
          <cell r="CD13">
            <v>12.900000000000006</v>
          </cell>
          <cell r="CE13">
            <v>0</v>
          </cell>
          <cell r="CF13">
            <v>217.79299999999989</v>
          </cell>
          <cell r="CG13">
            <v>0</v>
          </cell>
          <cell r="CH13">
            <v>7.0999999999999943</v>
          </cell>
          <cell r="CI13">
            <v>0</v>
          </cell>
          <cell r="CJ13">
            <v>203.1400000000001</v>
          </cell>
          <cell r="CK13">
            <v>0</v>
          </cell>
          <cell r="CL13">
            <v>9.4000000000000057</v>
          </cell>
          <cell r="CM13">
            <v>0</v>
          </cell>
          <cell r="CN13">
            <v>219.25500000000011</v>
          </cell>
          <cell r="CO13">
            <v>0</v>
          </cell>
          <cell r="CP13">
            <v>6.1999999999999886</v>
          </cell>
        </row>
        <row r="14">
          <cell r="C14">
            <v>9348302</v>
          </cell>
          <cell r="BC14">
            <v>128.88</v>
          </cell>
          <cell r="BD14">
            <v>1.94</v>
          </cell>
          <cell r="BE14">
            <v>0</v>
          </cell>
          <cell r="BF14">
            <v>169.3</v>
          </cell>
          <cell r="BG14">
            <v>0</v>
          </cell>
          <cell r="BH14">
            <v>185.62</v>
          </cell>
          <cell r="BI14">
            <v>0</v>
          </cell>
          <cell r="BJ14">
            <v>48.329999999999984</v>
          </cell>
          <cell r="BK14">
            <v>0</v>
          </cell>
          <cell r="BL14">
            <v>257.68</v>
          </cell>
          <cell r="BM14">
            <v>0</v>
          </cell>
          <cell r="BN14">
            <v>50.800000000000011</v>
          </cell>
          <cell r="BO14">
            <v>0</v>
          </cell>
          <cell r="BP14">
            <v>152.71000000000004</v>
          </cell>
          <cell r="BQ14">
            <v>0</v>
          </cell>
          <cell r="BR14">
            <v>51.06</v>
          </cell>
          <cell r="BS14">
            <v>0</v>
          </cell>
          <cell r="BT14">
            <v>139.96000000000095</v>
          </cell>
          <cell r="BU14">
            <v>0</v>
          </cell>
          <cell r="BV14">
            <v>55.779999999999973</v>
          </cell>
          <cell r="BW14">
            <v>0</v>
          </cell>
          <cell r="BX14">
            <v>80.419999999999959</v>
          </cell>
          <cell r="BY14">
            <v>0</v>
          </cell>
          <cell r="BZ14">
            <v>50.25</v>
          </cell>
          <cell r="CA14">
            <v>15.189999999999998</v>
          </cell>
          <cell r="CB14">
            <v>146.99</v>
          </cell>
          <cell r="CC14">
            <v>0</v>
          </cell>
          <cell r="CD14">
            <v>65.590000000000032</v>
          </cell>
          <cell r="CE14">
            <v>0</v>
          </cell>
          <cell r="CF14">
            <v>34.749999999999091</v>
          </cell>
          <cell r="CG14">
            <v>0</v>
          </cell>
          <cell r="CH14">
            <v>141.98000000000002</v>
          </cell>
          <cell r="CI14">
            <v>110</v>
          </cell>
          <cell r="CJ14">
            <v>101.24999999999989</v>
          </cell>
          <cell r="CK14">
            <v>0</v>
          </cell>
          <cell r="CL14">
            <v>101.88999999999999</v>
          </cell>
          <cell r="CM14">
            <v>99.5</v>
          </cell>
          <cell r="CN14">
            <v>130.15000000000009</v>
          </cell>
          <cell r="CO14">
            <v>0</v>
          </cell>
          <cell r="CP14">
            <v>96.350000000000023</v>
          </cell>
        </row>
        <row r="15">
          <cell r="C15">
            <v>9356610</v>
          </cell>
          <cell r="BC15">
            <v>0</v>
          </cell>
          <cell r="BD15">
            <v>144.80000000000001</v>
          </cell>
          <cell r="BE15">
            <v>0</v>
          </cell>
          <cell r="BF15">
            <v>72.36</v>
          </cell>
          <cell r="BG15">
            <v>0</v>
          </cell>
          <cell r="BH15">
            <v>126.38999999999999</v>
          </cell>
          <cell r="BI15">
            <v>0</v>
          </cell>
          <cell r="BJ15">
            <v>61.660000000000011</v>
          </cell>
          <cell r="BK15">
            <v>0</v>
          </cell>
          <cell r="BL15">
            <v>86.800000000000011</v>
          </cell>
          <cell r="BM15">
            <v>0</v>
          </cell>
          <cell r="BN15">
            <v>58.389999999999986</v>
          </cell>
          <cell r="BO15">
            <v>89.3</v>
          </cell>
          <cell r="BP15">
            <v>161.5</v>
          </cell>
          <cell r="BQ15">
            <v>0</v>
          </cell>
          <cell r="BR15">
            <v>64.22</v>
          </cell>
          <cell r="BS15">
            <v>39.399999999999991</v>
          </cell>
          <cell r="BT15">
            <v>5.7999999999999545</v>
          </cell>
          <cell r="BU15">
            <v>0</v>
          </cell>
          <cell r="BV15">
            <v>219.89999999999998</v>
          </cell>
          <cell r="BW15">
            <v>50.600000000000023</v>
          </cell>
          <cell r="BX15">
            <v>138.60000000000002</v>
          </cell>
          <cell r="BY15">
            <v>0</v>
          </cell>
          <cell r="BZ15">
            <v>179.41000000000008</v>
          </cell>
          <cell r="CA15">
            <v>0</v>
          </cell>
          <cell r="CB15">
            <v>167.80000000000007</v>
          </cell>
          <cell r="CC15">
            <v>0</v>
          </cell>
          <cell r="CD15">
            <v>72.099999999999909</v>
          </cell>
          <cell r="CE15">
            <v>85</v>
          </cell>
          <cell r="CF15">
            <v>0</v>
          </cell>
          <cell r="CG15">
            <v>0</v>
          </cell>
          <cell r="CH15">
            <v>230.92000000000007</v>
          </cell>
          <cell r="CI15">
            <v>84.899999999999977</v>
          </cell>
          <cell r="CJ15">
            <v>0</v>
          </cell>
          <cell r="CK15">
            <v>0</v>
          </cell>
          <cell r="CL15">
            <v>233.29999999999995</v>
          </cell>
          <cell r="CM15">
            <v>83.900000000000034</v>
          </cell>
          <cell r="CN15">
            <v>120.69999999999993</v>
          </cell>
          <cell r="CO15">
            <v>0</v>
          </cell>
          <cell r="CP15">
            <v>135.95000000000005</v>
          </cell>
        </row>
        <row r="16">
          <cell r="C16">
            <v>9344435</v>
          </cell>
          <cell r="BC16">
            <v>0</v>
          </cell>
          <cell r="BD16">
            <v>110.68</v>
          </cell>
          <cell r="BE16">
            <v>0</v>
          </cell>
          <cell r="BF16">
            <v>103.675</v>
          </cell>
          <cell r="BG16">
            <v>0</v>
          </cell>
          <cell r="BH16">
            <v>189</v>
          </cell>
          <cell r="BI16">
            <v>0</v>
          </cell>
          <cell r="BJ16">
            <v>50.61</v>
          </cell>
          <cell r="BK16">
            <v>0</v>
          </cell>
          <cell r="BL16">
            <v>210.40999999999997</v>
          </cell>
          <cell r="BM16">
            <v>0</v>
          </cell>
          <cell r="BN16">
            <v>58.16</v>
          </cell>
          <cell r="BO16">
            <v>108.34</v>
          </cell>
          <cell r="BP16">
            <v>279.82</v>
          </cell>
          <cell r="BQ16">
            <v>0</v>
          </cell>
          <cell r="BR16">
            <v>55.550000000000011</v>
          </cell>
          <cell r="BS16">
            <v>114.6</v>
          </cell>
          <cell r="BT16">
            <v>194.80000000000007</v>
          </cell>
          <cell r="BU16">
            <v>0</v>
          </cell>
          <cell r="BV16">
            <v>49.04000000000002</v>
          </cell>
          <cell r="BW16">
            <v>0</v>
          </cell>
          <cell r="BX16">
            <v>142.95000000000005</v>
          </cell>
          <cell r="BY16">
            <v>0</v>
          </cell>
          <cell r="BZ16">
            <v>54.151999999999987</v>
          </cell>
          <cell r="CA16">
            <v>0</v>
          </cell>
          <cell r="CB16">
            <v>227.34999999999991</v>
          </cell>
          <cell r="CC16">
            <v>0</v>
          </cell>
          <cell r="CD16">
            <v>52.949999999999989</v>
          </cell>
          <cell r="CE16">
            <v>97.95999999999998</v>
          </cell>
          <cell r="CF16">
            <v>177.80999999999995</v>
          </cell>
          <cell r="CG16">
            <v>0</v>
          </cell>
          <cell r="CH16">
            <v>36.970000000000027</v>
          </cell>
          <cell r="CI16">
            <v>0</v>
          </cell>
          <cell r="CJ16">
            <v>213.78999999999996</v>
          </cell>
          <cell r="CK16">
            <v>0</v>
          </cell>
          <cell r="CL16">
            <v>156.16000000000003</v>
          </cell>
          <cell r="CM16">
            <v>84.800000000000011</v>
          </cell>
          <cell r="CN16">
            <v>86.020000000000209</v>
          </cell>
          <cell r="CO16">
            <v>0</v>
          </cell>
          <cell r="CP16">
            <v>261.63499999999999</v>
          </cell>
        </row>
        <row r="17">
          <cell r="C17">
            <v>9312078</v>
          </cell>
          <cell r="BC17">
            <v>0</v>
          </cell>
          <cell r="BD17">
            <v>228.79499999999999</v>
          </cell>
          <cell r="BE17">
            <v>0</v>
          </cell>
          <cell r="BF17">
            <v>0</v>
          </cell>
          <cell r="BG17">
            <v>0</v>
          </cell>
          <cell r="BH17">
            <v>180.00000000000003</v>
          </cell>
          <cell r="BI17">
            <v>0</v>
          </cell>
          <cell r="BJ17">
            <v>0</v>
          </cell>
          <cell r="BK17">
            <v>0</v>
          </cell>
          <cell r="BL17">
            <v>227.209</v>
          </cell>
          <cell r="BM17">
            <v>0</v>
          </cell>
          <cell r="BN17">
            <v>0</v>
          </cell>
          <cell r="BO17">
            <v>0</v>
          </cell>
          <cell r="BP17">
            <v>263.423</v>
          </cell>
          <cell r="BQ17">
            <v>0</v>
          </cell>
          <cell r="BR17">
            <v>0</v>
          </cell>
          <cell r="BS17">
            <v>0</v>
          </cell>
          <cell r="BT17">
            <v>161.53000000000009</v>
          </cell>
          <cell r="BU17">
            <v>0</v>
          </cell>
          <cell r="BV17">
            <v>0</v>
          </cell>
          <cell r="BW17">
            <v>0</v>
          </cell>
          <cell r="BX17">
            <v>140.92999999999984</v>
          </cell>
          <cell r="BY17">
            <v>0</v>
          </cell>
          <cell r="BZ17">
            <v>0</v>
          </cell>
          <cell r="CA17">
            <v>0</v>
          </cell>
          <cell r="CB17">
            <v>268.88699999999994</v>
          </cell>
          <cell r="CC17">
            <v>0</v>
          </cell>
          <cell r="CD17">
            <v>0</v>
          </cell>
          <cell r="CE17">
            <v>0</v>
          </cell>
          <cell r="CF17">
            <v>160.47000000000003</v>
          </cell>
          <cell r="CG17">
            <v>0</v>
          </cell>
          <cell r="CH17">
            <v>171.8</v>
          </cell>
          <cell r="CI17">
            <v>0</v>
          </cell>
          <cell r="CJ17">
            <v>51.25</v>
          </cell>
          <cell r="CK17">
            <v>0</v>
          </cell>
          <cell r="CL17">
            <v>189.7</v>
          </cell>
          <cell r="CM17">
            <v>0</v>
          </cell>
          <cell r="CN17">
            <v>108.15000000000009</v>
          </cell>
          <cell r="CO17">
            <v>0</v>
          </cell>
          <cell r="CP17">
            <v>141.97000000000003</v>
          </cell>
        </row>
        <row r="18">
          <cell r="C18">
            <v>9312080</v>
          </cell>
          <cell r="BC18">
            <v>0</v>
          </cell>
          <cell r="BD18">
            <v>259.83</v>
          </cell>
          <cell r="BE18">
            <v>0</v>
          </cell>
          <cell r="BF18">
            <v>74.599999999999994</v>
          </cell>
          <cell r="BG18">
            <v>0</v>
          </cell>
          <cell r="BH18">
            <v>251.5</v>
          </cell>
          <cell r="BI18">
            <v>0</v>
          </cell>
          <cell r="BJ18">
            <v>0</v>
          </cell>
          <cell r="BK18">
            <v>0</v>
          </cell>
          <cell r="BL18">
            <v>331.59999999999997</v>
          </cell>
          <cell r="BM18">
            <v>0</v>
          </cell>
          <cell r="BN18">
            <v>0</v>
          </cell>
          <cell r="BO18">
            <v>0</v>
          </cell>
          <cell r="BP18">
            <v>77.900000000000091</v>
          </cell>
          <cell r="BQ18">
            <v>0</v>
          </cell>
          <cell r="BR18">
            <v>79.599999999999994</v>
          </cell>
          <cell r="BS18">
            <v>0</v>
          </cell>
          <cell r="BT18">
            <v>199.36</v>
          </cell>
          <cell r="BU18">
            <v>0</v>
          </cell>
          <cell r="BV18">
            <v>0</v>
          </cell>
          <cell r="BW18">
            <v>0</v>
          </cell>
          <cell r="BX18">
            <v>72.700000000000045</v>
          </cell>
          <cell r="BY18">
            <v>0</v>
          </cell>
          <cell r="BZ18">
            <v>154.19999999999999</v>
          </cell>
          <cell r="CA18">
            <v>0</v>
          </cell>
          <cell r="CB18">
            <v>152</v>
          </cell>
          <cell r="CC18">
            <v>0</v>
          </cell>
          <cell r="CD18">
            <v>38.600000000000023</v>
          </cell>
          <cell r="CE18" t="e">
            <v>#N/A</v>
          </cell>
          <cell r="CF18" t="e">
            <v>#N/A</v>
          </cell>
          <cell r="CG18" t="e">
            <v>#N/A</v>
          </cell>
          <cell r="CH18" t="e">
            <v>#N/A</v>
          </cell>
          <cell r="CI18" t="e">
            <v>#N/A</v>
          </cell>
          <cell r="CJ18" t="e">
            <v>#N/A</v>
          </cell>
          <cell r="CK18" t="e">
            <v>#N/A</v>
          </cell>
          <cell r="CL18" t="e">
            <v>#N/A</v>
          </cell>
          <cell r="CM18" t="e">
            <v>#N/A</v>
          </cell>
          <cell r="CN18" t="e">
            <v>#N/A</v>
          </cell>
          <cell r="CO18" t="e">
            <v>#N/A</v>
          </cell>
          <cell r="CP18" t="e">
            <v>#N/A</v>
          </cell>
        </row>
        <row r="19">
          <cell r="C19">
            <v>9348297</v>
          </cell>
          <cell r="BC19">
            <v>0</v>
          </cell>
          <cell r="BD19">
            <v>29.23</v>
          </cell>
          <cell r="BE19">
            <v>0</v>
          </cell>
          <cell r="BF19">
            <v>252.15</v>
          </cell>
          <cell r="BG19">
            <v>0</v>
          </cell>
          <cell r="BH19">
            <v>189.10000000000002</v>
          </cell>
          <cell r="BI19">
            <v>0</v>
          </cell>
          <cell r="BJ19">
            <v>66.499999999999972</v>
          </cell>
          <cell r="BK19">
            <v>0</v>
          </cell>
          <cell r="BL19">
            <v>181.19999999999996</v>
          </cell>
          <cell r="BM19">
            <v>0</v>
          </cell>
          <cell r="BN19">
            <v>75.300000000000011</v>
          </cell>
          <cell r="BO19">
            <v>0</v>
          </cell>
          <cell r="BP19">
            <v>141.20000000000005</v>
          </cell>
          <cell r="BQ19">
            <v>0</v>
          </cell>
          <cell r="BR19">
            <v>75.300000000000011</v>
          </cell>
          <cell r="BS19">
            <v>82.45</v>
          </cell>
          <cell r="BT19">
            <v>242.43999999999994</v>
          </cell>
          <cell r="BU19">
            <v>0</v>
          </cell>
          <cell r="BV19">
            <v>52.506999999999948</v>
          </cell>
          <cell r="BW19">
            <v>92.999999999999986</v>
          </cell>
          <cell r="BX19">
            <v>77.100000000000023</v>
          </cell>
          <cell r="BY19">
            <v>0</v>
          </cell>
          <cell r="BZ19">
            <v>60.800000000000068</v>
          </cell>
          <cell r="CA19">
            <v>32.800000000000011</v>
          </cell>
          <cell r="CB19">
            <v>-3</v>
          </cell>
          <cell r="CC19">
            <v>0</v>
          </cell>
          <cell r="CD19">
            <v>102.30000000000098</v>
          </cell>
          <cell r="CE19">
            <v>172.14</v>
          </cell>
          <cell r="CF19">
            <v>-6.5</v>
          </cell>
          <cell r="CG19">
            <v>0</v>
          </cell>
          <cell r="CH19">
            <v>67.639999999999986</v>
          </cell>
          <cell r="CI19">
            <v>54.400000000000034</v>
          </cell>
          <cell r="CJ19">
            <v>0</v>
          </cell>
          <cell r="CK19">
            <v>0</v>
          </cell>
          <cell r="CL19">
            <v>368.099999999999</v>
          </cell>
          <cell r="CM19">
            <v>0</v>
          </cell>
          <cell r="CN19">
            <v>0</v>
          </cell>
          <cell r="CO19">
            <v>0</v>
          </cell>
          <cell r="CP19">
            <v>159.5</v>
          </cell>
        </row>
        <row r="20">
          <cell r="C20">
            <v>9333814</v>
          </cell>
          <cell r="BC20">
            <v>0</v>
          </cell>
          <cell r="BD20">
            <v>394.88</v>
          </cell>
          <cell r="BE20">
            <v>0</v>
          </cell>
          <cell r="BF20">
            <v>19.600000000000001</v>
          </cell>
          <cell r="BG20">
            <v>0</v>
          </cell>
          <cell r="BH20">
            <v>287.99</v>
          </cell>
          <cell r="BI20">
            <v>0.68</v>
          </cell>
          <cell r="BJ20">
            <v>60.219999999999992</v>
          </cell>
          <cell r="BK20">
            <v>0</v>
          </cell>
          <cell r="BL20">
            <v>83.600000000000023</v>
          </cell>
          <cell r="BM20">
            <v>0</v>
          </cell>
          <cell r="BN20">
            <v>3.7600000000000051</v>
          </cell>
          <cell r="BO20">
            <v>0</v>
          </cell>
          <cell r="BP20">
            <v>52.669999999999959</v>
          </cell>
          <cell r="BQ20">
            <v>0</v>
          </cell>
          <cell r="BR20">
            <v>17.47</v>
          </cell>
          <cell r="BS20">
            <v>0</v>
          </cell>
          <cell r="BT20">
            <v>173.60000000000002</v>
          </cell>
          <cell r="BU20">
            <v>0</v>
          </cell>
          <cell r="BV20">
            <v>12.210000000000008</v>
          </cell>
          <cell r="BW20">
            <v>0</v>
          </cell>
          <cell r="BX20">
            <v>244.08999999999992</v>
          </cell>
          <cell r="BY20">
            <v>0</v>
          </cell>
          <cell r="BZ20">
            <v>10.289999999999992</v>
          </cell>
          <cell r="CA20">
            <v>0</v>
          </cell>
          <cell r="CB20">
            <v>203.11000000000013</v>
          </cell>
          <cell r="CC20">
            <v>0</v>
          </cell>
          <cell r="CD20">
            <v>36.760000000000005</v>
          </cell>
          <cell r="CE20">
            <v>0</v>
          </cell>
          <cell r="CF20">
            <v>208.31999999999994</v>
          </cell>
          <cell r="CG20">
            <v>0</v>
          </cell>
          <cell r="CH20">
            <v>143.91000000000003</v>
          </cell>
          <cell r="CI20">
            <v>0</v>
          </cell>
          <cell r="CJ20">
            <v>48.240000000000009</v>
          </cell>
          <cell r="CK20">
            <v>0</v>
          </cell>
          <cell r="CL20">
            <v>178.82999999999998</v>
          </cell>
          <cell r="CM20">
            <v>0</v>
          </cell>
          <cell r="CN20">
            <v>0</v>
          </cell>
          <cell r="CO20">
            <v>0</v>
          </cell>
          <cell r="CP20">
            <v>2.3999999999999773</v>
          </cell>
        </row>
        <row r="21">
          <cell r="C21">
            <v>9395989</v>
          </cell>
          <cell r="BC21">
            <v>0</v>
          </cell>
          <cell r="BD21">
            <v>33.1</v>
          </cell>
          <cell r="BE21">
            <v>0</v>
          </cell>
          <cell r="BF21">
            <v>300.74</v>
          </cell>
          <cell r="BG21">
            <v>39.07</v>
          </cell>
          <cell r="BH21">
            <v>84.94</v>
          </cell>
          <cell r="BI21">
            <v>0</v>
          </cell>
          <cell r="BJ21">
            <v>80.430000000000007</v>
          </cell>
          <cell r="BK21">
            <v>46.46</v>
          </cell>
          <cell r="BL21">
            <v>99.189999999999984</v>
          </cell>
          <cell r="BM21">
            <v>0</v>
          </cell>
          <cell r="BN21">
            <v>79.839999999999975</v>
          </cell>
          <cell r="BO21">
            <v>197.79</v>
          </cell>
          <cell r="BP21">
            <v>135.4</v>
          </cell>
          <cell r="BQ21">
            <v>0</v>
          </cell>
          <cell r="BR21">
            <v>62.870000000000005</v>
          </cell>
          <cell r="BS21">
            <v>113.19</v>
          </cell>
          <cell r="BT21">
            <v>210.20000000000005</v>
          </cell>
          <cell r="BU21">
            <v>0</v>
          </cell>
          <cell r="BV21">
            <v>101.01999999999998</v>
          </cell>
          <cell r="BW21">
            <v>105.12</v>
          </cell>
          <cell r="BX21">
            <v>0</v>
          </cell>
          <cell r="BY21">
            <v>0</v>
          </cell>
          <cell r="BZ21">
            <v>201.969999999999</v>
          </cell>
          <cell r="CA21">
            <v>19.399999999999977</v>
          </cell>
          <cell r="CB21">
            <v>56.629999999999995</v>
          </cell>
          <cell r="CC21">
            <v>0</v>
          </cell>
          <cell r="CD21">
            <v>94.230000000000018</v>
          </cell>
          <cell r="CE21">
            <v>2.8799999999999955</v>
          </cell>
          <cell r="CF21">
            <v>144.31999999999994</v>
          </cell>
          <cell r="CG21">
            <v>0</v>
          </cell>
          <cell r="CH21">
            <v>101.26000000000101</v>
          </cell>
          <cell r="CI21">
            <v>0</v>
          </cell>
          <cell r="CJ21">
            <v>158.59000000000003</v>
          </cell>
          <cell r="CK21">
            <v>0</v>
          </cell>
          <cell r="CL21">
            <v>102.38</v>
          </cell>
          <cell r="CM21">
            <v>0</v>
          </cell>
          <cell r="CN21">
            <v>0</v>
          </cell>
          <cell r="CO21">
            <v>0</v>
          </cell>
          <cell r="CP21">
            <v>291.15000000000009</v>
          </cell>
        </row>
        <row r="22">
          <cell r="C22">
            <v>9439814</v>
          </cell>
          <cell r="BC22">
            <v>0</v>
          </cell>
          <cell r="BD22">
            <v>64.56</v>
          </cell>
          <cell r="BE22">
            <v>0</v>
          </cell>
          <cell r="BF22">
            <v>98.39</v>
          </cell>
          <cell r="BG22">
            <v>0</v>
          </cell>
          <cell r="BH22">
            <v>0</v>
          </cell>
          <cell r="BI22">
            <v>0</v>
          </cell>
          <cell r="BJ22">
            <v>183.3</v>
          </cell>
          <cell r="BK22">
            <v>0</v>
          </cell>
          <cell r="BL22">
            <v>114.56</v>
          </cell>
          <cell r="BM22">
            <v>0</v>
          </cell>
          <cell r="BN22">
            <v>67.339999999999975</v>
          </cell>
          <cell r="BO22">
            <v>62.13</v>
          </cell>
          <cell r="BP22">
            <v>70.289999999999992</v>
          </cell>
          <cell r="BQ22">
            <v>0</v>
          </cell>
          <cell r="BR22">
            <v>84.29000000000002</v>
          </cell>
          <cell r="BS22">
            <v>49.82</v>
          </cell>
          <cell r="BT22">
            <v>131.27000000000001</v>
          </cell>
          <cell r="BU22">
            <v>0</v>
          </cell>
          <cell r="BV22">
            <v>50.94</v>
          </cell>
          <cell r="BW22">
            <v>0</v>
          </cell>
          <cell r="BX22">
            <v>75.71999999999997</v>
          </cell>
          <cell r="BY22">
            <v>0</v>
          </cell>
          <cell r="BZ22">
            <v>47.159999999999968</v>
          </cell>
          <cell r="CA22">
            <v>0</v>
          </cell>
          <cell r="CB22">
            <v>134.59000000000003</v>
          </cell>
          <cell r="CC22">
            <v>0</v>
          </cell>
          <cell r="CD22">
            <v>47.980000000000018</v>
          </cell>
          <cell r="CE22">
            <v>0</v>
          </cell>
          <cell r="CF22">
            <v>194.61</v>
          </cell>
          <cell r="CG22">
            <v>0</v>
          </cell>
          <cell r="CH22">
            <v>2.2799999999999727</v>
          </cell>
          <cell r="CI22">
            <v>0</v>
          </cell>
          <cell r="CJ22">
            <v>58.909999999999968</v>
          </cell>
          <cell r="CK22">
            <v>0</v>
          </cell>
          <cell r="CL22">
            <v>50.040000000000077</v>
          </cell>
          <cell r="CM22">
            <v>0</v>
          </cell>
          <cell r="CN22">
            <v>0</v>
          </cell>
          <cell r="CO22">
            <v>0</v>
          </cell>
          <cell r="CP22">
            <v>0</v>
          </cell>
        </row>
        <row r="23">
          <cell r="C23">
            <v>9439826</v>
          </cell>
          <cell r="BC23">
            <v>216.88</v>
          </cell>
          <cell r="BD23">
            <v>0</v>
          </cell>
          <cell r="BE23">
            <v>0</v>
          </cell>
          <cell r="BF23">
            <v>24.54</v>
          </cell>
          <cell r="BG23">
            <v>92.93</v>
          </cell>
          <cell r="BH23">
            <v>108.06</v>
          </cell>
          <cell r="BI23">
            <v>0</v>
          </cell>
          <cell r="BJ23">
            <v>5.8500000000000014</v>
          </cell>
          <cell r="BK23">
            <v>0</v>
          </cell>
          <cell r="BL23">
            <v>296.88</v>
          </cell>
          <cell r="BM23">
            <v>2.14</v>
          </cell>
          <cell r="BN23">
            <v>12.549999999999997</v>
          </cell>
          <cell r="BO23">
            <v>10.439999999999998</v>
          </cell>
          <cell r="BP23">
            <v>225.03000000000003</v>
          </cell>
          <cell r="BQ23">
            <v>0</v>
          </cell>
          <cell r="BR23">
            <v>10.340000000000003</v>
          </cell>
          <cell r="BS23">
            <v>0</v>
          </cell>
          <cell r="BT23">
            <v>130.40999999999997</v>
          </cell>
          <cell r="BU23">
            <v>0</v>
          </cell>
          <cell r="BV23">
            <v>3.8699999999999974</v>
          </cell>
          <cell r="BW23">
            <v>0</v>
          </cell>
          <cell r="BX23">
            <v>212.70000000000005</v>
          </cell>
          <cell r="BY23">
            <v>0</v>
          </cell>
          <cell r="BZ23">
            <v>9.7899999999999991</v>
          </cell>
          <cell r="CA23">
            <v>0</v>
          </cell>
          <cell r="CB23">
            <v>183.71999999999991</v>
          </cell>
          <cell r="CC23">
            <v>0</v>
          </cell>
          <cell r="CD23">
            <v>6.1300000000001091</v>
          </cell>
          <cell r="CE23">
            <v>0</v>
          </cell>
          <cell r="CF23">
            <v>181.06999999999994</v>
          </cell>
          <cell r="CG23">
            <v>0</v>
          </cell>
          <cell r="CH23">
            <v>8.7700000000000955</v>
          </cell>
          <cell r="CI23">
            <v>0</v>
          </cell>
          <cell r="CJ23">
            <v>71.740000000000009</v>
          </cell>
          <cell r="CK23">
            <v>0</v>
          </cell>
          <cell r="CL23">
            <v>151.16999999999979</v>
          </cell>
          <cell r="CM23">
            <v>0</v>
          </cell>
          <cell r="CN23">
            <v>0</v>
          </cell>
          <cell r="CO23">
            <v>0</v>
          </cell>
          <cell r="CP23">
            <v>267.79000000000002</v>
          </cell>
        </row>
        <row r="24">
          <cell r="C24">
            <v>9439840</v>
          </cell>
          <cell r="BC24">
            <v>0</v>
          </cell>
          <cell r="BD24">
            <v>0</v>
          </cell>
          <cell r="BE24">
            <v>0</v>
          </cell>
          <cell r="BF24">
            <v>0</v>
          </cell>
          <cell r="BG24">
            <v>0</v>
          </cell>
          <cell r="BH24">
            <v>0</v>
          </cell>
          <cell r="BI24">
            <v>0</v>
          </cell>
          <cell r="BJ24">
            <v>0</v>
          </cell>
          <cell r="BK24">
            <v>97.81</v>
          </cell>
          <cell r="BL24">
            <v>0</v>
          </cell>
          <cell r="BM24">
            <v>0</v>
          </cell>
          <cell r="BN24">
            <v>137.97999999999999</v>
          </cell>
          <cell r="BO24">
            <v>170.02999999999997</v>
          </cell>
          <cell r="BP24">
            <v>108.49</v>
          </cell>
          <cell r="BQ24">
            <v>0</v>
          </cell>
          <cell r="BR24">
            <v>170.02</v>
          </cell>
          <cell r="BS24">
            <v>224.98000000000002</v>
          </cell>
          <cell r="BT24">
            <v>4.4200000000000017</v>
          </cell>
          <cell r="BU24">
            <v>0</v>
          </cell>
          <cell r="BV24">
            <v>104.36000000000001</v>
          </cell>
          <cell r="BW24">
            <v>43.56</v>
          </cell>
          <cell r="BX24">
            <v>104.643</v>
          </cell>
          <cell r="BY24">
            <v>0</v>
          </cell>
          <cell r="BZ24">
            <v>26.620000000000005</v>
          </cell>
          <cell r="CA24">
            <v>53.32000000000005</v>
          </cell>
          <cell r="CB24">
            <v>45.093999999999994</v>
          </cell>
          <cell r="CC24">
            <v>0</v>
          </cell>
          <cell r="CD24">
            <v>94.590000000000032</v>
          </cell>
          <cell r="CE24">
            <v>0</v>
          </cell>
          <cell r="CF24">
            <v>166.64</v>
          </cell>
          <cell r="CG24">
            <v>0</v>
          </cell>
          <cell r="CH24">
            <v>9.8199999999999363</v>
          </cell>
          <cell r="CI24">
            <v>23.719999999999914</v>
          </cell>
          <cell r="CJ24">
            <v>121.57999999999998</v>
          </cell>
          <cell r="CK24">
            <v>0</v>
          </cell>
          <cell r="CL24">
            <v>100.5</v>
          </cell>
          <cell r="CM24">
            <v>0</v>
          </cell>
          <cell r="CN24">
            <v>3.1399999999999864</v>
          </cell>
          <cell r="CO24">
            <v>0</v>
          </cell>
          <cell r="CP24">
            <v>190.56000000000006</v>
          </cell>
        </row>
        <row r="25">
          <cell r="C25">
            <v>9466738</v>
          </cell>
          <cell r="BC25">
            <v>0</v>
          </cell>
          <cell r="BD25">
            <v>0</v>
          </cell>
          <cell r="BE25">
            <v>0</v>
          </cell>
          <cell r="BF25">
            <v>174.51</v>
          </cell>
          <cell r="BG25">
            <v>19.21</v>
          </cell>
          <cell r="BH25">
            <v>126.39</v>
          </cell>
          <cell r="BI25">
            <v>0</v>
          </cell>
          <cell r="BJ25">
            <v>17.100000000000023</v>
          </cell>
          <cell r="BK25">
            <v>0</v>
          </cell>
          <cell r="BL25">
            <v>144.38</v>
          </cell>
          <cell r="BM25">
            <v>0</v>
          </cell>
          <cell r="BN25">
            <v>21.239999999999981</v>
          </cell>
          <cell r="BO25">
            <v>61.93</v>
          </cell>
          <cell r="BP25">
            <v>69.470000000000027</v>
          </cell>
          <cell r="BQ25">
            <v>0</v>
          </cell>
          <cell r="BR25">
            <v>16.400000000000006</v>
          </cell>
          <cell r="BS25">
            <v>127.57000000000001</v>
          </cell>
          <cell r="BT25">
            <v>86</v>
          </cell>
          <cell r="BU25">
            <v>0</v>
          </cell>
          <cell r="BV25">
            <v>122.07</v>
          </cell>
          <cell r="BW25">
            <v>114.20000000000002</v>
          </cell>
          <cell r="BX25">
            <v>0</v>
          </cell>
          <cell r="BY25">
            <v>0</v>
          </cell>
          <cell r="BZ25">
            <v>144.25</v>
          </cell>
          <cell r="CA25">
            <v>79.5</v>
          </cell>
          <cell r="CB25">
            <v>62.930000000000007</v>
          </cell>
          <cell r="CC25">
            <v>0</v>
          </cell>
          <cell r="CD25">
            <v>50.94</v>
          </cell>
          <cell r="CE25">
            <v>104.09999999999997</v>
          </cell>
          <cell r="CF25">
            <v>37.129999999999939</v>
          </cell>
          <cell r="CG25">
            <v>0</v>
          </cell>
          <cell r="CH25">
            <v>109.60000000000002</v>
          </cell>
          <cell r="CI25">
            <v>108.24000000000001</v>
          </cell>
          <cell r="CJ25">
            <v>0</v>
          </cell>
          <cell r="CK25">
            <v>0</v>
          </cell>
          <cell r="CL25">
            <v>177.14</v>
          </cell>
          <cell r="CM25">
            <v>145.05999999999995</v>
          </cell>
          <cell r="CN25">
            <v>168.26</v>
          </cell>
          <cell r="CO25">
            <v>0</v>
          </cell>
          <cell r="CP25">
            <v>24.269999999999982</v>
          </cell>
        </row>
        <row r="26">
          <cell r="C26">
            <v>9466714</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115.48099999999999</v>
          </cell>
          <cell r="BT26">
            <v>0</v>
          </cell>
          <cell r="BU26">
            <v>0</v>
          </cell>
          <cell r="BV26">
            <v>227.61799999999999</v>
          </cell>
          <cell r="BW26">
            <v>147.46899999999999</v>
          </cell>
          <cell r="BX26">
            <v>0</v>
          </cell>
          <cell r="BY26">
            <v>0</v>
          </cell>
          <cell r="BZ26">
            <v>158.70699999999999</v>
          </cell>
          <cell r="CA26">
            <v>75.273000000000025</v>
          </cell>
          <cell r="CB26">
            <v>43.384</v>
          </cell>
          <cell r="CC26">
            <v>0</v>
          </cell>
          <cell r="CD26">
            <v>257.12500000000006</v>
          </cell>
          <cell r="CE26">
            <v>0</v>
          </cell>
          <cell r="CF26">
            <v>58.858000000000004</v>
          </cell>
          <cell r="CG26">
            <v>0</v>
          </cell>
          <cell r="CH26">
            <v>113.76999999999998</v>
          </cell>
          <cell r="CI26">
            <v>10.40100000000001</v>
          </cell>
          <cell r="CJ26">
            <v>7.75</v>
          </cell>
          <cell r="CK26">
            <v>0</v>
          </cell>
          <cell r="CL26">
            <v>280.61300000000006</v>
          </cell>
          <cell r="CM26">
            <v>0</v>
          </cell>
          <cell r="CN26">
            <v>0</v>
          </cell>
          <cell r="CO26">
            <v>0</v>
          </cell>
          <cell r="CP26">
            <v>305.36999999999989</v>
          </cell>
        </row>
        <row r="27">
          <cell r="C27">
            <v>9466740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8.6999999999999993</v>
          </cell>
          <cell r="BY27">
            <v>0</v>
          </cell>
          <cell r="BZ27">
            <v>78.7</v>
          </cell>
          <cell r="CA27">
            <v>104.5</v>
          </cell>
          <cell r="CB27">
            <v>0</v>
          </cell>
          <cell r="CC27">
            <v>0</v>
          </cell>
          <cell r="CD27">
            <v>227.76</v>
          </cell>
          <cell r="CE27">
            <v>79.099999999999994</v>
          </cell>
          <cell r="CF27">
            <v>107.336</v>
          </cell>
          <cell r="CG27">
            <v>0</v>
          </cell>
          <cell r="CH27">
            <v>95.81</v>
          </cell>
          <cell r="CI27">
            <v>133.17999999999998</v>
          </cell>
          <cell r="CJ27">
            <v>210.67700000000002</v>
          </cell>
          <cell r="CK27">
            <v>0</v>
          </cell>
          <cell r="CL27">
            <v>5.1000000000000227</v>
          </cell>
          <cell r="CM27">
            <v>127.64000000000004</v>
          </cell>
          <cell r="CN27">
            <v>22.359999999999957</v>
          </cell>
          <cell r="CO27">
            <v>0</v>
          </cell>
          <cell r="CP27">
            <v>173.11</v>
          </cell>
        </row>
        <row r="28">
          <cell r="C28">
            <v>9382504</v>
          </cell>
          <cell r="BC28">
            <v>26.77</v>
          </cell>
          <cell r="BD28">
            <v>159.24</v>
          </cell>
          <cell r="BE28">
            <v>0</v>
          </cell>
          <cell r="BF28">
            <v>15.7</v>
          </cell>
          <cell r="BG28">
            <v>0</v>
          </cell>
          <cell r="BH28">
            <v>185.57999999999998</v>
          </cell>
          <cell r="BI28">
            <v>0</v>
          </cell>
          <cell r="BJ28">
            <v>27.099999999999998</v>
          </cell>
          <cell r="BK28">
            <v>0</v>
          </cell>
          <cell r="BL28">
            <v>299.83</v>
          </cell>
          <cell r="BM28">
            <v>0</v>
          </cell>
          <cell r="BN28">
            <v>13.310000000000002</v>
          </cell>
          <cell r="BO28">
            <v>15.98</v>
          </cell>
          <cell r="BP28">
            <v>175.36</v>
          </cell>
          <cell r="BQ28">
            <v>0</v>
          </cell>
          <cell r="BR28">
            <v>19.260000000000005</v>
          </cell>
          <cell r="BS28">
            <v>0</v>
          </cell>
          <cell r="BT28">
            <v>134.35000000000002</v>
          </cell>
          <cell r="BU28">
            <v>0</v>
          </cell>
          <cell r="BV28">
            <v>24.659999999999997</v>
          </cell>
          <cell r="BW28">
            <v>0</v>
          </cell>
          <cell r="BX28">
            <v>208.16999999999996</v>
          </cell>
          <cell r="BY28">
            <v>0</v>
          </cell>
          <cell r="BZ28">
            <v>11.739999999999995</v>
          </cell>
          <cell r="CA28">
            <v>0</v>
          </cell>
          <cell r="CB28">
            <v>132.23000000000002</v>
          </cell>
          <cell r="CC28">
            <v>0</v>
          </cell>
          <cell r="CD28">
            <v>20.709999999999994</v>
          </cell>
          <cell r="CE28">
            <v>0</v>
          </cell>
          <cell r="CF28">
            <v>238.90000000000009</v>
          </cell>
          <cell r="CG28">
            <v>0</v>
          </cell>
          <cell r="CH28">
            <v>13.969999999999999</v>
          </cell>
          <cell r="CI28">
            <v>0</v>
          </cell>
          <cell r="CJ28">
            <v>90.6099999999999</v>
          </cell>
          <cell r="CK28">
            <v>0</v>
          </cell>
          <cell r="CL28">
            <v>120.99000000000001</v>
          </cell>
          <cell r="CM28">
            <v>0</v>
          </cell>
          <cell r="CN28">
            <v>84.380000000000109</v>
          </cell>
          <cell r="CO28">
            <v>0</v>
          </cell>
          <cell r="CP28">
            <v>109.30000000000001</v>
          </cell>
        </row>
        <row r="29">
          <cell r="C29">
            <v>9473925</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134.19999999999999</v>
          </cell>
          <cell r="CF29">
            <v>0</v>
          </cell>
          <cell r="CG29">
            <v>0</v>
          </cell>
          <cell r="CH29">
            <v>1.5</v>
          </cell>
          <cell r="CI29">
            <v>436.7</v>
          </cell>
          <cell r="CJ29">
            <v>0</v>
          </cell>
          <cell r="CK29">
            <v>2.4</v>
          </cell>
          <cell r="CL29">
            <v>0.60000000000000009</v>
          </cell>
          <cell r="CM29">
            <v>354.5</v>
          </cell>
          <cell r="CN29">
            <v>0</v>
          </cell>
          <cell r="CO29">
            <v>7.1999999999999993</v>
          </cell>
          <cell r="CP29">
            <v>28.36</v>
          </cell>
        </row>
        <row r="30">
          <cell r="C30">
            <v>9460459</v>
          </cell>
          <cell r="BC30" t="e">
            <v>#N/A</v>
          </cell>
          <cell r="BD30" t="e">
            <v>#N/A</v>
          </cell>
          <cell r="BE30" t="e">
            <v>#N/A</v>
          </cell>
          <cell r="BF30" t="e">
            <v>#N/A</v>
          </cell>
          <cell r="BG30" t="e">
            <v>#N/A</v>
          </cell>
          <cell r="BH30" t="e">
            <v>#N/A</v>
          </cell>
          <cell r="BI30" t="e">
            <v>#N/A</v>
          </cell>
          <cell r="BJ30" t="e">
            <v>#N/A</v>
          </cell>
          <cell r="BK30" t="e">
            <v>#N/A</v>
          </cell>
          <cell r="BL30" t="e">
            <v>#N/A</v>
          </cell>
          <cell r="BM30" t="e">
            <v>#N/A</v>
          </cell>
          <cell r="BN30" t="e">
            <v>#N/A</v>
          </cell>
          <cell r="BO30" t="e">
            <v>#N/A</v>
          </cell>
          <cell r="BP30" t="e">
            <v>#N/A</v>
          </cell>
          <cell r="BQ30" t="e">
            <v>#N/A</v>
          </cell>
          <cell r="BR30" t="e">
            <v>#N/A</v>
          </cell>
          <cell r="BS30" t="e">
            <v>#N/A</v>
          </cell>
          <cell r="BT30" t="e">
            <v>#N/A</v>
          </cell>
          <cell r="BU30" t="e">
            <v>#N/A</v>
          </cell>
          <cell r="BV30" t="e">
            <v>#N/A</v>
          </cell>
          <cell r="BW30" t="e">
            <v>#N/A</v>
          </cell>
          <cell r="BX30" t="e">
            <v>#N/A</v>
          </cell>
          <cell r="BY30" t="e">
            <v>#N/A</v>
          </cell>
          <cell r="BZ30" t="e">
            <v>#N/A</v>
          </cell>
          <cell r="CA30" t="e">
            <v>#N/A</v>
          </cell>
          <cell r="CB30" t="e">
            <v>#N/A</v>
          </cell>
          <cell r="CC30" t="e">
            <v>#N/A</v>
          </cell>
          <cell r="CD30" t="e">
            <v>#N/A</v>
          </cell>
          <cell r="CE30" t="e">
            <v>#N/A</v>
          </cell>
          <cell r="CF30" t="e">
            <v>#N/A</v>
          </cell>
          <cell r="CG30" t="e">
            <v>#N/A</v>
          </cell>
          <cell r="CH30" t="e">
            <v>#N/A</v>
          </cell>
          <cell r="CI30">
            <v>234.2</v>
          </cell>
          <cell r="CJ30">
            <v>0</v>
          </cell>
          <cell r="CK30">
            <v>0</v>
          </cell>
          <cell r="CL30">
            <v>25.3</v>
          </cell>
          <cell r="CM30">
            <v>263.00000000000006</v>
          </cell>
          <cell r="CN30">
            <v>0</v>
          </cell>
          <cell r="CO30">
            <v>0</v>
          </cell>
          <cell r="CP30">
            <v>10.8</v>
          </cell>
        </row>
        <row r="31">
          <cell r="C31">
            <v>9473913</v>
          </cell>
          <cell r="BC31" t="e">
            <v>#N/A</v>
          </cell>
          <cell r="BD31" t="e">
            <v>#N/A</v>
          </cell>
          <cell r="BE31" t="e">
            <v>#N/A</v>
          </cell>
          <cell r="BF31" t="e">
            <v>#N/A</v>
          </cell>
          <cell r="BG31" t="e">
            <v>#N/A</v>
          </cell>
          <cell r="BH31" t="e">
            <v>#N/A</v>
          </cell>
          <cell r="BI31" t="e">
            <v>#N/A</v>
          </cell>
          <cell r="BJ31" t="e">
            <v>#N/A</v>
          </cell>
          <cell r="BK31" t="e">
            <v>#N/A</v>
          </cell>
          <cell r="BL31" t="e">
            <v>#N/A</v>
          </cell>
          <cell r="BM31" t="e">
            <v>#N/A</v>
          </cell>
          <cell r="BN31" t="e">
            <v>#N/A</v>
          </cell>
          <cell r="BO31" t="e">
            <v>#N/A</v>
          </cell>
          <cell r="BP31" t="e">
            <v>#N/A</v>
          </cell>
          <cell r="BQ31" t="e">
            <v>#N/A</v>
          </cell>
          <cell r="BR31" t="e">
            <v>#N/A</v>
          </cell>
          <cell r="BS31" t="e">
            <v>#N/A</v>
          </cell>
          <cell r="BT31" t="e">
            <v>#N/A</v>
          </cell>
          <cell r="BU31" t="e">
            <v>#N/A</v>
          </cell>
          <cell r="BV31" t="e">
            <v>#N/A</v>
          </cell>
          <cell r="BW31" t="e">
            <v>#N/A</v>
          </cell>
          <cell r="BX31" t="e">
            <v>#N/A</v>
          </cell>
          <cell r="BY31" t="e">
            <v>#N/A</v>
          </cell>
          <cell r="BZ31" t="e">
            <v>#N/A</v>
          </cell>
          <cell r="CA31" t="e">
            <v>#N/A</v>
          </cell>
          <cell r="CB31" t="e">
            <v>#N/A</v>
          </cell>
          <cell r="CC31" t="e">
            <v>#N/A</v>
          </cell>
          <cell r="CD31" t="e">
            <v>#N/A</v>
          </cell>
          <cell r="CE31">
            <v>0</v>
          </cell>
          <cell r="CF31">
            <v>0</v>
          </cell>
          <cell r="CG31">
            <v>0</v>
          </cell>
          <cell r="CH31">
            <v>0</v>
          </cell>
          <cell r="CI31">
            <v>0</v>
          </cell>
          <cell r="CJ31">
            <v>0</v>
          </cell>
          <cell r="CK31">
            <v>0</v>
          </cell>
          <cell r="CL31">
            <v>0</v>
          </cell>
          <cell r="CM31">
            <v>0</v>
          </cell>
          <cell r="CN31">
            <v>0</v>
          </cell>
          <cell r="CO31">
            <v>0</v>
          </cell>
          <cell r="CP31">
            <v>0</v>
          </cell>
        </row>
        <row r="32">
          <cell r="C32">
            <v>9460461</v>
          </cell>
          <cell r="BC32" t="e">
            <v>#N/A</v>
          </cell>
          <cell r="BD32" t="e">
            <v>#N/A</v>
          </cell>
          <cell r="BE32" t="e">
            <v>#N/A</v>
          </cell>
          <cell r="BF32" t="e">
            <v>#N/A</v>
          </cell>
          <cell r="BG32" t="e">
            <v>#N/A</v>
          </cell>
          <cell r="BH32" t="e">
            <v>#N/A</v>
          </cell>
          <cell r="BI32" t="e">
            <v>#N/A</v>
          </cell>
          <cell r="BJ32" t="e">
            <v>#N/A</v>
          </cell>
          <cell r="BK32" t="e">
            <v>#N/A</v>
          </cell>
          <cell r="BL32" t="e">
            <v>#N/A</v>
          </cell>
          <cell r="BM32" t="e">
            <v>#N/A</v>
          </cell>
          <cell r="BN32" t="e">
            <v>#N/A</v>
          </cell>
          <cell r="BO32" t="e">
            <v>#N/A</v>
          </cell>
          <cell r="BP32" t="e">
            <v>#N/A</v>
          </cell>
          <cell r="BQ32" t="e">
            <v>#N/A</v>
          </cell>
          <cell r="BR32" t="e">
            <v>#N/A</v>
          </cell>
          <cell r="BS32" t="e">
            <v>#N/A</v>
          </cell>
          <cell r="BT32" t="e">
            <v>#N/A</v>
          </cell>
          <cell r="BU32" t="e">
            <v>#N/A</v>
          </cell>
          <cell r="BV32" t="e">
            <v>#N/A</v>
          </cell>
          <cell r="BW32" t="e">
            <v>#N/A</v>
          </cell>
          <cell r="BX32" t="e">
            <v>#N/A</v>
          </cell>
          <cell r="BY32" t="e">
            <v>#N/A</v>
          </cell>
          <cell r="BZ32" t="e">
            <v>#N/A</v>
          </cell>
          <cell r="CA32" t="e">
            <v>#N/A</v>
          </cell>
          <cell r="CB32" t="e">
            <v>#N/A</v>
          </cell>
          <cell r="CC32" t="e">
            <v>#N/A</v>
          </cell>
          <cell r="CD32" t="e">
            <v>#N/A</v>
          </cell>
          <cell r="CE32" t="e">
            <v>#N/A</v>
          </cell>
          <cell r="CF32" t="e">
            <v>#N/A</v>
          </cell>
          <cell r="CG32" t="e">
            <v>#N/A</v>
          </cell>
          <cell r="CH32" t="e">
            <v>#N/A</v>
          </cell>
          <cell r="CI32">
            <v>352.29</v>
          </cell>
          <cell r="CJ32">
            <v>0</v>
          </cell>
          <cell r="CK32">
            <v>0</v>
          </cell>
          <cell r="CL32">
            <v>3.62</v>
          </cell>
          <cell r="CM32">
            <v>526.15000000000009</v>
          </cell>
          <cell r="CN32">
            <v>0</v>
          </cell>
          <cell r="CO32">
            <v>0</v>
          </cell>
          <cell r="CP32">
            <v>2.87</v>
          </cell>
        </row>
        <row r="33">
          <cell r="C33">
            <v>9553397</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150.4</v>
          </cell>
          <cell r="CF33">
            <v>56.7</v>
          </cell>
          <cell r="CG33">
            <v>0</v>
          </cell>
          <cell r="CH33">
            <v>8.4</v>
          </cell>
          <cell r="CI33">
            <v>314.79999999999995</v>
          </cell>
          <cell r="CJ33">
            <v>0</v>
          </cell>
          <cell r="CK33">
            <v>0</v>
          </cell>
          <cell r="CL33">
            <v>4.5499999999999989</v>
          </cell>
          <cell r="CM33">
            <v>224.3</v>
          </cell>
          <cell r="CN33">
            <v>0</v>
          </cell>
          <cell r="CO33">
            <v>0</v>
          </cell>
          <cell r="CP33">
            <v>154.31300000000002</v>
          </cell>
        </row>
        <row r="34">
          <cell r="C34">
            <v>9486178</v>
          </cell>
          <cell r="BC34">
            <v>0</v>
          </cell>
          <cell r="BD34">
            <v>185.32</v>
          </cell>
          <cell r="BE34">
            <v>0</v>
          </cell>
          <cell r="BF34">
            <v>0</v>
          </cell>
          <cell r="BG34">
            <v>0</v>
          </cell>
          <cell r="BH34">
            <v>178.15000000000003</v>
          </cell>
          <cell r="BI34">
            <v>0</v>
          </cell>
          <cell r="BJ34">
            <v>5.05</v>
          </cell>
          <cell r="BK34">
            <v>0</v>
          </cell>
          <cell r="BL34">
            <v>277.77</v>
          </cell>
          <cell r="BM34">
            <v>0</v>
          </cell>
          <cell r="BN34">
            <v>0</v>
          </cell>
          <cell r="BO34">
            <v>116.73</v>
          </cell>
          <cell r="BP34">
            <v>163.70000000000005</v>
          </cell>
          <cell r="BQ34">
            <v>0</v>
          </cell>
          <cell r="BR34">
            <v>4.3</v>
          </cell>
          <cell r="BS34">
            <v>0</v>
          </cell>
          <cell r="BT34">
            <v>131.05000000000098</v>
          </cell>
          <cell r="BU34">
            <v>0</v>
          </cell>
          <cell r="BV34">
            <v>50.3</v>
          </cell>
          <cell r="BW34">
            <v>217</v>
          </cell>
          <cell r="BX34">
            <v>109.44999999999902</v>
          </cell>
          <cell r="BY34">
            <v>0</v>
          </cell>
          <cell r="BZ34">
            <v>0</v>
          </cell>
          <cell r="CA34">
            <v>0</v>
          </cell>
          <cell r="CB34">
            <v>0</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row>
        <row r="35">
          <cell r="C35">
            <v>9486166</v>
          </cell>
          <cell r="BC35">
            <v>0</v>
          </cell>
          <cell r="BD35">
            <v>239.7</v>
          </cell>
          <cell r="BE35">
            <v>0</v>
          </cell>
          <cell r="BF35">
            <v>1.1000000000000001</v>
          </cell>
          <cell r="BG35">
            <v>0</v>
          </cell>
          <cell r="BH35">
            <v>49.319999999999993</v>
          </cell>
          <cell r="BI35">
            <v>0</v>
          </cell>
          <cell r="BJ35">
            <v>79.150000000000006</v>
          </cell>
          <cell r="BK35">
            <v>0</v>
          </cell>
          <cell r="BL35">
            <v>0</v>
          </cell>
          <cell r="BM35">
            <v>0</v>
          </cell>
          <cell r="BN35">
            <v>7.9899999999999949</v>
          </cell>
          <cell r="BO35">
            <v>0</v>
          </cell>
          <cell r="BP35">
            <v>86.230000000000018</v>
          </cell>
          <cell r="BQ35">
            <v>0</v>
          </cell>
          <cell r="BR35">
            <v>31.850000000000009</v>
          </cell>
          <cell r="BS35">
            <v>0</v>
          </cell>
          <cell r="BT35">
            <v>148.74</v>
          </cell>
          <cell r="BU35">
            <v>0</v>
          </cell>
          <cell r="BV35">
            <v>3.519999999999996</v>
          </cell>
          <cell r="BW35">
            <v>0</v>
          </cell>
          <cell r="BX35">
            <v>131.33000000000004</v>
          </cell>
          <cell r="BY35">
            <v>0</v>
          </cell>
          <cell r="BZ35">
            <v>24.679999999999993</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row>
        <row r="36">
          <cell r="C36">
            <v>9587843</v>
          </cell>
          <cell r="BC36">
            <v>206.8</v>
          </cell>
          <cell r="BD36">
            <v>0</v>
          </cell>
          <cell r="BE36">
            <v>0</v>
          </cell>
          <cell r="BF36">
            <v>21.1</v>
          </cell>
          <cell r="BG36">
            <v>224.3</v>
          </cell>
          <cell r="BH36">
            <v>0</v>
          </cell>
          <cell r="BI36">
            <v>0</v>
          </cell>
          <cell r="BJ36">
            <v>57.6</v>
          </cell>
          <cell r="BK36">
            <v>198.01</v>
          </cell>
          <cell r="BL36">
            <v>0</v>
          </cell>
          <cell r="BM36">
            <v>0</v>
          </cell>
          <cell r="BN36">
            <v>83.202999999999989</v>
          </cell>
          <cell r="BO36">
            <v>276.29999999999995</v>
          </cell>
          <cell r="BP36">
            <v>0</v>
          </cell>
          <cell r="BQ36">
            <v>0</v>
          </cell>
          <cell r="BR36">
            <v>76.900000000000006</v>
          </cell>
          <cell r="BS36">
            <v>302.50000000000011</v>
          </cell>
          <cell r="BT36">
            <v>0</v>
          </cell>
          <cell r="BU36">
            <v>0</v>
          </cell>
          <cell r="BV36">
            <v>83.5</v>
          </cell>
          <cell r="BW36">
            <v>245.48000000000002</v>
          </cell>
          <cell r="BX36">
            <v>0</v>
          </cell>
          <cell r="BY36">
            <v>0</v>
          </cell>
          <cell r="BZ36">
            <v>56.399999999999977</v>
          </cell>
          <cell r="CA36">
            <v>336.30999999999995</v>
          </cell>
          <cell r="CB36">
            <v>0</v>
          </cell>
          <cell r="CC36">
            <v>0</v>
          </cell>
          <cell r="CD36">
            <v>22.770000000000039</v>
          </cell>
          <cell r="CE36">
            <v>241.81999999999994</v>
          </cell>
          <cell r="CF36">
            <v>0</v>
          </cell>
          <cell r="CG36">
            <v>0</v>
          </cell>
          <cell r="CH36">
            <v>100.69999999999999</v>
          </cell>
          <cell r="CI36">
            <v>264.30000000000018</v>
          </cell>
          <cell r="CJ36">
            <v>0</v>
          </cell>
          <cell r="CK36">
            <v>0</v>
          </cell>
          <cell r="CL36">
            <v>44.129999999999995</v>
          </cell>
          <cell r="CM36">
            <v>293.80999999999995</v>
          </cell>
          <cell r="CN36">
            <v>0</v>
          </cell>
          <cell r="CO36">
            <v>0</v>
          </cell>
          <cell r="CP36">
            <v>27.710000000000036</v>
          </cell>
        </row>
        <row r="37">
          <cell r="C37">
            <v>9383974</v>
          </cell>
          <cell r="BC37">
            <v>248.7</v>
          </cell>
          <cell r="BD37">
            <v>0</v>
          </cell>
          <cell r="BE37">
            <v>0</v>
          </cell>
          <cell r="BF37">
            <v>0</v>
          </cell>
          <cell r="BG37">
            <v>315.50000000000006</v>
          </cell>
          <cell r="BH37">
            <v>0</v>
          </cell>
          <cell r="BI37">
            <v>0</v>
          </cell>
          <cell r="BJ37">
            <v>15.2</v>
          </cell>
          <cell r="BK37">
            <v>590.20000000000005</v>
          </cell>
          <cell r="BL37">
            <v>0</v>
          </cell>
          <cell r="BM37">
            <v>0</v>
          </cell>
          <cell r="BN37">
            <v>0</v>
          </cell>
          <cell r="BO37">
            <v>483.89999999999986</v>
          </cell>
          <cell r="BP37">
            <v>0</v>
          </cell>
          <cell r="BQ37">
            <v>0</v>
          </cell>
          <cell r="BR37">
            <v>25.3</v>
          </cell>
          <cell r="BS37">
            <v>283.75</v>
          </cell>
          <cell r="BT37">
            <v>0</v>
          </cell>
          <cell r="BU37">
            <v>0</v>
          </cell>
          <cell r="BV37">
            <v>0</v>
          </cell>
          <cell r="BW37">
            <v>422.89999999999986</v>
          </cell>
          <cell r="BX37">
            <v>0</v>
          </cell>
          <cell r="BY37">
            <v>0</v>
          </cell>
          <cell r="BZ37">
            <v>1.1000000000000014</v>
          </cell>
          <cell r="CA37">
            <v>470.70000000000027</v>
          </cell>
          <cell r="CB37">
            <v>0</v>
          </cell>
          <cell r="CC37">
            <v>0</v>
          </cell>
          <cell r="CD37">
            <v>17.199999999999996</v>
          </cell>
          <cell r="CE37">
            <v>236.90000000000009</v>
          </cell>
          <cell r="CF37">
            <v>0</v>
          </cell>
          <cell r="CG37">
            <v>0</v>
          </cell>
          <cell r="CH37">
            <v>10.700000000000003</v>
          </cell>
          <cell r="CI37">
            <v>677.01099999999997</v>
          </cell>
          <cell r="CJ37">
            <v>0</v>
          </cell>
          <cell r="CK37">
            <v>0</v>
          </cell>
          <cell r="CL37">
            <v>29.700000000000003</v>
          </cell>
          <cell r="CM37">
            <v>446.03999999999951</v>
          </cell>
          <cell r="CN37">
            <v>0</v>
          </cell>
          <cell r="CO37">
            <v>0</v>
          </cell>
          <cell r="CP37">
            <v>56.3</v>
          </cell>
        </row>
        <row r="38">
          <cell r="C38">
            <v>9464560</v>
          </cell>
          <cell r="BC38">
            <v>489</v>
          </cell>
          <cell r="BD38">
            <v>0</v>
          </cell>
          <cell r="BE38">
            <v>0</v>
          </cell>
          <cell r="BF38">
            <v>26.6</v>
          </cell>
          <cell r="BG38">
            <v>532.5</v>
          </cell>
          <cell r="BH38">
            <v>0</v>
          </cell>
          <cell r="BI38">
            <v>0</v>
          </cell>
          <cell r="BJ38">
            <v>185.9</v>
          </cell>
          <cell r="BK38">
            <v>421.29999999999995</v>
          </cell>
          <cell r="BL38">
            <v>0</v>
          </cell>
          <cell r="BM38">
            <v>0</v>
          </cell>
          <cell r="BN38">
            <v>216.7</v>
          </cell>
          <cell r="BO38">
            <v>399.60000000000014</v>
          </cell>
          <cell r="BP38">
            <v>0</v>
          </cell>
          <cell r="BQ38">
            <v>0</v>
          </cell>
          <cell r="BR38">
            <v>100.30000000000001</v>
          </cell>
          <cell r="BS38">
            <v>608.09999999999991</v>
          </cell>
          <cell r="BT38">
            <v>0</v>
          </cell>
          <cell r="BU38">
            <v>0</v>
          </cell>
          <cell r="BV38">
            <v>70.600000000000023</v>
          </cell>
          <cell r="BW38">
            <v>489.80000000000018</v>
          </cell>
          <cell r="BX38">
            <v>0</v>
          </cell>
          <cell r="BY38">
            <v>0</v>
          </cell>
          <cell r="BZ38">
            <v>0</v>
          </cell>
          <cell r="CA38">
            <v>352.59999999999991</v>
          </cell>
          <cell r="CB38">
            <v>0</v>
          </cell>
          <cell r="CC38">
            <v>0</v>
          </cell>
          <cell r="CD38">
            <v>97.399999999999977</v>
          </cell>
          <cell r="CE38">
            <v>37.900000000000091</v>
          </cell>
          <cell r="CF38">
            <v>0</v>
          </cell>
          <cell r="CG38">
            <v>0</v>
          </cell>
          <cell r="CH38">
            <v>12.100000000000023</v>
          </cell>
          <cell r="CI38">
            <v>261.19999999999982</v>
          </cell>
          <cell r="CJ38">
            <v>0</v>
          </cell>
          <cell r="CK38">
            <v>0</v>
          </cell>
          <cell r="CL38">
            <v>0</v>
          </cell>
          <cell r="CM38">
            <v>830.19999999999982</v>
          </cell>
          <cell r="CN38">
            <v>0</v>
          </cell>
          <cell r="CO38">
            <v>0</v>
          </cell>
          <cell r="CP38">
            <v>2</v>
          </cell>
        </row>
        <row r="39">
          <cell r="C39">
            <v>9383962</v>
          </cell>
          <cell r="BC39">
            <v>196.77</v>
          </cell>
          <cell r="BD39">
            <v>0</v>
          </cell>
          <cell r="BE39">
            <v>0</v>
          </cell>
          <cell r="BF39">
            <v>4.01</v>
          </cell>
          <cell r="BG39">
            <v>353.38</v>
          </cell>
          <cell r="BH39">
            <v>0</v>
          </cell>
          <cell r="BI39">
            <v>0</v>
          </cell>
          <cell r="BJ39">
            <v>20.85</v>
          </cell>
          <cell r="BK39">
            <v>229.72000000000003</v>
          </cell>
          <cell r="BL39">
            <v>0</v>
          </cell>
          <cell r="BM39">
            <v>0</v>
          </cell>
          <cell r="BN39">
            <v>35.230000000000004</v>
          </cell>
          <cell r="BO39">
            <v>439.18999999999994</v>
          </cell>
          <cell r="BP39">
            <v>0</v>
          </cell>
          <cell r="BQ39">
            <v>0</v>
          </cell>
          <cell r="BR39">
            <v>78.650000000000006</v>
          </cell>
          <cell r="BS39">
            <v>318.19000000000005</v>
          </cell>
          <cell r="BT39">
            <v>0</v>
          </cell>
          <cell r="BU39">
            <v>0</v>
          </cell>
          <cell r="BV39">
            <v>4.5999999999999943</v>
          </cell>
          <cell r="BW39">
            <v>496.91000000000008</v>
          </cell>
          <cell r="BX39">
            <v>0</v>
          </cell>
          <cell r="BY39">
            <v>0</v>
          </cell>
          <cell r="BZ39">
            <v>39.19</v>
          </cell>
          <cell r="CA39">
            <v>480.39999999999986</v>
          </cell>
          <cell r="CB39">
            <v>0</v>
          </cell>
          <cell r="CC39">
            <v>0</v>
          </cell>
          <cell r="CD39">
            <v>112.9</v>
          </cell>
          <cell r="CE39">
            <v>223.05000000000018</v>
          </cell>
          <cell r="CF39">
            <v>0</v>
          </cell>
          <cell r="CG39">
            <v>0</v>
          </cell>
          <cell r="CH39">
            <v>125.90999999999997</v>
          </cell>
          <cell r="CI39">
            <v>307.75</v>
          </cell>
          <cell r="CJ39">
            <v>0</v>
          </cell>
          <cell r="CK39">
            <v>0</v>
          </cell>
          <cell r="CL39">
            <v>15.830000000000041</v>
          </cell>
          <cell r="CM39">
            <v>310.29999999999973</v>
          </cell>
          <cell r="CN39">
            <v>0</v>
          </cell>
          <cell r="CO39">
            <v>0</v>
          </cell>
          <cell r="CP39">
            <v>93.650000000000034</v>
          </cell>
        </row>
        <row r="40">
          <cell r="C40">
            <v>9259915</v>
          </cell>
          <cell r="BC40">
            <v>696.9</v>
          </cell>
          <cell r="BD40">
            <v>0</v>
          </cell>
          <cell r="BE40">
            <v>0</v>
          </cell>
          <cell r="BF40">
            <v>63.2</v>
          </cell>
          <cell r="BG40">
            <v>520.1</v>
          </cell>
          <cell r="BH40">
            <v>0</v>
          </cell>
          <cell r="BI40">
            <v>0</v>
          </cell>
          <cell r="BJ40">
            <v>8.5</v>
          </cell>
          <cell r="BK40">
            <v>357</v>
          </cell>
          <cell r="BL40">
            <v>0</v>
          </cell>
          <cell r="BM40">
            <v>0</v>
          </cell>
          <cell r="BN40">
            <v>18.399999999999991</v>
          </cell>
          <cell r="BO40">
            <v>117</v>
          </cell>
          <cell r="BP40">
            <v>0</v>
          </cell>
          <cell r="BQ40">
            <v>0</v>
          </cell>
          <cell r="BR40">
            <v>0.90000000000000568</v>
          </cell>
          <cell r="BS40">
            <v>145.09999999999991</v>
          </cell>
          <cell r="BT40">
            <v>0</v>
          </cell>
          <cell r="BU40">
            <v>0</v>
          </cell>
          <cell r="BV40">
            <v>0</v>
          </cell>
          <cell r="BW40">
            <v>142.70000000000005</v>
          </cell>
          <cell r="BX40">
            <v>0</v>
          </cell>
          <cell r="BY40">
            <v>0</v>
          </cell>
          <cell r="BZ40">
            <v>0.29999999999999716</v>
          </cell>
          <cell r="CA40">
            <v>552.79999999999995</v>
          </cell>
          <cell r="CB40">
            <v>0</v>
          </cell>
          <cell r="CC40">
            <v>0.3</v>
          </cell>
          <cell r="CD40">
            <v>6.9000000000000057</v>
          </cell>
          <cell r="CE40">
            <v>506</v>
          </cell>
          <cell r="CF40">
            <v>0</v>
          </cell>
          <cell r="CG40">
            <v>0</v>
          </cell>
          <cell r="CH40">
            <v>75.8</v>
          </cell>
          <cell r="CI40">
            <v>597.5</v>
          </cell>
          <cell r="CJ40">
            <v>0</v>
          </cell>
          <cell r="CK40">
            <v>0</v>
          </cell>
          <cell r="CL40">
            <v>13.900000000000006</v>
          </cell>
          <cell r="CM40">
            <v>28.400000000000091</v>
          </cell>
          <cell r="CN40">
            <v>0</v>
          </cell>
          <cell r="CO40">
            <v>0</v>
          </cell>
          <cell r="CP40">
            <v>411</v>
          </cell>
        </row>
        <row r="41">
          <cell r="C41">
            <v>9365283</v>
          </cell>
          <cell r="BC41">
            <v>431.9</v>
          </cell>
          <cell r="BD41">
            <v>0</v>
          </cell>
          <cell r="BE41">
            <v>0</v>
          </cell>
          <cell r="BF41">
            <v>9.6</v>
          </cell>
          <cell r="BG41">
            <v>295.60000000000002</v>
          </cell>
          <cell r="BH41">
            <v>0</v>
          </cell>
          <cell r="BI41">
            <v>3.6</v>
          </cell>
          <cell r="BJ41">
            <v>0.59999999999999964</v>
          </cell>
          <cell r="BK41">
            <v>380.88000000000011</v>
          </cell>
          <cell r="BL41">
            <v>0</v>
          </cell>
          <cell r="BM41">
            <v>0</v>
          </cell>
          <cell r="BN41">
            <v>9</v>
          </cell>
          <cell r="BO41">
            <v>156.39999999999986</v>
          </cell>
          <cell r="BP41">
            <v>0</v>
          </cell>
          <cell r="BQ41">
            <v>0</v>
          </cell>
          <cell r="BR41">
            <v>73.7</v>
          </cell>
          <cell r="BS41">
            <v>230.71000000000004</v>
          </cell>
          <cell r="BT41">
            <v>0</v>
          </cell>
          <cell r="BU41">
            <v>0.80000000000000027</v>
          </cell>
          <cell r="BV41">
            <v>0</v>
          </cell>
          <cell r="BW41">
            <v>235.8599999999999</v>
          </cell>
          <cell r="BX41">
            <v>0</v>
          </cell>
          <cell r="BY41">
            <v>0</v>
          </cell>
          <cell r="BZ41">
            <v>268.88</v>
          </cell>
          <cell r="CA41">
            <v>38.620000000000118</v>
          </cell>
          <cell r="CB41">
            <v>0</v>
          </cell>
          <cell r="CC41">
            <v>0</v>
          </cell>
          <cell r="CD41">
            <v>208.14999999999998</v>
          </cell>
          <cell r="CE41">
            <v>431.54000000000019</v>
          </cell>
          <cell r="CF41">
            <v>0</v>
          </cell>
          <cell r="CG41">
            <v>0</v>
          </cell>
          <cell r="CH41">
            <v>5.8000000000000682</v>
          </cell>
          <cell r="CI41">
            <v>280.27</v>
          </cell>
          <cell r="CJ41">
            <v>0</v>
          </cell>
          <cell r="CK41">
            <v>0</v>
          </cell>
          <cell r="CL41">
            <v>23.699999999999932</v>
          </cell>
          <cell r="CM41">
            <v>387.6899999999996</v>
          </cell>
          <cell r="CN41">
            <v>0</v>
          </cell>
          <cell r="CO41">
            <v>0</v>
          </cell>
          <cell r="CP41">
            <v>29.860000000000014</v>
          </cell>
        </row>
        <row r="42">
          <cell r="C42">
            <v>9341433</v>
          </cell>
          <cell r="BC42">
            <v>371.29</v>
          </cell>
          <cell r="BD42">
            <v>0</v>
          </cell>
          <cell r="BE42">
            <v>0</v>
          </cell>
          <cell r="BF42">
            <v>13.07</v>
          </cell>
          <cell r="BG42">
            <v>281.90000000000003</v>
          </cell>
          <cell r="BH42">
            <v>0</v>
          </cell>
          <cell r="BI42">
            <v>0</v>
          </cell>
          <cell r="BJ42">
            <v>121.04000000000002</v>
          </cell>
          <cell r="BK42">
            <v>101.69999999999993</v>
          </cell>
          <cell r="BL42">
            <v>0</v>
          </cell>
          <cell r="BM42">
            <v>0</v>
          </cell>
          <cell r="BN42">
            <v>101.75</v>
          </cell>
          <cell r="BO42">
            <v>291.69999999999993</v>
          </cell>
          <cell r="BP42">
            <v>0</v>
          </cell>
          <cell r="BQ42">
            <v>0</v>
          </cell>
          <cell r="BR42">
            <v>118.34999999999997</v>
          </cell>
          <cell r="BS42">
            <v>279.70000000000005</v>
          </cell>
          <cell r="BT42">
            <v>0</v>
          </cell>
          <cell r="BU42">
            <v>0</v>
          </cell>
          <cell r="BV42">
            <v>63.78000000000003</v>
          </cell>
          <cell r="BW42">
            <v>352.85000000000014</v>
          </cell>
          <cell r="BX42">
            <v>0</v>
          </cell>
          <cell r="BY42">
            <v>0</v>
          </cell>
          <cell r="BZ42">
            <v>164.20500000000004</v>
          </cell>
          <cell r="CA42">
            <v>326.44299999999998</v>
          </cell>
          <cell r="CB42">
            <v>0</v>
          </cell>
          <cell r="CC42">
            <v>0</v>
          </cell>
          <cell r="CD42">
            <v>33.171999999999912</v>
          </cell>
          <cell r="CE42">
            <v>320.9069999999997</v>
          </cell>
          <cell r="CF42">
            <v>0</v>
          </cell>
          <cell r="CG42">
            <v>0</v>
          </cell>
          <cell r="CH42">
            <v>159.09400000000005</v>
          </cell>
          <cell r="CI42">
            <v>305.30000000000018</v>
          </cell>
          <cell r="CJ42">
            <v>0</v>
          </cell>
          <cell r="CK42">
            <v>0</v>
          </cell>
          <cell r="CL42">
            <v>0.89999999999997726</v>
          </cell>
          <cell r="CM42">
            <v>302.90000000000009</v>
          </cell>
          <cell r="CN42">
            <v>3.6</v>
          </cell>
          <cell r="CO42">
            <v>0</v>
          </cell>
          <cell r="CP42">
            <v>208.65999999999997</v>
          </cell>
        </row>
        <row r="43">
          <cell r="C43">
            <v>9340116</v>
          </cell>
          <cell r="BC43">
            <v>280.5</v>
          </cell>
          <cell r="BD43">
            <v>0</v>
          </cell>
          <cell r="BE43">
            <v>0</v>
          </cell>
          <cell r="BF43">
            <v>360.4</v>
          </cell>
          <cell r="BG43">
            <v>381</v>
          </cell>
          <cell r="BH43">
            <v>0</v>
          </cell>
          <cell r="BI43">
            <v>0</v>
          </cell>
          <cell r="BJ43">
            <v>148.60000000000002</v>
          </cell>
          <cell r="BK43">
            <v>198.60000000000002</v>
          </cell>
          <cell r="BL43">
            <v>0</v>
          </cell>
          <cell r="BM43">
            <v>0</v>
          </cell>
          <cell r="BN43">
            <v>251.20000000000005</v>
          </cell>
          <cell r="BO43">
            <v>461.99999999999989</v>
          </cell>
          <cell r="BP43">
            <v>0</v>
          </cell>
          <cell r="BQ43">
            <v>0</v>
          </cell>
          <cell r="BR43">
            <v>75.899999999999977</v>
          </cell>
          <cell r="BS43">
            <v>0</v>
          </cell>
          <cell r="BT43">
            <v>0</v>
          </cell>
          <cell r="BU43">
            <v>0</v>
          </cell>
          <cell r="BV43">
            <v>202.49999999999989</v>
          </cell>
          <cell r="BW43">
            <v>240.80000000000018</v>
          </cell>
          <cell r="BX43">
            <v>0</v>
          </cell>
          <cell r="BY43">
            <v>0</v>
          </cell>
          <cell r="BZ43">
            <v>58.400000000000091</v>
          </cell>
          <cell r="CA43">
            <v>349.59999999999991</v>
          </cell>
          <cell r="CB43">
            <v>0</v>
          </cell>
          <cell r="CC43">
            <v>0</v>
          </cell>
          <cell r="CD43">
            <v>0</v>
          </cell>
          <cell r="CE43">
            <v>783.90000000000009</v>
          </cell>
          <cell r="CF43">
            <v>0</v>
          </cell>
          <cell r="CG43">
            <v>0</v>
          </cell>
          <cell r="CH43">
            <v>80.599999999999909</v>
          </cell>
          <cell r="CI43">
            <v>333.09999999999991</v>
          </cell>
          <cell r="CJ43">
            <v>0</v>
          </cell>
          <cell r="CK43">
            <v>0</v>
          </cell>
          <cell r="CL43">
            <v>0</v>
          </cell>
          <cell r="CM43">
            <v>492.69999999999982</v>
          </cell>
          <cell r="CN43">
            <v>0</v>
          </cell>
          <cell r="CO43">
            <v>0</v>
          </cell>
          <cell r="CP43">
            <v>0</v>
          </cell>
        </row>
        <row r="44">
          <cell r="C44">
            <v>9374416</v>
          </cell>
          <cell r="BC44">
            <v>475</v>
          </cell>
          <cell r="BD44">
            <v>0</v>
          </cell>
          <cell r="BE44">
            <v>0</v>
          </cell>
          <cell r="BF44">
            <v>0</v>
          </cell>
          <cell r="BG44">
            <v>415.9</v>
          </cell>
          <cell r="BH44">
            <v>0</v>
          </cell>
          <cell r="BI44">
            <v>0</v>
          </cell>
          <cell r="BJ44">
            <v>176.4</v>
          </cell>
          <cell r="BK44">
            <v>432.80000000000007</v>
          </cell>
          <cell r="BL44">
            <v>0</v>
          </cell>
          <cell r="BM44">
            <v>0</v>
          </cell>
          <cell r="BN44">
            <v>155.20000000000002</v>
          </cell>
          <cell r="BO44">
            <v>728.2</v>
          </cell>
          <cell r="BP44">
            <v>0</v>
          </cell>
          <cell r="BQ44">
            <v>0</v>
          </cell>
          <cell r="BR44">
            <v>28.599999999999966</v>
          </cell>
          <cell r="BS44">
            <v>104.79999999999973</v>
          </cell>
          <cell r="BT44">
            <v>0</v>
          </cell>
          <cell r="BU44">
            <v>0</v>
          </cell>
          <cell r="BV44">
            <v>443.09999999999997</v>
          </cell>
          <cell r="BW44">
            <v>383.40000000000009</v>
          </cell>
          <cell r="BX44">
            <v>0</v>
          </cell>
          <cell r="BY44">
            <v>0</v>
          </cell>
          <cell r="BZ44">
            <v>27.900000000000091</v>
          </cell>
          <cell r="CA44">
            <v>455.09999999999991</v>
          </cell>
          <cell r="CB44">
            <v>0</v>
          </cell>
          <cell r="CC44">
            <v>0</v>
          </cell>
          <cell r="CD44">
            <v>0</v>
          </cell>
          <cell r="CE44">
            <v>471.84500000000025</v>
          </cell>
          <cell r="CF44">
            <v>0</v>
          </cell>
          <cell r="CG44">
            <v>0</v>
          </cell>
          <cell r="CH44">
            <v>0</v>
          </cell>
          <cell r="CI44">
            <v>642.60000000000036</v>
          </cell>
          <cell r="CJ44">
            <v>0</v>
          </cell>
          <cell r="CK44">
            <v>0</v>
          </cell>
          <cell r="CL44">
            <v>64.729999999999905</v>
          </cell>
          <cell r="CM44">
            <v>536.29999999999927</v>
          </cell>
          <cell r="CN44">
            <v>0</v>
          </cell>
          <cell r="CO44">
            <v>0</v>
          </cell>
          <cell r="CP44">
            <v>46.700000000000045</v>
          </cell>
        </row>
        <row r="45">
          <cell r="C45">
            <v>9214745</v>
          </cell>
          <cell r="BC45">
            <v>218.75</v>
          </cell>
          <cell r="BD45">
            <v>0</v>
          </cell>
          <cell r="BE45">
            <v>0</v>
          </cell>
          <cell r="BF45">
            <v>21.93</v>
          </cell>
          <cell r="BG45">
            <v>236.26999999999998</v>
          </cell>
          <cell r="BH45">
            <v>0</v>
          </cell>
          <cell r="BI45">
            <v>0</v>
          </cell>
          <cell r="BJ45">
            <v>9.0500000000000007</v>
          </cell>
          <cell r="BK45">
            <v>47.04000000000002</v>
          </cell>
          <cell r="BL45">
            <v>0</v>
          </cell>
          <cell r="BM45">
            <v>0</v>
          </cell>
          <cell r="BN45">
            <v>38.36999999999999</v>
          </cell>
          <cell r="BO45">
            <v>203.09999999999997</v>
          </cell>
          <cell r="BP45">
            <v>0</v>
          </cell>
          <cell r="BQ45">
            <v>0</v>
          </cell>
          <cell r="BR45">
            <v>11.600000000000009</v>
          </cell>
          <cell r="BS45">
            <v>244.30000000000007</v>
          </cell>
          <cell r="BT45">
            <v>0</v>
          </cell>
          <cell r="BU45">
            <v>0</v>
          </cell>
          <cell r="BV45">
            <v>15.099999999999994</v>
          </cell>
          <cell r="BW45">
            <v>122.20000000000005</v>
          </cell>
          <cell r="BX45">
            <v>0</v>
          </cell>
          <cell r="BY45">
            <v>0</v>
          </cell>
          <cell r="BZ45">
            <v>15.299999999999997</v>
          </cell>
          <cell r="CA45">
            <v>132.29999999999995</v>
          </cell>
          <cell r="CB45">
            <v>0</v>
          </cell>
          <cell r="CC45">
            <v>0</v>
          </cell>
          <cell r="CD45">
            <v>56.5</v>
          </cell>
          <cell r="CE45">
            <v>236</v>
          </cell>
          <cell r="CF45">
            <v>0</v>
          </cell>
          <cell r="CG45">
            <v>0</v>
          </cell>
          <cell r="CH45">
            <v>6.7000000000000171</v>
          </cell>
          <cell r="CI45">
            <v>393.76</v>
          </cell>
          <cell r="CJ45">
            <v>0</v>
          </cell>
          <cell r="CK45">
            <v>0</v>
          </cell>
          <cell r="CL45">
            <v>52.879999999999995</v>
          </cell>
          <cell r="CM45">
            <v>424.53</v>
          </cell>
          <cell r="CN45">
            <v>0</v>
          </cell>
          <cell r="CO45">
            <v>0</v>
          </cell>
          <cell r="CP45">
            <v>2.9199999999999875</v>
          </cell>
        </row>
        <row r="46">
          <cell r="C46">
            <v>9167174</v>
          </cell>
          <cell r="BC46">
            <v>242.35</v>
          </cell>
          <cell r="BD46">
            <v>0</v>
          </cell>
          <cell r="BE46">
            <v>0</v>
          </cell>
          <cell r="BF46">
            <v>7.68</v>
          </cell>
          <cell r="BG46">
            <v>182.60999999999999</v>
          </cell>
          <cell r="BH46">
            <v>0</v>
          </cell>
          <cell r="BI46">
            <v>0</v>
          </cell>
          <cell r="BJ46">
            <v>11.350000000000001</v>
          </cell>
          <cell r="BK46">
            <v>288.33999999999997</v>
          </cell>
          <cell r="BL46">
            <v>0</v>
          </cell>
          <cell r="BM46">
            <v>0</v>
          </cell>
          <cell r="BN46">
            <v>5.48</v>
          </cell>
          <cell r="BO46">
            <v>346.53</v>
          </cell>
          <cell r="BP46">
            <v>0</v>
          </cell>
          <cell r="BQ46">
            <v>0</v>
          </cell>
          <cell r="BR46">
            <v>8.899999999999995</v>
          </cell>
          <cell r="BS46">
            <v>130.88000000000011</v>
          </cell>
          <cell r="BT46">
            <v>0</v>
          </cell>
          <cell r="BU46">
            <v>0</v>
          </cell>
          <cell r="BV46">
            <v>5.8000000000000043</v>
          </cell>
          <cell r="BW46">
            <v>149.42000000000007</v>
          </cell>
          <cell r="BX46">
            <v>0</v>
          </cell>
          <cell r="BY46">
            <v>0</v>
          </cell>
          <cell r="BZ46">
            <v>3.6999999999999957</v>
          </cell>
          <cell r="CA46">
            <v>178.87999999999988</v>
          </cell>
          <cell r="CB46">
            <v>0</v>
          </cell>
          <cell r="CC46">
            <v>0</v>
          </cell>
          <cell r="CD46">
            <v>5.5</v>
          </cell>
          <cell r="CE46">
            <v>209.95000000000005</v>
          </cell>
          <cell r="CF46">
            <v>0</v>
          </cell>
          <cell r="CG46">
            <v>0</v>
          </cell>
          <cell r="CH46">
            <v>4</v>
          </cell>
          <cell r="CI46">
            <v>205.17000000000007</v>
          </cell>
          <cell r="CJ46">
            <v>0</v>
          </cell>
          <cell r="CK46">
            <v>0</v>
          </cell>
          <cell r="CL46">
            <v>23.36</v>
          </cell>
          <cell r="CM46">
            <v>496.52</v>
          </cell>
          <cell r="CN46">
            <v>0</v>
          </cell>
          <cell r="CO46">
            <v>0</v>
          </cell>
          <cell r="CP46">
            <v>10.600000000000009</v>
          </cell>
        </row>
        <row r="47">
          <cell r="C47">
            <v>9167186</v>
          </cell>
          <cell r="BC47">
            <v>294.67</v>
          </cell>
          <cell r="BD47">
            <v>0</v>
          </cell>
          <cell r="BE47">
            <v>12</v>
          </cell>
          <cell r="BF47">
            <v>0</v>
          </cell>
          <cell r="BG47">
            <v>396.75999999999993</v>
          </cell>
          <cell r="BH47">
            <v>0</v>
          </cell>
          <cell r="BI47">
            <v>5</v>
          </cell>
          <cell r="BJ47">
            <v>0</v>
          </cell>
          <cell r="BK47">
            <v>302.48</v>
          </cell>
          <cell r="BL47">
            <v>0</v>
          </cell>
          <cell r="BM47">
            <v>11.100000000000001</v>
          </cell>
          <cell r="BN47">
            <v>0.7</v>
          </cell>
          <cell r="BO47">
            <v>162.29000000000008</v>
          </cell>
          <cell r="BP47">
            <v>0</v>
          </cell>
          <cell r="BQ47">
            <v>3.5499999999999972</v>
          </cell>
          <cell r="BR47">
            <v>0</v>
          </cell>
          <cell r="BS47">
            <v>266.84999999999991</v>
          </cell>
          <cell r="BT47">
            <v>0</v>
          </cell>
          <cell r="BU47">
            <v>4.6000000000000014</v>
          </cell>
          <cell r="BV47">
            <v>6.3999999999999995</v>
          </cell>
          <cell r="BW47">
            <v>488.44000000000005</v>
          </cell>
          <cell r="BX47">
            <v>0</v>
          </cell>
          <cell r="BY47">
            <v>0</v>
          </cell>
          <cell r="BZ47">
            <v>6.9</v>
          </cell>
          <cell r="CA47">
            <v>360.08999999999992</v>
          </cell>
          <cell r="CB47">
            <v>0</v>
          </cell>
          <cell r="CC47">
            <v>0</v>
          </cell>
          <cell r="CD47">
            <v>4.8000000000000007</v>
          </cell>
          <cell r="CE47">
            <v>273.44000000000005</v>
          </cell>
          <cell r="CF47">
            <v>0</v>
          </cell>
          <cell r="CG47">
            <v>0</v>
          </cell>
          <cell r="CH47">
            <v>10.7</v>
          </cell>
          <cell r="CI47">
            <v>405.8499999999899</v>
          </cell>
          <cell r="CJ47">
            <v>0</v>
          </cell>
          <cell r="CK47">
            <v>0</v>
          </cell>
          <cell r="CL47">
            <v>7.7999999999999972</v>
          </cell>
          <cell r="CM47">
            <v>184.17000000001008</v>
          </cell>
          <cell r="CN47">
            <v>0</v>
          </cell>
          <cell r="CO47">
            <v>0</v>
          </cell>
          <cell r="CP47">
            <v>15</v>
          </cell>
        </row>
        <row r="48">
          <cell r="C48">
            <v>9246786</v>
          </cell>
          <cell r="BC48">
            <v>351.8</v>
          </cell>
          <cell r="BD48">
            <v>0</v>
          </cell>
          <cell r="BE48">
            <v>0</v>
          </cell>
          <cell r="BF48">
            <v>9.1</v>
          </cell>
          <cell r="BG48">
            <v>377.89000000000004</v>
          </cell>
          <cell r="BH48">
            <v>0</v>
          </cell>
          <cell r="BI48">
            <v>0</v>
          </cell>
          <cell r="BJ48">
            <v>17.21</v>
          </cell>
          <cell r="BK48">
            <v>454.62999999999988</v>
          </cell>
          <cell r="BL48">
            <v>0</v>
          </cell>
          <cell r="BM48">
            <v>0</v>
          </cell>
          <cell r="BN48">
            <v>22.63</v>
          </cell>
          <cell r="BO48">
            <v>456.73400000000015</v>
          </cell>
          <cell r="BP48">
            <v>0</v>
          </cell>
          <cell r="BQ48">
            <v>0</v>
          </cell>
          <cell r="BR48">
            <v>29.728000000000009</v>
          </cell>
          <cell r="BS48">
            <v>380.35500000000002</v>
          </cell>
          <cell r="BT48">
            <v>0</v>
          </cell>
          <cell r="BU48">
            <v>0</v>
          </cell>
          <cell r="BV48">
            <v>15.164999999999992</v>
          </cell>
          <cell r="BW48">
            <v>353.46299999999974</v>
          </cell>
          <cell r="BX48">
            <v>0</v>
          </cell>
          <cell r="BY48">
            <v>0</v>
          </cell>
          <cell r="BZ48">
            <v>11.200000000000003</v>
          </cell>
          <cell r="CA48">
            <v>397.09000000000015</v>
          </cell>
          <cell r="CB48">
            <v>0</v>
          </cell>
          <cell r="CC48">
            <v>0</v>
          </cell>
          <cell r="CD48">
            <v>18.129999999999995</v>
          </cell>
          <cell r="CE48">
            <v>315.92999999999984</v>
          </cell>
          <cell r="CF48">
            <v>0</v>
          </cell>
          <cell r="CG48">
            <v>0</v>
          </cell>
          <cell r="CH48">
            <v>51.769999999999996</v>
          </cell>
          <cell r="CI48">
            <v>493.35300000000007</v>
          </cell>
          <cell r="CJ48">
            <v>0</v>
          </cell>
          <cell r="CK48">
            <v>0</v>
          </cell>
          <cell r="CL48">
            <v>37.640000000000015</v>
          </cell>
          <cell r="CM48">
            <v>385.30999999999995</v>
          </cell>
          <cell r="CN48">
            <v>0</v>
          </cell>
          <cell r="CO48">
            <v>0</v>
          </cell>
          <cell r="CP48">
            <v>27.03</v>
          </cell>
        </row>
        <row r="49">
          <cell r="C49">
            <v>9231183</v>
          </cell>
          <cell r="BC49">
            <v>298.60000000000002</v>
          </cell>
          <cell r="BD49">
            <v>0</v>
          </cell>
          <cell r="BE49">
            <v>0</v>
          </cell>
          <cell r="BF49">
            <v>52.7</v>
          </cell>
          <cell r="BG49">
            <v>196.5</v>
          </cell>
          <cell r="BH49">
            <v>0</v>
          </cell>
          <cell r="BI49">
            <v>0</v>
          </cell>
          <cell r="BJ49">
            <v>78.600000000000009</v>
          </cell>
          <cell r="BK49">
            <v>217.89999999999998</v>
          </cell>
          <cell r="BL49">
            <v>0</v>
          </cell>
          <cell r="BM49">
            <v>0</v>
          </cell>
          <cell r="BN49">
            <v>40.799999999999983</v>
          </cell>
          <cell r="BO49">
            <v>277.39999999999998</v>
          </cell>
          <cell r="BP49">
            <v>0</v>
          </cell>
          <cell r="BQ49">
            <v>0</v>
          </cell>
          <cell r="BR49">
            <v>66.5</v>
          </cell>
          <cell r="BS49">
            <v>407.80000000000007</v>
          </cell>
          <cell r="BT49">
            <v>0</v>
          </cell>
          <cell r="BU49">
            <v>0</v>
          </cell>
          <cell r="BV49">
            <v>10.900000000000006</v>
          </cell>
          <cell r="BW49">
            <v>159.79999999999995</v>
          </cell>
          <cell r="BX49">
            <v>0</v>
          </cell>
          <cell r="BY49">
            <v>0</v>
          </cell>
          <cell r="BZ49">
            <v>58.800000000000011</v>
          </cell>
          <cell r="CA49">
            <v>188.29999999999995</v>
          </cell>
          <cell r="CB49">
            <v>23.4</v>
          </cell>
          <cell r="CC49">
            <v>0</v>
          </cell>
          <cell r="CD49">
            <v>22.399999999999977</v>
          </cell>
          <cell r="CE49">
            <v>308.00000000000023</v>
          </cell>
          <cell r="CF49">
            <v>0</v>
          </cell>
          <cell r="CG49">
            <v>0</v>
          </cell>
          <cell r="CH49">
            <v>50.300000000000011</v>
          </cell>
          <cell r="CI49">
            <v>300.79999999999973</v>
          </cell>
          <cell r="CJ49">
            <v>0</v>
          </cell>
          <cell r="CK49">
            <v>0</v>
          </cell>
          <cell r="CL49">
            <v>11.600000000000023</v>
          </cell>
          <cell r="CM49">
            <v>269</v>
          </cell>
          <cell r="CN49">
            <v>0</v>
          </cell>
          <cell r="CO49">
            <v>0</v>
          </cell>
          <cell r="CP49">
            <v>57.299999999999955</v>
          </cell>
        </row>
        <row r="50">
          <cell r="C50">
            <v>9231171</v>
          </cell>
          <cell r="BC50">
            <v>353.3</v>
          </cell>
          <cell r="BD50">
            <v>0</v>
          </cell>
          <cell r="BE50">
            <v>0</v>
          </cell>
          <cell r="BF50">
            <v>149.6</v>
          </cell>
          <cell r="BG50">
            <v>496.3</v>
          </cell>
          <cell r="BH50">
            <v>0</v>
          </cell>
          <cell r="BI50">
            <v>0</v>
          </cell>
          <cell r="BJ50">
            <v>79.099999999999994</v>
          </cell>
          <cell r="BK50">
            <v>229.89999999999998</v>
          </cell>
          <cell r="BL50">
            <v>0</v>
          </cell>
          <cell r="BM50">
            <v>0</v>
          </cell>
          <cell r="BN50">
            <v>287.59999999999997</v>
          </cell>
          <cell r="BO50">
            <v>394.29999999999995</v>
          </cell>
          <cell r="BP50">
            <v>0</v>
          </cell>
          <cell r="BQ50">
            <v>0</v>
          </cell>
          <cell r="BR50">
            <v>68.400000000000091</v>
          </cell>
          <cell r="BS50">
            <v>229</v>
          </cell>
          <cell r="BT50">
            <v>0</v>
          </cell>
          <cell r="BU50">
            <v>0</v>
          </cell>
          <cell r="BV50">
            <v>236.09999999999991</v>
          </cell>
          <cell r="BW50">
            <v>308.40000000000009</v>
          </cell>
          <cell r="BX50">
            <v>0</v>
          </cell>
          <cell r="BY50">
            <v>0</v>
          </cell>
          <cell r="BZ50">
            <v>209.70000000000005</v>
          </cell>
          <cell r="CA50">
            <v>308.99999999999977</v>
          </cell>
          <cell r="CB50">
            <v>0</v>
          </cell>
          <cell r="CC50">
            <v>0</v>
          </cell>
          <cell r="CD50">
            <v>98</v>
          </cell>
          <cell r="CE50">
            <v>304.70000000000027</v>
          </cell>
          <cell r="CF50">
            <v>0</v>
          </cell>
          <cell r="CG50">
            <v>0</v>
          </cell>
          <cell r="CH50">
            <v>67.799999999999955</v>
          </cell>
          <cell r="CI50">
            <v>234.5</v>
          </cell>
          <cell r="CJ50">
            <v>0</v>
          </cell>
          <cell r="CK50">
            <v>3.6</v>
          </cell>
          <cell r="CL50">
            <v>37.200000000000045</v>
          </cell>
          <cell r="CM50">
            <v>444</v>
          </cell>
          <cell r="CN50">
            <v>0</v>
          </cell>
          <cell r="CO50">
            <v>0</v>
          </cell>
          <cell r="CP50">
            <v>55</v>
          </cell>
        </row>
        <row r="51">
          <cell r="C51">
            <v>9339624</v>
          </cell>
          <cell r="BC51">
            <v>489.3</v>
          </cell>
          <cell r="BD51">
            <v>0</v>
          </cell>
          <cell r="BE51">
            <v>0</v>
          </cell>
          <cell r="BF51">
            <v>17.899999999999999</v>
          </cell>
          <cell r="BG51">
            <v>77.999999999999943</v>
          </cell>
          <cell r="BH51">
            <v>0</v>
          </cell>
          <cell r="BI51">
            <v>0</v>
          </cell>
          <cell r="BJ51">
            <v>240.70000000000002</v>
          </cell>
          <cell r="BK51">
            <v>370.70000000000005</v>
          </cell>
          <cell r="BL51">
            <v>0</v>
          </cell>
          <cell r="BM51">
            <v>0</v>
          </cell>
          <cell r="BN51">
            <v>85.799999999999955</v>
          </cell>
          <cell r="BO51">
            <v>431</v>
          </cell>
          <cell r="BP51">
            <v>0</v>
          </cell>
          <cell r="BQ51">
            <v>0</v>
          </cell>
          <cell r="BR51">
            <v>8.1000000000000227</v>
          </cell>
          <cell r="BS51">
            <v>263.90000000000009</v>
          </cell>
          <cell r="BT51">
            <v>0</v>
          </cell>
          <cell r="BU51">
            <v>0</v>
          </cell>
          <cell r="BV51">
            <v>210.89999999999998</v>
          </cell>
          <cell r="BW51">
            <v>373.09999999999991</v>
          </cell>
          <cell r="BX51">
            <v>0</v>
          </cell>
          <cell r="BY51">
            <v>0</v>
          </cell>
          <cell r="BZ51">
            <v>48.899999999999977</v>
          </cell>
          <cell r="CA51">
            <v>271.84999999999991</v>
          </cell>
          <cell r="CB51">
            <v>0</v>
          </cell>
          <cell r="CC51">
            <v>0</v>
          </cell>
          <cell r="CD51">
            <v>139.70000000000005</v>
          </cell>
          <cell r="CE51">
            <v>288.40000000000009</v>
          </cell>
          <cell r="CF51">
            <v>0</v>
          </cell>
          <cell r="CG51">
            <v>0</v>
          </cell>
          <cell r="CH51">
            <v>73.700000000000045</v>
          </cell>
          <cell r="CI51">
            <v>274.69999999999982</v>
          </cell>
          <cell r="CJ51">
            <v>0</v>
          </cell>
          <cell r="CK51">
            <v>0</v>
          </cell>
          <cell r="CL51">
            <v>74.5</v>
          </cell>
          <cell r="CM51">
            <v>341.70000000000027</v>
          </cell>
          <cell r="CN51">
            <v>0</v>
          </cell>
          <cell r="CO51">
            <v>0</v>
          </cell>
          <cell r="CP51">
            <v>51.599999999999909</v>
          </cell>
        </row>
        <row r="52">
          <cell r="C52">
            <v>9247508</v>
          </cell>
          <cell r="BC52">
            <v>578.5</v>
          </cell>
          <cell r="BD52">
            <v>0</v>
          </cell>
          <cell r="BE52">
            <v>0</v>
          </cell>
          <cell r="BF52">
            <v>9</v>
          </cell>
          <cell r="BG52">
            <v>168.39999999999998</v>
          </cell>
          <cell r="BH52">
            <v>0</v>
          </cell>
          <cell r="BI52">
            <v>0</v>
          </cell>
          <cell r="BJ52">
            <v>76.099999999999994</v>
          </cell>
          <cell r="BK52">
            <v>351.00000000000011</v>
          </cell>
          <cell r="BL52">
            <v>0</v>
          </cell>
          <cell r="BM52">
            <v>0</v>
          </cell>
          <cell r="BN52">
            <v>133.70000000000002</v>
          </cell>
          <cell r="BO52">
            <v>331.59999999999991</v>
          </cell>
          <cell r="BP52">
            <v>0</v>
          </cell>
          <cell r="BQ52">
            <v>0</v>
          </cell>
          <cell r="BR52">
            <v>25.199999999999989</v>
          </cell>
          <cell r="BS52">
            <v>622.40000000000009</v>
          </cell>
          <cell r="BT52">
            <v>0</v>
          </cell>
          <cell r="BU52">
            <v>0</v>
          </cell>
          <cell r="BV52">
            <v>67.199999999999989</v>
          </cell>
          <cell r="BW52">
            <v>300.40000000000009</v>
          </cell>
          <cell r="BX52">
            <v>0</v>
          </cell>
          <cell r="BY52">
            <v>0</v>
          </cell>
          <cell r="BZ52">
            <v>21.600000000000023</v>
          </cell>
          <cell r="CA52">
            <v>0</v>
          </cell>
          <cell r="CB52">
            <v>0</v>
          </cell>
          <cell r="CC52">
            <v>0</v>
          </cell>
          <cell r="CD52">
            <v>0</v>
          </cell>
          <cell r="CE52">
            <v>38.599999999999909</v>
          </cell>
          <cell r="CF52">
            <v>0</v>
          </cell>
          <cell r="CG52">
            <v>0</v>
          </cell>
          <cell r="CH52">
            <v>11.800000000000011</v>
          </cell>
          <cell r="CI52">
            <v>300.86999999999989</v>
          </cell>
          <cell r="CJ52">
            <v>0</v>
          </cell>
          <cell r="CK52">
            <v>0</v>
          </cell>
          <cell r="CL52">
            <v>17.399999999999977</v>
          </cell>
          <cell r="CM52">
            <v>357.34999999999991</v>
          </cell>
          <cell r="CN52">
            <v>0</v>
          </cell>
          <cell r="CO52">
            <v>0</v>
          </cell>
          <cell r="CP52">
            <v>61.699999999999989</v>
          </cell>
        </row>
        <row r="53">
          <cell r="C53">
            <v>9381500</v>
          </cell>
          <cell r="BC53">
            <v>233.65</v>
          </cell>
          <cell r="BD53">
            <v>0</v>
          </cell>
          <cell r="BE53">
            <v>0</v>
          </cell>
          <cell r="BF53">
            <v>54.06</v>
          </cell>
          <cell r="BG53">
            <v>374.85</v>
          </cell>
          <cell r="BH53">
            <v>0</v>
          </cell>
          <cell r="BI53">
            <v>0</v>
          </cell>
          <cell r="BJ53">
            <v>33.789999999999992</v>
          </cell>
          <cell r="BK53">
            <v>314.91999999999996</v>
          </cell>
          <cell r="BL53">
            <v>0</v>
          </cell>
          <cell r="BM53">
            <v>0</v>
          </cell>
          <cell r="BN53">
            <v>28.330000000000013</v>
          </cell>
          <cell r="BO53">
            <v>344.93999999999994</v>
          </cell>
          <cell r="BP53">
            <v>0</v>
          </cell>
          <cell r="BQ53">
            <v>0</v>
          </cell>
          <cell r="BR53">
            <v>105.78</v>
          </cell>
          <cell r="BS53">
            <v>276.81000000000017</v>
          </cell>
          <cell r="BT53">
            <v>0</v>
          </cell>
          <cell r="BU53">
            <v>0</v>
          </cell>
          <cell r="BV53">
            <v>87.249999999999972</v>
          </cell>
          <cell r="BW53">
            <v>303.6099999999999</v>
          </cell>
          <cell r="BX53">
            <v>0</v>
          </cell>
          <cell r="BY53">
            <v>0</v>
          </cell>
          <cell r="BZ53">
            <v>92.150000000000034</v>
          </cell>
          <cell r="CA53">
            <v>40.100000000000136</v>
          </cell>
          <cell r="CB53">
            <v>0</v>
          </cell>
          <cell r="CC53">
            <v>0</v>
          </cell>
          <cell r="CD53">
            <v>198.97000000000003</v>
          </cell>
          <cell r="CE53">
            <v>214.17000000000007</v>
          </cell>
          <cell r="CF53">
            <v>0</v>
          </cell>
          <cell r="CG53">
            <v>0</v>
          </cell>
          <cell r="CH53">
            <v>177.66099999999994</v>
          </cell>
          <cell r="CI53">
            <v>176.46000000000004</v>
          </cell>
          <cell r="CJ53">
            <v>0</v>
          </cell>
          <cell r="CK53">
            <v>0</v>
          </cell>
          <cell r="CL53">
            <v>45.990000000000009</v>
          </cell>
          <cell r="CM53">
            <v>310.65999999999985</v>
          </cell>
          <cell r="CN53">
            <v>0</v>
          </cell>
          <cell r="CO53">
            <v>0</v>
          </cell>
          <cell r="CP53">
            <v>31.060000000000059</v>
          </cell>
        </row>
        <row r="54">
          <cell r="C54">
            <v>9423712</v>
          </cell>
          <cell r="BC54">
            <v>87.6</v>
          </cell>
          <cell r="BD54">
            <v>0</v>
          </cell>
          <cell r="BE54">
            <v>0</v>
          </cell>
          <cell r="BF54">
            <v>1.62</v>
          </cell>
          <cell r="BG54">
            <v>101.44400000000002</v>
          </cell>
          <cell r="BH54">
            <v>0</v>
          </cell>
          <cell r="BI54">
            <v>0</v>
          </cell>
          <cell r="BJ54">
            <v>3.7</v>
          </cell>
          <cell r="BK54">
            <v>547.91100000000006</v>
          </cell>
          <cell r="BL54">
            <v>0</v>
          </cell>
          <cell r="BM54">
            <v>0</v>
          </cell>
          <cell r="BN54">
            <v>8.9499999999999993</v>
          </cell>
          <cell r="BO54">
            <v>420.53999999999985</v>
          </cell>
          <cell r="BP54">
            <v>0</v>
          </cell>
          <cell r="BQ54">
            <v>0</v>
          </cell>
          <cell r="BR54">
            <v>10.77</v>
          </cell>
          <cell r="BS54">
            <v>394.46000000000004</v>
          </cell>
          <cell r="BT54">
            <v>0</v>
          </cell>
          <cell r="BU54">
            <v>0</v>
          </cell>
          <cell r="BV54">
            <v>12.280000000000001</v>
          </cell>
          <cell r="BW54">
            <v>241.49</v>
          </cell>
          <cell r="BX54">
            <v>0</v>
          </cell>
          <cell r="BY54">
            <v>0</v>
          </cell>
          <cell r="BZ54">
            <v>1.1499999999999986</v>
          </cell>
          <cell r="CA54">
            <v>415.76</v>
          </cell>
          <cell r="CB54">
            <v>0</v>
          </cell>
          <cell r="CC54">
            <v>0</v>
          </cell>
          <cell r="CD54">
            <v>8.6899999999999977</v>
          </cell>
          <cell r="CE54">
            <v>401.88000000000011</v>
          </cell>
          <cell r="CF54">
            <v>0</v>
          </cell>
          <cell r="CG54">
            <v>0</v>
          </cell>
          <cell r="CH54">
            <v>8.4100000000000037</v>
          </cell>
          <cell r="CI54">
            <v>410.61999999999989</v>
          </cell>
          <cell r="CJ54">
            <v>0</v>
          </cell>
          <cell r="CK54">
            <v>0</v>
          </cell>
          <cell r="CL54">
            <v>6.1000000000000014</v>
          </cell>
          <cell r="CM54">
            <v>604.75700000000006</v>
          </cell>
          <cell r="CN54">
            <v>0</v>
          </cell>
          <cell r="CO54">
            <v>0</v>
          </cell>
          <cell r="CP54">
            <v>2</v>
          </cell>
        </row>
        <row r="55">
          <cell r="C55">
            <v>9295050</v>
          </cell>
          <cell r="BC55">
            <v>427.46</v>
          </cell>
          <cell r="BD55">
            <v>0</v>
          </cell>
          <cell r="BE55">
            <v>0</v>
          </cell>
          <cell r="BF55">
            <v>23.21</v>
          </cell>
          <cell r="BG55">
            <v>309.96999999999997</v>
          </cell>
          <cell r="BH55">
            <v>0</v>
          </cell>
          <cell r="BI55">
            <v>0</v>
          </cell>
          <cell r="BJ55">
            <v>35.4</v>
          </cell>
          <cell r="BK55">
            <v>144.30000000000109</v>
          </cell>
          <cell r="BL55">
            <v>0</v>
          </cell>
          <cell r="BM55">
            <v>0</v>
          </cell>
          <cell r="BN55">
            <v>6.4000000000000057</v>
          </cell>
          <cell r="BO55">
            <v>283.89999999999907</v>
          </cell>
          <cell r="BP55">
            <v>0</v>
          </cell>
          <cell r="BQ55">
            <v>0</v>
          </cell>
          <cell r="BR55">
            <v>10</v>
          </cell>
          <cell r="BS55">
            <v>401.39999999999986</v>
          </cell>
          <cell r="BT55">
            <v>0</v>
          </cell>
          <cell r="BU55">
            <v>0</v>
          </cell>
          <cell r="BV55">
            <v>11.599999999999994</v>
          </cell>
          <cell r="BW55">
            <v>197.95000000000005</v>
          </cell>
          <cell r="BX55">
            <v>0</v>
          </cell>
          <cell r="BY55">
            <v>0</v>
          </cell>
          <cell r="BZ55">
            <v>5</v>
          </cell>
          <cell r="CA55">
            <v>114.70000000000005</v>
          </cell>
          <cell r="CB55">
            <v>0</v>
          </cell>
          <cell r="CC55">
            <v>0</v>
          </cell>
          <cell r="CD55">
            <v>0</v>
          </cell>
          <cell r="CE55">
            <v>103.89999999999986</v>
          </cell>
          <cell r="CF55">
            <v>0</v>
          </cell>
          <cell r="CG55">
            <v>0</v>
          </cell>
          <cell r="CH55">
            <v>1.5</v>
          </cell>
          <cell r="CI55">
            <v>119.40000000000009</v>
          </cell>
          <cell r="CJ55">
            <v>0</v>
          </cell>
          <cell r="CK55">
            <v>0</v>
          </cell>
          <cell r="CL55">
            <v>0</v>
          </cell>
          <cell r="CM55">
            <v>109.30000000000018</v>
          </cell>
          <cell r="CN55">
            <v>0</v>
          </cell>
          <cell r="CO55">
            <v>0</v>
          </cell>
          <cell r="CP55">
            <v>0</v>
          </cell>
        </row>
        <row r="56">
          <cell r="C56">
            <v>9431264</v>
          </cell>
          <cell r="BC56">
            <v>318.7</v>
          </cell>
          <cell r="BD56">
            <v>0</v>
          </cell>
          <cell r="BE56">
            <v>0</v>
          </cell>
          <cell r="BF56">
            <v>6.1</v>
          </cell>
          <cell r="BG56">
            <v>539.3599999999999</v>
          </cell>
          <cell r="BH56">
            <v>0</v>
          </cell>
          <cell r="BI56">
            <v>0</v>
          </cell>
          <cell r="BJ56">
            <v>17.600000000000001</v>
          </cell>
          <cell r="BK56">
            <v>297.1400000000001</v>
          </cell>
          <cell r="BL56">
            <v>0</v>
          </cell>
          <cell r="BM56">
            <v>0</v>
          </cell>
          <cell r="BN56">
            <v>6.620000000000001</v>
          </cell>
          <cell r="BO56">
            <v>468.21000000000004</v>
          </cell>
          <cell r="BP56">
            <v>0</v>
          </cell>
          <cell r="BQ56">
            <v>0</v>
          </cell>
          <cell r="BR56">
            <v>9.68</v>
          </cell>
          <cell r="BS56">
            <v>423.40999999999985</v>
          </cell>
          <cell r="BT56">
            <v>0</v>
          </cell>
          <cell r="BU56">
            <v>0</v>
          </cell>
          <cell r="BV56">
            <v>5.3999999999999986</v>
          </cell>
          <cell r="BW56">
            <v>410.54000000000019</v>
          </cell>
          <cell r="BX56">
            <v>0</v>
          </cell>
          <cell r="BY56">
            <v>0</v>
          </cell>
          <cell r="BZ56">
            <v>3.5</v>
          </cell>
          <cell r="CA56">
            <v>497.77</v>
          </cell>
          <cell r="CB56">
            <v>0</v>
          </cell>
          <cell r="CC56">
            <v>0</v>
          </cell>
          <cell r="CD56">
            <v>4.3000000000000043</v>
          </cell>
          <cell r="CE56">
            <v>396.96000000000004</v>
          </cell>
          <cell r="CF56">
            <v>0</v>
          </cell>
          <cell r="CG56">
            <v>0</v>
          </cell>
          <cell r="CH56">
            <v>1.5999999999999943</v>
          </cell>
          <cell r="CI56">
            <v>390.31999999999971</v>
          </cell>
          <cell r="CJ56">
            <v>0</v>
          </cell>
          <cell r="CK56">
            <v>0</v>
          </cell>
          <cell r="CL56">
            <v>6.4000000000000057</v>
          </cell>
          <cell r="CM56">
            <v>617.89300000000003</v>
          </cell>
          <cell r="CN56">
            <v>0</v>
          </cell>
          <cell r="CO56">
            <v>0</v>
          </cell>
          <cell r="CP56">
            <v>8.0999999999999943</v>
          </cell>
        </row>
        <row r="57">
          <cell r="C57">
            <v>9636632</v>
          </cell>
          <cell r="BC57">
            <v>348.15</v>
          </cell>
          <cell r="BD57">
            <v>0</v>
          </cell>
          <cell r="BE57">
            <v>0</v>
          </cell>
          <cell r="BF57">
            <v>21.4</v>
          </cell>
          <cell r="BG57">
            <v>326.10000000000002</v>
          </cell>
          <cell r="BH57">
            <v>0</v>
          </cell>
          <cell r="BI57">
            <v>0</v>
          </cell>
          <cell r="BJ57">
            <v>40.9</v>
          </cell>
          <cell r="BK57">
            <v>274.70000000000005</v>
          </cell>
          <cell r="BL57">
            <v>0</v>
          </cell>
          <cell r="BM57">
            <v>0</v>
          </cell>
          <cell r="BN57">
            <v>126.83999999999999</v>
          </cell>
          <cell r="BO57">
            <v>328.23299999999995</v>
          </cell>
          <cell r="BP57">
            <v>0</v>
          </cell>
          <cell r="BQ57">
            <v>0</v>
          </cell>
          <cell r="BR57">
            <v>57.470000000000027</v>
          </cell>
          <cell r="BS57">
            <v>252.04999999999995</v>
          </cell>
          <cell r="BT57">
            <v>0</v>
          </cell>
          <cell r="BU57">
            <v>0</v>
          </cell>
          <cell r="BV57">
            <v>63.599999999999966</v>
          </cell>
          <cell r="BW57">
            <v>207.20000000000005</v>
          </cell>
          <cell r="BX57">
            <v>0</v>
          </cell>
          <cell r="BY57">
            <v>0</v>
          </cell>
          <cell r="BZ57">
            <v>36.700000000000045</v>
          </cell>
          <cell r="CA57">
            <v>104.79999999999995</v>
          </cell>
          <cell r="CB57">
            <v>0</v>
          </cell>
          <cell r="CC57">
            <v>0</v>
          </cell>
          <cell r="CD57">
            <v>3.7999999999999545</v>
          </cell>
          <cell r="CE57">
            <v>102.90000000000009</v>
          </cell>
          <cell r="CF57">
            <v>0</v>
          </cell>
          <cell r="CG57">
            <v>0</v>
          </cell>
          <cell r="CH57">
            <v>11.350000000000023</v>
          </cell>
          <cell r="CI57">
            <v>113.70000000000005</v>
          </cell>
          <cell r="CJ57">
            <v>0</v>
          </cell>
          <cell r="CK57">
            <v>0</v>
          </cell>
          <cell r="CL57">
            <v>5.3999999999999773</v>
          </cell>
          <cell r="CM57">
            <v>162</v>
          </cell>
          <cell r="CN57">
            <v>0</v>
          </cell>
          <cell r="CO57">
            <v>0</v>
          </cell>
          <cell r="CP57">
            <v>6.5000000000010232</v>
          </cell>
        </row>
        <row r="58">
          <cell r="C58">
            <v>9636644</v>
          </cell>
          <cell r="BC58">
            <v>333.61</v>
          </cell>
          <cell r="BD58">
            <v>140.87</v>
          </cell>
          <cell r="BE58">
            <v>0</v>
          </cell>
          <cell r="BF58">
            <v>29.14</v>
          </cell>
          <cell r="BG58">
            <v>300.38</v>
          </cell>
          <cell r="BH58">
            <v>0</v>
          </cell>
          <cell r="BI58">
            <v>0</v>
          </cell>
          <cell r="BJ58">
            <v>6.0899999999999963</v>
          </cell>
          <cell r="BK58">
            <v>279.14999999999998</v>
          </cell>
          <cell r="BL58">
            <v>36.769999999999982</v>
          </cell>
          <cell r="BM58">
            <v>0</v>
          </cell>
          <cell r="BN58">
            <v>87.72</v>
          </cell>
          <cell r="BO58">
            <v>244.69999999999993</v>
          </cell>
          <cell r="BP58">
            <v>0</v>
          </cell>
          <cell r="BQ58">
            <v>0</v>
          </cell>
          <cell r="BR58">
            <v>31.439999999999984</v>
          </cell>
          <cell r="BS58">
            <v>392.32500000000005</v>
          </cell>
          <cell r="BT58">
            <v>0</v>
          </cell>
          <cell r="BU58">
            <v>0</v>
          </cell>
          <cell r="BV58">
            <v>31.850000000000023</v>
          </cell>
          <cell r="BW58">
            <v>189.05999999999995</v>
          </cell>
          <cell r="BX58">
            <v>0</v>
          </cell>
          <cell r="BY58">
            <v>0</v>
          </cell>
          <cell r="BZ58">
            <v>16.629999999999995</v>
          </cell>
          <cell r="CA58">
            <v>407.11999999999989</v>
          </cell>
          <cell r="CB58">
            <v>0</v>
          </cell>
          <cell r="CC58">
            <v>0</v>
          </cell>
          <cell r="CD58">
            <v>13.615000000000009</v>
          </cell>
          <cell r="CE58">
            <v>429.21000000000004</v>
          </cell>
          <cell r="CF58">
            <v>0</v>
          </cell>
          <cell r="CG58">
            <v>0</v>
          </cell>
          <cell r="CH58">
            <v>14.609999999999985</v>
          </cell>
          <cell r="CI58">
            <v>252.90000000000009</v>
          </cell>
          <cell r="CJ58">
            <v>0</v>
          </cell>
          <cell r="CK58">
            <v>0</v>
          </cell>
          <cell r="CL58">
            <v>19.22</v>
          </cell>
          <cell r="CM58">
            <v>343.86000000000013</v>
          </cell>
          <cell r="CN58">
            <v>0</v>
          </cell>
          <cell r="CO58">
            <v>0</v>
          </cell>
          <cell r="CP58">
            <v>17.269999999999982</v>
          </cell>
        </row>
        <row r="59">
          <cell r="C59">
            <v>9311751</v>
          </cell>
          <cell r="BC59">
            <v>340.9</v>
          </cell>
          <cell r="BD59">
            <v>0</v>
          </cell>
          <cell r="BE59">
            <v>0</v>
          </cell>
          <cell r="BF59">
            <v>63.4</v>
          </cell>
          <cell r="BG59">
            <v>104.60000000000002</v>
          </cell>
          <cell r="BH59">
            <v>0</v>
          </cell>
          <cell r="BI59">
            <v>0</v>
          </cell>
          <cell r="BJ59">
            <v>239.88699999999997</v>
          </cell>
          <cell r="BK59">
            <v>0</v>
          </cell>
          <cell r="BL59">
            <v>0</v>
          </cell>
          <cell r="BM59">
            <v>0</v>
          </cell>
          <cell r="BN59">
            <v>341.40000000000003</v>
          </cell>
          <cell r="BO59">
            <v>298.70000000000005</v>
          </cell>
          <cell r="BP59">
            <v>0</v>
          </cell>
          <cell r="BQ59">
            <v>0</v>
          </cell>
          <cell r="BR59">
            <v>124.14999999999998</v>
          </cell>
          <cell r="BS59">
            <v>426</v>
          </cell>
          <cell r="BT59">
            <v>0</v>
          </cell>
          <cell r="BU59">
            <v>0</v>
          </cell>
          <cell r="BV59">
            <v>80.769999999999982</v>
          </cell>
          <cell r="BW59">
            <v>225.89999999999986</v>
          </cell>
          <cell r="BX59">
            <v>0</v>
          </cell>
          <cell r="BY59">
            <v>0</v>
          </cell>
          <cell r="BZ59">
            <v>86.130000000001019</v>
          </cell>
          <cell r="CA59">
            <v>344.40000000000009</v>
          </cell>
          <cell r="CB59">
            <v>0</v>
          </cell>
          <cell r="CC59">
            <v>0</v>
          </cell>
          <cell r="CD59">
            <v>60.100000000000023</v>
          </cell>
          <cell r="CE59">
            <v>303</v>
          </cell>
          <cell r="CF59">
            <v>0</v>
          </cell>
          <cell r="CG59">
            <v>0</v>
          </cell>
          <cell r="CH59">
            <v>43.199999999999022</v>
          </cell>
          <cell r="CI59">
            <v>320.40000000000009</v>
          </cell>
          <cell r="CJ59">
            <v>0</v>
          </cell>
          <cell r="CK59">
            <v>0</v>
          </cell>
          <cell r="CL59">
            <v>24.920000000000073</v>
          </cell>
          <cell r="CM59">
            <v>123.40000000000009</v>
          </cell>
          <cell r="CN59">
            <v>0</v>
          </cell>
          <cell r="CO59">
            <v>0</v>
          </cell>
          <cell r="CP59">
            <v>310.03499999999985</v>
          </cell>
        </row>
        <row r="60">
          <cell r="C60">
            <v>9299458</v>
          </cell>
          <cell r="BC60">
            <v>313.8</v>
          </cell>
          <cell r="BD60">
            <v>0</v>
          </cell>
          <cell r="BE60">
            <v>0</v>
          </cell>
          <cell r="BF60">
            <v>170.38</v>
          </cell>
          <cell r="BG60">
            <v>461.69</v>
          </cell>
          <cell r="BH60">
            <v>0</v>
          </cell>
          <cell r="BI60">
            <v>0</v>
          </cell>
          <cell r="BJ60">
            <v>29.909999999999997</v>
          </cell>
          <cell r="BK60">
            <v>301.52999999999997</v>
          </cell>
          <cell r="BL60">
            <v>0</v>
          </cell>
          <cell r="BM60">
            <v>0</v>
          </cell>
          <cell r="BN60">
            <v>8.3600000000000136</v>
          </cell>
          <cell r="BO60">
            <v>236.54500000000007</v>
          </cell>
          <cell r="BP60">
            <v>0</v>
          </cell>
          <cell r="BQ60">
            <v>0</v>
          </cell>
          <cell r="BR60">
            <v>2.25</v>
          </cell>
          <cell r="BS60">
            <v>301.91999999999985</v>
          </cell>
          <cell r="BT60">
            <v>0</v>
          </cell>
          <cell r="BU60">
            <v>0</v>
          </cell>
          <cell r="BV60">
            <v>36.650000000000006</v>
          </cell>
          <cell r="BW60">
            <v>433.47</v>
          </cell>
          <cell r="BX60">
            <v>0</v>
          </cell>
          <cell r="BY60">
            <v>0</v>
          </cell>
          <cell r="BZ60">
            <v>7.75</v>
          </cell>
          <cell r="CA60">
            <v>344.08500000000004</v>
          </cell>
          <cell r="CB60">
            <v>0</v>
          </cell>
          <cell r="CC60">
            <v>0</v>
          </cell>
          <cell r="CD60">
            <v>13.639999999999986</v>
          </cell>
          <cell r="CE60">
            <v>266.34999999999991</v>
          </cell>
          <cell r="CF60">
            <v>0</v>
          </cell>
          <cell r="CG60">
            <v>0</v>
          </cell>
          <cell r="CH60">
            <v>17.70999999999998</v>
          </cell>
          <cell r="CI60">
            <v>462.71000000000004</v>
          </cell>
          <cell r="CJ60">
            <v>0</v>
          </cell>
          <cell r="CK60">
            <v>0</v>
          </cell>
          <cell r="CL60">
            <v>118.40000000000003</v>
          </cell>
          <cell r="CM60">
            <v>456.01000000000022</v>
          </cell>
          <cell r="CN60">
            <v>0</v>
          </cell>
          <cell r="CO60">
            <v>0</v>
          </cell>
          <cell r="CP60">
            <v>1.1700000000000159</v>
          </cell>
        </row>
        <row r="61">
          <cell r="C61">
            <v>9340594</v>
          </cell>
          <cell r="BC61">
            <v>500.19</v>
          </cell>
          <cell r="BD61">
            <v>0</v>
          </cell>
          <cell r="BE61">
            <v>0</v>
          </cell>
          <cell r="BF61">
            <v>1.3</v>
          </cell>
          <cell r="BG61">
            <v>273.92</v>
          </cell>
          <cell r="BH61">
            <v>0</v>
          </cell>
          <cell r="BI61">
            <v>0</v>
          </cell>
          <cell r="BJ61">
            <v>0.92999999999999994</v>
          </cell>
          <cell r="BK61">
            <v>575.70999999999992</v>
          </cell>
          <cell r="BL61">
            <v>0</v>
          </cell>
          <cell r="BM61">
            <v>0</v>
          </cell>
          <cell r="BN61">
            <v>17.45</v>
          </cell>
          <cell r="BO61">
            <v>353.3900000000001</v>
          </cell>
          <cell r="BP61">
            <v>2</v>
          </cell>
          <cell r="BQ61">
            <v>0</v>
          </cell>
          <cell r="BR61">
            <v>23.15</v>
          </cell>
          <cell r="BS61">
            <v>405.5</v>
          </cell>
          <cell r="BT61">
            <v>0</v>
          </cell>
          <cell r="BU61">
            <v>0</v>
          </cell>
          <cell r="BV61">
            <v>5.0000000000004263E-2</v>
          </cell>
          <cell r="BW61">
            <v>396.30000000000018</v>
          </cell>
          <cell r="BX61">
            <v>5.84</v>
          </cell>
          <cell r="BY61">
            <v>0</v>
          </cell>
          <cell r="BZ61">
            <v>0.44999999999999574</v>
          </cell>
          <cell r="CA61">
            <v>589.15999999999985</v>
          </cell>
          <cell r="CB61">
            <v>0</v>
          </cell>
          <cell r="CC61">
            <v>0</v>
          </cell>
          <cell r="CD61">
            <v>41.2</v>
          </cell>
          <cell r="CE61">
            <v>384.29999999999973</v>
          </cell>
          <cell r="CF61">
            <v>0</v>
          </cell>
          <cell r="CG61">
            <v>0</v>
          </cell>
          <cell r="CH61">
            <v>4.4000000000000057</v>
          </cell>
          <cell r="CI61">
            <v>355.60000000000036</v>
          </cell>
          <cell r="CJ61">
            <v>0</v>
          </cell>
          <cell r="CK61">
            <v>0</v>
          </cell>
          <cell r="CL61">
            <v>0.19999999999998863</v>
          </cell>
          <cell r="CM61">
            <v>498.70000000000027</v>
          </cell>
          <cell r="CN61">
            <v>0</v>
          </cell>
          <cell r="CO61">
            <v>0</v>
          </cell>
          <cell r="CP61">
            <v>30.5</v>
          </cell>
        </row>
        <row r="62">
          <cell r="C62">
            <v>9299446</v>
          </cell>
          <cell r="BC62">
            <v>430.72</v>
          </cell>
          <cell r="BD62">
            <v>0</v>
          </cell>
          <cell r="BE62">
            <v>0</v>
          </cell>
          <cell r="BF62">
            <v>18.68</v>
          </cell>
          <cell r="BG62">
            <v>297.54999999999995</v>
          </cell>
          <cell r="BH62">
            <v>0</v>
          </cell>
          <cell r="BI62">
            <v>0</v>
          </cell>
          <cell r="BJ62">
            <v>0</v>
          </cell>
          <cell r="BK62">
            <v>488.41000000000008</v>
          </cell>
          <cell r="BL62">
            <v>0</v>
          </cell>
          <cell r="BM62">
            <v>0</v>
          </cell>
          <cell r="BN62">
            <v>13.25</v>
          </cell>
          <cell r="BO62">
            <v>400.25</v>
          </cell>
          <cell r="BP62">
            <v>0</v>
          </cell>
          <cell r="BQ62">
            <v>0</v>
          </cell>
          <cell r="BR62">
            <v>0.29999999999999716</v>
          </cell>
          <cell r="BS62">
            <v>429.14499999999998</v>
          </cell>
          <cell r="BT62">
            <v>0</v>
          </cell>
          <cell r="BU62">
            <v>0</v>
          </cell>
          <cell r="BV62">
            <v>1.75</v>
          </cell>
          <cell r="BW62">
            <v>628.16000000000008</v>
          </cell>
          <cell r="BX62">
            <v>0</v>
          </cell>
          <cell r="BY62">
            <v>0</v>
          </cell>
          <cell r="BZ62">
            <v>33.069999999999901</v>
          </cell>
          <cell r="CA62">
            <v>448.09999999999991</v>
          </cell>
          <cell r="CB62">
            <v>0</v>
          </cell>
          <cell r="CC62">
            <v>0</v>
          </cell>
          <cell r="CD62">
            <v>28.500000000000099</v>
          </cell>
          <cell r="CE62">
            <v>527.90000000000009</v>
          </cell>
          <cell r="CF62">
            <v>0</v>
          </cell>
          <cell r="CG62">
            <v>0</v>
          </cell>
          <cell r="CH62">
            <v>0</v>
          </cell>
          <cell r="CI62">
            <v>551.91999999999962</v>
          </cell>
          <cell r="CJ62">
            <v>0</v>
          </cell>
          <cell r="CK62">
            <v>0</v>
          </cell>
          <cell r="CL62">
            <v>0.5</v>
          </cell>
          <cell r="CM62">
            <v>268.63000000000011</v>
          </cell>
          <cell r="CN62">
            <v>0</v>
          </cell>
          <cell r="CO62">
            <v>0</v>
          </cell>
          <cell r="CP62">
            <v>0.3099999999999028</v>
          </cell>
        </row>
        <row r="63">
          <cell r="C63">
            <v>9299422</v>
          </cell>
          <cell r="BC63">
            <v>472.03</v>
          </cell>
          <cell r="BD63">
            <v>0</v>
          </cell>
          <cell r="BE63">
            <v>0</v>
          </cell>
          <cell r="BF63">
            <v>3.6840000000000002</v>
          </cell>
          <cell r="BG63">
            <v>335.70000000000005</v>
          </cell>
          <cell r="BH63">
            <v>1.77</v>
          </cell>
          <cell r="BI63">
            <v>0</v>
          </cell>
          <cell r="BJ63">
            <v>71.540000000000006</v>
          </cell>
          <cell r="BK63">
            <v>417.90000000000009</v>
          </cell>
          <cell r="BL63">
            <v>0</v>
          </cell>
          <cell r="BM63">
            <v>0</v>
          </cell>
          <cell r="BN63">
            <v>0.70000000000000284</v>
          </cell>
          <cell r="BO63">
            <v>149.78999999999996</v>
          </cell>
          <cell r="BP63">
            <v>0</v>
          </cell>
          <cell r="BQ63">
            <v>0</v>
          </cell>
          <cell r="BR63">
            <v>3.2999999999999972</v>
          </cell>
          <cell r="BS63">
            <v>521.54</v>
          </cell>
          <cell r="BT63">
            <v>0</v>
          </cell>
          <cell r="BU63">
            <v>0</v>
          </cell>
          <cell r="BV63">
            <v>2.899999999999892</v>
          </cell>
          <cell r="BW63">
            <v>300.09999999999991</v>
          </cell>
          <cell r="BX63">
            <v>0</v>
          </cell>
          <cell r="BY63">
            <v>0</v>
          </cell>
          <cell r="BZ63">
            <v>28.500000000000099</v>
          </cell>
          <cell r="CA63">
            <v>469.67000000000007</v>
          </cell>
          <cell r="CB63">
            <v>0</v>
          </cell>
          <cell r="CC63">
            <v>0</v>
          </cell>
          <cell r="CD63">
            <v>3.2000000000000028</v>
          </cell>
          <cell r="CE63">
            <v>591.40999999999985</v>
          </cell>
          <cell r="CF63">
            <v>0</v>
          </cell>
          <cell r="CG63">
            <v>0</v>
          </cell>
          <cell r="CH63">
            <v>0.40000000000000568</v>
          </cell>
          <cell r="CI63">
            <v>311.23</v>
          </cell>
          <cell r="CJ63">
            <v>21.23</v>
          </cell>
          <cell r="CK63">
            <v>0</v>
          </cell>
          <cell r="CL63">
            <v>48.39</v>
          </cell>
          <cell r="CM63">
            <v>473.19000000000005</v>
          </cell>
          <cell r="CN63">
            <v>0</v>
          </cell>
          <cell r="CO63">
            <v>0</v>
          </cell>
          <cell r="CP63">
            <v>0.40999999999999659</v>
          </cell>
        </row>
        <row r="64">
          <cell r="C64">
            <v>9341445</v>
          </cell>
          <cell r="BC64">
            <v>431.39</v>
          </cell>
          <cell r="BD64">
            <v>0</v>
          </cell>
          <cell r="BE64">
            <v>0</v>
          </cell>
          <cell r="BF64">
            <v>0.02</v>
          </cell>
          <cell r="BG64">
            <v>275.15999999999997</v>
          </cell>
          <cell r="BH64">
            <v>0</v>
          </cell>
          <cell r="BI64">
            <v>0</v>
          </cell>
          <cell r="BJ64">
            <v>84.58</v>
          </cell>
          <cell r="BK64">
            <v>403.69000000000005</v>
          </cell>
          <cell r="BL64">
            <v>0</v>
          </cell>
          <cell r="BM64">
            <v>0</v>
          </cell>
          <cell r="BN64">
            <v>2.1099999999999994</v>
          </cell>
          <cell r="BO64">
            <v>576.77</v>
          </cell>
          <cell r="BP64">
            <v>0</v>
          </cell>
          <cell r="BQ64">
            <v>0</v>
          </cell>
          <cell r="BR64">
            <v>9.5800000000000125</v>
          </cell>
          <cell r="BS64">
            <v>331.42000000000007</v>
          </cell>
          <cell r="BT64">
            <v>0</v>
          </cell>
          <cell r="BU64">
            <v>0</v>
          </cell>
          <cell r="BV64">
            <v>64.529999999999987</v>
          </cell>
          <cell r="BW64">
            <v>394.30999999999972</v>
          </cell>
          <cell r="BX64">
            <v>0</v>
          </cell>
          <cell r="BY64">
            <v>0</v>
          </cell>
          <cell r="BZ64">
            <v>0.30000000000001137</v>
          </cell>
          <cell r="CA64">
            <v>630.57000000000016</v>
          </cell>
          <cell r="CB64">
            <v>0</v>
          </cell>
          <cell r="CC64">
            <v>0</v>
          </cell>
          <cell r="CD64">
            <v>8.4300000000000068</v>
          </cell>
          <cell r="CE64">
            <v>186.5</v>
          </cell>
          <cell r="CF64">
            <v>0</v>
          </cell>
          <cell r="CG64">
            <v>0</v>
          </cell>
          <cell r="CH64">
            <v>104.42000000000002</v>
          </cell>
          <cell r="CI64">
            <v>417.65999999999985</v>
          </cell>
          <cell r="CJ64">
            <v>0</v>
          </cell>
          <cell r="CK64">
            <v>0</v>
          </cell>
          <cell r="CL64">
            <v>98.399999999999977</v>
          </cell>
          <cell r="CM64">
            <v>409.38000000000011</v>
          </cell>
          <cell r="CN64">
            <v>0</v>
          </cell>
          <cell r="CO64">
            <v>0</v>
          </cell>
          <cell r="CP64">
            <v>105.57999999999998</v>
          </cell>
        </row>
        <row r="65">
          <cell r="C65">
            <v>9340582</v>
          </cell>
          <cell r="BC65">
            <v>441.43</v>
          </cell>
          <cell r="BD65">
            <v>0</v>
          </cell>
          <cell r="BE65">
            <v>0</v>
          </cell>
          <cell r="BF65">
            <v>122.18</v>
          </cell>
          <cell r="BG65">
            <v>179.11999999999995</v>
          </cell>
          <cell r="BH65">
            <v>0</v>
          </cell>
          <cell r="BI65">
            <v>0</v>
          </cell>
          <cell r="BJ65">
            <v>273.79599999999999</v>
          </cell>
          <cell r="BK65">
            <v>346.15000000000009</v>
          </cell>
          <cell r="BL65">
            <v>0</v>
          </cell>
          <cell r="BM65">
            <v>0</v>
          </cell>
          <cell r="BN65">
            <v>150.58000000000004</v>
          </cell>
          <cell r="BO65">
            <v>180.40999999999985</v>
          </cell>
          <cell r="BP65">
            <v>0</v>
          </cell>
          <cell r="BQ65">
            <v>0</v>
          </cell>
          <cell r="BR65">
            <v>114.25999999999999</v>
          </cell>
          <cell r="BS65">
            <v>230.55000000000018</v>
          </cell>
          <cell r="BT65">
            <v>0</v>
          </cell>
          <cell r="BU65">
            <v>0</v>
          </cell>
          <cell r="BV65">
            <v>124.62</v>
          </cell>
          <cell r="BW65">
            <v>327.02</v>
          </cell>
          <cell r="BX65">
            <v>0</v>
          </cell>
          <cell r="BY65">
            <v>0</v>
          </cell>
          <cell r="BZ65">
            <v>34.909999999999968</v>
          </cell>
          <cell r="CA65">
            <v>544.80500000000006</v>
          </cell>
          <cell r="CB65">
            <v>0</v>
          </cell>
          <cell r="CC65">
            <v>0</v>
          </cell>
          <cell r="CD65">
            <v>33.92999999999995</v>
          </cell>
          <cell r="CE65">
            <v>382.48999999999978</v>
          </cell>
          <cell r="CF65">
            <v>0</v>
          </cell>
          <cell r="CG65">
            <v>0</v>
          </cell>
          <cell r="CH65">
            <v>114.37</v>
          </cell>
          <cell r="CI65">
            <v>454.00800000000027</v>
          </cell>
          <cell r="CJ65">
            <v>0</v>
          </cell>
          <cell r="CK65">
            <v>0</v>
          </cell>
          <cell r="CL65">
            <v>38.509999999999991</v>
          </cell>
          <cell r="CM65">
            <v>467.91499999999996</v>
          </cell>
          <cell r="CN65">
            <v>0</v>
          </cell>
          <cell r="CO65">
            <v>0</v>
          </cell>
          <cell r="CP65">
            <v>1.7600000000001046</v>
          </cell>
        </row>
        <row r="66">
          <cell r="C66">
            <v>9299434</v>
          </cell>
          <cell r="BC66">
            <v>421.24</v>
          </cell>
          <cell r="BD66">
            <v>0</v>
          </cell>
          <cell r="BE66">
            <v>0</v>
          </cell>
          <cell r="BF66">
            <v>68.33</v>
          </cell>
          <cell r="BG66">
            <v>383.51</v>
          </cell>
          <cell r="BH66">
            <v>0</v>
          </cell>
          <cell r="BI66">
            <v>0</v>
          </cell>
          <cell r="BJ66">
            <v>0.23999999999999488</v>
          </cell>
          <cell r="BK66">
            <v>311.78999999999996</v>
          </cell>
          <cell r="BL66">
            <v>0</v>
          </cell>
          <cell r="BM66">
            <v>0</v>
          </cell>
          <cell r="BN66">
            <v>152.46</v>
          </cell>
          <cell r="BO66">
            <v>404.63000000000011</v>
          </cell>
          <cell r="BP66">
            <v>0</v>
          </cell>
          <cell r="BQ66">
            <v>0</v>
          </cell>
          <cell r="BR66">
            <v>109.55999999999997</v>
          </cell>
          <cell r="BS66">
            <v>345.27</v>
          </cell>
          <cell r="BT66">
            <v>0</v>
          </cell>
          <cell r="BU66">
            <v>0</v>
          </cell>
          <cell r="BV66">
            <v>117.80000000000001</v>
          </cell>
          <cell r="BW66">
            <v>500.92000000000007</v>
          </cell>
          <cell r="BX66">
            <v>0</v>
          </cell>
          <cell r="BY66">
            <v>0</v>
          </cell>
          <cell r="BZ66">
            <v>43.009999999999991</v>
          </cell>
          <cell r="CA66">
            <v>247.00999999999976</v>
          </cell>
          <cell r="CB66">
            <v>0</v>
          </cell>
          <cell r="CC66">
            <v>0</v>
          </cell>
          <cell r="CD66">
            <v>261.64999999999998</v>
          </cell>
          <cell r="CE66">
            <v>419.59999999999991</v>
          </cell>
          <cell r="CF66">
            <v>0</v>
          </cell>
          <cell r="CG66">
            <v>0</v>
          </cell>
          <cell r="CH66">
            <v>95.87</v>
          </cell>
          <cell r="CI66">
            <v>344.22000000000025</v>
          </cell>
          <cell r="CJ66">
            <v>0</v>
          </cell>
          <cell r="CK66">
            <v>0</v>
          </cell>
          <cell r="CL66">
            <v>80.350000000000023</v>
          </cell>
          <cell r="CM66">
            <v>553.69999999999982</v>
          </cell>
          <cell r="CN66">
            <v>0</v>
          </cell>
          <cell r="CO66">
            <v>0</v>
          </cell>
          <cell r="CP66">
            <v>7.5299999999999727</v>
          </cell>
        </row>
        <row r="67">
          <cell r="C67">
            <v>9274630</v>
          </cell>
          <cell r="BC67">
            <v>0</v>
          </cell>
          <cell r="BD67">
            <v>261.54300000000001</v>
          </cell>
          <cell r="BE67">
            <v>0</v>
          </cell>
          <cell r="BF67">
            <v>256.60000000000002</v>
          </cell>
          <cell r="BG67">
            <v>0</v>
          </cell>
          <cell r="BH67">
            <v>338.87099999999998</v>
          </cell>
          <cell r="BI67">
            <v>0</v>
          </cell>
          <cell r="BJ67">
            <v>29.939999999999998</v>
          </cell>
          <cell r="BK67">
            <v>0</v>
          </cell>
          <cell r="BL67">
            <v>321.33500000000004</v>
          </cell>
          <cell r="BM67">
            <v>0</v>
          </cell>
          <cell r="BN67">
            <v>189.82</v>
          </cell>
          <cell r="BO67">
            <v>42.46</v>
          </cell>
          <cell r="BP67">
            <v>252.94000000000005</v>
          </cell>
          <cell r="BQ67">
            <v>0</v>
          </cell>
          <cell r="BR67">
            <v>78.509999999999991</v>
          </cell>
          <cell r="BS67">
            <v>196.45</v>
          </cell>
          <cell r="BT67">
            <v>122.52999999999997</v>
          </cell>
          <cell r="BU67">
            <v>0</v>
          </cell>
          <cell r="BV67">
            <v>138.46000000000004</v>
          </cell>
          <cell r="BW67">
            <v>185.23299999999998</v>
          </cell>
          <cell r="BX67">
            <v>5.8499999999999091</v>
          </cell>
          <cell r="BY67">
            <v>0</v>
          </cell>
          <cell r="BZ67">
            <v>59.139999999999986</v>
          </cell>
          <cell r="CA67">
            <v>0</v>
          </cell>
          <cell r="CB67">
            <v>0</v>
          </cell>
          <cell r="CC67">
            <v>0</v>
          </cell>
          <cell r="CD67">
            <v>18.129999999999995</v>
          </cell>
          <cell r="CE67">
            <v>127.13500000000005</v>
          </cell>
          <cell r="CF67">
            <v>0</v>
          </cell>
          <cell r="CG67">
            <v>0</v>
          </cell>
          <cell r="CH67">
            <v>89.232999999999947</v>
          </cell>
          <cell r="CI67">
            <v>211.01400000000001</v>
          </cell>
          <cell r="CJ67">
            <v>0</v>
          </cell>
          <cell r="CK67">
            <v>0</v>
          </cell>
          <cell r="CL67">
            <v>18.220000000000027</v>
          </cell>
          <cell r="CM67">
            <v>349.01499999999999</v>
          </cell>
          <cell r="CN67">
            <v>0</v>
          </cell>
          <cell r="CO67">
            <v>0</v>
          </cell>
          <cell r="CP67">
            <v>43.899999999999977</v>
          </cell>
        </row>
        <row r="68">
          <cell r="C68">
            <v>9274654</v>
          </cell>
          <cell r="BC68">
            <v>0</v>
          </cell>
          <cell r="BD68">
            <v>452.85</v>
          </cell>
          <cell r="BE68">
            <v>0</v>
          </cell>
          <cell r="BF68">
            <v>12.8</v>
          </cell>
          <cell r="BG68">
            <v>0</v>
          </cell>
          <cell r="BH68">
            <v>367.19999999999993</v>
          </cell>
          <cell r="BI68">
            <v>0</v>
          </cell>
          <cell r="BJ68">
            <v>19.7</v>
          </cell>
          <cell r="BK68">
            <v>0</v>
          </cell>
          <cell r="BL68">
            <v>523.35000000000014</v>
          </cell>
          <cell r="BM68">
            <v>0</v>
          </cell>
          <cell r="BN68">
            <v>26.299999999999997</v>
          </cell>
          <cell r="BO68">
            <v>0</v>
          </cell>
          <cell r="BP68">
            <v>477.15999999999985</v>
          </cell>
          <cell r="BQ68">
            <v>0</v>
          </cell>
          <cell r="BR68">
            <v>20.350000000000009</v>
          </cell>
          <cell r="BS68">
            <v>385.33</v>
          </cell>
          <cell r="BT68">
            <v>158.71000000000004</v>
          </cell>
          <cell r="BU68">
            <v>0</v>
          </cell>
          <cell r="BV68">
            <v>36.269999999999996</v>
          </cell>
          <cell r="BW68">
            <v>428.46999999999997</v>
          </cell>
          <cell r="BX68">
            <v>0</v>
          </cell>
          <cell r="BY68">
            <v>0</v>
          </cell>
          <cell r="BZ68">
            <v>14.075000000000003</v>
          </cell>
          <cell r="CA68">
            <v>478.73</v>
          </cell>
          <cell r="CB68">
            <v>17.529999999999973</v>
          </cell>
          <cell r="CC68">
            <v>0</v>
          </cell>
          <cell r="CD68">
            <v>15.25</v>
          </cell>
          <cell r="CE68">
            <v>243.5</v>
          </cell>
          <cell r="CF68">
            <v>146.8599999999999</v>
          </cell>
          <cell r="CG68">
            <v>0</v>
          </cell>
          <cell r="CH68">
            <v>89.199999999999989</v>
          </cell>
          <cell r="CI68">
            <v>71.350000000000136</v>
          </cell>
          <cell r="CJ68">
            <v>143.37000000000035</v>
          </cell>
          <cell r="CK68">
            <v>0</v>
          </cell>
          <cell r="CL68">
            <v>139.11000000000001</v>
          </cell>
          <cell r="CM68">
            <v>0</v>
          </cell>
          <cell r="CN68">
            <v>374.04999999999973</v>
          </cell>
          <cell r="CO68">
            <v>0</v>
          </cell>
          <cell r="CP68">
            <v>29.670000000000016</v>
          </cell>
        </row>
        <row r="69">
          <cell r="C69">
            <v>9274678</v>
          </cell>
          <cell r="BC69">
            <v>0</v>
          </cell>
          <cell r="BD69">
            <v>0</v>
          </cell>
          <cell r="BE69">
            <v>0</v>
          </cell>
          <cell r="BF69">
            <v>604.6</v>
          </cell>
          <cell r="BG69">
            <v>71</v>
          </cell>
          <cell r="BH69">
            <v>0</v>
          </cell>
          <cell r="BI69">
            <v>0</v>
          </cell>
          <cell r="BJ69">
            <v>275.29999999999995</v>
          </cell>
          <cell r="BK69">
            <v>177</v>
          </cell>
          <cell r="BL69">
            <v>0</v>
          </cell>
          <cell r="BM69">
            <v>0</v>
          </cell>
          <cell r="BN69">
            <v>274.19999999999993</v>
          </cell>
          <cell r="BO69">
            <v>0</v>
          </cell>
          <cell r="BP69">
            <v>0</v>
          </cell>
          <cell r="BQ69">
            <v>0</v>
          </cell>
          <cell r="BR69">
            <v>359.80000000000018</v>
          </cell>
          <cell r="BS69">
            <v>0</v>
          </cell>
          <cell r="BT69">
            <v>0</v>
          </cell>
          <cell r="BU69">
            <v>0</v>
          </cell>
          <cell r="BV69">
            <v>268.39999999999986</v>
          </cell>
          <cell r="BW69">
            <v>0</v>
          </cell>
          <cell r="BX69">
            <v>0</v>
          </cell>
          <cell r="BY69">
            <v>0</v>
          </cell>
          <cell r="BZ69">
            <v>399.79999999999995</v>
          </cell>
          <cell r="CA69">
            <v>336.79999999999995</v>
          </cell>
          <cell r="CB69">
            <v>0</v>
          </cell>
          <cell r="CC69">
            <v>0</v>
          </cell>
          <cell r="CD69">
            <v>119.80000000000018</v>
          </cell>
          <cell r="CE69">
            <v>150.60000000000002</v>
          </cell>
          <cell r="CF69">
            <v>0</v>
          </cell>
          <cell r="CG69">
            <v>0</v>
          </cell>
          <cell r="CH69">
            <v>3.0999999999999091</v>
          </cell>
          <cell r="CI69">
            <v>366.69999999999993</v>
          </cell>
          <cell r="CJ69">
            <v>0</v>
          </cell>
          <cell r="CK69">
            <v>0</v>
          </cell>
          <cell r="CL69">
            <v>10.599999999999909</v>
          </cell>
          <cell r="CM69">
            <v>54.900000000000091</v>
          </cell>
          <cell r="CN69">
            <v>0</v>
          </cell>
          <cell r="CO69">
            <v>0</v>
          </cell>
          <cell r="CP69">
            <v>368.20000000000027</v>
          </cell>
        </row>
        <row r="70">
          <cell r="C70">
            <v>9316608</v>
          </cell>
          <cell r="BC70">
            <v>274.85000000000002</v>
          </cell>
          <cell r="BD70">
            <v>0</v>
          </cell>
          <cell r="BE70">
            <v>0</v>
          </cell>
          <cell r="BF70">
            <v>0.22</v>
          </cell>
          <cell r="BG70">
            <v>444.81999999999994</v>
          </cell>
          <cell r="BH70">
            <v>0</v>
          </cell>
          <cell r="BI70">
            <v>0</v>
          </cell>
          <cell r="BJ70">
            <v>0</v>
          </cell>
          <cell r="BK70">
            <v>364.75000000000011</v>
          </cell>
          <cell r="BL70">
            <v>0</v>
          </cell>
          <cell r="BM70">
            <v>0</v>
          </cell>
          <cell r="BN70">
            <v>85.69</v>
          </cell>
          <cell r="BO70">
            <v>451.02</v>
          </cell>
          <cell r="BP70">
            <v>0</v>
          </cell>
          <cell r="BQ70">
            <v>0</v>
          </cell>
          <cell r="BR70">
            <v>3.1800000000000068</v>
          </cell>
          <cell r="BS70">
            <v>632.52</v>
          </cell>
          <cell r="BT70">
            <v>0</v>
          </cell>
          <cell r="BU70">
            <v>0</v>
          </cell>
          <cell r="BV70">
            <v>0</v>
          </cell>
          <cell r="BW70">
            <v>567.15000000000009</v>
          </cell>
          <cell r="BX70">
            <v>0</v>
          </cell>
          <cell r="BY70">
            <v>0</v>
          </cell>
          <cell r="BZ70">
            <v>62.150000000000006</v>
          </cell>
          <cell r="CA70">
            <v>213.86999999999989</v>
          </cell>
          <cell r="CB70">
            <v>0</v>
          </cell>
          <cell r="CC70">
            <v>0</v>
          </cell>
          <cell r="CD70">
            <v>13.859999999999985</v>
          </cell>
          <cell r="CE70">
            <v>546.7800000000002</v>
          </cell>
          <cell r="CF70">
            <v>0</v>
          </cell>
          <cell r="CG70">
            <v>0</v>
          </cell>
          <cell r="CH70">
            <v>27.960000000000008</v>
          </cell>
          <cell r="CI70">
            <v>198.31999999999971</v>
          </cell>
          <cell r="CJ70">
            <v>0</v>
          </cell>
          <cell r="CK70">
            <v>0</v>
          </cell>
          <cell r="CL70">
            <v>78.70999999999998</v>
          </cell>
          <cell r="CM70">
            <v>651.89000000000033</v>
          </cell>
          <cell r="CN70">
            <v>0</v>
          </cell>
          <cell r="CO70">
            <v>0</v>
          </cell>
          <cell r="CP70">
            <v>2.1299999999999955</v>
          </cell>
        </row>
        <row r="71">
          <cell r="C71">
            <v>9274628</v>
          </cell>
          <cell r="BC71">
            <v>64.7</v>
          </cell>
          <cell r="BD71">
            <v>0</v>
          </cell>
          <cell r="BE71">
            <v>0</v>
          </cell>
          <cell r="BF71">
            <v>477.1</v>
          </cell>
          <cell r="BG71">
            <v>0</v>
          </cell>
          <cell r="BH71">
            <v>0</v>
          </cell>
          <cell r="BI71">
            <v>0</v>
          </cell>
          <cell r="BJ71">
            <v>420.5</v>
          </cell>
          <cell r="BK71">
            <v>0</v>
          </cell>
          <cell r="BL71">
            <v>0</v>
          </cell>
          <cell r="BM71">
            <v>0</v>
          </cell>
          <cell r="BN71">
            <v>451.49999999999989</v>
          </cell>
          <cell r="BO71">
            <v>323</v>
          </cell>
          <cell r="BP71">
            <v>0</v>
          </cell>
          <cell r="BQ71">
            <v>0</v>
          </cell>
          <cell r="BR71">
            <v>210.60000000000014</v>
          </cell>
          <cell r="BS71">
            <v>26.800000000000011</v>
          </cell>
          <cell r="BT71">
            <v>0</v>
          </cell>
          <cell r="BU71">
            <v>0</v>
          </cell>
          <cell r="BV71">
            <v>40.899999999999864</v>
          </cell>
          <cell r="BW71">
            <v>56.629999999999995</v>
          </cell>
          <cell r="BX71">
            <v>0</v>
          </cell>
          <cell r="BY71">
            <v>0</v>
          </cell>
          <cell r="BZ71">
            <v>107.49000000000001</v>
          </cell>
          <cell r="CA71">
            <v>361.58000000000004</v>
          </cell>
          <cell r="CB71">
            <v>5.27</v>
          </cell>
          <cell r="CC71">
            <v>0</v>
          </cell>
          <cell r="CD71">
            <v>64.598000000000184</v>
          </cell>
          <cell r="CE71">
            <v>280.33500000000004</v>
          </cell>
          <cell r="CF71">
            <v>0</v>
          </cell>
          <cell r="CG71">
            <v>0</v>
          </cell>
          <cell r="CH71">
            <v>43.889999999999873</v>
          </cell>
          <cell r="CI71">
            <v>336.73299999999995</v>
          </cell>
          <cell r="CJ71">
            <v>0</v>
          </cell>
          <cell r="CK71">
            <v>0</v>
          </cell>
          <cell r="CL71">
            <v>147.13000000000011</v>
          </cell>
          <cell r="CM71">
            <v>340.3599999999999</v>
          </cell>
          <cell r="CN71">
            <v>0</v>
          </cell>
          <cell r="CO71">
            <v>0</v>
          </cell>
          <cell r="CP71">
            <v>91.659999999999854</v>
          </cell>
        </row>
        <row r="72">
          <cell r="C72">
            <v>9274642</v>
          </cell>
          <cell r="BC72">
            <v>338.6</v>
          </cell>
          <cell r="BD72">
            <v>69.5</v>
          </cell>
          <cell r="BE72">
            <v>0</v>
          </cell>
          <cell r="BF72">
            <v>62.5</v>
          </cell>
          <cell r="BG72">
            <v>367.6</v>
          </cell>
          <cell r="BH72">
            <v>0</v>
          </cell>
          <cell r="BI72">
            <v>0</v>
          </cell>
          <cell r="BJ72">
            <v>10.400000000000006</v>
          </cell>
          <cell r="BK72">
            <v>292.2299999999999</v>
          </cell>
          <cell r="BL72">
            <v>144.21</v>
          </cell>
          <cell r="BM72">
            <v>0</v>
          </cell>
          <cell r="BN72">
            <v>134.79999999999998</v>
          </cell>
          <cell r="BO72">
            <v>227.89999999999998</v>
          </cell>
          <cell r="BP72">
            <v>134.99999999999997</v>
          </cell>
          <cell r="BQ72">
            <v>0</v>
          </cell>
          <cell r="BR72">
            <v>6.8000000000000114</v>
          </cell>
          <cell r="BS72">
            <v>466.10000000000014</v>
          </cell>
          <cell r="BT72">
            <v>0</v>
          </cell>
          <cell r="BU72">
            <v>0</v>
          </cell>
          <cell r="BV72">
            <v>0.59999999999999432</v>
          </cell>
          <cell r="BW72">
            <v>565.10000000000014</v>
          </cell>
          <cell r="BX72">
            <v>0</v>
          </cell>
          <cell r="BY72">
            <v>0</v>
          </cell>
          <cell r="BZ72">
            <v>0.80000000000001137</v>
          </cell>
          <cell r="CA72">
            <v>527.79999999999973</v>
          </cell>
          <cell r="CB72">
            <v>0</v>
          </cell>
          <cell r="CC72">
            <v>0</v>
          </cell>
          <cell r="CD72">
            <v>0</v>
          </cell>
          <cell r="CE72">
            <v>580.76000000000022</v>
          </cell>
          <cell r="CF72">
            <v>0</v>
          </cell>
          <cell r="CG72">
            <v>0</v>
          </cell>
          <cell r="CH72">
            <v>82.6</v>
          </cell>
          <cell r="CI72">
            <v>234.69999999999982</v>
          </cell>
          <cell r="CJ72">
            <v>0</v>
          </cell>
          <cell r="CK72">
            <v>0</v>
          </cell>
          <cell r="CL72">
            <v>217.60000000000002</v>
          </cell>
          <cell r="CM72">
            <v>323.65000000000009</v>
          </cell>
          <cell r="CN72">
            <v>8.9000000000000341</v>
          </cell>
          <cell r="CO72">
            <v>0</v>
          </cell>
          <cell r="CP72">
            <v>52.899999999999977</v>
          </cell>
        </row>
        <row r="73">
          <cell r="C73">
            <v>9374428</v>
          </cell>
          <cell r="BC73">
            <v>412.90499999999997</v>
          </cell>
          <cell r="BD73">
            <v>0</v>
          </cell>
          <cell r="BE73">
            <v>0</v>
          </cell>
          <cell r="BF73">
            <v>15.91</v>
          </cell>
          <cell r="BG73">
            <v>128.13999999999999</v>
          </cell>
          <cell r="BH73">
            <v>0</v>
          </cell>
          <cell r="BI73">
            <v>5.9</v>
          </cell>
          <cell r="BJ73">
            <v>0</v>
          </cell>
          <cell r="BK73">
            <v>122.86000000000001</v>
          </cell>
          <cell r="BL73">
            <v>0</v>
          </cell>
          <cell r="BM73">
            <v>9.76</v>
          </cell>
          <cell r="BN73">
            <v>0</v>
          </cell>
          <cell r="BO73">
            <v>177.55000000000007</v>
          </cell>
          <cell r="BP73">
            <v>0</v>
          </cell>
          <cell r="BQ73">
            <v>8.3999999999999986</v>
          </cell>
          <cell r="BR73">
            <v>3.1000000000000014</v>
          </cell>
          <cell r="BS73">
            <v>138.71999999999991</v>
          </cell>
          <cell r="BT73">
            <v>0</v>
          </cell>
          <cell r="BU73">
            <v>4.5</v>
          </cell>
          <cell r="BV73">
            <v>7.0399999999999991</v>
          </cell>
          <cell r="BW73">
            <v>350.76</v>
          </cell>
          <cell r="BX73">
            <v>0</v>
          </cell>
          <cell r="BY73">
            <v>0</v>
          </cell>
          <cell r="BZ73">
            <v>22.029999999999998</v>
          </cell>
          <cell r="CA73">
            <v>301.298</v>
          </cell>
          <cell r="CB73">
            <v>0</v>
          </cell>
          <cell r="CC73">
            <v>0</v>
          </cell>
          <cell r="CD73">
            <v>18.450000000000003</v>
          </cell>
          <cell r="CE73">
            <v>325.14100000000008</v>
          </cell>
          <cell r="CF73">
            <v>0</v>
          </cell>
          <cell r="CG73">
            <v>0</v>
          </cell>
          <cell r="CH73">
            <v>21.400000000000006</v>
          </cell>
          <cell r="CI73">
            <v>541.70000000000005</v>
          </cell>
          <cell r="CJ73">
            <v>0</v>
          </cell>
          <cell r="CK73">
            <v>0</v>
          </cell>
          <cell r="CL73">
            <v>13.5</v>
          </cell>
          <cell r="CM73">
            <v>240.04999999999973</v>
          </cell>
          <cell r="CN73">
            <v>0</v>
          </cell>
          <cell r="CO73">
            <v>0</v>
          </cell>
          <cell r="CP73">
            <v>32.75</v>
          </cell>
        </row>
        <row r="74">
          <cell r="C74">
            <v>9431317</v>
          </cell>
          <cell r="BC74">
            <v>331.78</v>
          </cell>
          <cell r="BD74">
            <v>0</v>
          </cell>
          <cell r="BE74">
            <v>0</v>
          </cell>
          <cell r="BF74">
            <v>158.63</v>
          </cell>
          <cell r="BG74">
            <v>152.84000000000003</v>
          </cell>
          <cell r="BH74">
            <v>0</v>
          </cell>
          <cell r="BI74">
            <v>0</v>
          </cell>
          <cell r="BJ74">
            <v>92.240000000000009</v>
          </cell>
          <cell r="BK74">
            <v>407.71000000000004</v>
          </cell>
          <cell r="BL74">
            <v>0</v>
          </cell>
          <cell r="BM74">
            <v>0</v>
          </cell>
          <cell r="BN74">
            <v>21.379999999999995</v>
          </cell>
          <cell r="BO74">
            <v>343.80000000000007</v>
          </cell>
          <cell r="BP74">
            <v>0</v>
          </cell>
          <cell r="BQ74">
            <v>0</v>
          </cell>
          <cell r="BR74">
            <v>34.430000000000007</v>
          </cell>
          <cell r="BS74">
            <v>507.39999999999986</v>
          </cell>
          <cell r="BT74">
            <v>0</v>
          </cell>
          <cell r="BU74">
            <v>0</v>
          </cell>
          <cell r="BV74">
            <v>14.699999999999989</v>
          </cell>
          <cell r="BW74">
            <v>530.20000000000005</v>
          </cell>
          <cell r="BX74">
            <v>0</v>
          </cell>
          <cell r="BY74">
            <v>0</v>
          </cell>
          <cell r="BZ74">
            <v>39.800000000000011</v>
          </cell>
          <cell r="CA74">
            <v>498.48</v>
          </cell>
          <cell r="CB74">
            <v>0</v>
          </cell>
          <cell r="CC74">
            <v>0</v>
          </cell>
          <cell r="CD74">
            <v>75.19</v>
          </cell>
          <cell r="CE74">
            <v>338.73</v>
          </cell>
          <cell r="CF74">
            <v>0</v>
          </cell>
          <cell r="CG74">
            <v>0</v>
          </cell>
          <cell r="CH74">
            <v>100.16999999999996</v>
          </cell>
          <cell r="CI74">
            <v>357.7199999999998</v>
          </cell>
          <cell r="CJ74">
            <v>0</v>
          </cell>
          <cell r="CK74">
            <v>0</v>
          </cell>
          <cell r="CL74">
            <v>135.05000000000007</v>
          </cell>
          <cell r="CM74">
            <v>327.30000000000018</v>
          </cell>
          <cell r="CN74">
            <v>0</v>
          </cell>
          <cell r="CO74">
            <v>0</v>
          </cell>
          <cell r="CP74">
            <v>77.649999999999977</v>
          </cell>
        </row>
        <row r="75">
          <cell r="C75">
            <v>9431290</v>
          </cell>
          <cell r="BC75">
            <v>368.33</v>
          </cell>
          <cell r="BD75">
            <v>0</v>
          </cell>
          <cell r="BE75">
            <v>0</v>
          </cell>
          <cell r="BF75">
            <v>15.3</v>
          </cell>
          <cell r="BG75">
            <v>258.09999999999997</v>
          </cell>
          <cell r="BH75">
            <v>0</v>
          </cell>
          <cell r="BI75">
            <v>0</v>
          </cell>
          <cell r="BJ75">
            <v>6.3000000000000007</v>
          </cell>
          <cell r="BK75">
            <v>529.81000000000006</v>
          </cell>
          <cell r="BL75">
            <v>0</v>
          </cell>
          <cell r="BM75">
            <v>0</v>
          </cell>
          <cell r="BN75">
            <v>10.189999999999998</v>
          </cell>
          <cell r="BO75">
            <v>497.6400000000001</v>
          </cell>
          <cell r="BP75">
            <v>0</v>
          </cell>
          <cell r="BQ75">
            <v>0</v>
          </cell>
          <cell r="BR75">
            <v>6.43</v>
          </cell>
          <cell r="BS75">
            <v>505.23999999999978</v>
          </cell>
          <cell r="BT75">
            <v>0</v>
          </cell>
          <cell r="BU75">
            <v>0</v>
          </cell>
          <cell r="BV75">
            <v>60.14</v>
          </cell>
          <cell r="BW75">
            <v>278.21000000000004</v>
          </cell>
          <cell r="BX75">
            <v>0</v>
          </cell>
          <cell r="BY75">
            <v>0</v>
          </cell>
          <cell r="BZ75">
            <v>13.519999999999996</v>
          </cell>
          <cell r="CA75">
            <v>220.55099999999993</v>
          </cell>
          <cell r="CB75">
            <v>0</v>
          </cell>
          <cell r="CC75">
            <v>0</v>
          </cell>
          <cell r="CD75">
            <v>6.1300000000000097</v>
          </cell>
          <cell r="CE75">
            <v>612.78500000000031</v>
          </cell>
          <cell r="CF75">
            <v>0</v>
          </cell>
          <cell r="CG75">
            <v>0</v>
          </cell>
          <cell r="CH75">
            <v>9.9999999999999858</v>
          </cell>
          <cell r="CI75">
            <v>523.82799999999997</v>
          </cell>
          <cell r="CJ75">
            <v>0</v>
          </cell>
          <cell r="CK75">
            <v>0</v>
          </cell>
          <cell r="CL75">
            <v>5.7000000000000171</v>
          </cell>
          <cell r="CM75">
            <v>428.41999999999962</v>
          </cell>
          <cell r="CN75">
            <v>0</v>
          </cell>
          <cell r="CO75">
            <v>0</v>
          </cell>
          <cell r="CP75">
            <v>5.4099999999999966</v>
          </cell>
        </row>
        <row r="76">
          <cell r="C76">
            <v>9431276</v>
          </cell>
          <cell r="BC76">
            <v>366.09</v>
          </cell>
          <cell r="BD76">
            <v>0</v>
          </cell>
          <cell r="BE76">
            <v>0</v>
          </cell>
          <cell r="BF76">
            <v>406.37</v>
          </cell>
          <cell r="BG76">
            <v>164.60000000000008</v>
          </cell>
          <cell r="BH76">
            <v>0</v>
          </cell>
          <cell r="BI76">
            <v>0</v>
          </cell>
          <cell r="BJ76">
            <v>311.70000000000005</v>
          </cell>
          <cell r="BK76">
            <v>335.15</v>
          </cell>
          <cell r="BL76">
            <v>0</v>
          </cell>
          <cell r="BM76">
            <v>0</v>
          </cell>
          <cell r="BN76">
            <v>84.299999999999955</v>
          </cell>
          <cell r="BO76">
            <v>478.2299999999999</v>
          </cell>
          <cell r="BP76">
            <v>0</v>
          </cell>
          <cell r="BQ76">
            <v>0</v>
          </cell>
          <cell r="BR76">
            <v>94.860000000000014</v>
          </cell>
          <cell r="BS76">
            <v>0</v>
          </cell>
          <cell r="BT76">
            <v>0</v>
          </cell>
          <cell r="BU76">
            <v>0</v>
          </cell>
          <cell r="BV76">
            <v>297.43000000000006</v>
          </cell>
          <cell r="BW76">
            <v>0</v>
          </cell>
          <cell r="BX76">
            <v>0</v>
          </cell>
          <cell r="BY76">
            <v>0</v>
          </cell>
          <cell r="BZ76">
            <v>391.33199999999988</v>
          </cell>
          <cell r="CA76">
            <v>0</v>
          </cell>
          <cell r="CB76">
            <v>0</v>
          </cell>
          <cell r="CC76">
            <v>0</v>
          </cell>
          <cell r="CD76">
            <v>275.21100000000001</v>
          </cell>
          <cell r="CE76">
            <v>441.327</v>
          </cell>
          <cell r="CF76">
            <v>0</v>
          </cell>
          <cell r="CG76">
            <v>0</v>
          </cell>
          <cell r="CH76">
            <v>51.161000000000058</v>
          </cell>
          <cell r="CI76">
            <v>234.20500000000015</v>
          </cell>
          <cell r="CJ76">
            <v>0</v>
          </cell>
          <cell r="CK76">
            <v>0</v>
          </cell>
          <cell r="CL76">
            <v>9.1869999999998981</v>
          </cell>
          <cell r="CM76">
            <v>294.99199999999996</v>
          </cell>
          <cell r="CN76">
            <v>0</v>
          </cell>
          <cell r="CO76">
            <v>0</v>
          </cell>
          <cell r="CP76">
            <v>8.3210000000001401</v>
          </cell>
        </row>
        <row r="77">
          <cell r="C77">
            <v>9431305</v>
          </cell>
          <cell r="BC77">
            <v>373.42</v>
          </cell>
          <cell r="BD77">
            <v>0</v>
          </cell>
          <cell r="BE77">
            <v>0</v>
          </cell>
          <cell r="BF77">
            <v>13.6</v>
          </cell>
          <cell r="BG77">
            <v>339.45300000000003</v>
          </cell>
          <cell r="BH77">
            <v>0</v>
          </cell>
          <cell r="BI77">
            <v>0</v>
          </cell>
          <cell r="BJ77">
            <v>25.1</v>
          </cell>
          <cell r="BK77">
            <v>498.04099999999994</v>
          </cell>
          <cell r="BL77">
            <v>0</v>
          </cell>
          <cell r="BM77">
            <v>0</v>
          </cell>
          <cell r="BN77">
            <v>15.049999999999997</v>
          </cell>
          <cell r="BO77">
            <v>497.10699999999997</v>
          </cell>
          <cell r="BP77">
            <v>0</v>
          </cell>
          <cell r="BQ77">
            <v>0</v>
          </cell>
          <cell r="BR77">
            <v>7.759999999999998</v>
          </cell>
          <cell r="BS77">
            <v>592.43900000000008</v>
          </cell>
          <cell r="BT77">
            <v>0</v>
          </cell>
          <cell r="BU77">
            <v>0</v>
          </cell>
          <cell r="BV77">
            <v>7.8999999999999986</v>
          </cell>
          <cell r="BW77">
            <v>658.34000000000015</v>
          </cell>
          <cell r="BX77">
            <v>0</v>
          </cell>
          <cell r="BY77">
            <v>0</v>
          </cell>
          <cell r="BZ77">
            <v>9.5</v>
          </cell>
          <cell r="CA77">
            <v>417.90999999999985</v>
          </cell>
          <cell r="CB77">
            <v>0</v>
          </cell>
          <cell r="CC77">
            <v>0</v>
          </cell>
          <cell r="CD77">
            <v>5.5499999999999972</v>
          </cell>
          <cell r="CE77">
            <v>558.88999999999987</v>
          </cell>
          <cell r="CF77">
            <v>0</v>
          </cell>
          <cell r="CG77">
            <v>0</v>
          </cell>
          <cell r="CH77">
            <v>2.25</v>
          </cell>
          <cell r="CI77">
            <v>419.82900000000018</v>
          </cell>
          <cell r="CJ77">
            <v>0</v>
          </cell>
          <cell r="CK77">
            <v>0</v>
          </cell>
          <cell r="CL77">
            <v>12.63000000000001</v>
          </cell>
          <cell r="CM77">
            <v>484.74499999999989</v>
          </cell>
          <cell r="CN77">
            <v>0</v>
          </cell>
          <cell r="CO77">
            <v>0</v>
          </cell>
          <cell r="CP77">
            <v>1.9239999999999924</v>
          </cell>
        </row>
        <row r="78">
          <cell r="C78">
            <v>9236987</v>
          </cell>
          <cell r="BC78">
            <v>0</v>
          </cell>
          <cell r="BD78">
            <v>280.10500000000002</v>
          </cell>
          <cell r="BE78">
            <v>0</v>
          </cell>
          <cell r="BF78">
            <v>60.71</v>
          </cell>
          <cell r="BG78">
            <v>0</v>
          </cell>
          <cell r="BH78">
            <v>309.75</v>
          </cell>
          <cell r="BI78">
            <v>0</v>
          </cell>
          <cell r="BJ78">
            <v>13.479999999999997</v>
          </cell>
          <cell r="BK78">
            <v>0</v>
          </cell>
          <cell r="BL78">
            <v>120.25</v>
          </cell>
          <cell r="BM78">
            <v>0</v>
          </cell>
          <cell r="BN78">
            <v>204.05</v>
          </cell>
          <cell r="BO78">
            <v>0</v>
          </cell>
          <cell r="BP78">
            <v>336.08999999999992</v>
          </cell>
          <cell r="BQ78">
            <v>0</v>
          </cell>
          <cell r="BR78">
            <v>15.449999999999989</v>
          </cell>
          <cell r="BS78">
            <v>0</v>
          </cell>
          <cell r="BT78">
            <v>167.86000000000013</v>
          </cell>
          <cell r="BU78">
            <v>0</v>
          </cell>
          <cell r="BV78">
            <v>42.660000000000025</v>
          </cell>
          <cell r="BW78">
            <v>0</v>
          </cell>
          <cell r="BX78">
            <v>35.559999999999945</v>
          </cell>
          <cell r="BY78">
            <v>0</v>
          </cell>
          <cell r="BZ78">
            <v>238.57999999999993</v>
          </cell>
          <cell r="CA78">
            <v>0</v>
          </cell>
          <cell r="CB78">
            <v>0</v>
          </cell>
          <cell r="CC78">
            <v>0</v>
          </cell>
          <cell r="CD78">
            <v>257.23500000000001</v>
          </cell>
          <cell r="CE78">
            <v>0</v>
          </cell>
          <cell r="CF78">
            <v>0</v>
          </cell>
          <cell r="CG78">
            <v>0</v>
          </cell>
          <cell r="CH78">
            <v>356.67000000000007</v>
          </cell>
          <cell r="CI78">
            <v>174.21700000000001</v>
          </cell>
          <cell r="CJ78">
            <v>0</v>
          </cell>
          <cell r="CK78">
            <v>0</v>
          </cell>
          <cell r="CL78">
            <v>316.40999999999985</v>
          </cell>
          <cell r="CM78">
            <v>0</v>
          </cell>
          <cell r="CN78">
            <v>0</v>
          </cell>
          <cell r="CO78">
            <v>0</v>
          </cell>
          <cell r="CP78">
            <v>445.97</v>
          </cell>
        </row>
        <row r="79">
          <cell r="C79">
            <v>9252307</v>
          </cell>
          <cell r="BC79">
            <v>227.6</v>
          </cell>
          <cell r="BD79">
            <v>0</v>
          </cell>
          <cell r="BE79">
            <v>0</v>
          </cell>
          <cell r="BF79">
            <v>8</v>
          </cell>
          <cell r="BG79">
            <v>293.37</v>
          </cell>
          <cell r="BH79">
            <v>0</v>
          </cell>
          <cell r="BI79">
            <v>0</v>
          </cell>
          <cell r="BJ79">
            <v>15.8</v>
          </cell>
          <cell r="BK79">
            <v>343.01</v>
          </cell>
          <cell r="BL79">
            <v>0</v>
          </cell>
          <cell r="BM79">
            <v>0</v>
          </cell>
          <cell r="BN79">
            <v>54.480000000000004</v>
          </cell>
          <cell r="BO79">
            <v>321.5</v>
          </cell>
          <cell r="BP79">
            <v>0</v>
          </cell>
          <cell r="BQ79">
            <v>0</v>
          </cell>
          <cell r="BR79">
            <v>51.099999999999994</v>
          </cell>
          <cell r="BS79">
            <v>378.28999999999996</v>
          </cell>
          <cell r="BT79">
            <v>0</v>
          </cell>
          <cell r="BU79">
            <v>0</v>
          </cell>
          <cell r="BV79">
            <v>3.4000000000000057</v>
          </cell>
          <cell r="BW79">
            <v>208.20000000000005</v>
          </cell>
          <cell r="BX79">
            <v>0</v>
          </cell>
          <cell r="BY79">
            <v>0</v>
          </cell>
          <cell r="BZ79">
            <v>36.699999999999989</v>
          </cell>
          <cell r="CA79">
            <v>165.79999999999995</v>
          </cell>
          <cell r="CB79">
            <v>0</v>
          </cell>
          <cell r="CC79">
            <v>0</v>
          </cell>
          <cell r="CD79">
            <v>33.450000000000017</v>
          </cell>
          <cell r="CE79">
            <v>334.90000000000009</v>
          </cell>
          <cell r="CF79">
            <v>0</v>
          </cell>
          <cell r="CG79">
            <v>0</v>
          </cell>
          <cell r="CH79">
            <v>47.900000000000006</v>
          </cell>
          <cell r="CI79">
            <v>407.4699999999998</v>
          </cell>
          <cell r="CJ79">
            <v>0</v>
          </cell>
          <cell r="CK79">
            <v>0</v>
          </cell>
          <cell r="CL79">
            <v>37.009999999999962</v>
          </cell>
          <cell r="CM79">
            <v>274.59000000000015</v>
          </cell>
          <cell r="CN79">
            <v>0</v>
          </cell>
          <cell r="CO79">
            <v>0</v>
          </cell>
          <cell r="CP79">
            <v>114.61000000000001</v>
          </cell>
        </row>
        <row r="80">
          <cell r="C80">
            <v>9252292</v>
          </cell>
          <cell r="BC80">
            <v>363.9</v>
          </cell>
          <cell r="BD80">
            <v>0</v>
          </cell>
          <cell r="BE80">
            <v>0</v>
          </cell>
          <cell r="BF80">
            <v>23.3</v>
          </cell>
          <cell r="BG80">
            <v>244.39999999999998</v>
          </cell>
          <cell r="BH80">
            <v>0</v>
          </cell>
          <cell r="BI80">
            <v>0</v>
          </cell>
          <cell r="BJ80">
            <v>9.8000000000000007</v>
          </cell>
          <cell r="BK80">
            <v>200.5</v>
          </cell>
          <cell r="BL80">
            <v>0</v>
          </cell>
          <cell r="BM80">
            <v>0</v>
          </cell>
          <cell r="BN80">
            <v>0</v>
          </cell>
          <cell r="BO80">
            <v>313</v>
          </cell>
          <cell r="BP80">
            <v>0</v>
          </cell>
          <cell r="BQ80">
            <v>0</v>
          </cell>
          <cell r="BR80">
            <v>17.600000000000001</v>
          </cell>
          <cell r="BS80">
            <v>261.90000000000009</v>
          </cell>
          <cell r="BT80">
            <v>0</v>
          </cell>
          <cell r="BU80">
            <v>0</v>
          </cell>
          <cell r="BV80">
            <v>2.5999999999999943</v>
          </cell>
          <cell r="BW80">
            <v>303.1099999999999</v>
          </cell>
          <cell r="BX80">
            <v>0</v>
          </cell>
          <cell r="BY80">
            <v>0</v>
          </cell>
          <cell r="BZ80">
            <v>3.7600000000000051</v>
          </cell>
          <cell r="CA80">
            <v>484.11000000000013</v>
          </cell>
          <cell r="CB80">
            <v>0</v>
          </cell>
          <cell r="CC80">
            <v>0</v>
          </cell>
          <cell r="CD80">
            <v>8.89</v>
          </cell>
          <cell r="CE80">
            <v>374.69000000000005</v>
          </cell>
          <cell r="CF80">
            <v>0</v>
          </cell>
          <cell r="CG80">
            <v>0</v>
          </cell>
          <cell r="CH80">
            <v>6.2099999999999937</v>
          </cell>
          <cell r="CI80">
            <v>334.44999999999982</v>
          </cell>
          <cell r="CJ80">
            <v>0</v>
          </cell>
          <cell r="CK80">
            <v>0</v>
          </cell>
          <cell r="CL80">
            <v>7.5700000000000074</v>
          </cell>
          <cell r="CM80">
            <v>343.40999999999985</v>
          </cell>
          <cell r="CN80">
            <v>0</v>
          </cell>
          <cell r="CO80">
            <v>0</v>
          </cell>
          <cell r="CP80">
            <v>8.5799999999999983</v>
          </cell>
        </row>
        <row r="81">
          <cell r="C81">
            <v>9444508</v>
          </cell>
          <cell r="BC81">
            <v>212.39</v>
          </cell>
          <cell r="BD81">
            <v>71.7</v>
          </cell>
          <cell r="BE81">
            <v>0</v>
          </cell>
          <cell r="BF81">
            <v>124.88</v>
          </cell>
          <cell r="BG81">
            <v>417.76</v>
          </cell>
          <cell r="BH81">
            <v>0</v>
          </cell>
          <cell r="BI81">
            <v>0</v>
          </cell>
          <cell r="BJ81">
            <v>33.069999999999993</v>
          </cell>
          <cell r="BK81">
            <v>432.95999999999992</v>
          </cell>
          <cell r="BL81">
            <v>0</v>
          </cell>
          <cell r="BM81">
            <v>0</v>
          </cell>
          <cell r="BN81">
            <v>66.630000000000024</v>
          </cell>
          <cell r="BO81">
            <v>328.80000000000018</v>
          </cell>
          <cell r="BP81">
            <v>0</v>
          </cell>
          <cell r="BQ81">
            <v>0</v>
          </cell>
          <cell r="BR81">
            <v>95.549999999999983</v>
          </cell>
          <cell r="BS81">
            <v>478.22</v>
          </cell>
          <cell r="BT81">
            <v>0</v>
          </cell>
          <cell r="BU81">
            <v>0</v>
          </cell>
          <cell r="BV81">
            <v>99.410000000000025</v>
          </cell>
          <cell r="BW81">
            <v>333.58999999999969</v>
          </cell>
          <cell r="BX81">
            <v>0</v>
          </cell>
          <cell r="BY81">
            <v>0</v>
          </cell>
          <cell r="BZ81">
            <v>27.310000000000002</v>
          </cell>
          <cell r="CA81">
            <v>474.86000000000013</v>
          </cell>
          <cell r="CB81">
            <v>0</v>
          </cell>
          <cell r="CC81">
            <v>0</v>
          </cell>
          <cell r="CD81">
            <v>0.31000000000000227</v>
          </cell>
          <cell r="CE81">
            <v>506.40000000000009</v>
          </cell>
          <cell r="CF81">
            <v>0</v>
          </cell>
          <cell r="CG81">
            <v>0</v>
          </cell>
          <cell r="CH81">
            <v>0.13999999999998636</v>
          </cell>
          <cell r="CI81">
            <v>455.63999999999987</v>
          </cell>
          <cell r="CJ81">
            <v>10.349999999999994</v>
          </cell>
          <cell r="CK81">
            <v>0</v>
          </cell>
          <cell r="CL81">
            <v>1.5500000000000114</v>
          </cell>
          <cell r="CM81">
            <v>361.51000000000022</v>
          </cell>
          <cell r="CN81">
            <v>0</v>
          </cell>
          <cell r="CO81">
            <v>0</v>
          </cell>
          <cell r="CP81">
            <v>5.9499999999999886</v>
          </cell>
        </row>
        <row r="82">
          <cell r="C82">
            <v>9265407</v>
          </cell>
          <cell r="BC82">
            <v>128.21700000000001</v>
          </cell>
          <cell r="BD82">
            <v>0</v>
          </cell>
          <cell r="BE82">
            <v>0</v>
          </cell>
          <cell r="BF82">
            <v>21.03</v>
          </cell>
          <cell r="BG82">
            <v>328.17999999999995</v>
          </cell>
          <cell r="BH82">
            <v>0</v>
          </cell>
          <cell r="BI82">
            <v>0</v>
          </cell>
          <cell r="BJ82">
            <v>17.899999999999999</v>
          </cell>
          <cell r="BK82">
            <v>297.78000000000003</v>
          </cell>
          <cell r="BL82">
            <v>0</v>
          </cell>
          <cell r="BM82">
            <v>0</v>
          </cell>
          <cell r="BN82">
            <v>9.5</v>
          </cell>
          <cell r="BO82">
            <v>179.53199999999993</v>
          </cell>
          <cell r="BP82">
            <v>0</v>
          </cell>
          <cell r="BQ82">
            <v>0</v>
          </cell>
          <cell r="BR82">
            <v>2.8500000000000014</v>
          </cell>
          <cell r="BS82">
            <v>103.29300000000001</v>
          </cell>
          <cell r="BT82">
            <v>0</v>
          </cell>
          <cell r="BU82">
            <v>0</v>
          </cell>
          <cell r="BV82">
            <v>1.1999999999999957</v>
          </cell>
          <cell r="BW82">
            <v>153.18000000000006</v>
          </cell>
          <cell r="BX82">
            <v>0</v>
          </cell>
          <cell r="BY82">
            <v>0</v>
          </cell>
          <cell r="BZ82">
            <v>4.5400000000000063</v>
          </cell>
          <cell r="CA82">
            <v>395.63999999999987</v>
          </cell>
          <cell r="CB82">
            <v>0</v>
          </cell>
          <cell r="CC82">
            <v>0</v>
          </cell>
          <cell r="CD82">
            <v>5.009999999999998</v>
          </cell>
          <cell r="CE82">
            <v>473.58999999999992</v>
          </cell>
          <cell r="CF82">
            <v>0</v>
          </cell>
          <cell r="CG82">
            <v>0</v>
          </cell>
          <cell r="CH82">
            <v>13.14</v>
          </cell>
          <cell r="CI82">
            <v>145.65000000000009</v>
          </cell>
          <cell r="CJ82">
            <v>0</v>
          </cell>
          <cell r="CK82">
            <v>0</v>
          </cell>
          <cell r="CL82">
            <v>8.6499999999999915</v>
          </cell>
          <cell r="CM82">
            <v>267.98</v>
          </cell>
          <cell r="CN82">
            <v>0</v>
          </cell>
          <cell r="CO82">
            <v>0</v>
          </cell>
          <cell r="CP82">
            <v>17.510000000000005</v>
          </cell>
        </row>
        <row r="83">
          <cell r="C83">
            <v>9306938</v>
          </cell>
          <cell r="BC83">
            <v>209.11</v>
          </cell>
          <cell r="BD83">
            <v>0</v>
          </cell>
          <cell r="BE83">
            <v>0</v>
          </cell>
          <cell r="BF83">
            <v>128.31</v>
          </cell>
          <cell r="BG83">
            <v>260.14999999999998</v>
          </cell>
          <cell r="BH83">
            <v>0</v>
          </cell>
          <cell r="BI83">
            <v>0</v>
          </cell>
          <cell r="BJ83">
            <v>16.259999999999991</v>
          </cell>
          <cell r="BK83">
            <v>364.6</v>
          </cell>
          <cell r="BL83">
            <v>0</v>
          </cell>
          <cell r="BM83">
            <v>0</v>
          </cell>
          <cell r="BN83">
            <v>155.62</v>
          </cell>
          <cell r="BO83">
            <v>134.25</v>
          </cell>
          <cell r="BP83">
            <v>0</v>
          </cell>
          <cell r="BQ83">
            <v>0</v>
          </cell>
          <cell r="BR83">
            <v>186.17000000000002</v>
          </cell>
          <cell r="BS83">
            <v>190.56000000000006</v>
          </cell>
          <cell r="BT83">
            <v>0</v>
          </cell>
          <cell r="BU83">
            <v>0</v>
          </cell>
          <cell r="BV83">
            <v>149.06999999999994</v>
          </cell>
          <cell r="BW83">
            <v>417.09999999999991</v>
          </cell>
          <cell r="BX83">
            <v>0</v>
          </cell>
          <cell r="BY83">
            <v>0</v>
          </cell>
          <cell r="BZ83">
            <v>195.36</v>
          </cell>
          <cell r="CA83">
            <v>242.67000000000007</v>
          </cell>
          <cell r="CB83">
            <v>0</v>
          </cell>
          <cell r="CC83">
            <v>0</v>
          </cell>
          <cell r="CD83">
            <v>35.009999999999991</v>
          </cell>
          <cell r="CE83">
            <v>259.98999999999978</v>
          </cell>
          <cell r="CF83">
            <v>0</v>
          </cell>
          <cell r="CG83">
            <v>0</v>
          </cell>
          <cell r="CH83">
            <v>114.15000000000009</v>
          </cell>
          <cell r="CI83">
            <v>29.870000000000346</v>
          </cell>
          <cell r="CJ83">
            <v>0</v>
          </cell>
          <cell r="CK83">
            <v>0</v>
          </cell>
          <cell r="CL83">
            <v>204.75</v>
          </cell>
          <cell r="CM83">
            <v>304.65999999999985</v>
          </cell>
          <cell r="CN83">
            <v>0</v>
          </cell>
          <cell r="CO83">
            <v>0</v>
          </cell>
          <cell r="CP83">
            <v>97.849999999999909</v>
          </cell>
        </row>
        <row r="84">
          <cell r="C84">
            <v>9247493</v>
          </cell>
          <cell r="BC84">
            <v>147.5</v>
          </cell>
          <cell r="BD84">
            <v>0</v>
          </cell>
          <cell r="BE84">
            <v>0</v>
          </cell>
          <cell r="BF84">
            <v>202.2</v>
          </cell>
          <cell r="BG84">
            <v>0</v>
          </cell>
          <cell r="BH84">
            <v>0</v>
          </cell>
          <cell r="BI84">
            <v>0</v>
          </cell>
          <cell r="BJ84">
            <v>356.59999999999997</v>
          </cell>
          <cell r="BK84">
            <v>347.1</v>
          </cell>
          <cell r="BL84">
            <v>0</v>
          </cell>
          <cell r="BM84">
            <v>0</v>
          </cell>
          <cell r="BN84">
            <v>55.300000000000068</v>
          </cell>
          <cell r="BO84">
            <v>266.89999999999998</v>
          </cell>
          <cell r="BP84">
            <v>0</v>
          </cell>
          <cell r="BQ84">
            <v>0</v>
          </cell>
          <cell r="BR84">
            <v>75.299999999999955</v>
          </cell>
          <cell r="BS84">
            <v>40.399999999999977</v>
          </cell>
          <cell r="BT84">
            <v>0</v>
          </cell>
          <cell r="BU84">
            <v>0</v>
          </cell>
          <cell r="BV84">
            <v>4.3999999999999773</v>
          </cell>
          <cell r="BW84">
            <v>376.69999999999993</v>
          </cell>
          <cell r="BX84">
            <v>0</v>
          </cell>
          <cell r="BY84">
            <v>0</v>
          </cell>
          <cell r="BZ84">
            <v>10.600000000000023</v>
          </cell>
          <cell r="CA84">
            <v>422.90000000000009</v>
          </cell>
          <cell r="CB84">
            <v>0</v>
          </cell>
          <cell r="CC84">
            <v>0</v>
          </cell>
          <cell r="CD84">
            <v>21.899999999999977</v>
          </cell>
          <cell r="CE84">
            <v>231.70000000000005</v>
          </cell>
          <cell r="CF84">
            <v>0</v>
          </cell>
          <cell r="CG84">
            <v>0</v>
          </cell>
          <cell r="CH84">
            <v>77.200000000000045</v>
          </cell>
          <cell r="CI84">
            <v>171.59999999999991</v>
          </cell>
          <cell r="CJ84">
            <v>0</v>
          </cell>
          <cell r="CK84">
            <v>0</v>
          </cell>
          <cell r="CL84">
            <v>40.200000000000045</v>
          </cell>
          <cell r="CM84">
            <v>163.18000000000006</v>
          </cell>
          <cell r="CN84">
            <v>0</v>
          </cell>
          <cell r="CO84">
            <v>0</v>
          </cell>
          <cell r="CP84">
            <v>130.62</v>
          </cell>
        </row>
        <row r="85">
          <cell r="C85">
            <v>9241798</v>
          </cell>
          <cell r="BC85">
            <v>86.3</v>
          </cell>
          <cell r="BD85">
            <v>0</v>
          </cell>
          <cell r="BE85">
            <v>0</v>
          </cell>
          <cell r="BF85">
            <v>90.6</v>
          </cell>
          <cell r="BG85">
            <v>308.09999999999997</v>
          </cell>
          <cell r="BH85">
            <v>0</v>
          </cell>
          <cell r="BI85">
            <v>0</v>
          </cell>
          <cell r="BJ85">
            <v>0</v>
          </cell>
          <cell r="BK85">
            <v>632.79000000000008</v>
          </cell>
          <cell r="BL85">
            <v>0</v>
          </cell>
          <cell r="BM85">
            <v>0</v>
          </cell>
          <cell r="BN85">
            <v>19.300000000000011</v>
          </cell>
          <cell r="BO85">
            <v>404.79999999999995</v>
          </cell>
          <cell r="BP85">
            <v>0</v>
          </cell>
          <cell r="BQ85">
            <v>0</v>
          </cell>
          <cell r="BR85">
            <v>59.799999999999983</v>
          </cell>
          <cell r="BS85">
            <v>686.8</v>
          </cell>
          <cell r="BT85">
            <v>0.2</v>
          </cell>
          <cell r="BU85">
            <v>0</v>
          </cell>
          <cell r="BV85">
            <v>14.200000000000017</v>
          </cell>
          <cell r="BW85">
            <v>372.80000000000018</v>
          </cell>
          <cell r="BX85">
            <v>0</v>
          </cell>
          <cell r="BY85">
            <v>0</v>
          </cell>
          <cell r="BZ85">
            <v>5.5999999999999943</v>
          </cell>
          <cell r="CA85">
            <v>538.39999999999964</v>
          </cell>
          <cell r="CB85">
            <v>0</v>
          </cell>
          <cell r="CC85">
            <v>0</v>
          </cell>
          <cell r="CD85">
            <v>11.099999999999994</v>
          </cell>
          <cell r="CE85">
            <v>287.70000000000027</v>
          </cell>
          <cell r="CF85">
            <v>0</v>
          </cell>
          <cell r="CG85">
            <v>0</v>
          </cell>
          <cell r="CH85">
            <v>22.800000000000011</v>
          </cell>
          <cell r="CI85">
            <v>406.90000000000009</v>
          </cell>
          <cell r="CJ85">
            <v>0</v>
          </cell>
          <cell r="CK85">
            <v>0</v>
          </cell>
          <cell r="CL85">
            <v>11.199999999999989</v>
          </cell>
          <cell r="CM85">
            <v>491.47000000000025</v>
          </cell>
          <cell r="CN85">
            <v>0</v>
          </cell>
          <cell r="CO85">
            <v>0</v>
          </cell>
          <cell r="CP85">
            <v>21.500000000000028</v>
          </cell>
        </row>
        <row r="86">
          <cell r="C86">
            <v>9411135</v>
          </cell>
          <cell r="BC86">
            <v>557.4</v>
          </cell>
          <cell r="BD86">
            <v>0</v>
          </cell>
          <cell r="BE86">
            <v>0</v>
          </cell>
          <cell r="BF86">
            <v>1.1000000000000001</v>
          </cell>
          <cell r="BG86">
            <v>348.9</v>
          </cell>
          <cell r="BH86">
            <v>0</v>
          </cell>
          <cell r="BI86">
            <v>0</v>
          </cell>
          <cell r="BJ86">
            <v>59.9</v>
          </cell>
          <cell r="BK86">
            <v>57.700000000000045</v>
          </cell>
          <cell r="BL86">
            <v>0</v>
          </cell>
          <cell r="BM86">
            <v>0</v>
          </cell>
          <cell r="BN86">
            <v>39.299999999999997</v>
          </cell>
          <cell r="BO86">
            <v>27.5</v>
          </cell>
          <cell r="BP86">
            <v>0</v>
          </cell>
          <cell r="BQ86">
            <v>0</v>
          </cell>
          <cell r="BR86">
            <v>35.000000000000014</v>
          </cell>
          <cell r="BS86">
            <v>390.53</v>
          </cell>
          <cell r="BT86">
            <v>0</v>
          </cell>
          <cell r="BU86">
            <v>0</v>
          </cell>
          <cell r="BV86">
            <v>13.299999999999983</v>
          </cell>
          <cell r="BW86">
            <v>296.79999999999995</v>
          </cell>
          <cell r="BX86">
            <v>0</v>
          </cell>
          <cell r="BY86">
            <v>0</v>
          </cell>
          <cell r="BZ86">
            <v>14.300000000000011</v>
          </cell>
          <cell r="CA86">
            <v>369.96000000000004</v>
          </cell>
          <cell r="CB86">
            <v>0</v>
          </cell>
          <cell r="CC86">
            <v>0</v>
          </cell>
          <cell r="CD86">
            <v>3.5999999999999943</v>
          </cell>
          <cell r="CE86">
            <v>452.5</v>
          </cell>
          <cell r="CF86">
            <v>0</v>
          </cell>
          <cell r="CG86">
            <v>0</v>
          </cell>
          <cell r="CH86">
            <v>5</v>
          </cell>
          <cell r="CI86">
            <v>314.80000000000018</v>
          </cell>
          <cell r="CJ86">
            <v>0</v>
          </cell>
          <cell r="CK86">
            <v>0</v>
          </cell>
          <cell r="CL86">
            <v>1.4999999999990052</v>
          </cell>
          <cell r="CM86">
            <v>534</v>
          </cell>
          <cell r="CN86">
            <v>0</v>
          </cell>
          <cell r="CO86">
            <v>0</v>
          </cell>
          <cell r="CP86">
            <v>10.199999999999989</v>
          </cell>
        </row>
        <row r="87">
          <cell r="C87">
            <v>9425497</v>
          </cell>
          <cell r="BC87">
            <v>0</v>
          </cell>
          <cell r="BD87">
            <v>213.94</v>
          </cell>
          <cell r="BE87">
            <v>0</v>
          </cell>
          <cell r="BF87">
            <v>174.98</v>
          </cell>
          <cell r="BG87">
            <v>0</v>
          </cell>
          <cell r="BH87">
            <v>108.98000000000002</v>
          </cell>
          <cell r="BI87">
            <v>0</v>
          </cell>
          <cell r="BJ87">
            <v>121.85999999999999</v>
          </cell>
          <cell r="BK87">
            <v>146</v>
          </cell>
          <cell r="BL87">
            <v>113.26999999999998</v>
          </cell>
          <cell r="BM87">
            <v>0</v>
          </cell>
          <cell r="BN87">
            <v>125.26000000000005</v>
          </cell>
          <cell r="BO87">
            <v>87</v>
          </cell>
          <cell r="BP87">
            <v>0</v>
          </cell>
          <cell r="BQ87">
            <v>0</v>
          </cell>
          <cell r="BR87">
            <v>48.799999999999955</v>
          </cell>
          <cell r="BS87">
            <v>335.30999999999995</v>
          </cell>
          <cell r="BT87">
            <v>42.100000000000023</v>
          </cell>
          <cell r="BU87">
            <v>0</v>
          </cell>
          <cell r="BV87">
            <v>58.080000000000041</v>
          </cell>
          <cell r="BW87">
            <v>247.84000000000003</v>
          </cell>
          <cell r="BX87">
            <v>12.399999999999977</v>
          </cell>
          <cell r="BY87">
            <v>0</v>
          </cell>
          <cell r="BZ87">
            <v>156.06999999999994</v>
          </cell>
          <cell r="CA87">
            <v>325.69999999999993</v>
          </cell>
          <cell r="CB87">
            <v>0</v>
          </cell>
          <cell r="CC87">
            <v>0</v>
          </cell>
          <cell r="CD87">
            <v>49.700000000000045</v>
          </cell>
          <cell r="CE87">
            <v>438.80000000000018</v>
          </cell>
          <cell r="CF87">
            <v>0</v>
          </cell>
          <cell r="CG87">
            <v>0</v>
          </cell>
          <cell r="CH87">
            <v>100.60000000000002</v>
          </cell>
          <cell r="CI87">
            <v>164.89999999999986</v>
          </cell>
          <cell r="CJ87">
            <v>0</v>
          </cell>
          <cell r="CK87">
            <v>0</v>
          </cell>
          <cell r="CL87">
            <v>81.980000000000018</v>
          </cell>
          <cell r="CM87">
            <v>351.00000000000023</v>
          </cell>
          <cell r="CN87">
            <v>0</v>
          </cell>
          <cell r="CO87">
            <v>0</v>
          </cell>
          <cell r="CP87">
            <v>38</v>
          </cell>
        </row>
        <row r="88">
          <cell r="C88">
            <v>9587831</v>
          </cell>
          <cell r="BC88">
            <v>205.2</v>
          </cell>
          <cell r="BD88">
            <v>0</v>
          </cell>
          <cell r="BE88">
            <v>0</v>
          </cell>
          <cell r="BF88">
            <v>67.2</v>
          </cell>
          <cell r="BG88">
            <v>517.40000000000009</v>
          </cell>
          <cell r="BH88">
            <v>0</v>
          </cell>
          <cell r="BI88">
            <v>0</v>
          </cell>
          <cell r="BJ88">
            <v>26.899999999999991</v>
          </cell>
          <cell r="BK88">
            <v>300.89999999999998</v>
          </cell>
          <cell r="BL88">
            <v>0</v>
          </cell>
          <cell r="BM88">
            <v>0</v>
          </cell>
          <cell r="BN88">
            <v>76.599999999999994</v>
          </cell>
          <cell r="BO88">
            <v>136.59999999999991</v>
          </cell>
          <cell r="BP88">
            <v>0</v>
          </cell>
          <cell r="BQ88">
            <v>0</v>
          </cell>
          <cell r="BR88">
            <v>199.54000000000002</v>
          </cell>
          <cell r="BS88">
            <v>308.40000000000009</v>
          </cell>
          <cell r="BT88">
            <v>0</v>
          </cell>
          <cell r="BU88">
            <v>0</v>
          </cell>
          <cell r="BV88">
            <v>179.60000000000002</v>
          </cell>
          <cell r="BW88">
            <v>273.59999999999991</v>
          </cell>
          <cell r="BX88">
            <v>0</v>
          </cell>
          <cell r="BY88">
            <v>0</v>
          </cell>
          <cell r="BZ88">
            <v>43.799999999999955</v>
          </cell>
          <cell r="CA88">
            <v>304.30000000000018</v>
          </cell>
          <cell r="CB88">
            <v>0</v>
          </cell>
          <cell r="CC88">
            <v>0</v>
          </cell>
          <cell r="CD88">
            <v>80.200000000000045</v>
          </cell>
          <cell r="CE88">
            <v>324</v>
          </cell>
          <cell r="CF88">
            <v>0</v>
          </cell>
          <cell r="CG88">
            <v>0</v>
          </cell>
          <cell r="CH88">
            <v>10.100000000000023</v>
          </cell>
          <cell r="CI88">
            <v>266.59999999999991</v>
          </cell>
          <cell r="CJ88">
            <v>0</v>
          </cell>
          <cell r="CK88">
            <v>0</v>
          </cell>
          <cell r="CL88">
            <v>48.800000000000978</v>
          </cell>
          <cell r="CM88">
            <v>129</v>
          </cell>
          <cell r="CN88">
            <v>0</v>
          </cell>
          <cell r="CO88">
            <v>0</v>
          </cell>
          <cell r="CP88">
            <v>13.899999999999977</v>
          </cell>
        </row>
        <row r="89">
          <cell r="C89">
            <v>9587829</v>
          </cell>
          <cell r="BC89">
            <v>307</v>
          </cell>
          <cell r="BD89">
            <v>0</v>
          </cell>
          <cell r="BE89">
            <v>0</v>
          </cell>
          <cell r="BF89">
            <v>139.30000000000001</v>
          </cell>
          <cell r="BG89">
            <v>317.95000000000005</v>
          </cell>
          <cell r="BH89">
            <v>0</v>
          </cell>
          <cell r="BI89">
            <v>0</v>
          </cell>
          <cell r="BJ89">
            <v>99.149999999999977</v>
          </cell>
          <cell r="BK89">
            <v>220.69999999999993</v>
          </cell>
          <cell r="BL89">
            <v>0</v>
          </cell>
          <cell r="BM89">
            <v>0</v>
          </cell>
          <cell r="BN89">
            <v>116.90000000000003</v>
          </cell>
          <cell r="BO89">
            <v>357.61</v>
          </cell>
          <cell r="BP89">
            <v>0</v>
          </cell>
          <cell r="BQ89">
            <v>0</v>
          </cell>
          <cell r="BR89">
            <v>69.479999999999961</v>
          </cell>
          <cell r="BS89">
            <v>259.21000000000004</v>
          </cell>
          <cell r="BT89">
            <v>0</v>
          </cell>
          <cell r="BU89">
            <v>0</v>
          </cell>
          <cell r="BV89">
            <v>89.640000000000043</v>
          </cell>
          <cell r="BW89">
            <v>186.02999999999997</v>
          </cell>
          <cell r="BX89">
            <v>0</v>
          </cell>
          <cell r="BY89">
            <v>0</v>
          </cell>
          <cell r="BZ89">
            <v>77.259999999999991</v>
          </cell>
          <cell r="CA89">
            <v>409</v>
          </cell>
          <cell r="CB89">
            <v>0</v>
          </cell>
          <cell r="CC89">
            <v>0</v>
          </cell>
          <cell r="CD89">
            <v>25.699999999999932</v>
          </cell>
          <cell r="CE89">
            <v>633.4699999999998</v>
          </cell>
          <cell r="CF89">
            <v>0</v>
          </cell>
          <cell r="CG89">
            <v>0</v>
          </cell>
          <cell r="CH89">
            <v>54.5</v>
          </cell>
          <cell r="CI89">
            <v>300</v>
          </cell>
          <cell r="CJ89">
            <v>0</v>
          </cell>
          <cell r="CK89">
            <v>0</v>
          </cell>
          <cell r="CL89">
            <v>32.100000000000023</v>
          </cell>
          <cell r="CM89">
            <v>392.10000000000036</v>
          </cell>
          <cell r="CN89">
            <v>0</v>
          </cell>
          <cell r="CO89">
            <v>0</v>
          </cell>
          <cell r="CP89">
            <v>45.000000000001023</v>
          </cell>
        </row>
        <row r="90">
          <cell r="C90">
            <v>9384100</v>
          </cell>
          <cell r="BC90">
            <v>260.59199999999998</v>
          </cell>
          <cell r="BD90">
            <v>0</v>
          </cell>
          <cell r="BE90">
            <v>1</v>
          </cell>
          <cell r="BF90">
            <v>72.2</v>
          </cell>
          <cell r="BG90">
            <v>331.76099999999997</v>
          </cell>
          <cell r="BH90">
            <v>0</v>
          </cell>
          <cell r="BI90">
            <v>0</v>
          </cell>
          <cell r="BJ90">
            <v>59.249999999999986</v>
          </cell>
          <cell r="BK90">
            <v>286.28000000000009</v>
          </cell>
          <cell r="BL90">
            <v>0</v>
          </cell>
          <cell r="BM90">
            <v>0</v>
          </cell>
          <cell r="BN90">
            <v>119.87</v>
          </cell>
          <cell r="BO90">
            <v>378.39999999999986</v>
          </cell>
          <cell r="BP90">
            <v>0</v>
          </cell>
          <cell r="BQ90">
            <v>0</v>
          </cell>
          <cell r="BR90">
            <v>75.269999999999982</v>
          </cell>
          <cell r="BS90">
            <v>310.96000000000004</v>
          </cell>
          <cell r="BT90">
            <v>0</v>
          </cell>
          <cell r="BU90">
            <v>0</v>
          </cell>
          <cell r="BV90">
            <v>84.12</v>
          </cell>
          <cell r="BW90">
            <v>214.24</v>
          </cell>
          <cell r="BX90">
            <v>0</v>
          </cell>
          <cell r="BY90">
            <v>0</v>
          </cell>
          <cell r="BZ90">
            <v>106.79000000000002</v>
          </cell>
          <cell r="CA90">
            <v>361.23000000000025</v>
          </cell>
          <cell r="CB90">
            <v>0</v>
          </cell>
          <cell r="CC90">
            <v>0</v>
          </cell>
          <cell r="CD90">
            <v>37.309999999999945</v>
          </cell>
          <cell r="CE90">
            <v>311.92999999999984</v>
          </cell>
          <cell r="CF90">
            <v>0</v>
          </cell>
          <cell r="CG90">
            <v>0</v>
          </cell>
          <cell r="CH90">
            <v>18.620000000000005</v>
          </cell>
          <cell r="CI90">
            <v>412.07000000000016</v>
          </cell>
          <cell r="CJ90">
            <v>0</v>
          </cell>
          <cell r="CK90">
            <v>0</v>
          </cell>
          <cell r="CL90">
            <v>9.4700000000000273</v>
          </cell>
          <cell r="CM90">
            <v>182.73999999999978</v>
          </cell>
          <cell r="CN90">
            <v>0</v>
          </cell>
          <cell r="CO90">
            <v>0</v>
          </cell>
          <cell r="CP90">
            <v>299.61</v>
          </cell>
        </row>
        <row r="91">
          <cell r="C91">
            <v>9306653</v>
          </cell>
          <cell r="BC91">
            <v>324.29300000000001</v>
          </cell>
          <cell r="BD91">
            <v>0</v>
          </cell>
          <cell r="BE91">
            <v>0</v>
          </cell>
          <cell r="BF91">
            <v>63.2</v>
          </cell>
          <cell r="BG91">
            <v>427.71100000000001</v>
          </cell>
          <cell r="BH91">
            <v>0</v>
          </cell>
          <cell r="BI91">
            <v>0</v>
          </cell>
          <cell r="BJ91">
            <v>33</v>
          </cell>
          <cell r="BK91">
            <v>401.1</v>
          </cell>
          <cell r="BL91">
            <v>0</v>
          </cell>
          <cell r="BM91">
            <v>0</v>
          </cell>
          <cell r="BN91">
            <v>83.399999999999991</v>
          </cell>
          <cell r="BO91">
            <v>133.09999999999991</v>
          </cell>
          <cell r="BP91">
            <v>0</v>
          </cell>
          <cell r="BQ91">
            <v>0</v>
          </cell>
          <cell r="BR91">
            <v>110.9</v>
          </cell>
          <cell r="BS91">
            <v>338.10000000000014</v>
          </cell>
          <cell r="BT91">
            <v>0</v>
          </cell>
          <cell r="BU91">
            <v>0</v>
          </cell>
          <cell r="BV91">
            <v>69.800999999999988</v>
          </cell>
          <cell r="BW91">
            <v>462.59999999999991</v>
          </cell>
          <cell r="BX91">
            <v>0</v>
          </cell>
          <cell r="BY91">
            <v>0</v>
          </cell>
          <cell r="BZ91">
            <v>57.199999999999989</v>
          </cell>
          <cell r="CA91">
            <v>137.67000000000007</v>
          </cell>
          <cell r="CB91">
            <v>0</v>
          </cell>
          <cell r="CC91">
            <v>0</v>
          </cell>
          <cell r="CD91">
            <v>227.40999999999997</v>
          </cell>
          <cell r="CE91">
            <v>402.65000000000009</v>
          </cell>
          <cell r="CF91">
            <v>0</v>
          </cell>
          <cell r="CG91">
            <v>0</v>
          </cell>
          <cell r="CH91">
            <v>107.42000000000007</v>
          </cell>
          <cell r="CI91">
            <v>225.89999999999964</v>
          </cell>
          <cell r="CJ91">
            <v>0</v>
          </cell>
          <cell r="CK91">
            <v>0</v>
          </cell>
          <cell r="CL91">
            <v>26.699999999999932</v>
          </cell>
          <cell r="CM91">
            <v>304.95400000000018</v>
          </cell>
          <cell r="CN91">
            <v>0</v>
          </cell>
          <cell r="CO91">
            <v>0</v>
          </cell>
          <cell r="CP91">
            <v>40</v>
          </cell>
        </row>
        <row r="92">
          <cell r="C92">
            <v>9306677</v>
          </cell>
          <cell r="BC92">
            <v>342.11</v>
          </cell>
          <cell r="BD92">
            <v>0</v>
          </cell>
          <cell r="BE92">
            <v>0</v>
          </cell>
          <cell r="BF92">
            <v>59.88</v>
          </cell>
          <cell r="BG92">
            <v>307.69999999999993</v>
          </cell>
          <cell r="BH92">
            <v>0</v>
          </cell>
          <cell r="BI92">
            <v>0</v>
          </cell>
          <cell r="BJ92">
            <v>16.350000000000001</v>
          </cell>
          <cell r="BK92">
            <v>213.72000000000003</v>
          </cell>
          <cell r="BL92">
            <v>0</v>
          </cell>
          <cell r="BM92">
            <v>0</v>
          </cell>
          <cell r="BN92">
            <v>77.701000000000008</v>
          </cell>
          <cell r="BO92">
            <v>74.490000000000009</v>
          </cell>
          <cell r="BP92">
            <v>0</v>
          </cell>
          <cell r="BQ92">
            <v>0</v>
          </cell>
          <cell r="BR92">
            <v>56.389999999999986</v>
          </cell>
          <cell r="BS92">
            <v>333.75</v>
          </cell>
          <cell r="BT92">
            <v>0</v>
          </cell>
          <cell r="BU92">
            <v>0</v>
          </cell>
          <cell r="BV92">
            <v>20.650000000000006</v>
          </cell>
          <cell r="BW92">
            <v>250.97000000000003</v>
          </cell>
          <cell r="BX92">
            <v>0</v>
          </cell>
          <cell r="BY92">
            <v>0</v>
          </cell>
          <cell r="BZ92">
            <v>131.90499999999997</v>
          </cell>
          <cell r="CA92">
            <v>192.90000000000009</v>
          </cell>
          <cell r="CB92">
            <v>0</v>
          </cell>
          <cell r="CC92">
            <v>0</v>
          </cell>
          <cell r="CD92">
            <v>140.15000000000003</v>
          </cell>
          <cell r="CE92">
            <v>316.06999999999994</v>
          </cell>
          <cell r="CF92">
            <v>0</v>
          </cell>
          <cell r="CG92">
            <v>0</v>
          </cell>
          <cell r="CH92">
            <v>47.050000000000011</v>
          </cell>
          <cell r="CI92">
            <v>392.40000000000009</v>
          </cell>
          <cell r="CJ92">
            <v>0</v>
          </cell>
          <cell r="CK92">
            <v>0</v>
          </cell>
          <cell r="CL92">
            <v>99.139999999999986</v>
          </cell>
          <cell r="CM92">
            <v>566.19999999999982</v>
          </cell>
          <cell r="CN92">
            <v>0</v>
          </cell>
          <cell r="CO92">
            <v>0</v>
          </cell>
          <cell r="CP92">
            <v>58.299999999999955</v>
          </cell>
        </row>
        <row r="93">
          <cell r="C93">
            <v>9451733</v>
          </cell>
          <cell r="BC93">
            <v>0</v>
          </cell>
          <cell r="BD93">
            <v>0</v>
          </cell>
          <cell r="BE93">
            <v>0</v>
          </cell>
          <cell r="BF93">
            <v>0</v>
          </cell>
          <cell r="BG93">
            <v>111</v>
          </cell>
          <cell r="BH93">
            <v>0</v>
          </cell>
          <cell r="BI93">
            <v>0</v>
          </cell>
          <cell r="BJ93">
            <v>12.1</v>
          </cell>
          <cell r="BK93">
            <v>409.6</v>
          </cell>
          <cell r="BL93">
            <v>0</v>
          </cell>
          <cell r="BM93">
            <v>0</v>
          </cell>
          <cell r="BN93">
            <v>80</v>
          </cell>
          <cell r="BO93">
            <v>294.89999999999998</v>
          </cell>
          <cell r="BP93">
            <v>0</v>
          </cell>
          <cell r="BQ93">
            <v>0</v>
          </cell>
          <cell r="BR93">
            <v>130.80000000000001</v>
          </cell>
          <cell r="BS93">
            <v>315.29999999999995</v>
          </cell>
          <cell r="BT93">
            <v>0</v>
          </cell>
          <cell r="BU93">
            <v>0</v>
          </cell>
          <cell r="BV93">
            <v>173.4</v>
          </cell>
          <cell r="BW93">
            <v>376.5</v>
          </cell>
          <cell r="BX93">
            <v>0</v>
          </cell>
          <cell r="BY93">
            <v>0</v>
          </cell>
          <cell r="BZ93">
            <v>3.3000000000000114</v>
          </cell>
          <cell r="CA93">
            <v>405.60000000000014</v>
          </cell>
          <cell r="CB93">
            <v>0</v>
          </cell>
          <cell r="CC93">
            <v>0</v>
          </cell>
          <cell r="CD93">
            <v>30</v>
          </cell>
          <cell r="CE93">
            <v>277.09999999999991</v>
          </cell>
          <cell r="CF93">
            <v>0</v>
          </cell>
          <cell r="CG93">
            <v>0</v>
          </cell>
          <cell r="CH93">
            <v>44.399999999999977</v>
          </cell>
          <cell r="CI93">
            <v>551.40000000000009</v>
          </cell>
          <cell r="CJ93">
            <v>0</v>
          </cell>
          <cell r="CK93">
            <v>0</v>
          </cell>
          <cell r="CL93">
            <v>8.8000000000000114</v>
          </cell>
          <cell r="CM93">
            <v>428.09999999999991</v>
          </cell>
          <cell r="CN93">
            <v>0</v>
          </cell>
          <cell r="CO93">
            <v>0</v>
          </cell>
          <cell r="CP93">
            <v>26.599999999999966</v>
          </cell>
        </row>
        <row r="94">
          <cell r="C94">
            <v>9717503</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178.65</v>
          </cell>
          <cell r="CJ94">
            <v>0</v>
          </cell>
          <cell r="CK94">
            <v>0</v>
          </cell>
          <cell r="CL94">
            <v>53.41</v>
          </cell>
          <cell r="CM94">
            <v>183.54999999999998</v>
          </cell>
          <cell r="CN94">
            <v>0</v>
          </cell>
          <cell r="CO94">
            <v>0</v>
          </cell>
          <cell r="CP94">
            <v>127.55000000000001</v>
          </cell>
        </row>
        <row r="95">
          <cell r="C95">
            <v>9259886</v>
          </cell>
          <cell r="BC95">
            <v>402</v>
          </cell>
          <cell r="BD95">
            <v>0</v>
          </cell>
          <cell r="BE95">
            <v>0</v>
          </cell>
          <cell r="BF95">
            <v>52.2</v>
          </cell>
          <cell r="BG95">
            <v>472.79999999999995</v>
          </cell>
          <cell r="BH95">
            <v>0</v>
          </cell>
          <cell r="BI95">
            <v>0</v>
          </cell>
          <cell r="BJ95">
            <v>29.799999999999997</v>
          </cell>
          <cell r="BK95">
            <v>522.5</v>
          </cell>
          <cell r="BL95">
            <v>0</v>
          </cell>
          <cell r="BM95">
            <v>0</v>
          </cell>
          <cell r="BN95">
            <v>9.2999999999999972</v>
          </cell>
          <cell r="BO95">
            <v>355.54999999999995</v>
          </cell>
          <cell r="BP95">
            <v>0</v>
          </cell>
          <cell r="BQ95">
            <v>0</v>
          </cell>
          <cell r="BR95">
            <v>87.100000000000009</v>
          </cell>
          <cell r="BS95">
            <v>291.80000000000018</v>
          </cell>
          <cell r="BT95">
            <v>0</v>
          </cell>
          <cell r="BU95">
            <v>0</v>
          </cell>
          <cell r="BV95">
            <v>91.999999999999972</v>
          </cell>
          <cell r="BW95">
            <v>268.90000000000009</v>
          </cell>
          <cell r="BX95">
            <v>0</v>
          </cell>
          <cell r="BY95">
            <v>0</v>
          </cell>
          <cell r="BZ95">
            <v>68.800000000000011</v>
          </cell>
          <cell r="CA95">
            <v>600.5</v>
          </cell>
          <cell r="CB95">
            <v>0</v>
          </cell>
          <cell r="CC95">
            <v>0</v>
          </cell>
          <cell r="CD95">
            <v>31.100000000000023</v>
          </cell>
          <cell r="CE95">
            <v>405.89999999999964</v>
          </cell>
          <cell r="CF95">
            <v>0</v>
          </cell>
          <cell r="CG95">
            <v>0</v>
          </cell>
          <cell r="CH95">
            <v>10.5</v>
          </cell>
          <cell r="CI95">
            <v>545.40000000000009</v>
          </cell>
          <cell r="CJ95">
            <v>0</v>
          </cell>
          <cell r="CK95">
            <v>0</v>
          </cell>
          <cell r="CL95">
            <v>12.800000000000011</v>
          </cell>
          <cell r="CM95">
            <v>271.20000000000027</v>
          </cell>
          <cell r="CN95">
            <v>0</v>
          </cell>
          <cell r="CO95">
            <v>0</v>
          </cell>
          <cell r="CP95">
            <v>23</v>
          </cell>
        </row>
        <row r="96">
          <cell r="C96">
            <v>9447732</v>
          </cell>
          <cell r="BC96">
            <v>296.70999999999998</v>
          </cell>
          <cell r="BD96">
            <v>0</v>
          </cell>
          <cell r="BE96">
            <v>0</v>
          </cell>
          <cell r="BF96">
            <v>20.9</v>
          </cell>
          <cell r="BG96">
            <v>562.72</v>
          </cell>
          <cell r="BH96">
            <v>0</v>
          </cell>
          <cell r="BI96">
            <v>0</v>
          </cell>
          <cell r="BJ96">
            <v>1.3399999999999999</v>
          </cell>
          <cell r="BK96">
            <v>347.5200000000001</v>
          </cell>
          <cell r="BL96">
            <v>0</v>
          </cell>
          <cell r="BM96">
            <v>0</v>
          </cell>
          <cell r="BN96">
            <v>89.89</v>
          </cell>
          <cell r="BO96">
            <v>341.19000000000005</v>
          </cell>
          <cell r="BP96">
            <v>0</v>
          </cell>
          <cell r="BQ96">
            <v>0</v>
          </cell>
          <cell r="BR96">
            <v>55.580000000000013</v>
          </cell>
          <cell r="BS96">
            <v>234.07999999999993</v>
          </cell>
          <cell r="BT96">
            <v>0</v>
          </cell>
          <cell r="BU96">
            <v>0</v>
          </cell>
          <cell r="BV96">
            <v>15.449999999999989</v>
          </cell>
          <cell r="BW96">
            <v>185.14100000000008</v>
          </cell>
          <cell r="BX96">
            <v>0</v>
          </cell>
          <cell r="BY96">
            <v>0</v>
          </cell>
          <cell r="BZ96">
            <v>3.0999999999999943</v>
          </cell>
          <cell r="CA96">
            <v>411.97999999999979</v>
          </cell>
          <cell r="CB96">
            <v>0</v>
          </cell>
          <cell r="CC96">
            <v>0</v>
          </cell>
          <cell r="CD96">
            <v>166.54000000000002</v>
          </cell>
          <cell r="CE96">
            <v>421.72000000000025</v>
          </cell>
          <cell r="CF96">
            <v>0</v>
          </cell>
          <cell r="CG96">
            <v>0</v>
          </cell>
          <cell r="CH96">
            <v>108.56</v>
          </cell>
          <cell r="CI96">
            <v>284.37999999999965</v>
          </cell>
          <cell r="CJ96">
            <v>0</v>
          </cell>
          <cell r="CK96">
            <v>0</v>
          </cell>
          <cell r="CL96">
            <v>37.329999999999984</v>
          </cell>
          <cell r="CM96">
            <v>473.88300000000027</v>
          </cell>
          <cell r="CN96">
            <v>0</v>
          </cell>
          <cell r="CO96">
            <v>0</v>
          </cell>
          <cell r="CP96">
            <v>53.564000000000021</v>
          </cell>
        </row>
        <row r="97">
          <cell r="C97">
            <v>9447768</v>
          </cell>
          <cell r="BC97">
            <v>18.850000000000001</v>
          </cell>
          <cell r="BD97">
            <v>0</v>
          </cell>
          <cell r="BE97">
            <v>0</v>
          </cell>
          <cell r="BF97">
            <v>149.05000000000001</v>
          </cell>
          <cell r="BG97">
            <v>347.38299999999998</v>
          </cell>
          <cell r="BH97">
            <v>0</v>
          </cell>
          <cell r="BI97">
            <v>0</v>
          </cell>
          <cell r="BJ97">
            <v>27.010999999999996</v>
          </cell>
          <cell r="BK97">
            <v>382.64000000000004</v>
          </cell>
          <cell r="BL97">
            <v>0</v>
          </cell>
          <cell r="BM97">
            <v>0</v>
          </cell>
          <cell r="BN97">
            <v>85.869999999999976</v>
          </cell>
          <cell r="BO97">
            <v>488.72599999999989</v>
          </cell>
          <cell r="BP97">
            <v>0</v>
          </cell>
          <cell r="BQ97">
            <v>0</v>
          </cell>
          <cell r="BR97">
            <v>5.0500000000000114</v>
          </cell>
          <cell r="BS97">
            <v>560.26</v>
          </cell>
          <cell r="BT97">
            <v>0</v>
          </cell>
          <cell r="BU97">
            <v>0</v>
          </cell>
          <cell r="BV97">
            <v>40.379999999999995</v>
          </cell>
          <cell r="BW97">
            <v>452.32000000000016</v>
          </cell>
          <cell r="BX97">
            <v>0</v>
          </cell>
          <cell r="BY97">
            <v>0</v>
          </cell>
          <cell r="BZ97">
            <v>25.800000000000011</v>
          </cell>
          <cell r="CA97">
            <v>460.15000000000009</v>
          </cell>
          <cell r="CB97">
            <v>0</v>
          </cell>
          <cell r="CC97">
            <v>0</v>
          </cell>
          <cell r="CD97">
            <v>14.269999999999982</v>
          </cell>
          <cell r="CE97">
            <v>314.91499999999996</v>
          </cell>
          <cell r="CF97">
            <v>0</v>
          </cell>
          <cell r="CG97">
            <v>0</v>
          </cell>
          <cell r="CH97">
            <v>16.600000000000023</v>
          </cell>
          <cell r="CI97">
            <v>431.94999999999982</v>
          </cell>
          <cell r="CJ97">
            <v>0</v>
          </cell>
          <cell r="CK97">
            <v>0</v>
          </cell>
          <cell r="CL97">
            <v>62.29000000000002</v>
          </cell>
          <cell r="CM97">
            <v>254.38200000000006</v>
          </cell>
          <cell r="CN97">
            <v>0</v>
          </cell>
          <cell r="CO97">
            <v>0</v>
          </cell>
          <cell r="CP97">
            <v>60.659999999999968</v>
          </cell>
        </row>
        <row r="98">
          <cell r="C98">
            <v>9315056</v>
          </cell>
          <cell r="BC98">
            <v>106.18</v>
          </cell>
          <cell r="BD98">
            <v>0</v>
          </cell>
          <cell r="BE98">
            <v>0</v>
          </cell>
          <cell r="BF98">
            <v>104.45</v>
          </cell>
          <cell r="BG98">
            <v>136.97999999999999</v>
          </cell>
          <cell r="BH98">
            <v>0</v>
          </cell>
          <cell r="BI98">
            <v>0</v>
          </cell>
          <cell r="BJ98">
            <v>108.7</v>
          </cell>
          <cell r="BK98">
            <v>199.50000000000003</v>
          </cell>
          <cell r="BL98">
            <v>0</v>
          </cell>
          <cell r="BM98">
            <v>0</v>
          </cell>
          <cell r="BN98">
            <v>74.999999999999972</v>
          </cell>
          <cell r="BO98">
            <v>43.039999999999964</v>
          </cell>
          <cell r="BP98">
            <v>0</v>
          </cell>
          <cell r="BQ98">
            <v>0</v>
          </cell>
          <cell r="BR98">
            <v>111.63</v>
          </cell>
          <cell r="BS98">
            <v>114.08599999999996</v>
          </cell>
          <cell r="BT98">
            <v>0</v>
          </cell>
          <cell r="BU98">
            <v>0</v>
          </cell>
          <cell r="BV98">
            <v>101.33500000000004</v>
          </cell>
          <cell r="BW98">
            <v>402.95000000000005</v>
          </cell>
          <cell r="BX98">
            <v>0</v>
          </cell>
          <cell r="BY98">
            <v>0</v>
          </cell>
          <cell r="BZ98">
            <v>19.100000000000023</v>
          </cell>
          <cell r="CA98">
            <v>349.20500000000004</v>
          </cell>
          <cell r="CB98">
            <v>0</v>
          </cell>
          <cell r="CC98">
            <v>0</v>
          </cell>
          <cell r="CD98">
            <v>37.25</v>
          </cell>
          <cell r="CE98">
            <v>135.19000000000005</v>
          </cell>
          <cell r="CF98">
            <v>0</v>
          </cell>
          <cell r="CG98">
            <v>0</v>
          </cell>
          <cell r="CH98">
            <v>69.259999999999991</v>
          </cell>
          <cell r="CI98">
            <v>412.28</v>
          </cell>
          <cell r="CJ98">
            <v>0</v>
          </cell>
          <cell r="CK98">
            <v>0</v>
          </cell>
          <cell r="CL98">
            <v>8.6200000000000045</v>
          </cell>
          <cell r="CM98">
            <v>515.92000000000007</v>
          </cell>
          <cell r="CN98">
            <v>0</v>
          </cell>
          <cell r="CO98">
            <v>0</v>
          </cell>
          <cell r="CP98">
            <v>37.220000000000027</v>
          </cell>
        </row>
        <row r="99">
          <cell r="C99">
            <v>9314911</v>
          </cell>
          <cell r="BC99">
            <v>424</v>
          </cell>
          <cell r="BD99">
            <v>14.82</v>
          </cell>
          <cell r="BE99">
            <v>0</v>
          </cell>
          <cell r="BF99">
            <v>24.38</v>
          </cell>
          <cell r="BG99">
            <v>224.64999999999998</v>
          </cell>
          <cell r="BH99">
            <v>0</v>
          </cell>
          <cell r="BI99">
            <v>0</v>
          </cell>
          <cell r="BJ99">
            <v>56.45</v>
          </cell>
          <cell r="BK99">
            <v>660.50000000000011</v>
          </cell>
          <cell r="BL99">
            <v>0</v>
          </cell>
          <cell r="BM99">
            <v>0</v>
          </cell>
          <cell r="BN99">
            <v>11.799999999999997</v>
          </cell>
          <cell r="BO99">
            <v>314.34999999999991</v>
          </cell>
          <cell r="BP99">
            <v>0</v>
          </cell>
          <cell r="BQ99">
            <v>0</v>
          </cell>
          <cell r="BR99">
            <v>12</v>
          </cell>
          <cell r="BS99">
            <v>230.99900000000002</v>
          </cell>
          <cell r="BT99">
            <v>0</v>
          </cell>
          <cell r="BU99">
            <v>0</v>
          </cell>
          <cell r="BV99">
            <v>19.14</v>
          </cell>
          <cell r="BW99">
            <v>299.01999999999975</v>
          </cell>
          <cell r="BX99">
            <v>0</v>
          </cell>
          <cell r="BY99">
            <v>0</v>
          </cell>
          <cell r="BZ99">
            <v>32.970000000000013</v>
          </cell>
          <cell r="CA99">
            <v>381.9970000000003</v>
          </cell>
          <cell r="CB99">
            <v>0</v>
          </cell>
          <cell r="CC99">
            <v>0</v>
          </cell>
          <cell r="CD99">
            <v>13.409999999999997</v>
          </cell>
          <cell r="CE99">
            <v>298.87899999999991</v>
          </cell>
          <cell r="CF99">
            <v>0</v>
          </cell>
          <cell r="CG99">
            <v>0</v>
          </cell>
          <cell r="CH99">
            <v>19.629999999999995</v>
          </cell>
          <cell r="CI99">
            <v>325.73799999999983</v>
          </cell>
          <cell r="CJ99">
            <v>0</v>
          </cell>
          <cell r="CK99">
            <v>0</v>
          </cell>
          <cell r="CL99">
            <v>9.2400000000000091</v>
          </cell>
          <cell r="CM99">
            <v>597.27</v>
          </cell>
          <cell r="CN99">
            <v>0</v>
          </cell>
          <cell r="CO99">
            <v>0</v>
          </cell>
          <cell r="CP99">
            <v>21.419999999999987</v>
          </cell>
        </row>
        <row r="100">
          <cell r="C100">
            <v>9544592</v>
          </cell>
          <cell r="BC100">
            <v>135.5</v>
          </cell>
          <cell r="BD100">
            <v>0</v>
          </cell>
          <cell r="BE100">
            <v>0</v>
          </cell>
          <cell r="BF100">
            <v>14.6</v>
          </cell>
          <cell r="BG100">
            <v>298.10000000000002</v>
          </cell>
          <cell r="BH100">
            <v>0</v>
          </cell>
          <cell r="BI100">
            <v>0</v>
          </cell>
          <cell r="BJ100">
            <v>14.000000000000002</v>
          </cell>
          <cell r="BK100">
            <v>381.69999999999993</v>
          </cell>
          <cell r="BL100">
            <v>0</v>
          </cell>
          <cell r="BM100">
            <v>0</v>
          </cell>
          <cell r="BN100">
            <v>2.1999999999999993</v>
          </cell>
          <cell r="BO100">
            <v>360.23</v>
          </cell>
          <cell r="BP100">
            <v>0</v>
          </cell>
          <cell r="BQ100">
            <v>0</v>
          </cell>
          <cell r="BR100">
            <v>42.17</v>
          </cell>
          <cell r="BS100">
            <v>8.7999999999999545</v>
          </cell>
          <cell r="BT100">
            <v>0</v>
          </cell>
          <cell r="BU100">
            <v>0</v>
          </cell>
          <cell r="BV100">
            <v>19.599999999999994</v>
          </cell>
          <cell r="BW100">
            <v>88.190000000000055</v>
          </cell>
          <cell r="BX100">
            <v>0</v>
          </cell>
          <cell r="BY100">
            <v>0</v>
          </cell>
          <cell r="BZ100">
            <v>74.5</v>
          </cell>
          <cell r="CA100">
            <v>595.79999999999995</v>
          </cell>
          <cell r="CB100">
            <v>0</v>
          </cell>
          <cell r="CC100">
            <v>0</v>
          </cell>
          <cell r="CD100">
            <v>10.900000000000006</v>
          </cell>
          <cell r="CE100">
            <v>562.01</v>
          </cell>
          <cell r="CF100">
            <v>0</v>
          </cell>
          <cell r="CG100">
            <v>0</v>
          </cell>
          <cell r="CH100">
            <v>10</v>
          </cell>
          <cell r="CI100">
            <v>332.05999999999995</v>
          </cell>
          <cell r="CJ100">
            <v>0</v>
          </cell>
          <cell r="CK100">
            <v>0</v>
          </cell>
          <cell r="CL100">
            <v>26</v>
          </cell>
          <cell r="CM100">
            <v>340.66000000000031</v>
          </cell>
          <cell r="CN100">
            <v>0</v>
          </cell>
          <cell r="CO100">
            <v>0</v>
          </cell>
          <cell r="CP100">
            <v>58.099999999999994</v>
          </cell>
        </row>
        <row r="101">
          <cell r="C101">
            <v>9573658</v>
          </cell>
          <cell r="BC101">
            <v>169.03</v>
          </cell>
          <cell r="BD101">
            <v>0</v>
          </cell>
          <cell r="BE101">
            <v>21.11</v>
          </cell>
          <cell r="BF101">
            <v>0</v>
          </cell>
          <cell r="BG101">
            <v>124.12499999999997</v>
          </cell>
          <cell r="BH101">
            <v>0</v>
          </cell>
          <cell r="BI101">
            <v>11.64</v>
          </cell>
          <cell r="BJ101">
            <v>16.95</v>
          </cell>
          <cell r="BK101">
            <v>206.26000000000005</v>
          </cell>
          <cell r="BL101">
            <v>0</v>
          </cell>
          <cell r="BM101">
            <v>0</v>
          </cell>
          <cell r="BN101">
            <v>26.610000000000003</v>
          </cell>
          <cell r="BO101">
            <v>399.69</v>
          </cell>
          <cell r="BP101">
            <v>0</v>
          </cell>
          <cell r="BQ101">
            <v>0</v>
          </cell>
          <cell r="BR101">
            <v>7.9099999999999966</v>
          </cell>
          <cell r="BS101">
            <v>409.596</v>
          </cell>
          <cell r="BT101">
            <v>0</v>
          </cell>
          <cell r="BU101">
            <v>0</v>
          </cell>
          <cell r="BV101">
            <v>10.490000000000002</v>
          </cell>
          <cell r="BW101">
            <v>386.19000000000005</v>
          </cell>
          <cell r="BX101">
            <v>0</v>
          </cell>
          <cell r="BY101">
            <v>0</v>
          </cell>
          <cell r="BZ101">
            <v>11.240000000000002</v>
          </cell>
          <cell r="CA101">
            <v>366.25</v>
          </cell>
          <cell r="CB101">
            <v>0</v>
          </cell>
          <cell r="CC101">
            <v>0</v>
          </cell>
          <cell r="CD101">
            <v>10.099999999999994</v>
          </cell>
          <cell r="CE101">
            <v>456.44000000000005</v>
          </cell>
          <cell r="CF101">
            <v>0</v>
          </cell>
          <cell r="CG101">
            <v>0</v>
          </cell>
          <cell r="CH101">
            <v>17.700000000000003</v>
          </cell>
          <cell r="CI101">
            <v>387.5949999999998</v>
          </cell>
          <cell r="CJ101">
            <v>0</v>
          </cell>
          <cell r="CK101">
            <v>0</v>
          </cell>
          <cell r="CL101">
            <v>10.5</v>
          </cell>
          <cell r="CM101">
            <v>522.23</v>
          </cell>
          <cell r="CN101">
            <v>0</v>
          </cell>
          <cell r="CO101">
            <v>0</v>
          </cell>
          <cell r="CP101">
            <v>17.289999999999992</v>
          </cell>
        </row>
        <row r="102">
          <cell r="C102">
            <v>9708617</v>
          </cell>
          <cell r="BC102">
            <v>452.8</v>
          </cell>
          <cell r="BD102">
            <v>0</v>
          </cell>
          <cell r="BE102">
            <v>0</v>
          </cell>
          <cell r="BF102">
            <v>47.6</v>
          </cell>
          <cell r="BG102">
            <v>96.300000000000011</v>
          </cell>
          <cell r="BH102">
            <v>0</v>
          </cell>
          <cell r="BI102">
            <v>0</v>
          </cell>
          <cell r="BJ102">
            <v>31.6</v>
          </cell>
          <cell r="BK102">
            <v>190.07999999999993</v>
          </cell>
          <cell r="BL102">
            <v>0</v>
          </cell>
          <cell r="BM102">
            <v>0</v>
          </cell>
          <cell r="BN102">
            <v>87.05</v>
          </cell>
          <cell r="BO102">
            <v>285.70000000000016</v>
          </cell>
          <cell r="BP102">
            <v>0</v>
          </cell>
          <cell r="BQ102">
            <v>0</v>
          </cell>
          <cell r="BR102">
            <v>82.18</v>
          </cell>
          <cell r="BS102">
            <v>261.53999999999996</v>
          </cell>
          <cell r="BT102">
            <v>0</v>
          </cell>
          <cell r="BU102">
            <v>0</v>
          </cell>
          <cell r="BV102">
            <v>87.579999999999984</v>
          </cell>
          <cell r="BW102">
            <v>199.09500000000003</v>
          </cell>
          <cell r="BX102">
            <v>0</v>
          </cell>
          <cell r="BY102">
            <v>0</v>
          </cell>
          <cell r="BZ102">
            <v>14.5</v>
          </cell>
          <cell r="CA102">
            <v>330.5</v>
          </cell>
          <cell r="CB102">
            <v>0</v>
          </cell>
          <cell r="CC102">
            <v>0</v>
          </cell>
          <cell r="CD102">
            <v>114.19999999999999</v>
          </cell>
          <cell r="CE102">
            <v>324.30999999999972</v>
          </cell>
          <cell r="CF102">
            <v>0</v>
          </cell>
          <cell r="CG102">
            <v>0</v>
          </cell>
          <cell r="CH102">
            <v>31.010000000000048</v>
          </cell>
          <cell r="CI102">
            <v>304.85699999999997</v>
          </cell>
          <cell r="CJ102">
            <v>0</v>
          </cell>
          <cell r="CK102">
            <v>0</v>
          </cell>
          <cell r="CL102">
            <v>93.716999999999985</v>
          </cell>
          <cell r="CM102">
            <v>341.52000000000044</v>
          </cell>
          <cell r="CN102">
            <v>0</v>
          </cell>
          <cell r="CO102">
            <v>0</v>
          </cell>
          <cell r="CP102">
            <v>89.080000000000041</v>
          </cell>
        </row>
        <row r="103">
          <cell r="C103">
            <v>9708629</v>
          </cell>
          <cell r="BC103">
            <v>456.99200000000002</v>
          </cell>
          <cell r="BD103">
            <v>0</v>
          </cell>
          <cell r="BE103">
            <v>0</v>
          </cell>
          <cell r="BF103">
            <v>26.6</v>
          </cell>
          <cell r="BG103">
            <v>428.40899999999993</v>
          </cell>
          <cell r="BH103">
            <v>0</v>
          </cell>
          <cell r="BI103">
            <v>0</v>
          </cell>
          <cell r="BJ103">
            <v>14.68</v>
          </cell>
          <cell r="BK103">
            <v>455.05000000000007</v>
          </cell>
          <cell r="BL103">
            <v>0</v>
          </cell>
          <cell r="BM103">
            <v>0</v>
          </cell>
          <cell r="BN103">
            <v>25.688000000000002</v>
          </cell>
          <cell r="BO103">
            <v>256.40000000000009</v>
          </cell>
          <cell r="BP103">
            <v>0</v>
          </cell>
          <cell r="BQ103">
            <v>0</v>
          </cell>
          <cell r="BR103">
            <v>16.069999999999993</v>
          </cell>
          <cell r="BS103">
            <v>303.24099999999999</v>
          </cell>
          <cell r="BT103">
            <v>0</v>
          </cell>
          <cell r="BU103">
            <v>0</v>
          </cell>
          <cell r="BV103">
            <v>10.579999999999998</v>
          </cell>
          <cell r="BW103">
            <v>355.01699999999983</v>
          </cell>
          <cell r="BX103">
            <v>0</v>
          </cell>
          <cell r="BY103">
            <v>0</v>
          </cell>
          <cell r="BZ103">
            <v>13.820000000000007</v>
          </cell>
          <cell r="CA103">
            <v>526.57500000000027</v>
          </cell>
          <cell r="CB103">
            <v>0</v>
          </cell>
          <cell r="CC103">
            <v>0</v>
          </cell>
          <cell r="CD103">
            <v>7.7099999999999937</v>
          </cell>
          <cell r="CE103">
            <v>173.59999999999991</v>
          </cell>
          <cell r="CF103">
            <v>0</v>
          </cell>
          <cell r="CG103">
            <v>0</v>
          </cell>
          <cell r="CH103">
            <v>118.05000000000001</v>
          </cell>
          <cell r="CI103">
            <v>258.19999999999982</v>
          </cell>
          <cell r="CJ103">
            <v>0</v>
          </cell>
          <cell r="CK103">
            <v>0</v>
          </cell>
          <cell r="CL103">
            <v>102.20000000000002</v>
          </cell>
          <cell r="CM103">
            <v>367.36999999999989</v>
          </cell>
          <cell r="CN103">
            <v>0</v>
          </cell>
          <cell r="CO103">
            <v>0</v>
          </cell>
          <cell r="CP103">
            <v>92.989999999999952</v>
          </cell>
        </row>
        <row r="104">
          <cell r="C104">
            <v>9726451</v>
          </cell>
          <cell r="BC104">
            <v>267.45</v>
          </cell>
          <cell r="BD104">
            <v>0</v>
          </cell>
          <cell r="BE104">
            <v>0</v>
          </cell>
          <cell r="BF104">
            <v>92.95</v>
          </cell>
          <cell r="BG104">
            <v>182.57</v>
          </cell>
          <cell r="BH104">
            <v>0</v>
          </cell>
          <cell r="BI104">
            <v>0</v>
          </cell>
          <cell r="BJ104">
            <v>149.26999999999998</v>
          </cell>
          <cell r="BK104">
            <v>414.35</v>
          </cell>
          <cell r="BL104">
            <v>0</v>
          </cell>
          <cell r="BM104">
            <v>0</v>
          </cell>
          <cell r="BN104">
            <v>52.03</v>
          </cell>
          <cell r="BO104">
            <v>0</v>
          </cell>
          <cell r="BP104">
            <v>0</v>
          </cell>
          <cell r="BQ104">
            <v>0</v>
          </cell>
          <cell r="BR104">
            <v>197.73000000000002</v>
          </cell>
          <cell r="BS104">
            <v>359.58000000000004</v>
          </cell>
          <cell r="BT104">
            <v>0</v>
          </cell>
          <cell r="BU104">
            <v>0</v>
          </cell>
          <cell r="BV104">
            <v>135.91999999999996</v>
          </cell>
          <cell r="BW104">
            <v>353.22</v>
          </cell>
          <cell r="BX104">
            <v>0</v>
          </cell>
          <cell r="BY104">
            <v>0</v>
          </cell>
          <cell r="BZ104">
            <v>35.330000000000041</v>
          </cell>
          <cell r="CA104">
            <v>185.35099999999989</v>
          </cell>
          <cell r="CB104">
            <v>0</v>
          </cell>
          <cell r="CC104">
            <v>0</v>
          </cell>
          <cell r="CD104">
            <v>144.07600000000002</v>
          </cell>
          <cell r="CE104">
            <v>317.46400000000017</v>
          </cell>
          <cell r="CF104">
            <v>0</v>
          </cell>
          <cell r="CG104">
            <v>0</v>
          </cell>
          <cell r="CH104">
            <v>51.718999999999937</v>
          </cell>
          <cell r="CI104">
            <v>445.98199999999997</v>
          </cell>
          <cell r="CJ104">
            <v>0</v>
          </cell>
          <cell r="CK104">
            <v>0</v>
          </cell>
          <cell r="CL104">
            <v>0</v>
          </cell>
          <cell r="CM104">
            <v>438.49299999999994</v>
          </cell>
          <cell r="CN104">
            <v>0</v>
          </cell>
          <cell r="CO104">
            <v>0</v>
          </cell>
          <cell r="CP104">
            <v>0.81000000000005912</v>
          </cell>
        </row>
        <row r="105">
          <cell r="C105">
            <v>9726463</v>
          </cell>
          <cell r="BC105">
            <v>264.31</v>
          </cell>
          <cell r="BD105">
            <v>0</v>
          </cell>
          <cell r="BE105">
            <v>0</v>
          </cell>
          <cell r="BF105">
            <v>32.64</v>
          </cell>
          <cell r="BG105">
            <v>419.2</v>
          </cell>
          <cell r="BH105">
            <v>0</v>
          </cell>
          <cell r="BI105">
            <v>0</v>
          </cell>
          <cell r="BJ105">
            <v>20.39</v>
          </cell>
          <cell r="BK105">
            <v>295.40999999999997</v>
          </cell>
          <cell r="BL105">
            <v>0</v>
          </cell>
          <cell r="BM105">
            <v>0</v>
          </cell>
          <cell r="BN105">
            <v>15.579999999999998</v>
          </cell>
          <cell r="BO105">
            <v>435.99000000000012</v>
          </cell>
          <cell r="BP105">
            <v>0</v>
          </cell>
          <cell r="BQ105">
            <v>0</v>
          </cell>
          <cell r="BR105">
            <v>14.670000000000002</v>
          </cell>
          <cell r="BS105">
            <v>194.10099999999989</v>
          </cell>
          <cell r="BT105">
            <v>0</v>
          </cell>
          <cell r="BU105">
            <v>0</v>
          </cell>
          <cell r="BV105">
            <v>16.799999999999997</v>
          </cell>
          <cell r="BW105">
            <v>381.18499999999995</v>
          </cell>
          <cell r="BX105">
            <v>0</v>
          </cell>
          <cell r="BY105">
            <v>0</v>
          </cell>
          <cell r="BZ105">
            <v>0.40000000000000568</v>
          </cell>
          <cell r="CA105">
            <v>443.45000000000027</v>
          </cell>
          <cell r="CB105">
            <v>0</v>
          </cell>
          <cell r="CC105">
            <v>41.25</v>
          </cell>
          <cell r="CD105">
            <v>3.2999999999999972</v>
          </cell>
          <cell r="CE105">
            <v>344.69999999999982</v>
          </cell>
          <cell r="CF105">
            <v>0</v>
          </cell>
          <cell r="CG105">
            <v>22.33</v>
          </cell>
          <cell r="CH105">
            <v>3.6500000000000057</v>
          </cell>
          <cell r="CI105">
            <v>314.40000000000009</v>
          </cell>
          <cell r="CJ105">
            <v>0</v>
          </cell>
          <cell r="CK105">
            <v>0</v>
          </cell>
          <cell r="CL105">
            <v>112.43</v>
          </cell>
          <cell r="CM105">
            <v>253.78999999999996</v>
          </cell>
          <cell r="CN105">
            <v>0</v>
          </cell>
          <cell r="CO105">
            <v>0</v>
          </cell>
          <cell r="CP105">
            <v>48.159999999999968</v>
          </cell>
        </row>
        <row r="106">
          <cell r="C106">
            <v>9718064</v>
          </cell>
          <cell r="BC106">
            <v>498.97</v>
          </cell>
          <cell r="BD106">
            <v>0</v>
          </cell>
          <cell r="BE106">
            <v>0</v>
          </cell>
          <cell r="BF106">
            <v>60.09</v>
          </cell>
          <cell r="BG106">
            <v>441.29999999999995</v>
          </cell>
          <cell r="BH106">
            <v>0</v>
          </cell>
          <cell r="BI106">
            <v>0</v>
          </cell>
          <cell r="BJ106">
            <v>10</v>
          </cell>
          <cell r="BK106">
            <v>283.20000000000005</v>
          </cell>
          <cell r="BL106">
            <v>0</v>
          </cell>
          <cell r="BM106">
            <v>0</v>
          </cell>
          <cell r="BN106">
            <v>76.5</v>
          </cell>
          <cell r="BO106">
            <v>473.70000000000005</v>
          </cell>
          <cell r="BP106">
            <v>0</v>
          </cell>
          <cell r="BQ106">
            <v>0</v>
          </cell>
          <cell r="BR106">
            <v>53.81</v>
          </cell>
          <cell r="BS106">
            <v>191.46000000000004</v>
          </cell>
          <cell r="BT106">
            <v>0</v>
          </cell>
          <cell r="BU106">
            <v>0</v>
          </cell>
          <cell r="BV106">
            <v>41.66</v>
          </cell>
          <cell r="BW106">
            <v>376.05999999999995</v>
          </cell>
          <cell r="BX106">
            <v>0</v>
          </cell>
          <cell r="BY106">
            <v>0</v>
          </cell>
          <cell r="BZ106">
            <v>44.089999999999975</v>
          </cell>
          <cell r="CA106">
            <v>404.07999999999993</v>
          </cell>
          <cell r="CB106">
            <v>0</v>
          </cell>
          <cell r="CC106">
            <v>0</v>
          </cell>
          <cell r="CD106">
            <v>11.470000000000027</v>
          </cell>
          <cell r="CE106">
            <v>207</v>
          </cell>
          <cell r="CF106">
            <v>0</v>
          </cell>
          <cell r="CG106">
            <v>0</v>
          </cell>
          <cell r="CH106">
            <v>47.659999999999968</v>
          </cell>
          <cell r="CI106">
            <v>497.40000000000009</v>
          </cell>
          <cell r="CJ106">
            <v>0</v>
          </cell>
          <cell r="CK106">
            <v>0</v>
          </cell>
          <cell r="CL106">
            <v>24.190000000000055</v>
          </cell>
          <cell r="CM106">
            <v>272.77999999999975</v>
          </cell>
          <cell r="CN106">
            <v>0</v>
          </cell>
          <cell r="CO106">
            <v>0</v>
          </cell>
          <cell r="CP106">
            <v>164.14999999999998</v>
          </cell>
        </row>
        <row r="107">
          <cell r="C107">
            <v>9718090</v>
          </cell>
          <cell r="BC107">
            <v>331.19</v>
          </cell>
          <cell r="BD107">
            <v>0</v>
          </cell>
          <cell r="BE107">
            <v>0</v>
          </cell>
          <cell r="BF107">
            <v>45.2</v>
          </cell>
          <cell r="BG107">
            <v>252.78000000000003</v>
          </cell>
          <cell r="BH107">
            <v>0</v>
          </cell>
          <cell r="BI107">
            <v>0</v>
          </cell>
          <cell r="BJ107">
            <v>120.80999999999999</v>
          </cell>
          <cell r="BK107">
            <v>419.67999999999995</v>
          </cell>
          <cell r="BL107">
            <v>0</v>
          </cell>
          <cell r="BM107">
            <v>0</v>
          </cell>
          <cell r="BN107">
            <v>39.730000000000018</v>
          </cell>
          <cell r="BO107">
            <v>338.19999999999993</v>
          </cell>
          <cell r="BP107">
            <v>0</v>
          </cell>
          <cell r="BQ107">
            <v>0</v>
          </cell>
          <cell r="BR107">
            <v>11.949999999999989</v>
          </cell>
          <cell r="BS107">
            <v>365.21000000000004</v>
          </cell>
          <cell r="BT107">
            <v>0</v>
          </cell>
          <cell r="BU107">
            <v>0</v>
          </cell>
          <cell r="BV107">
            <v>26.789999999999992</v>
          </cell>
          <cell r="BW107">
            <v>453.53999999999996</v>
          </cell>
          <cell r="BX107">
            <v>0</v>
          </cell>
          <cell r="BY107">
            <v>0</v>
          </cell>
          <cell r="BZ107">
            <v>4.7000000000000171</v>
          </cell>
          <cell r="CA107">
            <v>457.45000000000027</v>
          </cell>
          <cell r="CB107">
            <v>0</v>
          </cell>
          <cell r="CC107">
            <v>0</v>
          </cell>
          <cell r="CD107">
            <v>19.800000000000011</v>
          </cell>
          <cell r="CE107">
            <v>390.75</v>
          </cell>
          <cell r="CF107">
            <v>0</v>
          </cell>
          <cell r="CG107">
            <v>0</v>
          </cell>
          <cell r="CH107">
            <v>36.009999999999991</v>
          </cell>
          <cell r="CI107">
            <v>337.08299999999963</v>
          </cell>
          <cell r="CJ107">
            <v>0</v>
          </cell>
          <cell r="CK107">
            <v>0</v>
          </cell>
          <cell r="CL107">
            <v>22.849999999999966</v>
          </cell>
          <cell r="CM107">
            <v>412.42800000000034</v>
          </cell>
          <cell r="CN107">
            <v>0</v>
          </cell>
          <cell r="CO107">
            <v>0</v>
          </cell>
          <cell r="CP107">
            <v>30.189999999999998</v>
          </cell>
        </row>
        <row r="108">
          <cell r="C108">
            <v>9718076</v>
          </cell>
          <cell r="BC108">
            <v>597.9</v>
          </cell>
          <cell r="BD108">
            <v>0</v>
          </cell>
          <cell r="BE108">
            <v>0</v>
          </cell>
          <cell r="BF108">
            <v>7.72</v>
          </cell>
          <cell r="BG108">
            <v>118.25</v>
          </cell>
          <cell r="BH108">
            <v>0</v>
          </cell>
          <cell r="BI108">
            <v>0</v>
          </cell>
          <cell r="BJ108">
            <v>99.86</v>
          </cell>
          <cell r="BK108">
            <v>273.38</v>
          </cell>
          <cell r="BL108">
            <v>0</v>
          </cell>
          <cell r="BM108">
            <v>0</v>
          </cell>
          <cell r="BN108">
            <v>46.42</v>
          </cell>
          <cell r="BO108">
            <v>408.43000000000006</v>
          </cell>
          <cell r="BP108">
            <v>0</v>
          </cell>
          <cell r="BQ108">
            <v>0</v>
          </cell>
          <cell r="BR108">
            <v>26.099999999999994</v>
          </cell>
          <cell r="BS108">
            <v>376.17000000000007</v>
          </cell>
          <cell r="BT108">
            <v>0</v>
          </cell>
          <cell r="BU108">
            <v>0</v>
          </cell>
          <cell r="BV108">
            <v>10.219999999999999</v>
          </cell>
          <cell r="BW108">
            <v>417.02999999999975</v>
          </cell>
          <cell r="BX108">
            <v>0</v>
          </cell>
          <cell r="BY108">
            <v>0</v>
          </cell>
          <cell r="BZ108">
            <v>16.629999999999995</v>
          </cell>
          <cell r="CA108">
            <v>442.57000000000016</v>
          </cell>
          <cell r="CB108">
            <v>0</v>
          </cell>
          <cell r="CC108">
            <v>0</v>
          </cell>
          <cell r="CD108">
            <v>11.02000000000001</v>
          </cell>
          <cell r="CE108">
            <v>473.55000000000018</v>
          </cell>
          <cell r="CF108">
            <v>0</v>
          </cell>
          <cell r="CG108">
            <v>0</v>
          </cell>
          <cell r="CH108">
            <v>10.819999999999993</v>
          </cell>
          <cell r="CI108">
            <v>273.07999999999993</v>
          </cell>
          <cell r="CJ108">
            <v>0</v>
          </cell>
          <cell r="CK108">
            <v>0</v>
          </cell>
          <cell r="CL108">
            <v>67.210000000000008</v>
          </cell>
          <cell r="CM108">
            <v>457.28999999999996</v>
          </cell>
          <cell r="CN108">
            <v>0</v>
          </cell>
          <cell r="CO108">
            <v>0</v>
          </cell>
          <cell r="CP108">
            <v>19.379999999999995</v>
          </cell>
        </row>
        <row r="109">
          <cell r="C109">
            <v>9718088</v>
          </cell>
          <cell r="BC109">
            <v>188.15</v>
          </cell>
          <cell r="BD109">
            <v>0</v>
          </cell>
          <cell r="BE109">
            <v>0</v>
          </cell>
          <cell r="BF109">
            <v>108.12</v>
          </cell>
          <cell r="BG109">
            <v>316.39999999999998</v>
          </cell>
          <cell r="BH109">
            <v>0</v>
          </cell>
          <cell r="BI109">
            <v>0</v>
          </cell>
          <cell r="BJ109">
            <v>68.53</v>
          </cell>
          <cell r="BK109">
            <v>340.47999999999996</v>
          </cell>
          <cell r="BL109">
            <v>0</v>
          </cell>
          <cell r="BM109">
            <v>0</v>
          </cell>
          <cell r="BN109">
            <v>27.019999999999982</v>
          </cell>
          <cell r="BO109">
            <v>296</v>
          </cell>
          <cell r="BP109">
            <v>0</v>
          </cell>
          <cell r="BQ109">
            <v>0</v>
          </cell>
          <cell r="BR109">
            <v>33.630000000000024</v>
          </cell>
          <cell r="BS109">
            <v>548.68000000000006</v>
          </cell>
          <cell r="BT109">
            <v>0</v>
          </cell>
          <cell r="BU109">
            <v>0</v>
          </cell>
          <cell r="BV109">
            <v>13.689999999999998</v>
          </cell>
          <cell r="BW109">
            <v>611.70199999999977</v>
          </cell>
          <cell r="BX109">
            <v>0</v>
          </cell>
          <cell r="BY109">
            <v>0</v>
          </cell>
          <cell r="BZ109">
            <v>8.3000000000000114</v>
          </cell>
          <cell r="CA109">
            <v>223.9970000000003</v>
          </cell>
          <cell r="CB109">
            <v>0</v>
          </cell>
          <cell r="CC109">
            <v>0</v>
          </cell>
          <cell r="CD109">
            <v>31.199999999999989</v>
          </cell>
          <cell r="CE109">
            <v>566.60399999999981</v>
          </cell>
          <cell r="CF109">
            <v>0</v>
          </cell>
          <cell r="CG109">
            <v>0</v>
          </cell>
          <cell r="CH109">
            <v>0.69999999999998863</v>
          </cell>
          <cell r="CI109">
            <v>288.51000000000022</v>
          </cell>
          <cell r="CJ109">
            <v>0</v>
          </cell>
          <cell r="CK109">
            <v>0</v>
          </cell>
          <cell r="CL109">
            <v>29.800000000000011</v>
          </cell>
          <cell r="CM109">
            <v>375.69999999999982</v>
          </cell>
          <cell r="CN109">
            <v>0</v>
          </cell>
          <cell r="CO109">
            <v>0</v>
          </cell>
          <cell r="CP109">
            <v>16.620000000000005</v>
          </cell>
        </row>
        <row r="110">
          <cell r="C110">
            <v>9732929</v>
          </cell>
          <cell r="BC110">
            <v>364.7</v>
          </cell>
          <cell r="BD110">
            <v>0</v>
          </cell>
          <cell r="BE110">
            <v>0</v>
          </cell>
          <cell r="BF110">
            <v>8.5</v>
          </cell>
          <cell r="BG110">
            <v>423.50000000000006</v>
          </cell>
          <cell r="BH110">
            <v>0</v>
          </cell>
          <cell r="BI110">
            <v>0</v>
          </cell>
          <cell r="BJ110">
            <v>14</v>
          </cell>
          <cell r="BK110">
            <v>484.29999999999995</v>
          </cell>
          <cell r="BL110">
            <v>0</v>
          </cell>
          <cell r="BM110">
            <v>0</v>
          </cell>
          <cell r="BN110">
            <v>0.10000000000000142</v>
          </cell>
          <cell r="BO110">
            <v>411.09999999999991</v>
          </cell>
          <cell r="BP110">
            <v>0</v>
          </cell>
          <cell r="BQ110">
            <v>0</v>
          </cell>
          <cell r="BR110">
            <v>9.9999999999997868E-2</v>
          </cell>
          <cell r="BS110">
            <v>434.40000000000009</v>
          </cell>
          <cell r="BT110">
            <v>0</v>
          </cell>
          <cell r="BU110">
            <v>0</v>
          </cell>
          <cell r="BV110">
            <v>0</v>
          </cell>
          <cell r="BW110">
            <v>247.30000000000018</v>
          </cell>
          <cell r="BX110">
            <v>0</v>
          </cell>
          <cell r="BY110">
            <v>0</v>
          </cell>
          <cell r="BZ110">
            <v>119.49999999999999</v>
          </cell>
          <cell r="CA110">
            <v>265.59999999999991</v>
          </cell>
          <cell r="CB110">
            <v>0</v>
          </cell>
          <cell r="CC110">
            <v>0</v>
          </cell>
          <cell r="CD110">
            <v>33.900000000000006</v>
          </cell>
          <cell r="CE110">
            <v>542.90000000000009</v>
          </cell>
          <cell r="CF110">
            <v>0</v>
          </cell>
          <cell r="CG110">
            <v>0</v>
          </cell>
          <cell r="CH110">
            <v>11.700000000000017</v>
          </cell>
          <cell r="CI110">
            <v>489.19999999999982</v>
          </cell>
          <cell r="CJ110">
            <v>0</v>
          </cell>
          <cell r="CK110">
            <v>0</v>
          </cell>
          <cell r="CL110">
            <v>17</v>
          </cell>
          <cell r="CM110">
            <v>561.60000000000036</v>
          </cell>
          <cell r="CN110">
            <v>0</v>
          </cell>
          <cell r="CO110">
            <v>0</v>
          </cell>
          <cell r="CP110">
            <v>13.299999999999983</v>
          </cell>
        </row>
        <row r="111">
          <cell r="C111">
            <v>9732931</v>
          </cell>
          <cell r="BC111">
            <v>344.05</v>
          </cell>
          <cell r="BD111">
            <v>0</v>
          </cell>
          <cell r="BE111">
            <v>0</v>
          </cell>
          <cell r="BF111">
            <v>23.66</v>
          </cell>
          <cell r="BG111">
            <v>463.12999999999994</v>
          </cell>
          <cell r="BH111">
            <v>0</v>
          </cell>
          <cell r="BI111">
            <v>0</v>
          </cell>
          <cell r="BJ111">
            <v>4.7800000000000011</v>
          </cell>
          <cell r="BK111">
            <v>236.35000000000002</v>
          </cell>
          <cell r="BL111">
            <v>0</v>
          </cell>
          <cell r="BM111">
            <v>0</v>
          </cell>
          <cell r="BN111">
            <v>24.74</v>
          </cell>
          <cell r="BO111">
            <v>502.15000000000009</v>
          </cell>
          <cell r="BP111">
            <v>0</v>
          </cell>
          <cell r="BQ111">
            <v>0</v>
          </cell>
          <cell r="BR111">
            <v>1.2999999999999972</v>
          </cell>
          <cell r="BS111">
            <v>402.78</v>
          </cell>
          <cell r="BT111">
            <v>0</v>
          </cell>
          <cell r="BU111">
            <v>0</v>
          </cell>
          <cell r="BV111">
            <v>1.4100000000000037</v>
          </cell>
          <cell r="BW111">
            <v>308.36499999999978</v>
          </cell>
          <cell r="BX111">
            <v>0</v>
          </cell>
          <cell r="BY111">
            <v>0</v>
          </cell>
          <cell r="BZ111">
            <v>21.319999999999993</v>
          </cell>
          <cell r="CA111">
            <v>513.3100000000004</v>
          </cell>
          <cell r="CB111">
            <v>0</v>
          </cell>
          <cell r="CC111">
            <v>0</v>
          </cell>
          <cell r="CD111">
            <v>12.040000000000006</v>
          </cell>
          <cell r="CE111">
            <v>423.02999999999975</v>
          </cell>
          <cell r="CF111">
            <v>0</v>
          </cell>
          <cell r="CG111">
            <v>0</v>
          </cell>
          <cell r="CH111">
            <v>15.489999999999995</v>
          </cell>
          <cell r="CI111">
            <v>493.17000000000007</v>
          </cell>
          <cell r="CJ111">
            <v>0</v>
          </cell>
          <cell r="CK111">
            <v>0</v>
          </cell>
          <cell r="CL111">
            <v>19.61</v>
          </cell>
          <cell r="CM111">
            <v>409.9399999999996</v>
          </cell>
          <cell r="CN111">
            <v>0</v>
          </cell>
          <cell r="CO111">
            <v>0</v>
          </cell>
          <cell r="CP111">
            <v>40.376000000000005</v>
          </cell>
        </row>
        <row r="112">
          <cell r="C112">
            <v>9786140</v>
          </cell>
          <cell r="BC112">
            <v>373.7</v>
          </cell>
          <cell r="BD112">
            <v>0</v>
          </cell>
          <cell r="BE112">
            <v>0</v>
          </cell>
          <cell r="BF112">
            <v>15.2</v>
          </cell>
          <cell r="BG112">
            <v>326.40000000000003</v>
          </cell>
          <cell r="BH112">
            <v>0</v>
          </cell>
          <cell r="BI112">
            <v>0</v>
          </cell>
          <cell r="BJ112">
            <v>0</v>
          </cell>
          <cell r="BK112">
            <v>554.79399999999998</v>
          </cell>
          <cell r="BL112">
            <v>123.49</v>
          </cell>
          <cell r="BM112">
            <v>0</v>
          </cell>
          <cell r="BN112">
            <v>18.500000000000004</v>
          </cell>
          <cell r="BO112">
            <v>99.502999999999929</v>
          </cell>
          <cell r="BP112">
            <v>152.10699999999997</v>
          </cell>
          <cell r="BQ112">
            <v>0</v>
          </cell>
          <cell r="BR112">
            <v>53.286000000000001</v>
          </cell>
          <cell r="BS112">
            <v>144.21600000000012</v>
          </cell>
          <cell r="BT112">
            <v>1.9230000000000018</v>
          </cell>
          <cell r="BU112">
            <v>0</v>
          </cell>
          <cell r="BV112">
            <v>37.720999999999989</v>
          </cell>
          <cell r="BW112">
            <v>169.12199999999984</v>
          </cell>
          <cell r="BX112">
            <v>111.16400000000004</v>
          </cell>
          <cell r="BY112">
            <v>0</v>
          </cell>
          <cell r="BZ112">
            <v>55.349000000000018</v>
          </cell>
          <cell r="CA112">
            <v>394.29299999999989</v>
          </cell>
          <cell r="CB112">
            <v>64.085999999999956</v>
          </cell>
          <cell r="CC112">
            <v>0</v>
          </cell>
          <cell r="CD112">
            <v>39.988</v>
          </cell>
          <cell r="CE112">
            <v>137.00700000000006</v>
          </cell>
          <cell r="CF112">
            <v>60.276000000000067</v>
          </cell>
          <cell r="CG112">
            <v>0</v>
          </cell>
          <cell r="CH112">
            <v>0</v>
          </cell>
          <cell r="CI112">
            <v>439.0300000000002</v>
          </cell>
          <cell r="CJ112">
            <v>0</v>
          </cell>
          <cell r="CK112">
            <v>0</v>
          </cell>
          <cell r="CL112">
            <v>1.2599999999999909</v>
          </cell>
          <cell r="CM112">
            <v>215.72899999999981</v>
          </cell>
          <cell r="CN112">
            <v>0</v>
          </cell>
          <cell r="CO112">
            <v>0</v>
          </cell>
          <cell r="CP112">
            <v>16.169999999999987</v>
          </cell>
        </row>
        <row r="113">
          <cell r="C113">
            <v>9786152</v>
          </cell>
          <cell r="BC113">
            <v>143.114</v>
          </cell>
          <cell r="BD113">
            <v>0</v>
          </cell>
          <cell r="BE113">
            <v>0</v>
          </cell>
          <cell r="BF113">
            <v>7.6</v>
          </cell>
          <cell r="BG113">
            <v>316.41700000000003</v>
          </cell>
          <cell r="BH113">
            <v>0</v>
          </cell>
          <cell r="BI113">
            <v>0</v>
          </cell>
          <cell r="BJ113">
            <v>64.350999999999999</v>
          </cell>
          <cell r="BK113">
            <v>203.48999999999995</v>
          </cell>
          <cell r="BL113">
            <v>0</v>
          </cell>
          <cell r="BM113">
            <v>0</v>
          </cell>
          <cell r="BN113">
            <v>171.73000000000002</v>
          </cell>
          <cell r="BO113">
            <v>374.99</v>
          </cell>
          <cell r="BP113">
            <v>0</v>
          </cell>
          <cell r="BQ113">
            <v>0</v>
          </cell>
          <cell r="BR113">
            <v>69.289999999999992</v>
          </cell>
          <cell r="BS113">
            <v>428.77</v>
          </cell>
          <cell r="BT113">
            <v>0</v>
          </cell>
          <cell r="BU113">
            <v>0</v>
          </cell>
          <cell r="BV113">
            <v>60.980000000000018</v>
          </cell>
          <cell r="BW113">
            <v>398.66000000000008</v>
          </cell>
          <cell r="BX113">
            <v>0</v>
          </cell>
          <cell r="BY113">
            <v>0</v>
          </cell>
          <cell r="BZ113">
            <v>17.889999999999986</v>
          </cell>
          <cell r="CA113">
            <v>287.54999999999995</v>
          </cell>
          <cell r="CB113">
            <v>0</v>
          </cell>
          <cell r="CC113">
            <v>0</v>
          </cell>
          <cell r="CD113">
            <v>15.670000000000016</v>
          </cell>
          <cell r="CE113">
            <v>422.67999999999984</v>
          </cell>
          <cell r="CF113">
            <v>0</v>
          </cell>
          <cell r="CG113">
            <v>0</v>
          </cell>
          <cell r="CH113">
            <v>0</v>
          </cell>
          <cell r="CI113">
            <v>263.61000000000013</v>
          </cell>
          <cell r="CJ113">
            <v>0</v>
          </cell>
          <cell r="CK113">
            <v>0</v>
          </cell>
          <cell r="CL113">
            <v>14.849999999999966</v>
          </cell>
          <cell r="CM113">
            <v>346.11999999999989</v>
          </cell>
          <cell r="CN113">
            <v>0</v>
          </cell>
          <cell r="CO113">
            <v>0</v>
          </cell>
          <cell r="CP113">
            <v>78.800000000000011</v>
          </cell>
        </row>
        <row r="114">
          <cell r="C114">
            <v>9786164</v>
          </cell>
          <cell r="BC114">
            <v>196.05</v>
          </cell>
          <cell r="BD114">
            <v>0</v>
          </cell>
          <cell r="BE114">
            <v>0</v>
          </cell>
          <cell r="BF114">
            <v>276.36</v>
          </cell>
          <cell r="BG114">
            <v>258.08999999999997</v>
          </cell>
          <cell r="BH114">
            <v>0</v>
          </cell>
          <cell r="BI114">
            <v>0</v>
          </cell>
          <cell r="BJ114">
            <v>95.979999999999961</v>
          </cell>
          <cell r="BK114">
            <v>417.83000000000004</v>
          </cell>
          <cell r="BL114">
            <v>0</v>
          </cell>
          <cell r="BM114">
            <v>0</v>
          </cell>
          <cell r="BN114">
            <v>0.80000000000001137</v>
          </cell>
          <cell r="BO114">
            <v>329.69000000000005</v>
          </cell>
          <cell r="BP114">
            <v>0</v>
          </cell>
          <cell r="BQ114">
            <v>0</v>
          </cell>
          <cell r="BR114">
            <v>0</v>
          </cell>
          <cell r="BS114">
            <v>339.53499999999985</v>
          </cell>
          <cell r="BT114">
            <v>0</v>
          </cell>
          <cell r="BU114">
            <v>0</v>
          </cell>
          <cell r="BV114">
            <v>0</v>
          </cell>
          <cell r="BW114">
            <v>554.33000000000015</v>
          </cell>
          <cell r="BX114">
            <v>0</v>
          </cell>
          <cell r="BY114">
            <v>0</v>
          </cell>
          <cell r="BZ114">
            <v>91.908000000000015</v>
          </cell>
          <cell r="CA114">
            <v>107.56999999999971</v>
          </cell>
          <cell r="CB114">
            <v>0</v>
          </cell>
          <cell r="CC114">
            <v>0</v>
          </cell>
          <cell r="CD114">
            <v>296.54999999999995</v>
          </cell>
          <cell r="CE114">
            <v>155</v>
          </cell>
          <cell r="CF114">
            <v>0</v>
          </cell>
          <cell r="CG114">
            <v>0</v>
          </cell>
          <cell r="CH114">
            <v>89.430000000000064</v>
          </cell>
          <cell r="CI114">
            <v>212.5600000000004</v>
          </cell>
          <cell r="CJ114">
            <v>0</v>
          </cell>
          <cell r="CK114">
            <v>0</v>
          </cell>
          <cell r="CL114">
            <v>69.460000000000036</v>
          </cell>
          <cell r="CM114">
            <v>279.20999999999958</v>
          </cell>
          <cell r="CN114">
            <v>0</v>
          </cell>
          <cell r="CO114">
            <v>0</v>
          </cell>
          <cell r="CP114">
            <v>25.339999999999918</v>
          </cell>
        </row>
        <row r="115">
          <cell r="C115">
            <v>9786138</v>
          </cell>
          <cell r="BC115">
            <v>249.84</v>
          </cell>
          <cell r="BD115">
            <v>0</v>
          </cell>
          <cell r="BE115">
            <v>0</v>
          </cell>
          <cell r="BF115">
            <v>184.92</v>
          </cell>
          <cell r="BG115">
            <v>214.10999999999999</v>
          </cell>
          <cell r="BH115">
            <v>0</v>
          </cell>
          <cell r="BI115">
            <v>0</v>
          </cell>
          <cell r="BJ115">
            <v>32.400000000000006</v>
          </cell>
          <cell r="BK115">
            <v>180.13000000000005</v>
          </cell>
          <cell r="BL115">
            <v>0</v>
          </cell>
          <cell r="BM115">
            <v>0</v>
          </cell>
          <cell r="BN115">
            <v>104.97000000000003</v>
          </cell>
          <cell r="BO115">
            <v>123.92999999999995</v>
          </cell>
          <cell r="BP115">
            <v>0</v>
          </cell>
          <cell r="BQ115">
            <v>0</v>
          </cell>
          <cell r="BR115">
            <v>132.81</v>
          </cell>
          <cell r="BS115">
            <v>359.78</v>
          </cell>
          <cell r="BT115">
            <v>0</v>
          </cell>
          <cell r="BU115">
            <v>0</v>
          </cell>
          <cell r="BV115">
            <v>114.82999999999993</v>
          </cell>
          <cell r="BW115">
            <v>249.92000000000007</v>
          </cell>
          <cell r="BX115">
            <v>0</v>
          </cell>
          <cell r="BY115">
            <v>0</v>
          </cell>
          <cell r="BZ115">
            <v>143.80000000000007</v>
          </cell>
          <cell r="CA115">
            <v>341.93000000000006</v>
          </cell>
          <cell r="CB115">
            <v>0</v>
          </cell>
          <cell r="CC115">
            <v>0</v>
          </cell>
          <cell r="CD115">
            <v>71.779999999999973</v>
          </cell>
          <cell r="CE115">
            <v>437.12999999999988</v>
          </cell>
          <cell r="CF115">
            <v>0</v>
          </cell>
          <cell r="CG115">
            <v>0</v>
          </cell>
          <cell r="CH115">
            <v>12.970000000000027</v>
          </cell>
          <cell r="CI115">
            <v>436.82999999999993</v>
          </cell>
          <cell r="CJ115">
            <v>0</v>
          </cell>
          <cell r="CK115">
            <v>0</v>
          </cell>
          <cell r="CL115">
            <v>51.039999999999964</v>
          </cell>
          <cell r="CM115">
            <v>369.27</v>
          </cell>
          <cell r="CN115">
            <v>0</v>
          </cell>
          <cell r="CO115">
            <v>0</v>
          </cell>
          <cell r="CP115">
            <v>47.75</v>
          </cell>
        </row>
        <row r="116">
          <cell r="C116">
            <v>9786188</v>
          </cell>
          <cell r="BC116">
            <v>0</v>
          </cell>
          <cell r="BD116">
            <v>0</v>
          </cell>
          <cell r="BE116">
            <v>0</v>
          </cell>
          <cell r="BF116">
            <v>0</v>
          </cell>
          <cell r="BG116">
            <v>0</v>
          </cell>
          <cell r="BH116">
            <v>0</v>
          </cell>
          <cell r="BI116">
            <v>0</v>
          </cell>
          <cell r="BJ116">
            <v>0</v>
          </cell>
          <cell r="BK116">
            <v>0</v>
          </cell>
          <cell r="BL116">
            <v>0</v>
          </cell>
          <cell r="BM116">
            <v>0</v>
          </cell>
          <cell r="BN116">
            <v>0</v>
          </cell>
          <cell r="BO116">
            <v>14.44</v>
          </cell>
          <cell r="BP116">
            <v>0</v>
          </cell>
          <cell r="BQ116">
            <v>0</v>
          </cell>
          <cell r="BR116">
            <v>10.590999999999999</v>
          </cell>
          <cell r="BS116">
            <v>350.21199999999999</v>
          </cell>
          <cell r="BT116">
            <v>0</v>
          </cell>
          <cell r="BU116">
            <v>0</v>
          </cell>
          <cell r="BV116">
            <v>2.1000000000000014</v>
          </cell>
          <cell r="BW116">
            <v>472.34</v>
          </cell>
          <cell r="BX116">
            <v>0</v>
          </cell>
          <cell r="BY116">
            <v>0</v>
          </cell>
          <cell r="BZ116">
            <v>120.16999999999999</v>
          </cell>
          <cell r="CA116">
            <v>194.70000000000005</v>
          </cell>
          <cell r="CB116">
            <v>0</v>
          </cell>
          <cell r="CC116">
            <v>0</v>
          </cell>
          <cell r="CD116">
            <v>185.3</v>
          </cell>
          <cell r="CE116">
            <v>281.20000000000005</v>
          </cell>
          <cell r="CF116">
            <v>0</v>
          </cell>
          <cell r="CG116">
            <v>0</v>
          </cell>
          <cell r="CH116">
            <v>44.899999999999977</v>
          </cell>
          <cell r="CI116">
            <v>84.599999999999909</v>
          </cell>
          <cell r="CJ116">
            <v>0</v>
          </cell>
          <cell r="CK116">
            <v>0</v>
          </cell>
          <cell r="CL116">
            <v>6.9000000000000341</v>
          </cell>
          <cell r="CM116">
            <v>109.20000000000005</v>
          </cell>
          <cell r="CN116">
            <v>0</v>
          </cell>
          <cell r="CO116">
            <v>0</v>
          </cell>
          <cell r="CP116">
            <v>14</v>
          </cell>
        </row>
        <row r="117">
          <cell r="C117">
            <v>9555319</v>
          </cell>
          <cell r="BC117">
            <v>261.81</v>
          </cell>
          <cell r="BD117">
            <v>0</v>
          </cell>
          <cell r="BE117">
            <v>0</v>
          </cell>
          <cell r="BF117">
            <v>252.75</v>
          </cell>
          <cell r="BG117">
            <v>559.72</v>
          </cell>
          <cell r="BH117">
            <v>0</v>
          </cell>
          <cell r="BI117">
            <v>0</v>
          </cell>
          <cell r="BJ117">
            <v>10.769999999999982</v>
          </cell>
          <cell r="BK117">
            <v>203.21000000000004</v>
          </cell>
          <cell r="BL117">
            <v>0</v>
          </cell>
          <cell r="BM117">
            <v>0</v>
          </cell>
          <cell r="BN117">
            <v>87.19</v>
          </cell>
          <cell r="BO117">
            <v>195.1099999999999</v>
          </cell>
          <cell r="BP117">
            <v>0</v>
          </cell>
          <cell r="BQ117">
            <v>0</v>
          </cell>
          <cell r="BR117">
            <v>126.93</v>
          </cell>
          <cell r="BS117">
            <v>148.11000000000013</v>
          </cell>
          <cell r="BT117">
            <v>0</v>
          </cell>
          <cell r="BU117">
            <v>0</v>
          </cell>
          <cell r="BV117">
            <v>116.50000000000102</v>
          </cell>
          <cell r="BW117">
            <v>266.52</v>
          </cell>
          <cell r="BX117">
            <v>0</v>
          </cell>
          <cell r="BY117">
            <v>0</v>
          </cell>
          <cell r="BZ117">
            <v>100.70000000000005</v>
          </cell>
          <cell r="CA117">
            <v>541.40000000000009</v>
          </cell>
          <cell r="CB117">
            <v>0</v>
          </cell>
          <cell r="CC117">
            <v>0</v>
          </cell>
          <cell r="CD117">
            <v>24.270000000000891</v>
          </cell>
          <cell r="CE117">
            <v>192.10999999999967</v>
          </cell>
          <cell r="CF117">
            <v>0</v>
          </cell>
          <cell r="CG117">
            <v>0</v>
          </cell>
          <cell r="CH117">
            <v>116.75</v>
          </cell>
          <cell r="CI117">
            <v>154.15000000000009</v>
          </cell>
          <cell r="CJ117">
            <v>0</v>
          </cell>
          <cell r="CK117">
            <v>0</v>
          </cell>
          <cell r="CL117">
            <v>43.650000000000091</v>
          </cell>
          <cell r="CM117">
            <v>190.69000000000005</v>
          </cell>
          <cell r="CN117">
            <v>0</v>
          </cell>
          <cell r="CO117">
            <v>0</v>
          </cell>
          <cell r="CP117">
            <v>117.52999999999997</v>
          </cell>
        </row>
        <row r="118">
          <cell r="C118">
            <v>9581447</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114.2</v>
          </cell>
          <cell r="CF118">
            <v>0</v>
          </cell>
          <cell r="CG118">
            <v>0</v>
          </cell>
          <cell r="CH118">
            <v>26.4</v>
          </cell>
          <cell r="CI118">
            <v>159.5</v>
          </cell>
          <cell r="CJ118">
            <v>0</v>
          </cell>
          <cell r="CK118">
            <v>0</v>
          </cell>
          <cell r="CL118">
            <v>92.199999999999989</v>
          </cell>
          <cell r="CM118">
            <v>339.3</v>
          </cell>
          <cell r="CN118">
            <v>0</v>
          </cell>
          <cell r="CO118">
            <v>0</v>
          </cell>
          <cell r="CP118">
            <v>74.800000000000011</v>
          </cell>
        </row>
        <row r="119">
          <cell r="C119">
            <v>9425526</v>
          </cell>
          <cell r="BC119">
            <v>475.5</v>
          </cell>
          <cell r="BD119">
            <v>0</v>
          </cell>
          <cell r="BE119">
            <v>0</v>
          </cell>
          <cell r="BF119">
            <v>3</v>
          </cell>
          <cell r="BG119">
            <v>505.29999999999995</v>
          </cell>
          <cell r="BH119">
            <v>0</v>
          </cell>
          <cell r="BI119">
            <v>0</v>
          </cell>
          <cell r="BJ119">
            <v>58.8</v>
          </cell>
          <cell r="BK119">
            <v>318.5</v>
          </cell>
          <cell r="BL119">
            <v>0</v>
          </cell>
          <cell r="BM119">
            <v>0</v>
          </cell>
          <cell r="BN119">
            <v>199.89999999999998</v>
          </cell>
          <cell r="BO119">
            <v>417.40000000000009</v>
          </cell>
          <cell r="BP119">
            <v>0</v>
          </cell>
          <cell r="BQ119">
            <v>0</v>
          </cell>
          <cell r="BR119">
            <v>207.8</v>
          </cell>
          <cell r="BS119">
            <v>455.39999999999986</v>
          </cell>
          <cell r="BT119">
            <v>0</v>
          </cell>
          <cell r="BU119">
            <v>0</v>
          </cell>
          <cell r="BV119">
            <v>1.3999999999999773</v>
          </cell>
          <cell r="BW119">
            <v>375.90000000000009</v>
          </cell>
          <cell r="BX119">
            <v>0</v>
          </cell>
          <cell r="BY119">
            <v>0</v>
          </cell>
          <cell r="BZ119">
            <v>96.600000000001046</v>
          </cell>
          <cell r="CA119">
            <v>426.90000000000009</v>
          </cell>
          <cell r="CB119">
            <v>0</v>
          </cell>
          <cell r="CC119">
            <v>0</v>
          </cell>
          <cell r="CD119">
            <v>68.699999999999932</v>
          </cell>
          <cell r="CE119" t="e">
            <v>#N/A</v>
          </cell>
          <cell r="CF119" t="e">
            <v>#N/A</v>
          </cell>
          <cell r="CG119" t="e">
            <v>#N/A</v>
          </cell>
          <cell r="CH119" t="e">
            <v>#N/A</v>
          </cell>
          <cell r="CI119" t="e">
            <v>#N/A</v>
          </cell>
          <cell r="CJ119" t="e">
            <v>#N/A</v>
          </cell>
          <cell r="CK119" t="e">
            <v>#N/A</v>
          </cell>
          <cell r="CL119" t="e">
            <v>#N/A</v>
          </cell>
          <cell r="CM119" t="e">
            <v>#N/A</v>
          </cell>
          <cell r="CN119" t="e">
            <v>#N/A</v>
          </cell>
          <cell r="CO119" t="e">
            <v>#N/A</v>
          </cell>
          <cell r="CP119" t="e">
            <v>#N/A</v>
          </cell>
        </row>
        <row r="120">
          <cell r="C120">
            <v>9367748</v>
          </cell>
          <cell r="BC120">
            <v>206.71</v>
          </cell>
          <cell r="BD120">
            <v>0</v>
          </cell>
          <cell r="BE120">
            <v>0</v>
          </cell>
          <cell r="BF120">
            <v>56.73</v>
          </cell>
          <cell r="BG120">
            <v>252.08</v>
          </cell>
          <cell r="BH120">
            <v>0</v>
          </cell>
          <cell r="BI120">
            <v>0</v>
          </cell>
          <cell r="BJ120">
            <v>61.27</v>
          </cell>
          <cell r="BK120">
            <v>250.19</v>
          </cell>
          <cell r="BL120">
            <v>0</v>
          </cell>
          <cell r="BM120">
            <v>0</v>
          </cell>
          <cell r="BN120">
            <v>152.85000000000002</v>
          </cell>
          <cell r="BO120">
            <v>387.58999999999992</v>
          </cell>
          <cell r="BP120">
            <v>0</v>
          </cell>
          <cell r="BQ120">
            <v>0</v>
          </cell>
          <cell r="BR120">
            <v>103.84999999999997</v>
          </cell>
          <cell r="BS120">
            <v>442.87000000000012</v>
          </cell>
          <cell r="BT120">
            <v>0</v>
          </cell>
          <cell r="BU120">
            <v>0</v>
          </cell>
          <cell r="BV120">
            <v>141.40000000000003</v>
          </cell>
          <cell r="BW120">
            <v>494.28</v>
          </cell>
          <cell r="BX120">
            <v>0</v>
          </cell>
          <cell r="BY120">
            <v>0</v>
          </cell>
          <cell r="BZ120">
            <v>64.730000000000018</v>
          </cell>
          <cell r="CA120">
            <v>357.66000000000008</v>
          </cell>
          <cell r="CB120">
            <v>0</v>
          </cell>
          <cell r="CC120">
            <v>0</v>
          </cell>
          <cell r="CD120">
            <v>40.549999999999955</v>
          </cell>
          <cell r="CE120">
            <v>477.02999999999975</v>
          </cell>
          <cell r="CF120">
            <v>0</v>
          </cell>
          <cell r="CG120">
            <v>0</v>
          </cell>
          <cell r="CH120">
            <v>3.3500000000000227</v>
          </cell>
          <cell r="CI120">
            <v>458.84000000000015</v>
          </cell>
          <cell r="CJ120">
            <v>0</v>
          </cell>
          <cell r="CK120">
            <v>0</v>
          </cell>
          <cell r="CL120">
            <v>126.59000000000094</v>
          </cell>
          <cell r="CM120">
            <v>320.92000000000007</v>
          </cell>
          <cell r="CN120">
            <v>0</v>
          </cell>
          <cell r="CO120">
            <v>0</v>
          </cell>
          <cell r="CP120">
            <v>131.85000000000002</v>
          </cell>
        </row>
        <row r="121">
          <cell r="C121">
            <v>9365362</v>
          </cell>
          <cell r="BC121">
            <v>524.15</v>
          </cell>
          <cell r="BD121">
            <v>0</v>
          </cell>
          <cell r="BE121">
            <v>0</v>
          </cell>
          <cell r="BF121">
            <v>119.3</v>
          </cell>
          <cell r="BG121">
            <v>282.70000000000005</v>
          </cell>
          <cell r="BH121">
            <v>0</v>
          </cell>
          <cell r="BI121">
            <v>0</v>
          </cell>
          <cell r="BJ121">
            <v>38.299999999999997</v>
          </cell>
          <cell r="BK121">
            <v>689.05000000000007</v>
          </cell>
          <cell r="BL121">
            <v>0</v>
          </cell>
          <cell r="BM121">
            <v>0</v>
          </cell>
          <cell r="BN121">
            <v>0</v>
          </cell>
          <cell r="BO121">
            <v>505.14999999999986</v>
          </cell>
          <cell r="BP121">
            <v>0</v>
          </cell>
          <cell r="BQ121">
            <v>0</v>
          </cell>
          <cell r="BR121">
            <v>5.5</v>
          </cell>
          <cell r="BS121">
            <v>626.6400000000001</v>
          </cell>
          <cell r="BT121">
            <v>0</v>
          </cell>
          <cell r="BU121">
            <v>0</v>
          </cell>
          <cell r="BV121">
            <v>37.400000000000006</v>
          </cell>
          <cell r="BW121">
            <v>398.63999999999987</v>
          </cell>
          <cell r="BX121">
            <v>0</v>
          </cell>
          <cell r="BY121">
            <v>0</v>
          </cell>
          <cell r="BZ121">
            <v>67.25</v>
          </cell>
          <cell r="CA121">
            <v>420.90000000000009</v>
          </cell>
          <cell r="CB121">
            <v>0</v>
          </cell>
          <cell r="CC121">
            <v>0</v>
          </cell>
          <cell r="CD121">
            <v>185.19</v>
          </cell>
          <cell r="CE121">
            <v>401.13000000000011</v>
          </cell>
          <cell r="CF121">
            <v>0</v>
          </cell>
          <cell r="CG121">
            <v>0</v>
          </cell>
          <cell r="CH121">
            <v>0</v>
          </cell>
          <cell r="CI121">
            <v>116.59999999999991</v>
          </cell>
          <cell r="CJ121">
            <v>0</v>
          </cell>
          <cell r="CK121">
            <v>0</v>
          </cell>
          <cell r="CL121">
            <v>252.32999999999998</v>
          </cell>
          <cell r="CM121">
            <v>575.97999999999956</v>
          </cell>
          <cell r="CN121">
            <v>0</v>
          </cell>
          <cell r="CO121">
            <v>0</v>
          </cell>
          <cell r="CP121">
            <v>68.300000000000068</v>
          </cell>
        </row>
        <row r="122">
          <cell r="C122">
            <v>9362372</v>
          </cell>
          <cell r="BC122">
            <v>680.1</v>
          </cell>
          <cell r="BD122">
            <v>0</v>
          </cell>
          <cell r="BE122">
            <v>0</v>
          </cell>
          <cell r="BF122">
            <v>0</v>
          </cell>
          <cell r="BG122">
            <v>272.79999999999995</v>
          </cell>
          <cell r="BH122">
            <v>0</v>
          </cell>
          <cell r="BI122">
            <v>0</v>
          </cell>
          <cell r="BJ122">
            <v>411.8</v>
          </cell>
          <cell r="BK122">
            <v>122.89999999999998</v>
          </cell>
          <cell r="BL122">
            <v>0</v>
          </cell>
          <cell r="BM122">
            <v>0</v>
          </cell>
          <cell r="BN122">
            <v>478.99999999999994</v>
          </cell>
          <cell r="BO122">
            <v>650.40000000000009</v>
          </cell>
          <cell r="BP122">
            <v>0</v>
          </cell>
          <cell r="BQ122">
            <v>0</v>
          </cell>
          <cell r="BR122">
            <v>60</v>
          </cell>
          <cell r="BS122">
            <v>611.70999999999981</v>
          </cell>
          <cell r="BT122">
            <v>0</v>
          </cell>
          <cell r="BU122">
            <v>0</v>
          </cell>
          <cell r="BV122">
            <v>7.5</v>
          </cell>
          <cell r="BW122">
            <v>745.07999999999993</v>
          </cell>
          <cell r="BX122">
            <v>0</v>
          </cell>
          <cell r="BY122">
            <v>0</v>
          </cell>
          <cell r="BZ122">
            <v>0</v>
          </cell>
          <cell r="CA122">
            <v>399.54000000000042</v>
          </cell>
          <cell r="CB122">
            <v>0</v>
          </cell>
          <cell r="CC122">
            <v>0</v>
          </cell>
          <cell r="CD122">
            <v>2.4000000000000909</v>
          </cell>
          <cell r="CE122">
            <v>743.61999999999944</v>
          </cell>
          <cell r="CF122">
            <v>0</v>
          </cell>
          <cell r="CG122">
            <v>0</v>
          </cell>
          <cell r="CH122">
            <v>1.6999999999999318</v>
          </cell>
          <cell r="CI122">
            <v>442.57999999999993</v>
          </cell>
          <cell r="CJ122">
            <v>0</v>
          </cell>
          <cell r="CK122">
            <v>0</v>
          </cell>
          <cell r="CL122">
            <v>7.1499999999999773</v>
          </cell>
          <cell r="CM122">
            <v>471.67000000000007</v>
          </cell>
          <cell r="CN122">
            <v>0</v>
          </cell>
          <cell r="CO122">
            <v>0</v>
          </cell>
          <cell r="CP122">
            <v>193.08000000000015</v>
          </cell>
        </row>
        <row r="123">
          <cell r="C123">
            <v>9258363</v>
          </cell>
          <cell r="BC123">
            <v>461.6</v>
          </cell>
          <cell r="BD123">
            <v>0</v>
          </cell>
          <cell r="BE123">
            <v>0</v>
          </cell>
          <cell r="BF123">
            <v>4.5</v>
          </cell>
          <cell r="BG123">
            <v>204.5</v>
          </cell>
          <cell r="BH123">
            <v>0</v>
          </cell>
          <cell r="BI123">
            <v>0</v>
          </cell>
          <cell r="BJ123">
            <v>309.7</v>
          </cell>
          <cell r="BK123">
            <v>484.49999999999989</v>
          </cell>
          <cell r="BL123">
            <v>0</v>
          </cell>
          <cell r="BM123">
            <v>0</v>
          </cell>
          <cell r="BN123">
            <v>33.900000000001</v>
          </cell>
          <cell r="BO123">
            <v>446.36000000000013</v>
          </cell>
          <cell r="BP123">
            <v>0</v>
          </cell>
          <cell r="BQ123">
            <v>0</v>
          </cell>
          <cell r="BR123">
            <v>143.60000000000002</v>
          </cell>
          <cell r="BS123">
            <v>522.79</v>
          </cell>
          <cell r="BT123">
            <v>0</v>
          </cell>
          <cell r="BU123">
            <v>0</v>
          </cell>
          <cell r="BV123">
            <v>124.59999999999997</v>
          </cell>
          <cell r="BW123">
            <v>534.69999999999982</v>
          </cell>
          <cell r="BX123">
            <v>0</v>
          </cell>
          <cell r="BY123">
            <v>0</v>
          </cell>
          <cell r="BZ123">
            <v>2.9000000000010004</v>
          </cell>
          <cell r="CA123">
            <v>628.32000000000016</v>
          </cell>
          <cell r="CB123">
            <v>0</v>
          </cell>
          <cell r="CC123">
            <v>0</v>
          </cell>
          <cell r="CD123">
            <v>2.8000000000000682</v>
          </cell>
          <cell r="CE123">
            <v>408.65000000000009</v>
          </cell>
          <cell r="CF123">
            <v>0</v>
          </cell>
          <cell r="CG123">
            <v>0</v>
          </cell>
          <cell r="CH123">
            <v>85.750000000000909</v>
          </cell>
          <cell r="CI123">
            <v>440.05000000000018</v>
          </cell>
          <cell r="CJ123">
            <v>0</v>
          </cell>
          <cell r="CK123">
            <v>0</v>
          </cell>
          <cell r="CL123">
            <v>2.8000000000000682</v>
          </cell>
          <cell r="CM123">
            <v>1086.6499999999996</v>
          </cell>
          <cell r="CN123">
            <v>0</v>
          </cell>
          <cell r="CO123">
            <v>0</v>
          </cell>
          <cell r="CP123">
            <v>18.150000000001</v>
          </cell>
        </row>
        <row r="124">
          <cell r="C124">
            <v>9405928</v>
          </cell>
          <cell r="BC124">
            <v>626.57000000000005</v>
          </cell>
          <cell r="BD124">
            <v>0</v>
          </cell>
          <cell r="BE124">
            <v>0</v>
          </cell>
          <cell r="BF124">
            <v>13.4</v>
          </cell>
          <cell r="BG124">
            <v>141.29999999999995</v>
          </cell>
          <cell r="BH124">
            <v>0</v>
          </cell>
          <cell r="BI124">
            <v>0</v>
          </cell>
          <cell r="BJ124">
            <v>242.67</v>
          </cell>
          <cell r="BK124">
            <v>223.70000000000005</v>
          </cell>
          <cell r="BL124">
            <v>0</v>
          </cell>
          <cell r="BM124">
            <v>0</v>
          </cell>
          <cell r="BN124">
            <v>246.66000000000003</v>
          </cell>
          <cell r="BO124">
            <v>450.63</v>
          </cell>
          <cell r="BP124">
            <v>0</v>
          </cell>
          <cell r="BQ124">
            <v>0</v>
          </cell>
          <cell r="BR124">
            <v>28.199999999999932</v>
          </cell>
          <cell r="BS124">
            <v>166.34999999999991</v>
          </cell>
          <cell r="BT124">
            <v>0</v>
          </cell>
          <cell r="BU124">
            <v>0</v>
          </cell>
          <cell r="BV124">
            <v>7.5500000000000682</v>
          </cell>
          <cell r="BW124">
            <v>511.27400000000011</v>
          </cell>
          <cell r="BX124">
            <v>0</v>
          </cell>
          <cell r="BY124">
            <v>0</v>
          </cell>
          <cell r="BZ124">
            <v>21.321000000000936</v>
          </cell>
          <cell r="CA124">
            <v>625.84299999999985</v>
          </cell>
          <cell r="CB124">
            <v>0</v>
          </cell>
          <cell r="CC124">
            <v>0</v>
          </cell>
          <cell r="CD124">
            <v>17.909999999999059</v>
          </cell>
          <cell r="CE124">
            <v>608.59000000000015</v>
          </cell>
          <cell r="CF124">
            <v>0</v>
          </cell>
          <cell r="CG124">
            <v>0</v>
          </cell>
          <cell r="CH124">
            <v>7</v>
          </cell>
          <cell r="CI124">
            <v>595.68399999999974</v>
          </cell>
          <cell r="CJ124">
            <v>0</v>
          </cell>
          <cell r="CK124">
            <v>0</v>
          </cell>
          <cell r="CL124">
            <v>19.860000000000014</v>
          </cell>
          <cell r="CM124">
            <v>281.18000000000029</v>
          </cell>
          <cell r="CN124">
            <v>0</v>
          </cell>
          <cell r="CO124">
            <v>0</v>
          </cell>
          <cell r="CP124">
            <v>27.180000000000973</v>
          </cell>
        </row>
        <row r="125">
          <cell r="C125">
            <v>9450789</v>
          </cell>
          <cell r="BC125">
            <v>0</v>
          </cell>
          <cell r="BD125">
            <v>0</v>
          </cell>
          <cell r="BE125">
            <v>0</v>
          </cell>
          <cell r="BF125">
            <v>0</v>
          </cell>
          <cell r="BG125">
            <v>0</v>
          </cell>
          <cell r="BH125">
            <v>0</v>
          </cell>
          <cell r="BI125">
            <v>0</v>
          </cell>
          <cell r="BJ125">
            <v>0</v>
          </cell>
          <cell r="BK125">
            <v>0</v>
          </cell>
          <cell r="BL125">
            <v>0</v>
          </cell>
          <cell r="BM125">
            <v>0</v>
          </cell>
          <cell r="BN125">
            <v>0</v>
          </cell>
          <cell r="BO125">
            <v>1552.94</v>
          </cell>
          <cell r="BP125">
            <v>0</v>
          </cell>
          <cell r="BQ125">
            <v>0</v>
          </cell>
          <cell r="BR125">
            <v>268.89</v>
          </cell>
          <cell r="BS125">
            <v>545.57999999999993</v>
          </cell>
          <cell r="BT125">
            <v>0</v>
          </cell>
          <cell r="BU125">
            <v>0</v>
          </cell>
          <cell r="BV125">
            <v>34.5</v>
          </cell>
          <cell r="BW125">
            <v>308.44000000000005</v>
          </cell>
          <cell r="BX125">
            <v>0</v>
          </cell>
          <cell r="BY125">
            <v>0</v>
          </cell>
          <cell r="BZ125">
            <v>83.900000000000034</v>
          </cell>
          <cell r="CA125">
            <v>467.65000000000009</v>
          </cell>
          <cell r="CB125">
            <v>0</v>
          </cell>
          <cell r="CC125">
            <v>0</v>
          </cell>
          <cell r="CD125">
            <v>63.739999999999952</v>
          </cell>
          <cell r="CE125">
            <v>437.15000000000009</v>
          </cell>
          <cell r="CF125">
            <v>0</v>
          </cell>
          <cell r="CG125">
            <v>0</v>
          </cell>
          <cell r="CH125">
            <v>42.440000000000055</v>
          </cell>
          <cell r="CI125">
            <v>440.09999999999991</v>
          </cell>
          <cell r="CJ125">
            <v>0</v>
          </cell>
          <cell r="CK125">
            <v>0</v>
          </cell>
          <cell r="CL125">
            <v>0.39999999999997726</v>
          </cell>
          <cell r="CM125">
            <v>487.82799999999997</v>
          </cell>
          <cell r="CN125">
            <v>0</v>
          </cell>
          <cell r="CO125">
            <v>0</v>
          </cell>
          <cell r="CP125">
            <v>0.62000000000000455</v>
          </cell>
        </row>
        <row r="126">
          <cell r="C126">
            <v>9385831</v>
          </cell>
          <cell r="BC126">
            <v>322.39999999999998</v>
          </cell>
          <cell r="BD126">
            <v>0</v>
          </cell>
          <cell r="BE126">
            <v>0</v>
          </cell>
          <cell r="BF126">
            <v>2.4</v>
          </cell>
          <cell r="BG126">
            <v>335.81000000000006</v>
          </cell>
          <cell r="BH126">
            <v>0</v>
          </cell>
          <cell r="BI126">
            <v>0</v>
          </cell>
          <cell r="BJ126">
            <v>2.0000000000000004</v>
          </cell>
          <cell r="BK126">
            <v>332.48</v>
          </cell>
          <cell r="BL126">
            <v>0</v>
          </cell>
          <cell r="BM126">
            <v>0</v>
          </cell>
          <cell r="BN126">
            <v>1.2999999999999998</v>
          </cell>
          <cell r="BO126">
            <v>535.59999999999991</v>
          </cell>
          <cell r="BP126">
            <v>0</v>
          </cell>
          <cell r="BQ126">
            <v>0</v>
          </cell>
          <cell r="BR126">
            <v>60.679999999999993</v>
          </cell>
          <cell r="BS126">
            <v>223.10000000000014</v>
          </cell>
          <cell r="BT126">
            <v>0</v>
          </cell>
          <cell r="BU126">
            <v>0</v>
          </cell>
          <cell r="BV126">
            <v>245.065</v>
          </cell>
          <cell r="BW126">
            <v>468.03999999999974</v>
          </cell>
          <cell r="BX126">
            <v>0</v>
          </cell>
          <cell r="BY126">
            <v>0</v>
          </cell>
          <cell r="BZ126">
            <v>101.69999999999999</v>
          </cell>
          <cell r="CA126">
            <v>616.75</v>
          </cell>
          <cell r="CB126">
            <v>0</v>
          </cell>
          <cell r="CC126">
            <v>0</v>
          </cell>
          <cell r="CD126">
            <v>77.100000000000023</v>
          </cell>
          <cell r="CE126">
            <v>384</v>
          </cell>
          <cell r="CF126">
            <v>0</v>
          </cell>
          <cell r="CG126">
            <v>0</v>
          </cell>
          <cell r="CH126">
            <v>0.80000000000001137</v>
          </cell>
          <cell r="CI126">
            <v>296.69000000000005</v>
          </cell>
          <cell r="CJ126">
            <v>0</v>
          </cell>
          <cell r="CK126">
            <v>0</v>
          </cell>
          <cell r="CL126">
            <v>112.29000000000002</v>
          </cell>
          <cell r="CM126">
            <v>281.52</v>
          </cell>
          <cell r="CN126">
            <v>0</v>
          </cell>
          <cell r="CO126">
            <v>0</v>
          </cell>
          <cell r="CP126">
            <v>91.719999999999914</v>
          </cell>
        </row>
        <row r="127">
          <cell r="C127">
            <v>9403322</v>
          </cell>
          <cell r="BC127">
            <v>474.92</v>
          </cell>
          <cell r="BD127">
            <v>0</v>
          </cell>
          <cell r="BE127">
            <v>0</v>
          </cell>
          <cell r="BF127">
            <v>81.400000000000006</v>
          </cell>
          <cell r="BG127">
            <v>395.90000000000003</v>
          </cell>
          <cell r="BH127">
            <v>0</v>
          </cell>
          <cell r="BI127">
            <v>0</v>
          </cell>
          <cell r="BJ127">
            <v>0.29999999999999716</v>
          </cell>
          <cell r="BK127">
            <v>392.69999999999993</v>
          </cell>
          <cell r="BL127">
            <v>0</v>
          </cell>
          <cell r="BM127">
            <v>0</v>
          </cell>
          <cell r="BN127">
            <v>55.899999999999991</v>
          </cell>
          <cell r="BO127">
            <v>3.2000000000000455</v>
          </cell>
          <cell r="BP127">
            <v>0</v>
          </cell>
          <cell r="BQ127">
            <v>0</v>
          </cell>
          <cell r="BR127">
            <v>0</v>
          </cell>
          <cell r="BS127">
            <v>0</v>
          </cell>
          <cell r="BT127">
            <v>0</v>
          </cell>
          <cell r="BU127">
            <v>0</v>
          </cell>
          <cell r="BV127">
            <v>0</v>
          </cell>
          <cell r="BW127">
            <v>478.39999999999986</v>
          </cell>
          <cell r="BX127">
            <v>0</v>
          </cell>
          <cell r="BY127">
            <v>0</v>
          </cell>
          <cell r="BZ127">
            <v>57.800000000000011</v>
          </cell>
          <cell r="CA127">
            <v>610.80000000000018</v>
          </cell>
          <cell r="CB127">
            <v>0</v>
          </cell>
          <cell r="CC127">
            <v>0</v>
          </cell>
          <cell r="CD127">
            <v>0</v>
          </cell>
          <cell r="CE127">
            <v>517.19999999999982</v>
          </cell>
          <cell r="CF127">
            <v>0</v>
          </cell>
          <cell r="CG127">
            <v>0</v>
          </cell>
          <cell r="CH127">
            <v>0.62999999999999545</v>
          </cell>
          <cell r="CI127">
            <v>480.70000000000027</v>
          </cell>
          <cell r="CJ127">
            <v>0</v>
          </cell>
          <cell r="CK127">
            <v>0</v>
          </cell>
          <cell r="CL127">
            <v>119.92999999999998</v>
          </cell>
          <cell r="CM127">
            <v>39.449999999999818</v>
          </cell>
          <cell r="CN127">
            <v>0</v>
          </cell>
          <cell r="CO127">
            <v>0</v>
          </cell>
          <cell r="CP127">
            <v>192.48000000000002</v>
          </cell>
        </row>
        <row r="128">
          <cell r="C128">
            <v>9367736</v>
          </cell>
          <cell r="BC128">
            <v>152.5</v>
          </cell>
          <cell r="BD128">
            <v>0</v>
          </cell>
          <cell r="BE128">
            <v>0</v>
          </cell>
          <cell r="BF128">
            <v>50.2</v>
          </cell>
          <cell r="BG128">
            <v>353.5</v>
          </cell>
          <cell r="BH128">
            <v>0</v>
          </cell>
          <cell r="BI128">
            <v>0</v>
          </cell>
          <cell r="BJ128">
            <v>84.3</v>
          </cell>
          <cell r="BK128">
            <v>700.3</v>
          </cell>
          <cell r="BL128">
            <v>0</v>
          </cell>
          <cell r="BM128">
            <v>0</v>
          </cell>
          <cell r="BN128">
            <v>3.3000000000000114</v>
          </cell>
          <cell r="BO128">
            <v>397.29999999999995</v>
          </cell>
          <cell r="BP128">
            <v>0</v>
          </cell>
          <cell r="BQ128">
            <v>0</v>
          </cell>
          <cell r="BR128">
            <v>2.0999999999999943</v>
          </cell>
          <cell r="BS128">
            <v>466</v>
          </cell>
          <cell r="BT128">
            <v>0</v>
          </cell>
          <cell r="BU128">
            <v>0</v>
          </cell>
          <cell r="BV128">
            <v>2.1999999999999886</v>
          </cell>
          <cell r="BW128">
            <v>410.90000000000009</v>
          </cell>
          <cell r="BX128">
            <v>0</v>
          </cell>
          <cell r="BY128">
            <v>0</v>
          </cell>
          <cell r="BZ128">
            <v>115.89999999999898</v>
          </cell>
          <cell r="CA128">
            <v>309.40000000000009</v>
          </cell>
          <cell r="CB128">
            <v>0</v>
          </cell>
          <cell r="CC128">
            <v>0</v>
          </cell>
          <cell r="CD128">
            <v>101.70000000000101</v>
          </cell>
          <cell r="CE128">
            <v>230.59999999999991</v>
          </cell>
          <cell r="CF128">
            <v>0</v>
          </cell>
          <cell r="CG128">
            <v>0</v>
          </cell>
          <cell r="CH128">
            <v>46</v>
          </cell>
          <cell r="CI128">
            <v>205.40000000000009</v>
          </cell>
          <cell r="CJ128">
            <v>0</v>
          </cell>
          <cell r="CK128">
            <v>0</v>
          </cell>
          <cell r="CL128">
            <v>56</v>
          </cell>
          <cell r="CM128">
            <v>226</v>
          </cell>
          <cell r="CN128">
            <v>0</v>
          </cell>
          <cell r="CO128">
            <v>0</v>
          </cell>
          <cell r="CP128">
            <v>83.699999999999989</v>
          </cell>
        </row>
        <row r="129">
          <cell r="C129">
            <v>9788473</v>
          </cell>
          <cell r="BC129" t="e">
            <v>#N/A</v>
          </cell>
          <cell r="BD129" t="e">
            <v>#N/A</v>
          </cell>
          <cell r="BE129" t="e">
            <v>#N/A</v>
          </cell>
          <cell r="BF129" t="e">
            <v>#N/A</v>
          </cell>
          <cell r="BG129" t="e">
            <v>#N/A</v>
          </cell>
          <cell r="BH129" t="e">
            <v>#N/A</v>
          </cell>
          <cell r="BI129" t="e">
            <v>#N/A</v>
          </cell>
          <cell r="BJ129" t="e">
            <v>#N/A</v>
          </cell>
          <cell r="BK129" t="e">
            <v>#N/A</v>
          </cell>
          <cell r="BL129" t="e">
            <v>#N/A</v>
          </cell>
          <cell r="BM129" t="e">
            <v>#N/A</v>
          </cell>
          <cell r="BN129" t="e">
            <v>#N/A</v>
          </cell>
          <cell r="BO129" t="e">
            <v>#N/A</v>
          </cell>
          <cell r="BP129" t="e">
            <v>#N/A</v>
          </cell>
          <cell r="BQ129" t="e">
            <v>#N/A</v>
          </cell>
          <cell r="BR129" t="e">
            <v>#N/A</v>
          </cell>
          <cell r="BS129" t="e">
            <v>#N/A</v>
          </cell>
          <cell r="BT129" t="e">
            <v>#N/A</v>
          </cell>
          <cell r="BU129" t="e">
            <v>#N/A</v>
          </cell>
          <cell r="BV129" t="e">
            <v>#N/A</v>
          </cell>
          <cell r="BW129" t="e">
            <v>#N/A</v>
          </cell>
          <cell r="BX129" t="e">
            <v>#N/A</v>
          </cell>
          <cell r="BY129" t="e">
            <v>#N/A</v>
          </cell>
          <cell r="BZ129" t="e">
            <v>#N/A</v>
          </cell>
          <cell r="CA129" t="e">
            <v>#N/A</v>
          </cell>
          <cell r="CB129" t="e">
            <v>#N/A</v>
          </cell>
          <cell r="CC129" t="e">
            <v>#N/A</v>
          </cell>
          <cell r="CD129" t="e">
            <v>#N/A</v>
          </cell>
          <cell r="CE129" t="e">
            <v>#N/A</v>
          </cell>
          <cell r="CF129" t="e">
            <v>#N/A</v>
          </cell>
          <cell r="CG129" t="e">
            <v>#N/A</v>
          </cell>
          <cell r="CH129" t="e">
            <v>#N/A</v>
          </cell>
          <cell r="CI129" t="e">
            <v>#N/A</v>
          </cell>
          <cell r="CJ129" t="e">
            <v>#N/A</v>
          </cell>
          <cell r="CK129" t="e">
            <v>#N/A</v>
          </cell>
          <cell r="CL129" t="e">
            <v>#N/A</v>
          </cell>
          <cell r="CM129" t="e">
            <v>#N/A</v>
          </cell>
          <cell r="CN129" t="e">
            <v>#N/A</v>
          </cell>
          <cell r="CO129" t="e">
            <v>#N/A</v>
          </cell>
          <cell r="CP129" t="e">
            <v>#N/A</v>
          </cell>
        </row>
        <row r="130">
          <cell r="C130">
            <v>9310707</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26.3</v>
          </cell>
          <cell r="CJ130">
            <v>0</v>
          </cell>
          <cell r="CK130">
            <v>0</v>
          </cell>
          <cell r="CL130">
            <v>0</v>
          </cell>
          <cell r="CM130">
            <v>645.16000000000008</v>
          </cell>
          <cell r="CN130">
            <v>0</v>
          </cell>
          <cell r="CO130">
            <v>0</v>
          </cell>
          <cell r="CP130">
            <v>100.8</v>
          </cell>
        </row>
        <row r="131">
          <cell r="C131">
            <v>9718430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148.1</v>
          </cell>
          <cell r="BX131">
            <v>0</v>
          </cell>
          <cell r="BY131">
            <v>0</v>
          </cell>
          <cell r="BZ131">
            <v>112.7</v>
          </cell>
          <cell r="CA131">
            <v>125.50000000000003</v>
          </cell>
          <cell r="CB131">
            <v>0</v>
          </cell>
          <cell r="CC131">
            <v>0</v>
          </cell>
          <cell r="CD131">
            <v>12.599999999999994</v>
          </cell>
          <cell r="CE131">
            <v>105.89999999999998</v>
          </cell>
          <cell r="CF131">
            <v>0</v>
          </cell>
          <cell r="CG131">
            <v>0</v>
          </cell>
          <cell r="CH131">
            <v>102.50000000000001</v>
          </cell>
          <cell r="CI131" t="e">
            <v>#N/A</v>
          </cell>
          <cell r="CJ131" t="e">
            <v>#N/A</v>
          </cell>
          <cell r="CK131" t="e">
            <v>#N/A</v>
          </cell>
          <cell r="CL131" t="e">
            <v>#N/A</v>
          </cell>
          <cell r="CM131" t="e">
            <v>#N/A</v>
          </cell>
          <cell r="CN131" t="e">
            <v>#N/A</v>
          </cell>
          <cell r="CO131" t="e">
            <v>#N/A</v>
          </cell>
          <cell r="CP131" t="e">
            <v>#N/A</v>
          </cell>
        </row>
        <row r="132">
          <cell r="C132">
            <v>9590905</v>
          </cell>
          <cell r="BC132">
            <v>713.5</v>
          </cell>
          <cell r="BD132">
            <v>0</v>
          </cell>
          <cell r="BE132">
            <v>0</v>
          </cell>
          <cell r="BF132">
            <v>42.3</v>
          </cell>
          <cell r="BG132">
            <v>406.8599999999999</v>
          </cell>
          <cell r="BH132">
            <v>0</v>
          </cell>
          <cell r="BI132">
            <v>0</v>
          </cell>
          <cell r="BJ132">
            <v>26.600000000000009</v>
          </cell>
          <cell r="BK132">
            <v>561.10000000000014</v>
          </cell>
          <cell r="BL132">
            <v>0</v>
          </cell>
          <cell r="BM132">
            <v>0</v>
          </cell>
          <cell r="BN132">
            <v>83.699999999999989</v>
          </cell>
          <cell r="BO132">
            <v>618.71</v>
          </cell>
          <cell r="BP132">
            <v>0</v>
          </cell>
          <cell r="BQ132">
            <v>0</v>
          </cell>
          <cell r="BR132">
            <v>72.900000000000006</v>
          </cell>
          <cell r="BS132">
            <v>565.90000000000009</v>
          </cell>
          <cell r="BT132">
            <v>0</v>
          </cell>
          <cell r="BU132">
            <v>0</v>
          </cell>
          <cell r="BV132">
            <v>115.19999999999999</v>
          </cell>
          <cell r="BW132">
            <v>101.39999999999964</v>
          </cell>
          <cell r="BX132">
            <v>0</v>
          </cell>
          <cell r="BY132">
            <v>0</v>
          </cell>
          <cell r="BZ132">
            <v>65.400000000000034</v>
          </cell>
          <cell r="CA132">
            <v>298.38000000000011</v>
          </cell>
          <cell r="CB132">
            <v>0</v>
          </cell>
          <cell r="CC132">
            <v>0</v>
          </cell>
          <cell r="CD132">
            <v>102.5</v>
          </cell>
          <cell r="CE132">
            <v>403.40000000000009</v>
          </cell>
          <cell r="CF132">
            <v>0</v>
          </cell>
          <cell r="CG132">
            <v>0</v>
          </cell>
          <cell r="CH132">
            <v>45.399999999999977</v>
          </cell>
          <cell r="CI132">
            <v>530.60000000000036</v>
          </cell>
          <cell r="CJ132">
            <v>0</v>
          </cell>
          <cell r="CK132">
            <v>0</v>
          </cell>
          <cell r="CL132">
            <v>18.100000000000023</v>
          </cell>
          <cell r="CM132">
            <v>283.89999999999964</v>
          </cell>
          <cell r="CN132">
            <v>0</v>
          </cell>
          <cell r="CO132">
            <v>0</v>
          </cell>
          <cell r="CP132">
            <v>100.69999999999993</v>
          </cell>
        </row>
        <row r="133">
          <cell r="C133">
            <v>9430284</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95.320999999999998</v>
          </cell>
          <cell r="BX133">
            <v>0</v>
          </cell>
          <cell r="BY133">
            <v>0</v>
          </cell>
          <cell r="BZ133">
            <v>1.38</v>
          </cell>
          <cell r="CA133">
            <v>407.03</v>
          </cell>
          <cell r="CB133">
            <v>0</v>
          </cell>
          <cell r="CC133">
            <v>0</v>
          </cell>
          <cell r="CD133">
            <v>17.78</v>
          </cell>
          <cell r="CE133">
            <v>606.16999999999996</v>
          </cell>
          <cell r="CF133">
            <v>0</v>
          </cell>
          <cell r="CG133">
            <v>0</v>
          </cell>
          <cell r="CH133">
            <v>24.73</v>
          </cell>
          <cell r="CI133">
            <v>629.40800000000013</v>
          </cell>
          <cell r="CJ133">
            <v>0</v>
          </cell>
          <cell r="CK133">
            <v>0</v>
          </cell>
          <cell r="CL133">
            <v>101.95299999999999</v>
          </cell>
          <cell r="CM133">
            <v>200.45999999999981</v>
          </cell>
          <cell r="CN133">
            <v>102.39</v>
          </cell>
          <cell r="CO133">
            <v>0</v>
          </cell>
          <cell r="CP133">
            <v>66.100000000000023</v>
          </cell>
        </row>
        <row r="134">
          <cell r="C134">
            <v>9430296</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58.5</v>
          </cell>
          <cell r="CB134">
            <v>0</v>
          </cell>
          <cell r="CC134">
            <v>0</v>
          </cell>
          <cell r="CD134">
            <v>0</v>
          </cell>
          <cell r="CE134">
            <v>611.29999999999995</v>
          </cell>
          <cell r="CF134">
            <v>0</v>
          </cell>
          <cell r="CG134">
            <v>0</v>
          </cell>
          <cell r="CH134">
            <v>7.3</v>
          </cell>
          <cell r="CI134">
            <v>109.80000000000007</v>
          </cell>
          <cell r="CJ134">
            <v>388.18</v>
          </cell>
          <cell r="CK134">
            <v>0</v>
          </cell>
          <cell r="CL134">
            <v>8.1999999999999993</v>
          </cell>
          <cell r="CM134">
            <v>0</v>
          </cell>
          <cell r="CN134">
            <v>602.81400000000008</v>
          </cell>
          <cell r="CO134">
            <v>0</v>
          </cell>
          <cell r="CP134">
            <v>7.1999999999999993</v>
          </cell>
        </row>
        <row r="135">
          <cell r="C135">
            <v>9430272</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255.3</v>
          </cell>
          <cell r="CB135">
            <v>0</v>
          </cell>
          <cell r="CC135">
            <v>0</v>
          </cell>
          <cell r="CD135">
            <v>34.799999999999997</v>
          </cell>
          <cell r="CE135">
            <v>433.2</v>
          </cell>
          <cell r="CF135">
            <v>0</v>
          </cell>
          <cell r="CG135">
            <v>0</v>
          </cell>
          <cell r="CH135">
            <v>33.700000000000003</v>
          </cell>
          <cell r="CI135">
            <v>92.100000000000023</v>
          </cell>
          <cell r="CJ135">
            <v>0</v>
          </cell>
          <cell r="CK135">
            <v>0</v>
          </cell>
          <cell r="CL135">
            <v>58.2</v>
          </cell>
          <cell r="CM135">
            <v>555.69999999999993</v>
          </cell>
          <cell r="CN135">
            <v>0</v>
          </cell>
          <cell r="CO135">
            <v>0</v>
          </cell>
          <cell r="CP135">
            <v>1.7999999999999972</v>
          </cell>
        </row>
        <row r="136">
          <cell r="C136">
            <v>9425538</v>
          </cell>
          <cell r="BC136">
            <v>211.2</v>
          </cell>
          <cell r="BD136">
            <v>0</v>
          </cell>
          <cell r="BE136">
            <v>0</v>
          </cell>
          <cell r="BF136">
            <v>0.9</v>
          </cell>
          <cell r="BG136">
            <v>663.02199999999993</v>
          </cell>
          <cell r="BH136">
            <v>0</v>
          </cell>
          <cell r="BI136">
            <v>0</v>
          </cell>
          <cell r="BJ136">
            <v>2.4</v>
          </cell>
          <cell r="BK136">
            <v>716.09999999999991</v>
          </cell>
          <cell r="BL136">
            <v>0</v>
          </cell>
          <cell r="BM136">
            <v>0</v>
          </cell>
          <cell r="BN136">
            <v>35.300000000000004</v>
          </cell>
          <cell r="BO136">
            <v>625.20000000000005</v>
          </cell>
          <cell r="BP136">
            <v>0</v>
          </cell>
          <cell r="BQ136">
            <v>0</v>
          </cell>
          <cell r="BR136">
            <v>1.5</v>
          </cell>
          <cell r="BS136">
            <v>359.90000000000009</v>
          </cell>
          <cell r="BT136">
            <v>0</v>
          </cell>
          <cell r="BU136">
            <v>0</v>
          </cell>
          <cell r="BV136">
            <v>78.300000000000011</v>
          </cell>
          <cell r="BW136">
            <v>434.15999999999985</v>
          </cell>
          <cell r="BX136">
            <v>0</v>
          </cell>
          <cell r="BY136">
            <v>0</v>
          </cell>
          <cell r="BZ136">
            <v>74.919999999999987</v>
          </cell>
          <cell r="CA136">
            <v>599.09999999999991</v>
          </cell>
          <cell r="CB136">
            <v>0</v>
          </cell>
          <cell r="CC136">
            <v>0</v>
          </cell>
          <cell r="CD136">
            <v>36.800000000000011</v>
          </cell>
          <cell r="CE136">
            <v>618.60000000000036</v>
          </cell>
          <cell r="CF136">
            <v>0</v>
          </cell>
          <cell r="CG136">
            <v>0</v>
          </cell>
          <cell r="CH136">
            <v>46</v>
          </cell>
          <cell r="CI136">
            <v>393.89999999999964</v>
          </cell>
          <cell r="CJ136">
            <v>0</v>
          </cell>
          <cell r="CK136">
            <v>0</v>
          </cell>
          <cell r="CL136">
            <v>133.89999999999998</v>
          </cell>
          <cell r="CM136">
            <v>613.90000000000055</v>
          </cell>
          <cell r="CN136">
            <v>0</v>
          </cell>
          <cell r="CO136">
            <v>0</v>
          </cell>
          <cell r="CP136">
            <v>0.5</v>
          </cell>
        </row>
        <row r="137">
          <cell r="C137">
            <v>9347310</v>
          </cell>
          <cell r="BC137" t="e">
            <v>#N/A</v>
          </cell>
          <cell r="BD137" t="e">
            <v>#N/A</v>
          </cell>
          <cell r="BE137" t="e">
            <v>#N/A</v>
          </cell>
          <cell r="BF137" t="e">
            <v>#N/A</v>
          </cell>
          <cell r="BG137" t="e">
            <v>#N/A</v>
          </cell>
          <cell r="BH137" t="e">
            <v>#N/A</v>
          </cell>
          <cell r="BI137" t="e">
            <v>#N/A</v>
          </cell>
          <cell r="BJ137" t="e">
            <v>#N/A</v>
          </cell>
          <cell r="BK137" t="e">
            <v>#N/A</v>
          </cell>
          <cell r="BL137" t="e">
            <v>#N/A</v>
          </cell>
          <cell r="BM137" t="e">
            <v>#N/A</v>
          </cell>
          <cell r="BN137" t="e">
            <v>#N/A</v>
          </cell>
          <cell r="BO137" t="e">
            <v>#N/A</v>
          </cell>
          <cell r="BP137" t="e">
            <v>#N/A</v>
          </cell>
          <cell r="BQ137" t="e">
            <v>#N/A</v>
          </cell>
          <cell r="BR137" t="e">
            <v>#N/A</v>
          </cell>
          <cell r="BS137" t="e">
            <v>#N/A</v>
          </cell>
          <cell r="BT137" t="e">
            <v>#N/A</v>
          </cell>
          <cell r="BU137" t="e">
            <v>#N/A</v>
          </cell>
          <cell r="BV137" t="e">
            <v>#N/A</v>
          </cell>
          <cell r="BW137" t="e">
            <v>#N/A</v>
          </cell>
          <cell r="BX137" t="e">
            <v>#N/A</v>
          </cell>
          <cell r="BY137" t="e">
            <v>#N/A</v>
          </cell>
          <cell r="BZ137" t="e">
            <v>#N/A</v>
          </cell>
          <cell r="CA137" t="e">
            <v>#N/A</v>
          </cell>
          <cell r="CB137" t="e">
            <v>#N/A</v>
          </cell>
          <cell r="CC137" t="e">
            <v>#N/A</v>
          </cell>
          <cell r="CD137" t="e">
            <v>#N/A</v>
          </cell>
          <cell r="CE137">
            <v>0</v>
          </cell>
          <cell r="CF137">
            <v>0</v>
          </cell>
          <cell r="CG137">
            <v>0</v>
          </cell>
          <cell r="CH137">
            <v>0</v>
          </cell>
          <cell r="CI137" t="e">
            <v>#N/A</v>
          </cell>
          <cell r="CJ137" t="e">
            <v>#N/A</v>
          </cell>
          <cell r="CK137" t="e">
            <v>#N/A</v>
          </cell>
          <cell r="CL137" t="e">
            <v>#N/A</v>
          </cell>
          <cell r="CM137" t="e">
            <v>#N/A</v>
          </cell>
          <cell r="CN137" t="e">
            <v>#N/A</v>
          </cell>
          <cell r="CO137" t="e">
            <v>#N/A</v>
          </cell>
          <cell r="CP137" t="e">
            <v>#N/A</v>
          </cell>
        </row>
        <row r="138">
          <cell r="C138">
            <v>9425514</v>
          </cell>
          <cell r="BC138">
            <v>509.63</v>
          </cell>
          <cell r="BD138">
            <v>0</v>
          </cell>
          <cell r="BE138">
            <v>0</v>
          </cell>
          <cell r="BF138">
            <v>0.8</v>
          </cell>
          <cell r="BG138">
            <v>611.00000000000011</v>
          </cell>
          <cell r="BH138">
            <v>0</v>
          </cell>
          <cell r="BI138">
            <v>0</v>
          </cell>
          <cell r="BJ138">
            <v>1.9999999999999998</v>
          </cell>
          <cell r="BK138">
            <v>456.84999999999991</v>
          </cell>
          <cell r="BL138">
            <v>0</v>
          </cell>
          <cell r="BM138">
            <v>0</v>
          </cell>
          <cell r="BN138">
            <v>210.04999999999998</v>
          </cell>
          <cell r="BO138">
            <v>762.42000000000007</v>
          </cell>
          <cell r="BP138">
            <v>0</v>
          </cell>
          <cell r="BQ138">
            <v>0</v>
          </cell>
          <cell r="BR138">
            <v>3.3000000000000114</v>
          </cell>
          <cell r="BS138">
            <v>418.65000000000009</v>
          </cell>
          <cell r="BT138">
            <v>0</v>
          </cell>
          <cell r="BU138">
            <v>0</v>
          </cell>
          <cell r="BV138">
            <v>192.48999999999998</v>
          </cell>
          <cell r="BW138">
            <v>260.19999999999982</v>
          </cell>
          <cell r="BX138">
            <v>0</v>
          </cell>
          <cell r="BY138">
            <v>0</v>
          </cell>
          <cell r="BZ138">
            <v>15.150000000000034</v>
          </cell>
          <cell r="CA138">
            <v>519.69000000000005</v>
          </cell>
          <cell r="CB138">
            <v>0</v>
          </cell>
          <cell r="CC138">
            <v>0</v>
          </cell>
          <cell r="CD138">
            <v>85.269999999999982</v>
          </cell>
          <cell r="CE138">
            <v>586.4699999999998</v>
          </cell>
          <cell r="CF138">
            <v>0</v>
          </cell>
          <cell r="CG138">
            <v>0</v>
          </cell>
          <cell r="CH138">
            <v>124.11000000000098</v>
          </cell>
          <cell r="CI138">
            <v>352.84000000000015</v>
          </cell>
          <cell r="CJ138">
            <v>0</v>
          </cell>
          <cell r="CK138">
            <v>0</v>
          </cell>
          <cell r="CL138">
            <v>152.55000000000007</v>
          </cell>
          <cell r="CM138">
            <v>271.97999999999956</v>
          </cell>
          <cell r="CN138">
            <v>0</v>
          </cell>
          <cell r="CO138">
            <v>0.1</v>
          </cell>
          <cell r="CP138">
            <v>47.039999999999964</v>
          </cell>
        </row>
        <row r="139">
          <cell r="C139">
            <v>9283289</v>
          </cell>
          <cell r="BC139">
            <v>456.6</v>
          </cell>
          <cell r="BD139">
            <v>0</v>
          </cell>
          <cell r="BE139">
            <v>0</v>
          </cell>
          <cell r="BF139">
            <v>0</v>
          </cell>
          <cell r="BG139">
            <v>730.9</v>
          </cell>
          <cell r="BH139">
            <v>0</v>
          </cell>
          <cell r="BI139">
            <v>0</v>
          </cell>
          <cell r="BJ139">
            <v>0</v>
          </cell>
          <cell r="BK139">
            <v>506.70000000000005</v>
          </cell>
          <cell r="BL139">
            <v>0</v>
          </cell>
          <cell r="BM139">
            <v>0</v>
          </cell>
          <cell r="BN139">
            <v>19.2</v>
          </cell>
          <cell r="BO139">
            <v>293.20000000000005</v>
          </cell>
          <cell r="BP139">
            <v>0</v>
          </cell>
          <cell r="BQ139">
            <v>0</v>
          </cell>
          <cell r="BR139">
            <v>0</v>
          </cell>
          <cell r="BS139">
            <v>1007</v>
          </cell>
          <cell r="BT139">
            <v>0</v>
          </cell>
          <cell r="BU139">
            <v>0</v>
          </cell>
          <cell r="BV139">
            <v>0</v>
          </cell>
          <cell r="BW139">
            <v>654.40000000000009</v>
          </cell>
          <cell r="BX139">
            <v>0</v>
          </cell>
          <cell r="BY139">
            <v>0</v>
          </cell>
          <cell r="BZ139">
            <v>0</v>
          </cell>
          <cell r="CA139">
            <v>961.89999999999964</v>
          </cell>
          <cell r="CB139">
            <v>0</v>
          </cell>
          <cell r="CC139">
            <v>0</v>
          </cell>
          <cell r="CD139">
            <v>0</v>
          </cell>
          <cell r="CE139">
            <v>747.19999999999982</v>
          </cell>
          <cell r="CF139">
            <v>0</v>
          </cell>
          <cell r="CG139">
            <v>0</v>
          </cell>
          <cell r="CH139">
            <v>94.399999999999991</v>
          </cell>
          <cell r="CI139">
            <v>1098.9000000000005</v>
          </cell>
          <cell r="CJ139">
            <v>0</v>
          </cell>
          <cell r="CK139">
            <v>0</v>
          </cell>
          <cell r="CL139">
            <v>0</v>
          </cell>
          <cell r="CM139">
            <v>947.69999999999982</v>
          </cell>
          <cell r="CN139">
            <v>0</v>
          </cell>
          <cell r="CO139">
            <v>0</v>
          </cell>
          <cell r="CP139">
            <v>84.800000000000011</v>
          </cell>
        </row>
        <row r="140">
          <cell r="C140">
            <v>9308948</v>
          </cell>
          <cell r="BC140">
            <v>225.19</v>
          </cell>
          <cell r="BD140">
            <v>0</v>
          </cell>
          <cell r="BE140">
            <v>0</v>
          </cell>
          <cell r="BF140">
            <v>217.98</v>
          </cell>
          <cell r="BG140">
            <v>0</v>
          </cell>
          <cell r="BH140">
            <v>0</v>
          </cell>
          <cell r="BI140">
            <v>0</v>
          </cell>
          <cell r="BJ140">
            <v>158.82000000000002</v>
          </cell>
          <cell r="BK140">
            <v>0</v>
          </cell>
          <cell r="BL140">
            <v>0</v>
          </cell>
          <cell r="BM140">
            <v>0</v>
          </cell>
          <cell r="BN140">
            <v>341.44</v>
          </cell>
          <cell r="BO140">
            <v>326.81</v>
          </cell>
          <cell r="BP140">
            <v>0</v>
          </cell>
          <cell r="BQ140">
            <v>0</v>
          </cell>
          <cell r="BR140">
            <v>57.169999999999959</v>
          </cell>
          <cell r="BS140">
            <v>184.91999999999996</v>
          </cell>
          <cell r="BT140">
            <v>0</v>
          </cell>
          <cell r="BU140">
            <v>0</v>
          </cell>
          <cell r="BV140">
            <v>58.540000000000077</v>
          </cell>
          <cell r="BW140">
            <v>698.93</v>
          </cell>
          <cell r="BX140">
            <v>0</v>
          </cell>
          <cell r="BY140">
            <v>0</v>
          </cell>
          <cell r="BZ140">
            <v>9.9999999999909051E-2</v>
          </cell>
          <cell r="CA140">
            <v>376.92000000000007</v>
          </cell>
          <cell r="CB140">
            <v>0</v>
          </cell>
          <cell r="CC140">
            <v>0</v>
          </cell>
          <cell r="CD140">
            <v>0</v>
          </cell>
          <cell r="CE140">
            <v>652.2800000000002</v>
          </cell>
          <cell r="CF140">
            <v>0</v>
          </cell>
          <cell r="CG140">
            <v>0</v>
          </cell>
          <cell r="CH140">
            <v>0</v>
          </cell>
          <cell r="CI140">
            <v>866.87999999999965</v>
          </cell>
          <cell r="CJ140">
            <v>0</v>
          </cell>
          <cell r="CK140">
            <v>0</v>
          </cell>
          <cell r="CL140">
            <v>116.84000000000003</v>
          </cell>
          <cell r="CM140">
            <v>1062.7999999999997</v>
          </cell>
          <cell r="CN140">
            <v>0</v>
          </cell>
          <cell r="CO140">
            <v>0</v>
          </cell>
          <cell r="CP140">
            <v>25.850000000000023</v>
          </cell>
        </row>
        <row r="141">
          <cell r="C141">
            <v>9308950</v>
          </cell>
          <cell r="BC141">
            <v>551.79999999999995</v>
          </cell>
          <cell r="BD141">
            <v>0</v>
          </cell>
          <cell r="BE141">
            <v>0</v>
          </cell>
          <cell r="BF141">
            <v>1.5</v>
          </cell>
          <cell r="BG141">
            <v>881.7</v>
          </cell>
          <cell r="BH141">
            <v>0</v>
          </cell>
          <cell r="BI141">
            <v>0</v>
          </cell>
          <cell r="BJ141">
            <v>30.3</v>
          </cell>
          <cell r="BK141">
            <v>1067.6999999999998</v>
          </cell>
          <cell r="BL141">
            <v>0</v>
          </cell>
          <cell r="BM141">
            <v>0</v>
          </cell>
          <cell r="BN141">
            <v>13.3</v>
          </cell>
          <cell r="BO141">
            <v>795.20000000000027</v>
          </cell>
          <cell r="BP141">
            <v>0</v>
          </cell>
          <cell r="BQ141">
            <v>0</v>
          </cell>
          <cell r="BR141">
            <v>194.34</v>
          </cell>
          <cell r="BS141">
            <v>566.75</v>
          </cell>
          <cell r="BT141">
            <v>0</v>
          </cell>
          <cell r="BU141">
            <v>0</v>
          </cell>
          <cell r="BV141">
            <v>45.5</v>
          </cell>
          <cell r="BW141">
            <v>741.20000000000027</v>
          </cell>
          <cell r="BX141">
            <v>0</v>
          </cell>
          <cell r="BY141">
            <v>0</v>
          </cell>
          <cell r="BZ141">
            <v>0</v>
          </cell>
          <cell r="CA141">
            <v>164.69999999999982</v>
          </cell>
          <cell r="CB141">
            <v>0</v>
          </cell>
          <cell r="CC141">
            <v>0</v>
          </cell>
          <cell r="CD141">
            <v>84.899999999999977</v>
          </cell>
          <cell r="CE141">
            <v>980.69999999999982</v>
          </cell>
          <cell r="CF141">
            <v>0</v>
          </cell>
          <cell r="CG141">
            <v>0</v>
          </cell>
          <cell r="CH141">
            <v>0</v>
          </cell>
          <cell r="CI141">
            <v>873.60000000000036</v>
          </cell>
          <cell r="CJ141">
            <v>0</v>
          </cell>
          <cell r="CK141">
            <v>0</v>
          </cell>
          <cell r="CL141">
            <v>0</v>
          </cell>
          <cell r="CM141">
            <v>859.59999999999945</v>
          </cell>
          <cell r="CN141">
            <v>0</v>
          </cell>
          <cell r="CO141">
            <v>0</v>
          </cell>
          <cell r="CP141">
            <v>0</v>
          </cell>
        </row>
        <row r="142">
          <cell r="C142">
            <v>9319703</v>
          </cell>
          <cell r="BC142">
            <v>488</v>
          </cell>
          <cell r="BD142">
            <v>0</v>
          </cell>
          <cell r="BE142">
            <v>0</v>
          </cell>
          <cell r="BF142">
            <v>0</v>
          </cell>
          <cell r="BG142">
            <v>450.79999999999995</v>
          </cell>
          <cell r="BH142">
            <v>0</v>
          </cell>
          <cell r="BI142">
            <v>0</v>
          </cell>
          <cell r="BJ142">
            <v>73.2</v>
          </cell>
          <cell r="BK142">
            <v>713.10000000000014</v>
          </cell>
          <cell r="BL142">
            <v>0</v>
          </cell>
          <cell r="BM142">
            <v>0</v>
          </cell>
          <cell r="BN142">
            <v>0.39999999999999147</v>
          </cell>
          <cell r="BO142">
            <v>659</v>
          </cell>
          <cell r="BP142">
            <v>0</v>
          </cell>
          <cell r="BQ142">
            <v>0</v>
          </cell>
          <cell r="BR142">
            <v>0.70000000000000284</v>
          </cell>
          <cell r="BS142">
            <v>1035.2999999999997</v>
          </cell>
          <cell r="BT142">
            <v>0</v>
          </cell>
          <cell r="BU142">
            <v>0</v>
          </cell>
          <cell r="BV142">
            <v>0.90000000000000568</v>
          </cell>
          <cell r="BW142">
            <v>610.85000000000036</v>
          </cell>
          <cell r="BX142">
            <v>0</v>
          </cell>
          <cell r="BY142">
            <v>0</v>
          </cell>
          <cell r="BZ142">
            <v>22.899999999999991</v>
          </cell>
          <cell r="CA142">
            <v>719.32999999999993</v>
          </cell>
          <cell r="CB142">
            <v>0</v>
          </cell>
          <cell r="CC142">
            <v>0</v>
          </cell>
          <cell r="CD142">
            <v>0.60000000000000853</v>
          </cell>
          <cell r="CE142">
            <v>636.89999999999964</v>
          </cell>
          <cell r="CF142">
            <v>0</v>
          </cell>
          <cell r="CG142">
            <v>0</v>
          </cell>
          <cell r="CH142">
            <v>108.49999999999999</v>
          </cell>
          <cell r="CI142">
            <v>673.19999999999982</v>
          </cell>
          <cell r="CJ142">
            <v>0</v>
          </cell>
          <cell r="CK142">
            <v>0</v>
          </cell>
          <cell r="CL142">
            <v>104.10000000000002</v>
          </cell>
          <cell r="CM142">
            <v>287.80000000000018</v>
          </cell>
          <cell r="CN142">
            <v>0</v>
          </cell>
          <cell r="CO142">
            <v>0</v>
          </cell>
          <cell r="CP142">
            <v>65.199999999999989</v>
          </cell>
        </row>
        <row r="143">
          <cell r="C143">
            <v>9283291</v>
          </cell>
          <cell r="BC143">
            <v>278.55</v>
          </cell>
          <cell r="BD143">
            <v>0</v>
          </cell>
          <cell r="BE143">
            <v>0</v>
          </cell>
          <cell r="BF143">
            <v>0</v>
          </cell>
          <cell r="BG143">
            <v>1306.5</v>
          </cell>
          <cell r="BH143">
            <v>0</v>
          </cell>
          <cell r="BI143">
            <v>0</v>
          </cell>
          <cell r="BJ143">
            <v>0</v>
          </cell>
          <cell r="BK143">
            <v>211.60599999999999</v>
          </cell>
          <cell r="BL143">
            <v>0</v>
          </cell>
          <cell r="BM143">
            <v>0</v>
          </cell>
          <cell r="BN143">
            <v>64.494</v>
          </cell>
          <cell r="BO143">
            <v>803.30000000000018</v>
          </cell>
          <cell r="BP143">
            <v>0</v>
          </cell>
          <cell r="BQ143">
            <v>0</v>
          </cell>
          <cell r="BR143">
            <v>74</v>
          </cell>
          <cell r="BS143">
            <v>705.09999999999991</v>
          </cell>
          <cell r="BT143">
            <v>0</v>
          </cell>
          <cell r="BU143">
            <v>0</v>
          </cell>
          <cell r="BV143">
            <v>216.92999999999998</v>
          </cell>
          <cell r="BW143">
            <v>580.19999999999982</v>
          </cell>
          <cell r="BX143">
            <v>0</v>
          </cell>
          <cell r="BY143">
            <v>0</v>
          </cell>
          <cell r="BZ143">
            <v>145.90000000000003</v>
          </cell>
          <cell r="CA143">
            <v>231.50000000000045</v>
          </cell>
          <cell r="CB143">
            <v>0</v>
          </cell>
          <cell r="CC143">
            <v>0</v>
          </cell>
          <cell r="CD143">
            <v>338.3</v>
          </cell>
          <cell r="CE143">
            <v>571.09999999999945</v>
          </cell>
          <cell r="CF143">
            <v>0</v>
          </cell>
          <cell r="CG143">
            <v>0</v>
          </cell>
          <cell r="CH143">
            <v>137</v>
          </cell>
          <cell r="CI143">
            <v>531.5</v>
          </cell>
          <cell r="CJ143">
            <v>0</v>
          </cell>
          <cell r="CK143">
            <v>0</v>
          </cell>
          <cell r="CL143">
            <v>0.79999999999995453</v>
          </cell>
          <cell r="CM143">
            <v>870.98400000000038</v>
          </cell>
          <cell r="CN143">
            <v>0</v>
          </cell>
          <cell r="CO143">
            <v>0</v>
          </cell>
          <cell r="CP143">
            <v>7.5349999999999682</v>
          </cell>
        </row>
        <row r="144">
          <cell r="C144">
            <v>9279757</v>
          </cell>
          <cell r="BC144">
            <v>1010</v>
          </cell>
          <cell r="BD144">
            <v>0</v>
          </cell>
          <cell r="BE144">
            <v>0</v>
          </cell>
          <cell r="BF144">
            <v>1.7</v>
          </cell>
          <cell r="BG144">
            <v>546.70000000000005</v>
          </cell>
          <cell r="BH144">
            <v>0</v>
          </cell>
          <cell r="BI144">
            <v>0</v>
          </cell>
          <cell r="BJ144">
            <v>99.7</v>
          </cell>
          <cell r="BK144">
            <v>439.09999999999991</v>
          </cell>
          <cell r="BL144">
            <v>0</v>
          </cell>
          <cell r="BM144">
            <v>0</v>
          </cell>
          <cell r="BN144">
            <v>64.299999999999983</v>
          </cell>
          <cell r="BO144">
            <v>523.20000000000005</v>
          </cell>
          <cell r="BP144">
            <v>0</v>
          </cell>
          <cell r="BQ144">
            <v>0</v>
          </cell>
          <cell r="BR144">
            <v>1.9000000000000057</v>
          </cell>
          <cell r="BS144">
            <v>580</v>
          </cell>
          <cell r="BT144">
            <v>0</v>
          </cell>
          <cell r="BU144">
            <v>0</v>
          </cell>
          <cell r="BV144">
            <v>2.4000000000000057</v>
          </cell>
          <cell r="BW144">
            <v>807</v>
          </cell>
          <cell r="BX144">
            <v>0</v>
          </cell>
          <cell r="BY144">
            <v>0.1</v>
          </cell>
          <cell r="BZ144">
            <v>1.5</v>
          </cell>
          <cell r="CA144">
            <v>748.60000000000036</v>
          </cell>
          <cell r="CB144">
            <v>0</v>
          </cell>
          <cell r="CC144">
            <v>0</v>
          </cell>
          <cell r="CD144">
            <v>2.6999999999999886</v>
          </cell>
          <cell r="CE144">
            <v>606.29999999999927</v>
          </cell>
          <cell r="CF144">
            <v>0</v>
          </cell>
          <cell r="CG144">
            <v>0</v>
          </cell>
          <cell r="CH144">
            <v>97.299999999998988</v>
          </cell>
          <cell r="CI144">
            <v>859.40000000000055</v>
          </cell>
          <cell r="CJ144">
            <v>0</v>
          </cell>
          <cell r="CK144">
            <v>0</v>
          </cell>
          <cell r="CL144">
            <v>1.5000000000010232</v>
          </cell>
          <cell r="CM144">
            <v>909.09999999998945</v>
          </cell>
          <cell r="CN144">
            <v>0</v>
          </cell>
          <cell r="CO144">
            <v>0</v>
          </cell>
          <cell r="CP144">
            <v>3</v>
          </cell>
        </row>
        <row r="145">
          <cell r="C145">
            <v>9378618</v>
          </cell>
          <cell r="BC145">
            <v>409.7</v>
          </cell>
          <cell r="BD145">
            <v>0</v>
          </cell>
          <cell r="BE145">
            <v>0</v>
          </cell>
          <cell r="BF145">
            <v>189.9</v>
          </cell>
          <cell r="BG145">
            <v>917.89999999999986</v>
          </cell>
          <cell r="BH145">
            <v>0</v>
          </cell>
          <cell r="BI145">
            <v>0</v>
          </cell>
          <cell r="BJ145">
            <v>41.099999999999994</v>
          </cell>
          <cell r="BK145">
            <v>451.90000000000009</v>
          </cell>
          <cell r="BL145">
            <v>0</v>
          </cell>
          <cell r="BM145">
            <v>0</v>
          </cell>
          <cell r="BN145">
            <v>60.100000000000023</v>
          </cell>
          <cell r="BO145">
            <v>665.90000000000009</v>
          </cell>
          <cell r="BP145">
            <v>0</v>
          </cell>
          <cell r="BQ145">
            <v>0</v>
          </cell>
          <cell r="BR145">
            <v>55.899999999999977</v>
          </cell>
          <cell r="BS145">
            <v>655.29999999999973</v>
          </cell>
          <cell r="BT145">
            <v>0</v>
          </cell>
          <cell r="BU145">
            <v>0</v>
          </cell>
          <cell r="BV145">
            <v>84.899999999999977</v>
          </cell>
          <cell r="BW145">
            <v>932</v>
          </cell>
          <cell r="BX145">
            <v>0</v>
          </cell>
          <cell r="BY145">
            <v>0</v>
          </cell>
          <cell r="BZ145">
            <v>0</v>
          </cell>
          <cell r="CA145">
            <v>293.90000000000055</v>
          </cell>
          <cell r="CB145">
            <v>0</v>
          </cell>
          <cell r="CC145">
            <v>0</v>
          </cell>
          <cell r="CD145">
            <v>144.30000000000007</v>
          </cell>
          <cell r="CE145">
            <v>849.5</v>
          </cell>
          <cell r="CF145">
            <v>0</v>
          </cell>
          <cell r="CG145">
            <v>0</v>
          </cell>
          <cell r="CH145">
            <v>0</v>
          </cell>
          <cell r="CI145">
            <v>631.39999999999964</v>
          </cell>
          <cell r="CJ145">
            <v>0</v>
          </cell>
          <cell r="CK145">
            <v>0</v>
          </cell>
          <cell r="CL145">
            <v>0</v>
          </cell>
          <cell r="CM145">
            <v>878.61099999999988</v>
          </cell>
          <cell r="CN145">
            <v>0</v>
          </cell>
          <cell r="CO145">
            <v>0</v>
          </cell>
          <cell r="CP145">
            <v>4</v>
          </cell>
        </row>
        <row r="146">
          <cell r="C146">
            <v>9378620</v>
          </cell>
          <cell r="BC146">
            <v>620.25</v>
          </cell>
          <cell r="BD146">
            <v>0</v>
          </cell>
          <cell r="BE146">
            <v>0</v>
          </cell>
          <cell r="BF146">
            <v>21.96</v>
          </cell>
          <cell r="BG146">
            <v>883.8</v>
          </cell>
          <cell r="BH146">
            <v>0</v>
          </cell>
          <cell r="BI146">
            <v>0</v>
          </cell>
          <cell r="BJ146">
            <v>1.5</v>
          </cell>
          <cell r="BK146">
            <v>388.11000000000013</v>
          </cell>
          <cell r="BL146">
            <v>0</v>
          </cell>
          <cell r="BM146">
            <v>0</v>
          </cell>
          <cell r="BN146">
            <v>1.8000000000000007</v>
          </cell>
          <cell r="BO146">
            <v>234.0799999999997</v>
          </cell>
          <cell r="BP146">
            <v>0</v>
          </cell>
          <cell r="BQ146">
            <v>0</v>
          </cell>
          <cell r="BR146">
            <v>1.5000000000000995</v>
          </cell>
          <cell r="BS146">
            <v>243.90000000000009</v>
          </cell>
          <cell r="BT146">
            <v>0</v>
          </cell>
          <cell r="BU146">
            <v>0</v>
          </cell>
          <cell r="BV146">
            <v>2.3000000000000007</v>
          </cell>
          <cell r="BW146">
            <v>549.74000000000024</v>
          </cell>
          <cell r="BX146">
            <v>0</v>
          </cell>
          <cell r="BY146">
            <v>0</v>
          </cell>
          <cell r="BZ146">
            <v>2.1999999999999993</v>
          </cell>
          <cell r="CA146">
            <v>1008.0099999999998</v>
          </cell>
          <cell r="CB146">
            <v>0</v>
          </cell>
          <cell r="CC146">
            <v>0</v>
          </cell>
          <cell r="CD146">
            <v>2.2000000000000988</v>
          </cell>
          <cell r="CE146">
            <v>824.9640000000004</v>
          </cell>
          <cell r="CF146">
            <v>0</v>
          </cell>
          <cell r="CG146">
            <v>0</v>
          </cell>
          <cell r="CH146">
            <v>3.1000000000000014</v>
          </cell>
          <cell r="CI146">
            <v>832.39999999999964</v>
          </cell>
          <cell r="CJ146">
            <v>0</v>
          </cell>
          <cell r="CK146">
            <v>0</v>
          </cell>
          <cell r="CL146">
            <v>9.6000000000000014</v>
          </cell>
          <cell r="CM146">
            <v>1026.5</v>
          </cell>
          <cell r="CN146">
            <v>0</v>
          </cell>
          <cell r="CO146">
            <v>0</v>
          </cell>
          <cell r="CP146">
            <v>56.609999999999793</v>
          </cell>
        </row>
        <row r="147">
          <cell r="C147">
            <v>9378632</v>
          </cell>
          <cell r="BC147">
            <v>204.6</v>
          </cell>
          <cell r="BD147">
            <v>0</v>
          </cell>
          <cell r="BE147">
            <v>0</v>
          </cell>
          <cell r="BF147">
            <v>1.1000000000000001</v>
          </cell>
          <cell r="BG147">
            <v>0</v>
          </cell>
          <cell r="BH147">
            <v>0</v>
          </cell>
          <cell r="BI147">
            <v>0</v>
          </cell>
          <cell r="BJ147">
            <v>0</v>
          </cell>
          <cell r="BK147">
            <v>0</v>
          </cell>
          <cell r="BL147">
            <v>0</v>
          </cell>
          <cell r="BM147">
            <v>0</v>
          </cell>
          <cell r="BN147">
            <v>0</v>
          </cell>
          <cell r="BO147">
            <v>592.69999999999993</v>
          </cell>
          <cell r="BP147">
            <v>0</v>
          </cell>
          <cell r="BQ147">
            <v>0</v>
          </cell>
          <cell r="BR147">
            <v>114.60000000000001</v>
          </cell>
          <cell r="BS147">
            <v>766.8</v>
          </cell>
          <cell r="BT147">
            <v>0</v>
          </cell>
          <cell r="BU147">
            <v>0</v>
          </cell>
          <cell r="BV147">
            <v>3.0099999999999909</v>
          </cell>
          <cell r="BW147">
            <v>583.20000000000027</v>
          </cell>
          <cell r="BX147">
            <v>0</v>
          </cell>
          <cell r="BY147">
            <v>0</v>
          </cell>
          <cell r="BZ147">
            <v>3.1000000000000085</v>
          </cell>
          <cell r="CA147">
            <v>626.29999999999973</v>
          </cell>
          <cell r="CB147">
            <v>0</v>
          </cell>
          <cell r="CC147">
            <v>0</v>
          </cell>
          <cell r="CD147">
            <v>3.0999999999989996</v>
          </cell>
          <cell r="CE147">
            <v>159.80000000000018</v>
          </cell>
          <cell r="CF147">
            <v>0</v>
          </cell>
          <cell r="CG147">
            <v>0</v>
          </cell>
          <cell r="CH147">
            <v>1.2000000000000028</v>
          </cell>
          <cell r="CI147">
            <v>204.19999999999982</v>
          </cell>
          <cell r="CJ147">
            <v>0</v>
          </cell>
          <cell r="CK147">
            <v>0</v>
          </cell>
          <cell r="CL147">
            <v>2.3999999999999915</v>
          </cell>
          <cell r="CM147">
            <v>175.59999999999991</v>
          </cell>
          <cell r="CN147">
            <v>0</v>
          </cell>
          <cell r="CO147">
            <v>0</v>
          </cell>
          <cell r="CP147">
            <v>3.0999999999999943</v>
          </cell>
        </row>
        <row r="148">
          <cell r="C148">
            <v>9323974</v>
          </cell>
          <cell r="BC148">
            <v>705.2</v>
          </cell>
          <cell r="BD148">
            <v>0</v>
          </cell>
          <cell r="BE148">
            <v>0</v>
          </cell>
          <cell r="BF148">
            <v>259.2</v>
          </cell>
          <cell r="BG148">
            <v>963</v>
          </cell>
          <cell r="BH148">
            <v>0</v>
          </cell>
          <cell r="BI148">
            <v>0</v>
          </cell>
          <cell r="BJ148">
            <v>2.8000000000010346</v>
          </cell>
          <cell r="BK148">
            <v>787.49999999999977</v>
          </cell>
          <cell r="BL148">
            <v>0</v>
          </cell>
          <cell r="BM148">
            <v>92.449999999999903</v>
          </cell>
          <cell r="BN148">
            <v>16.299999999999955</v>
          </cell>
          <cell r="BO148">
            <v>837</v>
          </cell>
          <cell r="BP148">
            <v>0</v>
          </cell>
          <cell r="BQ148">
            <v>2</v>
          </cell>
          <cell r="BR148">
            <v>0</v>
          </cell>
          <cell r="BS148">
            <v>963.40000000000055</v>
          </cell>
          <cell r="BT148">
            <v>0</v>
          </cell>
          <cell r="BU148">
            <v>3.3999999999997925</v>
          </cell>
          <cell r="BV148">
            <v>0</v>
          </cell>
          <cell r="BW148">
            <v>857.89999999999964</v>
          </cell>
          <cell r="BX148">
            <v>0</v>
          </cell>
          <cell r="BY148">
            <v>3.100000000000307</v>
          </cell>
          <cell r="BZ148">
            <v>0</v>
          </cell>
          <cell r="CA148">
            <v>907.48000000000957</v>
          </cell>
          <cell r="CB148">
            <v>0</v>
          </cell>
          <cell r="CC148">
            <v>2.8999999999999915</v>
          </cell>
          <cell r="CD148">
            <v>0</v>
          </cell>
          <cell r="CE148">
            <v>662.20000000000073</v>
          </cell>
          <cell r="CF148">
            <v>0</v>
          </cell>
          <cell r="CG148">
            <v>1.4000000000000057</v>
          </cell>
          <cell r="CH148">
            <v>0.70000000000004547</v>
          </cell>
          <cell r="CI148">
            <v>752.29999999999927</v>
          </cell>
          <cell r="CJ148">
            <v>0</v>
          </cell>
          <cell r="CK148">
            <v>1.1999999999989939</v>
          </cell>
          <cell r="CL148">
            <v>0</v>
          </cell>
          <cell r="CM148">
            <v>821.40000000000055</v>
          </cell>
          <cell r="CN148">
            <v>0</v>
          </cell>
          <cell r="CO148">
            <v>1.8000000000000114</v>
          </cell>
          <cell r="CP148">
            <v>31.099999999999966</v>
          </cell>
        </row>
        <row r="149">
          <cell r="C149">
            <v>9306639</v>
          </cell>
          <cell r="BC149">
            <v>822.8</v>
          </cell>
          <cell r="BD149">
            <v>0</v>
          </cell>
          <cell r="BE149">
            <v>0</v>
          </cell>
          <cell r="BF149">
            <v>8.3000000000000007</v>
          </cell>
          <cell r="BG149">
            <v>292.25</v>
          </cell>
          <cell r="BH149">
            <v>0</v>
          </cell>
          <cell r="BI149">
            <v>0</v>
          </cell>
          <cell r="BJ149">
            <v>219.66</v>
          </cell>
          <cell r="BK149">
            <v>727.60000000000014</v>
          </cell>
          <cell r="BL149">
            <v>0</v>
          </cell>
          <cell r="BM149">
            <v>0</v>
          </cell>
          <cell r="BN149">
            <v>0</v>
          </cell>
          <cell r="BO149">
            <v>511.24499999999989</v>
          </cell>
          <cell r="BP149">
            <v>0</v>
          </cell>
          <cell r="BQ149">
            <v>0</v>
          </cell>
          <cell r="BR149">
            <v>0</v>
          </cell>
          <cell r="BS149">
            <v>559.40000000000009</v>
          </cell>
          <cell r="BT149">
            <v>0</v>
          </cell>
          <cell r="BU149">
            <v>0</v>
          </cell>
          <cell r="BV149">
            <v>139.39000000000001</v>
          </cell>
          <cell r="BW149">
            <v>641.46</v>
          </cell>
          <cell r="BX149">
            <v>0</v>
          </cell>
          <cell r="BY149">
            <v>0</v>
          </cell>
          <cell r="BZ149">
            <v>75.899999999999977</v>
          </cell>
          <cell r="CA149">
            <v>161</v>
          </cell>
          <cell r="CB149">
            <v>0</v>
          </cell>
          <cell r="CC149">
            <v>0</v>
          </cell>
          <cell r="CD149">
            <v>489.4</v>
          </cell>
          <cell r="CE149">
            <v>826.39999999999964</v>
          </cell>
          <cell r="CF149">
            <v>0</v>
          </cell>
          <cell r="CG149">
            <v>0</v>
          </cell>
          <cell r="CH149">
            <v>46.600000000000023</v>
          </cell>
          <cell r="CI149">
            <v>781.10000000000036</v>
          </cell>
          <cell r="CJ149">
            <v>0</v>
          </cell>
          <cell r="CK149">
            <v>0</v>
          </cell>
          <cell r="CL149">
            <v>0</v>
          </cell>
          <cell r="CM149">
            <v>561.89999999999964</v>
          </cell>
          <cell r="CN149">
            <v>0</v>
          </cell>
          <cell r="CO149">
            <v>0</v>
          </cell>
          <cell r="CP149">
            <v>0</v>
          </cell>
        </row>
        <row r="150">
          <cell r="C150">
            <v>9319686</v>
          </cell>
          <cell r="BC150">
            <v>917.4</v>
          </cell>
          <cell r="BD150">
            <v>0</v>
          </cell>
          <cell r="BE150">
            <v>0</v>
          </cell>
          <cell r="BF150">
            <v>1</v>
          </cell>
          <cell r="BG150">
            <v>398.80000000000007</v>
          </cell>
          <cell r="BH150">
            <v>0</v>
          </cell>
          <cell r="BI150">
            <v>0</v>
          </cell>
          <cell r="BJ150">
            <v>0</v>
          </cell>
          <cell r="BK150">
            <v>700.41999999999985</v>
          </cell>
          <cell r="BL150">
            <v>0</v>
          </cell>
          <cell r="BM150">
            <v>0</v>
          </cell>
          <cell r="BN150">
            <v>0</v>
          </cell>
          <cell r="BO150">
            <v>529.22000000000025</v>
          </cell>
          <cell r="BP150">
            <v>0</v>
          </cell>
          <cell r="BQ150">
            <v>0</v>
          </cell>
          <cell r="BR150">
            <v>0</v>
          </cell>
          <cell r="BS150">
            <v>950</v>
          </cell>
          <cell r="BT150">
            <v>0</v>
          </cell>
          <cell r="BU150">
            <v>0</v>
          </cell>
          <cell r="BV150">
            <v>0</v>
          </cell>
          <cell r="BW150">
            <v>717.73999999999978</v>
          </cell>
          <cell r="BX150">
            <v>0</v>
          </cell>
          <cell r="BY150">
            <v>0</v>
          </cell>
          <cell r="BZ150">
            <v>0</v>
          </cell>
          <cell r="CA150">
            <v>868.29</v>
          </cell>
          <cell r="CB150">
            <v>0</v>
          </cell>
          <cell r="CC150">
            <v>0</v>
          </cell>
          <cell r="CD150">
            <v>0</v>
          </cell>
          <cell r="CE150">
            <v>426.32999999999993</v>
          </cell>
          <cell r="CF150">
            <v>0</v>
          </cell>
          <cell r="CG150">
            <v>0</v>
          </cell>
          <cell r="CH150">
            <v>0</v>
          </cell>
          <cell r="CI150">
            <v>767.55000000000018</v>
          </cell>
          <cell r="CJ150">
            <v>0</v>
          </cell>
          <cell r="CK150">
            <v>0</v>
          </cell>
          <cell r="CL150">
            <v>1.2999999999999998</v>
          </cell>
          <cell r="CM150">
            <v>878.22999999999956</v>
          </cell>
          <cell r="CN150">
            <v>0</v>
          </cell>
          <cell r="CO150">
            <v>0</v>
          </cell>
          <cell r="CP150">
            <v>1.5</v>
          </cell>
        </row>
        <row r="151">
          <cell r="C151">
            <v>9524994</v>
          </cell>
          <cell r="BC151">
            <v>764.98</v>
          </cell>
          <cell r="BD151">
            <v>0</v>
          </cell>
          <cell r="BE151">
            <v>0</v>
          </cell>
          <cell r="BF151">
            <v>219.09</v>
          </cell>
          <cell r="BG151">
            <v>471.25</v>
          </cell>
          <cell r="BH151">
            <v>0</v>
          </cell>
          <cell r="BI151">
            <v>0</v>
          </cell>
          <cell r="BJ151">
            <v>88.510000000000019</v>
          </cell>
          <cell r="BK151">
            <v>449.04999999999995</v>
          </cell>
          <cell r="BL151">
            <v>0</v>
          </cell>
          <cell r="BM151">
            <v>0</v>
          </cell>
          <cell r="BN151">
            <v>112.56</v>
          </cell>
          <cell r="BO151">
            <v>422.70000000000005</v>
          </cell>
          <cell r="BP151">
            <v>0</v>
          </cell>
          <cell r="BQ151">
            <v>0</v>
          </cell>
          <cell r="BR151">
            <v>75.299999999999955</v>
          </cell>
          <cell r="BS151">
            <v>483.5</v>
          </cell>
          <cell r="BT151">
            <v>0</v>
          </cell>
          <cell r="BU151">
            <v>0</v>
          </cell>
          <cell r="BV151">
            <v>67.099999999999966</v>
          </cell>
          <cell r="BW151">
            <v>404.78999999999996</v>
          </cell>
          <cell r="BX151">
            <v>0</v>
          </cell>
          <cell r="BY151">
            <v>0</v>
          </cell>
          <cell r="BZ151">
            <v>51.850000000000023</v>
          </cell>
          <cell r="CA151">
            <v>887.76000000000022</v>
          </cell>
          <cell r="CB151">
            <v>0</v>
          </cell>
          <cell r="CC151">
            <v>0</v>
          </cell>
          <cell r="CD151">
            <v>0</v>
          </cell>
          <cell r="CE151">
            <v>647.08999999999969</v>
          </cell>
          <cell r="CF151">
            <v>0</v>
          </cell>
          <cell r="CG151">
            <v>0</v>
          </cell>
          <cell r="CH151">
            <v>0</v>
          </cell>
          <cell r="CI151">
            <v>548.29</v>
          </cell>
          <cell r="CJ151">
            <v>0</v>
          </cell>
          <cell r="CK151">
            <v>0</v>
          </cell>
          <cell r="CL151">
            <v>0.10000000000002274</v>
          </cell>
          <cell r="CM151">
            <v>877.5</v>
          </cell>
          <cell r="CN151">
            <v>0</v>
          </cell>
          <cell r="CO151">
            <v>0</v>
          </cell>
          <cell r="CP151">
            <v>46.950000000000045</v>
          </cell>
        </row>
        <row r="152">
          <cell r="C152">
            <v>9315446</v>
          </cell>
          <cell r="BC152">
            <v>603.20000000000005</v>
          </cell>
          <cell r="BD152">
            <v>0</v>
          </cell>
          <cell r="BE152">
            <v>0</v>
          </cell>
          <cell r="BF152">
            <v>92.5</v>
          </cell>
          <cell r="BG152">
            <v>110</v>
          </cell>
          <cell r="BH152">
            <v>0</v>
          </cell>
          <cell r="BI152">
            <v>0</v>
          </cell>
          <cell r="BJ152">
            <v>93.800000000000011</v>
          </cell>
          <cell r="BK152">
            <v>392.84999999999991</v>
          </cell>
          <cell r="BL152">
            <v>0</v>
          </cell>
          <cell r="BM152">
            <v>0</v>
          </cell>
          <cell r="BN152">
            <v>112.27999999999997</v>
          </cell>
          <cell r="BO152">
            <v>435.69000000000005</v>
          </cell>
          <cell r="BP152">
            <v>0</v>
          </cell>
          <cell r="BQ152">
            <v>0</v>
          </cell>
          <cell r="BR152">
            <v>23.25</v>
          </cell>
          <cell r="BS152">
            <v>517.47999999999979</v>
          </cell>
          <cell r="BT152">
            <v>0</v>
          </cell>
          <cell r="BU152">
            <v>0</v>
          </cell>
          <cell r="BV152">
            <v>85.300000000000011</v>
          </cell>
          <cell r="BW152">
            <v>795.01000000000022</v>
          </cell>
          <cell r="BX152">
            <v>0</v>
          </cell>
          <cell r="BY152">
            <v>0</v>
          </cell>
          <cell r="BZ152">
            <v>0</v>
          </cell>
          <cell r="CA152">
            <v>892.9699999999998</v>
          </cell>
          <cell r="CB152">
            <v>0</v>
          </cell>
          <cell r="CC152">
            <v>0</v>
          </cell>
          <cell r="CD152">
            <v>0.14999999999997726</v>
          </cell>
          <cell r="CE152">
            <v>660.19999999999982</v>
          </cell>
          <cell r="CF152">
            <v>0</v>
          </cell>
          <cell r="CG152">
            <v>0</v>
          </cell>
          <cell r="CH152">
            <v>0.10000000000002274</v>
          </cell>
          <cell r="CI152">
            <v>471.57999999999993</v>
          </cell>
          <cell r="CJ152">
            <v>0</v>
          </cell>
          <cell r="CK152">
            <v>0</v>
          </cell>
          <cell r="CL152">
            <v>61</v>
          </cell>
          <cell r="CM152">
            <v>548.10000000000036</v>
          </cell>
          <cell r="CN152">
            <v>0</v>
          </cell>
          <cell r="CO152">
            <v>0</v>
          </cell>
          <cell r="CP152">
            <v>84.299999999999955</v>
          </cell>
        </row>
        <row r="153">
          <cell r="C153">
            <v>9437684</v>
          </cell>
          <cell r="BC153">
            <v>386.76</v>
          </cell>
          <cell r="BD153">
            <v>0</v>
          </cell>
          <cell r="BE153">
            <v>0</v>
          </cell>
          <cell r="BF153">
            <v>427.63</v>
          </cell>
          <cell r="BG153">
            <v>726.87000000000012</v>
          </cell>
          <cell r="BH153">
            <v>0</v>
          </cell>
          <cell r="BI153">
            <v>0</v>
          </cell>
          <cell r="BJ153">
            <v>94.92999999999995</v>
          </cell>
          <cell r="BK153">
            <v>518.06999999999994</v>
          </cell>
          <cell r="BL153">
            <v>0</v>
          </cell>
          <cell r="BM153">
            <v>0</v>
          </cell>
          <cell r="BN153">
            <v>274.90000000000009</v>
          </cell>
          <cell r="BO153">
            <v>5.5899999999999181</v>
          </cell>
          <cell r="BP153">
            <v>0</v>
          </cell>
          <cell r="BQ153">
            <v>0</v>
          </cell>
          <cell r="BR153">
            <v>746.42000000000007</v>
          </cell>
          <cell r="BS153">
            <v>737.51000000000022</v>
          </cell>
          <cell r="BT153">
            <v>0</v>
          </cell>
          <cell r="BU153">
            <v>0</v>
          </cell>
          <cell r="BV153">
            <v>318.40999999999985</v>
          </cell>
          <cell r="BW153">
            <v>533.14999999999964</v>
          </cell>
          <cell r="BX153">
            <v>0</v>
          </cell>
          <cell r="BY153">
            <v>0</v>
          </cell>
          <cell r="BZ153">
            <v>314.72000000000025</v>
          </cell>
          <cell r="CA153">
            <v>472.8100000000004</v>
          </cell>
          <cell r="CB153">
            <v>0</v>
          </cell>
          <cell r="CC153">
            <v>0</v>
          </cell>
          <cell r="CD153">
            <v>89.539999999999964</v>
          </cell>
          <cell r="CE153">
            <v>0</v>
          </cell>
          <cell r="CF153">
            <v>0</v>
          </cell>
          <cell r="CG153">
            <v>0</v>
          </cell>
          <cell r="CH153">
            <v>157.1899999999996</v>
          </cell>
          <cell r="CI153" t="e">
            <v>#N/A</v>
          </cell>
          <cell r="CJ153" t="e">
            <v>#N/A</v>
          </cell>
          <cell r="CK153" t="e">
            <v>#N/A</v>
          </cell>
          <cell r="CL153" t="e">
            <v>#N/A</v>
          </cell>
          <cell r="CM153" t="e">
            <v>#N/A</v>
          </cell>
          <cell r="CN153" t="e">
            <v>#N/A</v>
          </cell>
          <cell r="CO153" t="e">
            <v>#N/A</v>
          </cell>
          <cell r="CP153" t="e">
            <v>#N/A</v>
          </cell>
        </row>
        <row r="154">
          <cell r="C154">
            <v>9282481</v>
          </cell>
          <cell r="BC154">
            <v>0</v>
          </cell>
          <cell r="BD154">
            <v>0</v>
          </cell>
          <cell r="BE154">
            <v>0</v>
          </cell>
          <cell r="BF154">
            <v>0</v>
          </cell>
          <cell r="BG154">
            <v>91.6</v>
          </cell>
          <cell r="BH154">
            <v>0</v>
          </cell>
          <cell r="BI154">
            <v>0</v>
          </cell>
          <cell r="BJ154">
            <v>0.2</v>
          </cell>
          <cell r="BK154">
            <v>1293.22</v>
          </cell>
          <cell r="BL154">
            <v>0</v>
          </cell>
          <cell r="BM154">
            <v>0</v>
          </cell>
          <cell r="BN154">
            <v>1.2</v>
          </cell>
          <cell r="BO154">
            <v>506.5</v>
          </cell>
          <cell r="BP154">
            <v>0</v>
          </cell>
          <cell r="BQ154">
            <v>0</v>
          </cell>
          <cell r="BR154">
            <v>1.5</v>
          </cell>
          <cell r="BS154">
            <v>473.60000000000014</v>
          </cell>
          <cell r="BT154">
            <v>0</v>
          </cell>
          <cell r="BU154">
            <v>0</v>
          </cell>
          <cell r="BV154">
            <v>1</v>
          </cell>
          <cell r="BW154">
            <v>960.61000000000013</v>
          </cell>
          <cell r="BX154">
            <v>0</v>
          </cell>
          <cell r="BY154">
            <v>0</v>
          </cell>
          <cell r="BZ154">
            <v>0.60000000000000009</v>
          </cell>
          <cell r="CA154">
            <v>1402.4999999999995</v>
          </cell>
          <cell r="CB154">
            <v>0</v>
          </cell>
          <cell r="CC154">
            <v>0</v>
          </cell>
          <cell r="CD154">
            <v>0</v>
          </cell>
          <cell r="CE154" t="e">
            <v>#N/A</v>
          </cell>
          <cell r="CF154" t="e">
            <v>#N/A</v>
          </cell>
          <cell r="CG154" t="e">
            <v>#N/A</v>
          </cell>
          <cell r="CH154" t="e">
            <v>#N/A</v>
          </cell>
          <cell r="CI154" t="e">
            <v>#N/A</v>
          </cell>
          <cell r="CJ154" t="e">
            <v>#N/A</v>
          </cell>
          <cell r="CK154" t="e">
            <v>#N/A</v>
          </cell>
          <cell r="CL154" t="e">
            <v>#N/A</v>
          </cell>
          <cell r="CM154" t="e">
            <v>#N/A</v>
          </cell>
          <cell r="CN154" t="e">
            <v>#N/A</v>
          </cell>
          <cell r="CO154" t="e">
            <v>#N/A</v>
          </cell>
          <cell r="CP154" t="e">
            <v>#N/A</v>
          </cell>
        </row>
        <row r="155">
          <cell r="C155">
            <v>9315458</v>
          </cell>
          <cell r="BC155">
            <v>948.7</v>
          </cell>
          <cell r="BD155">
            <v>0</v>
          </cell>
          <cell r="BE155">
            <v>0</v>
          </cell>
          <cell r="BF155">
            <v>1</v>
          </cell>
          <cell r="BG155">
            <v>320.09999999999991</v>
          </cell>
          <cell r="BH155">
            <v>0</v>
          </cell>
          <cell r="BI155">
            <v>0</v>
          </cell>
          <cell r="BJ155">
            <v>0</v>
          </cell>
          <cell r="BK155">
            <v>799.00000000000023</v>
          </cell>
          <cell r="BL155">
            <v>0</v>
          </cell>
          <cell r="BM155">
            <v>0</v>
          </cell>
          <cell r="BN155">
            <v>0.5</v>
          </cell>
          <cell r="BO155">
            <v>1157.4199999999996</v>
          </cell>
          <cell r="BP155">
            <v>0</v>
          </cell>
          <cell r="BQ155">
            <v>0</v>
          </cell>
          <cell r="BR155">
            <v>0</v>
          </cell>
          <cell r="BS155">
            <v>800</v>
          </cell>
          <cell r="BT155">
            <v>0</v>
          </cell>
          <cell r="BU155">
            <v>0</v>
          </cell>
          <cell r="BV155">
            <v>79.400000000000006</v>
          </cell>
          <cell r="BW155">
            <v>130.20000000000027</v>
          </cell>
          <cell r="BX155">
            <v>0</v>
          </cell>
          <cell r="BY155">
            <v>0</v>
          </cell>
          <cell r="BZ155">
            <v>158.6</v>
          </cell>
          <cell r="CA155">
            <v>993.60000000000036</v>
          </cell>
          <cell r="CB155">
            <v>0</v>
          </cell>
          <cell r="CC155">
            <v>0</v>
          </cell>
          <cell r="CD155">
            <v>0</v>
          </cell>
          <cell r="CE155">
            <v>691.44999999999982</v>
          </cell>
          <cell r="CF155">
            <v>0</v>
          </cell>
          <cell r="CG155">
            <v>0</v>
          </cell>
          <cell r="CH155">
            <v>0</v>
          </cell>
          <cell r="CI155">
            <v>875.14999999999964</v>
          </cell>
          <cell r="CJ155">
            <v>0</v>
          </cell>
          <cell r="CK155">
            <v>0</v>
          </cell>
          <cell r="CL155">
            <v>0</v>
          </cell>
          <cell r="CM155">
            <v>821</v>
          </cell>
          <cell r="CN155">
            <v>0</v>
          </cell>
          <cell r="CO155">
            <v>0</v>
          </cell>
          <cell r="CP155">
            <v>0</v>
          </cell>
        </row>
        <row r="156">
          <cell r="C156">
            <v>9410894</v>
          </cell>
          <cell r="BC156">
            <v>0</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600.73</v>
          </cell>
          <cell r="CF156">
            <v>0</v>
          </cell>
          <cell r="CG156">
            <v>0</v>
          </cell>
          <cell r="CH156">
            <v>229.48</v>
          </cell>
          <cell r="CI156">
            <v>946.2</v>
          </cell>
          <cell r="CJ156">
            <v>0</v>
          </cell>
          <cell r="CK156">
            <v>0</v>
          </cell>
          <cell r="CL156">
            <v>0</v>
          </cell>
          <cell r="CM156">
            <v>632.89999999999986</v>
          </cell>
          <cell r="CN156">
            <v>0</v>
          </cell>
          <cell r="CO156">
            <v>0</v>
          </cell>
          <cell r="CP156">
            <v>88.200000000000017</v>
          </cell>
        </row>
        <row r="157">
          <cell r="C157">
            <v>9306639</v>
          </cell>
          <cell r="BC157">
            <v>822.8</v>
          </cell>
          <cell r="BD157">
            <v>0</v>
          </cell>
          <cell r="BE157">
            <v>0</v>
          </cell>
          <cell r="BF157">
            <v>8.3000000000000007</v>
          </cell>
          <cell r="BG157">
            <v>292.25</v>
          </cell>
          <cell r="BH157">
            <v>0</v>
          </cell>
          <cell r="BI157">
            <v>0</v>
          </cell>
          <cell r="BJ157">
            <v>219.66</v>
          </cell>
          <cell r="BK157">
            <v>727.60000000000014</v>
          </cell>
          <cell r="BL157">
            <v>0</v>
          </cell>
          <cell r="BM157">
            <v>0</v>
          </cell>
          <cell r="BN157">
            <v>0</v>
          </cell>
          <cell r="BO157">
            <v>511.24499999999989</v>
          </cell>
          <cell r="BP157">
            <v>0</v>
          </cell>
          <cell r="BQ157">
            <v>0</v>
          </cell>
          <cell r="BR157">
            <v>0</v>
          </cell>
          <cell r="BS157">
            <v>559.40000000000009</v>
          </cell>
          <cell r="BT157">
            <v>0</v>
          </cell>
          <cell r="BU157">
            <v>0</v>
          </cell>
          <cell r="BV157">
            <v>139.39000000000001</v>
          </cell>
          <cell r="BW157">
            <v>641.46</v>
          </cell>
          <cell r="BX157">
            <v>0</v>
          </cell>
          <cell r="BY157">
            <v>0</v>
          </cell>
          <cell r="BZ157">
            <v>75.899999999999977</v>
          </cell>
          <cell r="CA157">
            <v>161</v>
          </cell>
          <cell r="CB157">
            <v>0</v>
          </cell>
          <cell r="CC157">
            <v>0</v>
          </cell>
          <cell r="CD157">
            <v>489.4</v>
          </cell>
          <cell r="CE157">
            <v>826.39999999999964</v>
          </cell>
          <cell r="CF157">
            <v>0</v>
          </cell>
          <cell r="CG157">
            <v>0</v>
          </cell>
          <cell r="CH157">
            <v>46.600000000000023</v>
          </cell>
          <cell r="CI157">
            <v>781.10000000000036</v>
          </cell>
          <cell r="CJ157">
            <v>0</v>
          </cell>
          <cell r="CK157">
            <v>0</v>
          </cell>
          <cell r="CL157">
            <v>0</v>
          </cell>
          <cell r="CM157">
            <v>561.89999999999964</v>
          </cell>
          <cell r="CN157">
            <v>0</v>
          </cell>
          <cell r="CO157">
            <v>0</v>
          </cell>
          <cell r="CP157">
            <v>0</v>
          </cell>
        </row>
        <row r="158">
          <cell r="C158">
            <v>9298375</v>
          </cell>
          <cell r="BC158">
            <v>277.60000000000002</v>
          </cell>
          <cell r="BD158">
            <v>236</v>
          </cell>
          <cell r="BE158">
            <v>0</v>
          </cell>
          <cell r="BF158">
            <v>21.5</v>
          </cell>
          <cell r="BG158">
            <v>0</v>
          </cell>
          <cell r="BH158">
            <v>152.5</v>
          </cell>
          <cell r="BI158">
            <v>0</v>
          </cell>
          <cell r="BJ158">
            <v>60.599999999999994</v>
          </cell>
          <cell r="BK158">
            <v>0</v>
          </cell>
          <cell r="BL158">
            <v>264.14</v>
          </cell>
          <cell r="BM158">
            <v>0</v>
          </cell>
          <cell r="BN158">
            <v>0</v>
          </cell>
          <cell r="BO158">
            <v>153.19999999999999</v>
          </cell>
          <cell r="BP158">
            <v>288.55000000000007</v>
          </cell>
          <cell r="BQ158">
            <v>0</v>
          </cell>
          <cell r="BR158">
            <v>3.7000000000000028</v>
          </cell>
          <cell r="BS158">
            <v>227.40000000000003</v>
          </cell>
          <cell r="BT158">
            <v>62.399999999999977</v>
          </cell>
          <cell r="BU158">
            <v>0</v>
          </cell>
          <cell r="BV158">
            <v>136.19999999999999</v>
          </cell>
          <cell r="BW158">
            <v>129.19999999999993</v>
          </cell>
          <cell r="BX158">
            <v>104.89999999999998</v>
          </cell>
          <cell r="BY158">
            <v>0</v>
          </cell>
          <cell r="BZ158">
            <v>149.60000000000002</v>
          </cell>
          <cell r="CA158">
            <v>113.89999999999998</v>
          </cell>
          <cell r="CB158">
            <v>200.5</v>
          </cell>
          <cell r="CC158">
            <v>0</v>
          </cell>
          <cell r="CD158">
            <v>83.239999999999952</v>
          </cell>
          <cell r="CE158" t="e">
            <v>#N/A</v>
          </cell>
          <cell r="CF158" t="e">
            <v>#N/A</v>
          </cell>
          <cell r="CG158" t="e">
            <v>#N/A</v>
          </cell>
          <cell r="CH158" t="e">
            <v>#N/A</v>
          </cell>
          <cell r="CI158" t="e">
            <v>#N/A</v>
          </cell>
          <cell r="CJ158" t="e">
            <v>#N/A</v>
          </cell>
          <cell r="CK158" t="e">
            <v>#N/A</v>
          </cell>
          <cell r="CL158" t="e">
            <v>#N/A</v>
          </cell>
          <cell r="CM158">
            <v>0</v>
          </cell>
          <cell r="CN158">
            <v>18</v>
          </cell>
          <cell r="CO158">
            <v>0</v>
          </cell>
          <cell r="CP158">
            <v>289.60000000000002</v>
          </cell>
        </row>
        <row r="159">
          <cell r="C159">
            <v>9786190</v>
          </cell>
          <cell r="BC159" t="e">
            <v>#N/A</v>
          </cell>
          <cell r="BD159" t="e">
            <v>#N/A</v>
          </cell>
          <cell r="BE159" t="e">
            <v>#N/A</v>
          </cell>
          <cell r="BF159" t="e">
            <v>#N/A</v>
          </cell>
          <cell r="BG159" t="e">
            <v>#N/A</v>
          </cell>
          <cell r="BH159" t="e">
            <v>#N/A</v>
          </cell>
          <cell r="BI159" t="e">
            <v>#N/A</v>
          </cell>
          <cell r="BJ159" t="e">
            <v>#N/A</v>
          </cell>
          <cell r="BK159" t="e">
            <v>#N/A</v>
          </cell>
          <cell r="BL159" t="e">
            <v>#N/A</v>
          </cell>
          <cell r="BM159" t="e">
            <v>#N/A</v>
          </cell>
          <cell r="BN159" t="e">
            <v>#N/A</v>
          </cell>
          <cell r="BO159" t="e">
            <v>#N/A</v>
          </cell>
          <cell r="BP159" t="e">
            <v>#N/A</v>
          </cell>
          <cell r="BQ159" t="e">
            <v>#N/A</v>
          </cell>
          <cell r="BR159" t="e">
            <v>#N/A</v>
          </cell>
          <cell r="BS159" t="e">
            <v>#N/A</v>
          </cell>
          <cell r="BT159" t="e">
            <v>#N/A</v>
          </cell>
          <cell r="BU159" t="e">
            <v>#N/A</v>
          </cell>
          <cell r="BV159" t="e">
            <v>#N/A</v>
          </cell>
          <cell r="BW159" t="e">
            <v>#N/A</v>
          </cell>
          <cell r="BX159" t="e">
            <v>#N/A</v>
          </cell>
          <cell r="BY159" t="e">
            <v>#N/A</v>
          </cell>
          <cell r="BZ159" t="e">
            <v>#N/A</v>
          </cell>
          <cell r="CA159" t="e">
            <v>#N/A</v>
          </cell>
          <cell r="CB159" t="e">
            <v>#N/A</v>
          </cell>
          <cell r="CC159" t="e">
            <v>#N/A</v>
          </cell>
          <cell r="CD159" t="e">
            <v>#N/A</v>
          </cell>
          <cell r="CE159" t="e">
            <v>#N/A</v>
          </cell>
          <cell r="CF159" t="e">
            <v>#N/A</v>
          </cell>
          <cell r="CG159" t="e">
            <v>#N/A</v>
          </cell>
          <cell r="CH159" t="e">
            <v>#N/A</v>
          </cell>
          <cell r="CI159">
            <v>754.56</v>
          </cell>
          <cell r="CJ159">
            <v>0</v>
          </cell>
          <cell r="CK159">
            <v>0</v>
          </cell>
          <cell r="CL159">
            <v>27.09</v>
          </cell>
          <cell r="CM159">
            <v>25.550000000000068</v>
          </cell>
          <cell r="CN159">
            <v>0</v>
          </cell>
          <cell r="CO159">
            <v>0</v>
          </cell>
          <cell r="CP159">
            <v>254.67</v>
          </cell>
        </row>
        <row r="160">
          <cell r="C160">
            <v>9786205</v>
          </cell>
          <cell r="BC160" t="e">
            <v>#N/A</v>
          </cell>
          <cell r="BD160" t="e">
            <v>#N/A</v>
          </cell>
          <cell r="BE160" t="e">
            <v>#N/A</v>
          </cell>
          <cell r="BF160" t="e">
            <v>#N/A</v>
          </cell>
          <cell r="BG160" t="e">
            <v>#N/A</v>
          </cell>
          <cell r="BH160" t="e">
            <v>#N/A</v>
          </cell>
          <cell r="BI160" t="e">
            <v>#N/A</v>
          </cell>
          <cell r="BJ160" t="e">
            <v>#N/A</v>
          </cell>
          <cell r="BK160" t="e">
            <v>#N/A</v>
          </cell>
          <cell r="BL160" t="e">
            <v>#N/A</v>
          </cell>
          <cell r="BM160" t="e">
            <v>#N/A</v>
          </cell>
          <cell r="BN160" t="e">
            <v>#N/A</v>
          </cell>
          <cell r="BO160" t="e">
            <v>#N/A</v>
          </cell>
          <cell r="BP160" t="e">
            <v>#N/A</v>
          </cell>
          <cell r="BQ160" t="e">
            <v>#N/A</v>
          </cell>
          <cell r="BR160" t="e">
            <v>#N/A</v>
          </cell>
          <cell r="BS160" t="e">
            <v>#N/A</v>
          </cell>
          <cell r="BT160" t="e">
            <v>#N/A</v>
          </cell>
          <cell r="BU160" t="e">
            <v>#N/A</v>
          </cell>
          <cell r="BV160" t="e">
            <v>#N/A</v>
          </cell>
          <cell r="BW160" t="e">
            <v>#N/A</v>
          </cell>
          <cell r="BX160" t="e">
            <v>#N/A</v>
          </cell>
          <cell r="BY160" t="e">
            <v>#N/A</v>
          </cell>
          <cell r="BZ160" t="e">
            <v>#N/A</v>
          </cell>
          <cell r="CA160" t="e">
            <v>#N/A</v>
          </cell>
          <cell r="CB160" t="e">
            <v>#N/A</v>
          </cell>
          <cell r="CC160" t="e">
            <v>#N/A</v>
          </cell>
          <cell r="CD160" t="e">
            <v>#N/A</v>
          </cell>
          <cell r="CE160" t="e">
            <v>#N/A</v>
          </cell>
          <cell r="CF160" t="e">
            <v>#N/A</v>
          </cell>
          <cell r="CG160" t="e">
            <v>#N/A</v>
          </cell>
          <cell r="CH160" t="e">
            <v>#N/A</v>
          </cell>
          <cell r="CI160" t="e">
            <v>#N/A</v>
          </cell>
          <cell r="CJ160" t="e">
            <v>#N/A</v>
          </cell>
          <cell r="CK160" t="e">
            <v>#N/A</v>
          </cell>
          <cell r="CL160" t="e">
            <v>#N/A</v>
          </cell>
          <cell r="CM160">
            <v>0</v>
          </cell>
          <cell r="CN160">
            <v>0</v>
          </cell>
          <cell r="CO160">
            <v>0</v>
          </cell>
          <cell r="CP160">
            <v>0</v>
          </cell>
        </row>
        <row r="161">
          <cell r="C161">
            <v>9798349</v>
          </cell>
          <cell r="BC161" t="e">
            <v>#N/A</v>
          </cell>
          <cell r="BD161" t="e">
            <v>#N/A</v>
          </cell>
          <cell r="BE161" t="e">
            <v>#N/A</v>
          </cell>
          <cell r="BF161" t="e">
            <v>#N/A</v>
          </cell>
          <cell r="BG161" t="e">
            <v>#N/A</v>
          </cell>
          <cell r="BH161" t="e">
            <v>#N/A</v>
          </cell>
          <cell r="BI161" t="e">
            <v>#N/A</v>
          </cell>
          <cell r="BJ161" t="e">
            <v>#N/A</v>
          </cell>
          <cell r="BK161" t="e">
            <v>#N/A</v>
          </cell>
          <cell r="BL161" t="e">
            <v>#N/A</v>
          </cell>
          <cell r="BM161" t="e">
            <v>#N/A</v>
          </cell>
          <cell r="BN161" t="e">
            <v>#N/A</v>
          </cell>
          <cell r="BO161" t="e">
            <v>#N/A</v>
          </cell>
          <cell r="BP161" t="e">
            <v>#N/A</v>
          </cell>
          <cell r="BQ161" t="e">
            <v>#N/A</v>
          </cell>
          <cell r="BR161" t="e">
            <v>#N/A</v>
          </cell>
          <cell r="BS161" t="e">
            <v>#N/A</v>
          </cell>
          <cell r="BT161" t="e">
            <v>#N/A</v>
          </cell>
          <cell r="BU161" t="e">
            <v>#N/A</v>
          </cell>
          <cell r="BV161" t="e">
            <v>#N/A</v>
          </cell>
          <cell r="BW161" t="e">
            <v>#N/A</v>
          </cell>
          <cell r="BX161" t="e">
            <v>#N/A</v>
          </cell>
          <cell r="BY161" t="e">
            <v>#N/A</v>
          </cell>
          <cell r="BZ161" t="e">
            <v>#N/A</v>
          </cell>
          <cell r="CA161" t="e">
            <v>#N/A</v>
          </cell>
          <cell r="CB161" t="e">
            <v>#N/A</v>
          </cell>
          <cell r="CC161" t="e">
            <v>#N/A</v>
          </cell>
          <cell r="CD161" t="e">
            <v>#N/A</v>
          </cell>
          <cell r="CE161" t="e">
            <v>#N/A</v>
          </cell>
          <cell r="CF161" t="e">
            <v>#N/A</v>
          </cell>
          <cell r="CG161" t="e">
            <v>#N/A</v>
          </cell>
          <cell r="CH161" t="e">
            <v>#N/A</v>
          </cell>
          <cell r="CI161" t="e">
            <v>#N/A</v>
          </cell>
          <cell r="CJ161" t="e">
            <v>#N/A</v>
          </cell>
          <cell r="CK161" t="e">
            <v>#N/A</v>
          </cell>
          <cell r="CL161" t="e">
            <v>#N/A</v>
          </cell>
          <cell r="CM161">
            <v>0</v>
          </cell>
          <cell r="CN161">
            <v>0</v>
          </cell>
          <cell r="CO161">
            <v>0</v>
          </cell>
          <cell r="CP161">
            <v>0</v>
          </cell>
        </row>
        <row r="162">
          <cell r="C162">
            <v>9389497</v>
          </cell>
          <cell r="BC162" t="e">
            <v>#N/A</v>
          </cell>
          <cell r="BD162" t="e">
            <v>#N/A</v>
          </cell>
          <cell r="BE162" t="e">
            <v>#N/A</v>
          </cell>
          <cell r="BF162" t="e">
            <v>#N/A</v>
          </cell>
          <cell r="BG162" t="e">
            <v>#N/A</v>
          </cell>
          <cell r="BH162" t="e">
            <v>#N/A</v>
          </cell>
          <cell r="BI162" t="e">
            <v>#N/A</v>
          </cell>
          <cell r="BJ162" t="e">
            <v>#N/A</v>
          </cell>
          <cell r="BK162" t="e">
            <v>#N/A</v>
          </cell>
          <cell r="BL162" t="e">
            <v>#N/A</v>
          </cell>
          <cell r="BM162" t="e">
            <v>#N/A</v>
          </cell>
          <cell r="BN162" t="e">
            <v>#N/A</v>
          </cell>
          <cell r="BO162" t="e">
            <v>#N/A</v>
          </cell>
          <cell r="BP162" t="e">
            <v>#N/A</v>
          </cell>
          <cell r="BQ162" t="e">
            <v>#N/A</v>
          </cell>
          <cell r="BR162" t="e">
            <v>#N/A</v>
          </cell>
          <cell r="BS162" t="e">
            <v>#N/A</v>
          </cell>
          <cell r="BT162" t="e">
            <v>#N/A</v>
          </cell>
          <cell r="BU162" t="e">
            <v>#N/A</v>
          </cell>
          <cell r="BV162" t="e">
            <v>#N/A</v>
          </cell>
          <cell r="BW162" t="e">
            <v>#N/A</v>
          </cell>
          <cell r="BX162" t="e">
            <v>#N/A</v>
          </cell>
          <cell r="BY162" t="e">
            <v>#N/A</v>
          </cell>
          <cell r="BZ162" t="e">
            <v>#N/A</v>
          </cell>
          <cell r="CA162" t="e">
            <v>#N/A</v>
          </cell>
          <cell r="CB162" t="e">
            <v>#N/A</v>
          </cell>
          <cell r="CC162" t="e">
            <v>#N/A</v>
          </cell>
          <cell r="CD162" t="e">
            <v>#N/A</v>
          </cell>
          <cell r="CE162" t="e">
            <v>#N/A</v>
          </cell>
          <cell r="CF162" t="e">
            <v>#N/A</v>
          </cell>
          <cell r="CG162" t="e">
            <v>#N/A</v>
          </cell>
          <cell r="CH162" t="e">
            <v>#N/A</v>
          </cell>
          <cell r="CI162" t="e">
            <v>#N/A</v>
          </cell>
          <cell r="CJ162" t="e">
            <v>#N/A</v>
          </cell>
          <cell r="CK162" t="e">
            <v>#N/A</v>
          </cell>
          <cell r="CL162" t="e">
            <v>#N/A</v>
          </cell>
          <cell r="CM162">
            <v>0</v>
          </cell>
          <cell r="CN162">
            <v>0</v>
          </cell>
          <cell r="CO162">
            <v>0</v>
          </cell>
          <cell r="CP162">
            <v>0</v>
          </cell>
        </row>
        <row r="163">
          <cell r="C163">
            <v>9389514</v>
          </cell>
          <cell r="BC163" t="e">
            <v>#N/A</v>
          </cell>
          <cell r="BD163" t="e">
            <v>#N/A</v>
          </cell>
          <cell r="BE163" t="e">
            <v>#N/A</v>
          </cell>
          <cell r="BF163" t="e">
            <v>#N/A</v>
          </cell>
          <cell r="BG163" t="e">
            <v>#N/A</v>
          </cell>
          <cell r="BH163" t="e">
            <v>#N/A</v>
          </cell>
          <cell r="BI163" t="e">
            <v>#N/A</v>
          </cell>
          <cell r="BJ163" t="e">
            <v>#N/A</v>
          </cell>
          <cell r="BK163" t="e">
            <v>#N/A</v>
          </cell>
          <cell r="BL163" t="e">
            <v>#N/A</v>
          </cell>
          <cell r="BM163" t="e">
            <v>#N/A</v>
          </cell>
          <cell r="BN163" t="e">
            <v>#N/A</v>
          </cell>
          <cell r="BO163" t="e">
            <v>#N/A</v>
          </cell>
          <cell r="BP163" t="e">
            <v>#N/A</v>
          </cell>
          <cell r="BQ163" t="e">
            <v>#N/A</v>
          </cell>
          <cell r="BR163" t="e">
            <v>#N/A</v>
          </cell>
          <cell r="BS163" t="e">
            <v>#N/A</v>
          </cell>
          <cell r="BT163" t="e">
            <v>#N/A</v>
          </cell>
          <cell r="BU163" t="e">
            <v>#N/A</v>
          </cell>
          <cell r="BV163" t="e">
            <v>#N/A</v>
          </cell>
          <cell r="BW163" t="e">
            <v>#N/A</v>
          </cell>
          <cell r="BX163" t="e">
            <v>#N/A</v>
          </cell>
          <cell r="BY163" t="e">
            <v>#N/A</v>
          </cell>
          <cell r="BZ163" t="e">
            <v>#N/A</v>
          </cell>
          <cell r="CA163" t="e">
            <v>#N/A</v>
          </cell>
          <cell r="CB163" t="e">
            <v>#N/A</v>
          </cell>
          <cell r="CC163" t="e">
            <v>#N/A</v>
          </cell>
          <cell r="CD163" t="e">
            <v>#N/A</v>
          </cell>
          <cell r="CE163" t="e">
            <v>#N/A</v>
          </cell>
          <cell r="CF163" t="e">
            <v>#N/A</v>
          </cell>
          <cell r="CG163" t="e">
            <v>#N/A</v>
          </cell>
          <cell r="CH163" t="e">
            <v>#N/A</v>
          </cell>
          <cell r="CI163" t="e">
            <v>#N/A</v>
          </cell>
          <cell r="CJ163" t="e">
            <v>#N/A</v>
          </cell>
          <cell r="CK163" t="e">
            <v>#N/A</v>
          </cell>
          <cell r="CL163" t="e">
            <v>#N/A</v>
          </cell>
          <cell r="CM163">
            <v>0</v>
          </cell>
          <cell r="CN163">
            <v>0</v>
          </cell>
          <cell r="CO163">
            <v>0</v>
          </cell>
          <cell r="CP163">
            <v>0</v>
          </cell>
        </row>
        <row r="164">
          <cell r="C164">
            <v>9722625</v>
          </cell>
          <cell r="BC164" t="e">
            <v>#N/A</v>
          </cell>
          <cell r="BD164" t="e">
            <v>#N/A</v>
          </cell>
          <cell r="BE164" t="e">
            <v>#N/A</v>
          </cell>
          <cell r="BF164" t="e">
            <v>#N/A</v>
          </cell>
          <cell r="BG164" t="e">
            <v>#N/A</v>
          </cell>
          <cell r="BH164" t="e">
            <v>#N/A</v>
          </cell>
          <cell r="BI164" t="e">
            <v>#N/A</v>
          </cell>
          <cell r="BJ164" t="e">
            <v>#N/A</v>
          </cell>
          <cell r="BK164" t="e">
            <v>#N/A</v>
          </cell>
          <cell r="BL164" t="e">
            <v>#N/A</v>
          </cell>
          <cell r="BM164" t="e">
            <v>#N/A</v>
          </cell>
          <cell r="BN164" t="e">
            <v>#N/A</v>
          </cell>
          <cell r="BO164" t="e">
            <v>#N/A</v>
          </cell>
          <cell r="BP164" t="e">
            <v>#N/A</v>
          </cell>
          <cell r="BQ164" t="e">
            <v>#N/A</v>
          </cell>
          <cell r="BR164" t="e">
            <v>#N/A</v>
          </cell>
          <cell r="BS164" t="e">
            <v>#N/A</v>
          </cell>
          <cell r="BT164" t="e">
            <v>#N/A</v>
          </cell>
          <cell r="BU164" t="e">
            <v>#N/A</v>
          </cell>
          <cell r="BV164" t="e">
            <v>#N/A</v>
          </cell>
          <cell r="BW164" t="e">
            <v>#N/A</v>
          </cell>
          <cell r="BX164" t="e">
            <v>#N/A</v>
          </cell>
          <cell r="BY164" t="e">
            <v>#N/A</v>
          </cell>
          <cell r="BZ164" t="e">
            <v>#N/A</v>
          </cell>
          <cell r="CA164" t="e">
            <v>#N/A</v>
          </cell>
          <cell r="CB164" t="e">
            <v>#N/A</v>
          </cell>
          <cell r="CC164" t="e">
            <v>#N/A</v>
          </cell>
          <cell r="CD164" t="e">
            <v>#N/A</v>
          </cell>
          <cell r="CE164" t="e">
            <v>#N/A</v>
          </cell>
          <cell r="CF164" t="e">
            <v>#N/A</v>
          </cell>
          <cell r="CG164" t="e">
            <v>#N/A</v>
          </cell>
          <cell r="CH164" t="e">
            <v>#N/A</v>
          </cell>
          <cell r="CI164" t="e">
            <v>#N/A</v>
          </cell>
          <cell r="CJ164" t="e">
            <v>#N/A</v>
          </cell>
          <cell r="CK164" t="e">
            <v>#N/A</v>
          </cell>
          <cell r="CL164" t="e">
            <v>#N/A</v>
          </cell>
          <cell r="CM164">
            <v>0</v>
          </cell>
          <cell r="CN164">
            <v>0</v>
          </cell>
          <cell r="CO164">
            <v>0</v>
          </cell>
          <cell r="CP164">
            <v>0</v>
          </cell>
        </row>
        <row r="165">
          <cell r="C165">
            <v>9407392</v>
          </cell>
          <cell r="BC165" t="e">
            <v>#N/A</v>
          </cell>
          <cell r="BD165" t="e">
            <v>#N/A</v>
          </cell>
          <cell r="BE165" t="e">
            <v>#N/A</v>
          </cell>
          <cell r="BF165" t="e">
            <v>#N/A</v>
          </cell>
          <cell r="BG165" t="e">
            <v>#N/A</v>
          </cell>
          <cell r="BH165" t="e">
            <v>#N/A</v>
          </cell>
          <cell r="BI165" t="e">
            <v>#N/A</v>
          </cell>
          <cell r="BJ165" t="e">
            <v>#N/A</v>
          </cell>
          <cell r="BK165" t="e">
            <v>#N/A</v>
          </cell>
          <cell r="BL165" t="e">
            <v>#N/A</v>
          </cell>
          <cell r="BM165" t="e">
            <v>#N/A</v>
          </cell>
          <cell r="BN165" t="e">
            <v>#N/A</v>
          </cell>
          <cell r="BO165" t="e">
            <v>#N/A</v>
          </cell>
          <cell r="BP165" t="e">
            <v>#N/A</v>
          </cell>
          <cell r="BQ165" t="e">
            <v>#N/A</v>
          </cell>
          <cell r="BR165" t="e">
            <v>#N/A</v>
          </cell>
          <cell r="BS165" t="e">
            <v>#N/A</v>
          </cell>
          <cell r="BT165" t="e">
            <v>#N/A</v>
          </cell>
          <cell r="BU165" t="e">
            <v>#N/A</v>
          </cell>
          <cell r="BV165" t="e">
            <v>#N/A</v>
          </cell>
          <cell r="BW165" t="e">
            <v>#N/A</v>
          </cell>
          <cell r="BX165" t="e">
            <v>#N/A</v>
          </cell>
          <cell r="BY165" t="e">
            <v>#N/A</v>
          </cell>
          <cell r="BZ165" t="e">
            <v>#N/A</v>
          </cell>
          <cell r="CA165" t="e">
            <v>#N/A</v>
          </cell>
          <cell r="CB165" t="e">
            <v>#N/A</v>
          </cell>
          <cell r="CC165" t="e">
            <v>#N/A</v>
          </cell>
          <cell r="CD165" t="e">
            <v>#N/A</v>
          </cell>
          <cell r="CE165" t="e">
            <v>#N/A</v>
          </cell>
          <cell r="CF165" t="e">
            <v>#N/A</v>
          </cell>
          <cell r="CG165" t="e">
            <v>#N/A</v>
          </cell>
          <cell r="CH165" t="e">
            <v>#N/A</v>
          </cell>
          <cell r="CI165" t="e">
            <v>#N/A</v>
          </cell>
          <cell r="CJ165" t="e">
            <v>#N/A</v>
          </cell>
          <cell r="CK165" t="e">
            <v>#N/A</v>
          </cell>
          <cell r="CL165" t="e">
            <v>#N/A</v>
          </cell>
          <cell r="CM165">
            <v>0</v>
          </cell>
          <cell r="CN165">
            <v>0</v>
          </cell>
          <cell r="CO165">
            <v>0</v>
          </cell>
          <cell r="CP165">
            <v>7.3</v>
          </cell>
        </row>
        <row r="166">
          <cell r="C166">
            <v>9410882</v>
          </cell>
          <cell r="BC166" t="e">
            <v>#N/A</v>
          </cell>
          <cell r="BD166" t="e">
            <v>#N/A</v>
          </cell>
          <cell r="BE166" t="e">
            <v>#N/A</v>
          </cell>
          <cell r="BF166" t="e">
            <v>#N/A</v>
          </cell>
          <cell r="BG166" t="e">
            <v>#N/A</v>
          </cell>
          <cell r="BH166" t="e">
            <v>#N/A</v>
          </cell>
          <cell r="BI166" t="e">
            <v>#N/A</v>
          </cell>
          <cell r="BJ166" t="e">
            <v>#N/A</v>
          </cell>
          <cell r="BK166" t="e">
            <v>#N/A</v>
          </cell>
          <cell r="BL166" t="e">
            <v>#N/A</v>
          </cell>
          <cell r="BM166" t="e">
            <v>#N/A</v>
          </cell>
          <cell r="BN166" t="e">
            <v>#N/A</v>
          </cell>
          <cell r="BO166" t="e">
            <v>#N/A</v>
          </cell>
          <cell r="BP166" t="e">
            <v>#N/A</v>
          </cell>
          <cell r="BQ166" t="e">
            <v>#N/A</v>
          </cell>
          <cell r="BR166" t="e">
            <v>#N/A</v>
          </cell>
          <cell r="BS166" t="e">
            <v>#N/A</v>
          </cell>
          <cell r="BT166" t="e">
            <v>#N/A</v>
          </cell>
          <cell r="BU166" t="e">
            <v>#N/A</v>
          </cell>
          <cell r="BV166" t="e">
            <v>#N/A</v>
          </cell>
          <cell r="BW166" t="e">
            <v>#N/A</v>
          </cell>
          <cell r="BX166" t="e">
            <v>#N/A</v>
          </cell>
          <cell r="BY166" t="e">
            <v>#N/A</v>
          </cell>
          <cell r="BZ166" t="e">
            <v>#N/A</v>
          </cell>
          <cell r="CA166" t="e">
            <v>#N/A</v>
          </cell>
          <cell r="CB166" t="e">
            <v>#N/A</v>
          </cell>
          <cell r="CC166" t="e">
            <v>#N/A</v>
          </cell>
          <cell r="CD166" t="e">
            <v>#N/A</v>
          </cell>
          <cell r="CE166" t="e">
            <v>#N/A</v>
          </cell>
          <cell r="CF166" t="e">
            <v>#N/A</v>
          </cell>
          <cell r="CG166" t="e">
            <v>#N/A</v>
          </cell>
          <cell r="CH166" t="e">
            <v>#N/A</v>
          </cell>
          <cell r="CI166">
            <v>475.8</v>
          </cell>
          <cell r="CJ166">
            <v>0</v>
          </cell>
          <cell r="CK166">
            <v>0</v>
          </cell>
          <cell r="CL166">
            <v>118.2</v>
          </cell>
          <cell r="CM166">
            <v>233.5</v>
          </cell>
          <cell r="CN166">
            <v>490.23</v>
          </cell>
          <cell r="CO166">
            <v>0</v>
          </cell>
          <cell r="CP166">
            <v>183.07000000000002</v>
          </cell>
        </row>
        <row r="167">
          <cell r="C167">
            <v>9699866</v>
          </cell>
          <cell r="BC167" t="e">
            <v>#N/A</v>
          </cell>
          <cell r="BD167" t="e">
            <v>#N/A</v>
          </cell>
          <cell r="BE167" t="e">
            <v>#N/A</v>
          </cell>
          <cell r="BF167" t="e">
            <v>#N/A</v>
          </cell>
          <cell r="BG167" t="e">
            <v>#N/A</v>
          </cell>
          <cell r="BH167" t="e">
            <v>#N/A</v>
          </cell>
          <cell r="BI167" t="e">
            <v>#N/A</v>
          </cell>
          <cell r="BJ167" t="e">
            <v>#N/A</v>
          </cell>
          <cell r="BK167" t="e">
            <v>#N/A</v>
          </cell>
          <cell r="BL167" t="e">
            <v>#N/A</v>
          </cell>
          <cell r="BM167" t="e">
            <v>#N/A</v>
          </cell>
          <cell r="BN167" t="e">
            <v>#N/A</v>
          </cell>
          <cell r="BO167" t="e">
            <v>#N/A</v>
          </cell>
          <cell r="BP167" t="e">
            <v>#N/A</v>
          </cell>
          <cell r="BQ167" t="e">
            <v>#N/A</v>
          </cell>
          <cell r="BR167" t="e">
            <v>#N/A</v>
          </cell>
          <cell r="BS167" t="e">
            <v>#N/A</v>
          </cell>
          <cell r="BT167" t="e">
            <v>#N/A</v>
          </cell>
          <cell r="BU167" t="e">
            <v>#N/A</v>
          </cell>
          <cell r="BV167" t="e">
            <v>#N/A</v>
          </cell>
          <cell r="BW167" t="e">
            <v>#N/A</v>
          </cell>
          <cell r="BX167" t="e">
            <v>#N/A</v>
          </cell>
          <cell r="BY167" t="e">
            <v>#N/A</v>
          </cell>
          <cell r="BZ167" t="e">
            <v>#N/A</v>
          </cell>
          <cell r="CA167" t="e">
            <v>#N/A</v>
          </cell>
          <cell r="CB167" t="e">
            <v>#N/A</v>
          </cell>
          <cell r="CC167" t="e">
            <v>#N/A</v>
          </cell>
          <cell r="CD167" t="e">
            <v>#N/A</v>
          </cell>
          <cell r="CE167" t="e">
            <v>#N/A</v>
          </cell>
          <cell r="CF167" t="e">
            <v>#N/A</v>
          </cell>
          <cell r="CG167" t="e">
            <v>#N/A</v>
          </cell>
          <cell r="CH167" t="e">
            <v>#N/A</v>
          </cell>
          <cell r="CI167" t="e">
            <v>#N/A</v>
          </cell>
          <cell r="CJ167" t="e">
            <v>#N/A</v>
          </cell>
          <cell r="CK167" t="e">
            <v>#N/A</v>
          </cell>
          <cell r="CL167" t="e">
            <v>#N/A</v>
          </cell>
          <cell r="CM167">
            <v>0</v>
          </cell>
          <cell r="CN167">
            <v>0</v>
          </cell>
          <cell r="CO167">
            <v>0</v>
          </cell>
          <cell r="CP167">
            <v>0</v>
          </cell>
        </row>
        <row r="168">
          <cell r="C168">
            <v>9718777</v>
          </cell>
          <cell r="BC168"/>
          <cell r="BD168"/>
          <cell r="BE168"/>
          <cell r="BF168"/>
          <cell r="BG168"/>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v>0</v>
          </cell>
          <cell r="CJ168">
            <v>0</v>
          </cell>
          <cell r="CK168">
            <v>0</v>
          </cell>
          <cell r="CL168">
            <v>0</v>
          </cell>
          <cell r="CM168">
            <v>0</v>
          </cell>
          <cell r="CN168">
            <v>0</v>
          </cell>
          <cell r="CO168">
            <v>0</v>
          </cell>
          <cell r="CP168">
            <v>0</v>
          </cell>
        </row>
        <row r="169">
          <cell r="C169">
            <v>9697430</v>
          </cell>
          <cell r="BC169"/>
          <cell r="BD169"/>
          <cell r="BE169"/>
          <cell r="BF169"/>
          <cell r="BG169"/>
          <cell r="BH169"/>
          <cell r="BI169"/>
          <cell r="BJ169"/>
          <cell r="BK169"/>
          <cell r="BL169"/>
          <cell r="BM169"/>
          <cell r="BN169"/>
          <cell r="BO169"/>
          <cell r="BP169"/>
          <cell r="BQ169"/>
          <cell r="BR169"/>
          <cell r="BS169"/>
          <cell r="BT169"/>
          <cell r="BU169"/>
          <cell r="BV169"/>
          <cell r="BW169"/>
          <cell r="BX169"/>
          <cell r="BY169"/>
          <cell r="BZ169"/>
          <cell r="CA169"/>
          <cell r="CB169"/>
          <cell r="CC169"/>
          <cell r="CD169"/>
          <cell r="CE169"/>
          <cell r="CF169"/>
          <cell r="CG169"/>
          <cell r="CH169"/>
          <cell r="CI169" t="e">
            <v>#N/A</v>
          </cell>
          <cell r="CJ169" t="e">
            <v>#N/A</v>
          </cell>
          <cell r="CK169" t="e">
            <v>#N/A</v>
          </cell>
          <cell r="CL169" t="e">
            <v>#N/A</v>
          </cell>
          <cell r="CM169">
            <v>0</v>
          </cell>
          <cell r="CN169">
            <v>0</v>
          </cell>
          <cell r="CO169">
            <v>0</v>
          </cell>
          <cell r="CP169">
            <v>0</v>
          </cell>
        </row>
        <row r="170">
          <cell r="C170">
            <v>9697442</v>
          </cell>
          <cell r="BC170"/>
          <cell r="BD170"/>
          <cell r="BE170"/>
          <cell r="BF170"/>
          <cell r="BG170"/>
          <cell r="BH170"/>
          <cell r="BI170"/>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t="e">
            <v>#N/A</v>
          </cell>
          <cell r="CJ170" t="e">
            <v>#N/A</v>
          </cell>
          <cell r="CK170" t="e">
            <v>#N/A</v>
          </cell>
          <cell r="CL170" t="e">
            <v>#N/A</v>
          </cell>
          <cell r="CM170">
            <v>0</v>
          </cell>
          <cell r="CN170">
            <v>0</v>
          </cell>
          <cell r="CO170">
            <v>0</v>
          </cell>
          <cell r="CP170">
            <v>0</v>
          </cell>
        </row>
        <row r="171">
          <cell r="C171">
            <v>9862413</v>
          </cell>
          <cell r="BC171"/>
          <cell r="BD171"/>
          <cell r="BE171"/>
          <cell r="BF171"/>
          <cell r="BG171"/>
          <cell r="BH171"/>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t="e">
            <v>#N/A</v>
          </cell>
          <cell r="CJ171" t="e">
            <v>#N/A</v>
          </cell>
          <cell r="CK171" t="e">
            <v>#N/A</v>
          </cell>
          <cell r="CL171" t="e">
            <v>#N/A</v>
          </cell>
          <cell r="CM171">
            <v>61.93</v>
          </cell>
          <cell r="CN171">
            <v>0</v>
          </cell>
          <cell r="CO171">
            <v>0</v>
          </cell>
          <cell r="CP171">
            <v>0</v>
          </cell>
        </row>
        <row r="172">
          <cell r="C172">
            <v>9864368</v>
          </cell>
          <cell r="BC172"/>
          <cell r="BD172"/>
          <cell r="BE172"/>
          <cell r="BF172"/>
          <cell r="BG172"/>
          <cell r="BH172"/>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t="e">
            <v>#N/A</v>
          </cell>
          <cell r="CJ172" t="e">
            <v>#N/A</v>
          </cell>
          <cell r="CK172" t="e">
            <v>#N/A</v>
          </cell>
          <cell r="CL172" t="e">
            <v>#N/A</v>
          </cell>
          <cell r="CM172">
            <v>0</v>
          </cell>
          <cell r="CN172">
            <v>0</v>
          </cell>
          <cell r="CO172">
            <v>0</v>
          </cell>
          <cell r="CP172">
            <v>0</v>
          </cell>
        </row>
        <row r="173">
          <cell r="C173">
            <v>9809874</v>
          </cell>
          <cell r="BC173"/>
          <cell r="BD173"/>
          <cell r="BE173"/>
          <cell r="BF173"/>
          <cell r="BG173"/>
          <cell r="BH173"/>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t="e">
            <v>#N/A</v>
          </cell>
          <cell r="CJ173" t="e">
            <v>#N/A</v>
          </cell>
          <cell r="CK173" t="e">
            <v>#N/A</v>
          </cell>
          <cell r="CL173" t="e">
            <v>#N/A</v>
          </cell>
          <cell r="CM173">
            <v>0</v>
          </cell>
          <cell r="CN173">
            <v>0</v>
          </cell>
          <cell r="CO173">
            <v>0</v>
          </cell>
          <cell r="CP173">
            <v>0</v>
          </cell>
        </row>
        <row r="174">
          <cell r="C174">
            <v>9864332</v>
          </cell>
          <cell r="BC174"/>
          <cell r="BD174"/>
          <cell r="BE174"/>
          <cell r="BF174"/>
          <cell r="BG174"/>
          <cell r="BH174"/>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t="e">
            <v>#N/A</v>
          </cell>
          <cell r="CJ174" t="e">
            <v>#N/A</v>
          </cell>
          <cell r="CK174" t="e">
            <v>#N/A</v>
          </cell>
          <cell r="CL174" t="e">
            <v>#N/A</v>
          </cell>
          <cell r="CM174">
            <v>0</v>
          </cell>
          <cell r="CN174">
            <v>0</v>
          </cell>
          <cell r="CO174">
            <v>0</v>
          </cell>
          <cell r="CP174">
            <v>0</v>
          </cell>
        </row>
        <row r="175">
          <cell r="BC175"/>
          <cell r="BD175"/>
          <cell r="BE175"/>
          <cell r="BF175"/>
          <cell r="BG175"/>
          <cell r="BH175"/>
          <cell r="BI175"/>
          <cell r="BJ175"/>
          <cell r="BK175"/>
          <cell r="BL175"/>
          <cell r="BM175"/>
          <cell r="BN175"/>
          <cell r="BO175"/>
          <cell r="BP175"/>
          <cell r="BQ175"/>
          <cell r="BR175"/>
          <cell r="BS175"/>
          <cell r="BT175"/>
          <cell r="BU175"/>
          <cell r="BV175"/>
          <cell r="BW175"/>
          <cell r="BX175"/>
          <cell r="BY175"/>
          <cell r="BZ175"/>
          <cell r="CA175"/>
          <cell r="CB175"/>
          <cell r="CC175"/>
          <cell r="CD175"/>
          <cell r="CE175"/>
          <cell r="CF175"/>
          <cell r="CG175"/>
          <cell r="CH175"/>
          <cell r="CI175" t="e">
            <v>#N/A</v>
          </cell>
          <cell r="CJ175" t="e">
            <v>#N/A</v>
          </cell>
          <cell r="CK175" t="e">
            <v>#N/A</v>
          </cell>
          <cell r="CL175" t="e">
            <v>#N/A</v>
          </cell>
          <cell r="CM175" t="e">
            <v>#N/A</v>
          </cell>
          <cell r="CN175" t="e">
            <v>#N/A</v>
          </cell>
          <cell r="CO175" t="e">
            <v>#N/A</v>
          </cell>
          <cell r="CP175" t="e">
            <v>#N/A</v>
          </cell>
        </row>
        <row r="176">
          <cell r="BC176"/>
          <cell r="BD176"/>
          <cell r="BE176"/>
          <cell r="BF176"/>
          <cell r="BG176"/>
          <cell r="BH176"/>
          <cell r="BI176"/>
          <cell r="BJ176"/>
          <cell r="BK176"/>
          <cell r="BL176"/>
          <cell r="BM176"/>
          <cell r="BN176"/>
          <cell r="BO176"/>
          <cell r="BP176"/>
          <cell r="BQ176"/>
          <cell r="BR176"/>
          <cell r="BS176"/>
          <cell r="BT176"/>
          <cell r="BU176"/>
          <cell r="BV176"/>
          <cell r="BW176"/>
          <cell r="BX176"/>
          <cell r="BY176"/>
          <cell r="BZ176"/>
          <cell r="CA176"/>
          <cell r="CB176"/>
          <cell r="CC176"/>
          <cell r="CD176"/>
          <cell r="CE176"/>
          <cell r="CF176"/>
          <cell r="CG176"/>
          <cell r="CH176"/>
          <cell r="CI176" t="e">
            <v>#N/A</v>
          </cell>
          <cell r="CJ176" t="e">
            <v>#N/A</v>
          </cell>
          <cell r="CK176" t="e">
            <v>#N/A</v>
          </cell>
          <cell r="CL176" t="e">
            <v>#N/A</v>
          </cell>
          <cell r="CM176" t="e">
            <v>#N/A</v>
          </cell>
          <cell r="CN176" t="e">
            <v>#N/A</v>
          </cell>
          <cell r="CO176" t="e">
            <v>#N/A</v>
          </cell>
          <cell r="CP176" t="e">
            <v>#N/A</v>
          </cell>
        </row>
        <row r="177">
          <cell r="BC177"/>
          <cell r="BD177"/>
          <cell r="BE177"/>
          <cell r="BF177"/>
          <cell r="BG177"/>
          <cell r="BH177"/>
          <cell r="BI177"/>
          <cell r="BJ177"/>
          <cell r="BK177"/>
          <cell r="BL177"/>
          <cell r="BM177"/>
          <cell r="BN177"/>
          <cell r="BO177"/>
          <cell r="BP177"/>
          <cell r="BQ177"/>
          <cell r="BR177"/>
          <cell r="BS177"/>
          <cell r="BT177"/>
          <cell r="BU177"/>
          <cell r="BV177"/>
          <cell r="BW177"/>
          <cell r="BX177"/>
          <cell r="BY177"/>
          <cell r="BZ177"/>
          <cell r="CA177"/>
          <cell r="CB177"/>
          <cell r="CC177"/>
          <cell r="CD177"/>
          <cell r="CE177"/>
          <cell r="CF177"/>
          <cell r="CG177"/>
          <cell r="CH177"/>
          <cell r="CI177" t="e">
            <v>#N/A</v>
          </cell>
          <cell r="CJ177" t="e">
            <v>#N/A</v>
          </cell>
          <cell r="CK177" t="e">
            <v>#N/A</v>
          </cell>
          <cell r="CL177" t="e">
            <v>#N/A</v>
          </cell>
          <cell r="CM177" t="e">
            <v>#N/A</v>
          </cell>
          <cell r="CN177" t="e">
            <v>#N/A</v>
          </cell>
          <cell r="CO177" t="e">
            <v>#N/A</v>
          </cell>
          <cell r="CP177" t="e">
            <v>#N/A</v>
          </cell>
        </row>
        <row r="178">
          <cell r="BC178"/>
          <cell r="BD178"/>
          <cell r="BE178"/>
          <cell r="BF178"/>
          <cell r="BG178"/>
          <cell r="BH178"/>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t="e">
            <v>#N/A</v>
          </cell>
          <cell r="CJ178" t="e">
            <v>#N/A</v>
          </cell>
          <cell r="CK178" t="e">
            <v>#N/A</v>
          </cell>
          <cell r="CL178" t="e">
            <v>#N/A</v>
          </cell>
          <cell r="CM178" t="e">
            <v>#N/A</v>
          </cell>
          <cell r="CN178" t="e">
            <v>#N/A</v>
          </cell>
          <cell r="CO178" t="e">
            <v>#N/A</v>
          </cell>
          <cell r="CP178" t="e">
            <v>#N/A</v>
          </cell>
        </row>
        <row r="179">
          <cell r="BC179"/>
          <cell r="BD179"/>
          <cell r="BE179"/>
          <cell r="BF179"/>
          <cell r="BG179"/>
          <cell r="BH179"/>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t="e">
            <v>#N/A</v>
          </cell>
          <cell r="CJ179" t="e">
            <v>#N/A</v>
          </cell>
          <cell r="CK179" t="e">
            <v>#N/A</v>
          </cell>
          <cell r="CL179" t="e">
            <v>#N/A</v>
          </cell>
          <cell r="CM179" t="e">
            <v>#N/A</v>
          </cell>
          <cell r="CN179" t="e">
            <v>#N/A</v>
          </cell>
          <cell r="CO179" t="e">
            <v>#N/A</v>
          </cell>
          <cell r="CP179" t="e">
            <v>#N/A</v>
          </cell>
        </row>
        <row r="180">
          <cell r="BC180"/>
          <cell r="BD180"/>
          <cell r="BE180"/>
          <cell r="BF180"/>
          <cell r="BG180"/>
          <cell r="BH180"/>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v>0</v>
          </cell>
          <cell r="CJ180">
            <v>0</v>
          </cell>
          <cell r="CK180">
            <v>0</v>
          </cell>
          <cell r="CL180">
            <v>0</v>
          </cell>
          <cell r="CM180" t="e">
            <v>#N/A</v>
          </cell>
          <cell r="CN180" t="e">
            <v>#N/A</v>
          </cell>
          <cell r="CO180" t="e">
            <v>#N/A</v>
          </cell>
          <cell r="CP180" t="e">
            <v>#N/A</v>
          </cell>
        </row>
        <row r="181">
          <cell r="BC181"/>
          <cell r="BD181"/>
          <cell r="BE181"/>
          <cell r="BF181"/>
          <cell r="BG181"/>
          <cell r="BH181"/>
          <cell r="BI181"/>
          <cell r="BJ181"/>
          <cell r="BK181"/>
          <cell r="BL181"/>
          <cell r="BM181"/>
          <cell r="BN181"/>
          <cell r="BO181"/>
          <cell r="BP181"/>
          <cell r="BQ181"/>
          <cell r="BR181"/>
          <cell r="BS181"/>
          <cell r="BT181"/>
          <cell r="BU181"/>
          <cell r="BV181"/>
          <cell r="BW181"/>
          <cell r="BX181"/>
          <cell r="BY181"/>
          <cell r="BZ181"/>
          <cell r="CA181"/>
          <cell r="CB181"/>
          <cell r="CC181"/>
          <cell r="CD181"/>
          <cell r="CE181"/>
          <cell r="CF181"/>
          <cell r="CG181"/>
          <cell r="CH181"/>
          <cell r="CI181">
            <v>0</v>
          </cell>
          <cell r="CJ181">
            <v>0</v>
          </cell>
          <cell r="CK181">
            <v>0</v>
          </cell>
          <cell r="CL181">
            <v>0</v>
          </cell>
          <cell r="CM181" t="e">
            <v>#N/A</v>
          </cell>
          <cell r="CN181" t="e">
            <v>#N/A</v>
          </cell>
          <cell r="CO181" t="e">
            <v>#N/A</v>
          </cell>
          <cell r="CP181" t="e">
            <v>#N/A</v>
          </cell>
        </row>
        <row r="182">
          <cell r="C182">
            <v>9256298</v>
          </cell>
          <cell r="BC182">
            <v>289.55</v>
          </cell>
          <cell r="BD182">
            <v>0</v>
          </cell>
          <cell r="BE182">
            <v>18.02</v>
          </cell>
          <cell r="BF182">
            <v>12.49</v>
          </cell>
          <cell r="BG182">
            <v>288.60999999999996</v>
          </cell>
          <cell r="BH182">
            <v>0</v>
          </cell>
          <cell r="BI182">
            <v>22.3</v>
          </cell>
          <cell r="BJ182">
            <v>0</v>
          </cell>
          <cell r="BK182">
            <v>497.40999999999997</v>
          </cell>
          <cell r="BL182">
            <v>0</v>
          </cell>
          <cell r="BM182">
            <v>1.2199999999999989</v>
          </cell>
          <cell r="BN182">
            <v>6.4</v>
          </cell>
          <cell r="BO182">
            <v>0</v>
          </cell>
          <cell r="BP182">
            <v>0</v>
          </cell>
          <cell r="BQ182">
            <v>0</v>
          </cell>
          <cell r="BR182">
            <v>41.62</v>
          </cell>
          <cell r="BS182">
            <v>345.41000000000008</v>
          </cell>
          <cell r="BT182">
            <v>0</v>
          </cell>
          <cell r="BU182">
            <v>7.2000000000000028</v>
          </cell>
          <cell r="BV182">
            <v>61.830000000000005</v>
          </cell>
          <cell r="BW182">
            <v>295.80999999999995</v>
          </cell>
          <cell r="BX182">
            <v>0</v>
          </cell>
          <cell r="BY182">
            <v>0.39999999999999858</v>
          </cell>
          <cell r="BZ182">
            <v>108.53</v>
          </cell>
          <cell r="CA182">
            <v>267.56999999999994</v>
          </cell>
          <cell r="CB182">
            <v>0</v>
          </cell>
          <cell r="CC182">
            <v>10.829999999999998</v>
          </cell>
          <cell r="CD182">
            <v>13.599999999999994</v>
          </cell>
          <cell r="CE182">
            <v>176.79999999999995</v>
          </cell>
          <cell r="CF182">
            <v>0</v>
          </cell>
          <cell r="CG182">
            <v>8.4000000000000057</v>
          </cell>
          <cell r="CH182">
            <v>10.719999999999999</v>
          </cell>
          <cell r="CI182">
            <v>169.52400000000034</v>
          </cell>
          <cell r="CJ182">
            <v>0</v>
          </cell>
          <cell r="CK182">
            <v>0</v>
          </cell>
          <cell r="CL182">
            <v>23.29000000000002</v>
          </cell>
          <cell r="CM182">
            <v>213.86399999999958</v>
          </cell>
          <cell r="CN182">
            <v>0</v>
          </cell>
          <cell r="CO182">
            <v>0</v>
          </cell>
          <cell r="CP182">
            <v>22.949999999999989</v>
          </cell>
        </row>
        <row r="183">
          <cell r="C183">
            <v>9587843</v>
          </cell>
          <cell r="BC183">
            <v>206.8</v>
          </cell>
          <cell r="BD183">
            <v>0</v>
          </cell>
          <cell r="BE183">
            <v>0</v>
          </cell>
          <cell r="BF183">
            <v>21.1</v>
          </cell>
          <cell r="BG183">
            <v>224.3</v>
          </cell>
          <cell r="BH183">
            <v>0</v>
          </cell>
          <cell r="BI183">
            <v>0</v>
          </cell>
          <cell r="BJ183">
            <v>57.6</v>
          </cell>
          <cell r="BK183">
            <v>198.01</v>
          </cell>
          <cell r="BL183">
            <v>0</v>
          </cell>
          <cell r="BM183">
            <v>0</v>
          </cell>
          <cell r="BN183">
            <v>83.202999999999989</v>
          </cell>
          <cell r="BO183">
            <v>276.29999999999995</v>
          </cell>
          <cell r="BP183">
            <v>0</v>
          </cell>
          <cell r="BQ183">
            <v>0</v>
          </cell>
          <cell r="BR183">
            <v>76.900000000000006</v>
          </cell>
          <cell r="BS183">
            <v>302.50000000000011</v>
          </cell>
          <cell r="BT183">
            <v>0</v>
          </cell>
          <cell r="BU183">
            <v>0</v>
          </cell>
          <cell r="BV183">
            <v>83.5</v>
          </cell>
          <cell r="BW183">
            <v>245.48000000000002</v>
          </cell>
          <cell r="BX183">
            <v>0</v>
          </cell>
          <cell r="BY183">
            <v>0</v>
          </cell>
          <cell r="BZ183">
            <v>56.399999999999977</v>
          </cell>
          <cell r="CA183">
            <v>336.30999999999995</v>
          </cell>
          <cell r="CB183">
            <v>0</v>
          </cell>
          <cell r="CC183">
            <v>0</v>
          </cell>
          <cell r="CD183">
            <v>22.770000000000039</v>
          </cell>
          <cell r="CE183">
            <v>241.81999999999994</v>
          </cell>
          <cell r="CF183">
            <v>0</v>
          </cell>
          <cell r="CG183">
            <v>0</v>
          </cell>
          <cell r="CH183">
            <v>100.69999999999999</v>
          </cell>
          <cell r="CI183">
            <v>264.30000000000018</v>
          </cell>
          <cell r="CJ183">
            <v>0</v>
          </cell>
          <cell r="CK183">
            <v>0</v>
          </cell>
          <cell r="CL183">
            <v>44.129999999999995</v>
          </cell>
          <cell r="CM183">
            <v>293.80999999999995</v>
          </cell>
          <cell r="CN183">
            <v>0</v>
          </cell>
          <cell r="CO183">
            <v>0</v>
          </cell>
          <cell r="CP183">
            <v>27.710000000000036</v>
          </cell>
        </row>
        <row r="184">
          <cell r="C184">
            <v>9236999</v>
          </cell>
          <cell r="BC184">
            <v>403.37599999999998</v>
          </cell>
          <cell r="BD184">
            <v>0</v>
          </cell>
          <cell r="BE184">
            <v>0</v>
          </cell>
          <cell r="BF184">
            <v>14</v>
          </cell>
          <cell r="BG184">
            <v>321.36</v>
          </cell>
          <cell r="BH184">
            <v>0</v>
          </cell>
          <cell r="BI184">
            <v>0</v>
          </cell>
          <cell r="BJ184">
            <v>3.8000000000000007</v>
          </cell>
          <cell r="BK184">
            <v>418.30000000000007</v>
          </cell>
          <cell r="BL184">
            <v>0</v>
          </cell>
          <cell r="BM184">
            <v>0</v>
          </cell>
          <cell r="BN184">
            <v>21.7</v>
          </cell>
          <cell r="BO184">
            <v>377.33999999999992</v>
          </cell>
          <cell r="BP184">
            <v>0</v>
          </cell>
          <cell r="BQ184">
            <v>0</v>
          </cell>
          <cell r="BR184">
            <v>20.299999999999997</v>
          </cell>
          <cell r="BS184">
            <v>322.95000000000005</v>
          </cell>
          <cell r="BT184">
            <v>0</v>
          </cell>
          <cell r="BU184">
            <v>0</v>
          </cell>
          <cell r="BV184">
            <v>9.5</v>
          </cell>
          <cell r="BW184">
            <v>420.44999999999982</v>
          </cell>
          <cell r="BX184">
            <v>0</v>
          </cell>
          <cell r="BY184">
            <v>0</v>
          </cell>
          <cell r="BZ184">
            <v>11.799999999999997</v>
          </cell>
          <cell r="CA184">
            <v>365.30000000000018</v>
          </cell>
          <cell r="CB184">
            <v>0</v>
          </cell>
          <cell r="CC184">
            <v>0</v>
          </cell>
          <cell r="CD184">
            <v>4.6000000000000085</v>
          </cell>
          <cell r="CE184">
            <v>394.27</v>
          </cell>
          <cell r="CF184">
            <v>0</v>
          </cell>
          <cell r="CG184">
            <v>0</v>
          </cell>
          <cell r="CH184">
            <v>8.0999999999999943</v>
          </cell>
          <cell r="CI184">
            <v>240.2199999999998</v>
          </cell>
          <cell r="CJ184">
            <v>0</v>
          </cell>
          <cell r="CK184">
            <v>0</v>
          </cell>
          <cell r="CL184">
            <v>5.9000000000000057</v>
          </cell>
          <cell r="CM184">
            <v>289.35000000000036</v>
          </cell>
          <cell r="CN184">
            <v>0</v>
          </cell>
          <cell r="CO184">
            <v>0</v>
          </cell>
          <cell r="CP184">
            <v>12.399999999999991</v>
          </cell>
        </row>
        <row r="185">
          <cell r="C185">
            <v>9237008</v>
          </cell>
          <cell r="BC185">
            <v>294.98</v>
          </cell>
          <cell r="BD185">
            <v>0</v>
          </cell>
          <cell r="BE185">
            <v>8.0500000000000007</v>
          </cell>
          <cell r="BF185">
            <v>3.45</v>
          </cell>
          <cell r="BG185">
            <v>170.36699999999996</v>
          </cell>
          <cell r="BH185">
            <v>0</v>
          </cell>
          <cell r="BI185">
            <v>7.84</v>
          </cell>
          <cell r="BJ185">
            <v>3.3499999999999996</v>
          </cell>
          <cell r="BK185">
            <v>189.76999999999998</v>
          </cell>
          <cell r="BL185">
            <v>0</v>
          </cell>
          <cell r="BM185">
            <v>18.829999999999998</v>
          </cell>
          <cell r="BN185">
            <v>2.0300000000000002</v>
          </cell>
          <cell r="BO185">
            <v>140.68799999999908</v>
          </cell>
          <cell r="BP185">
            <v>0</v>
          </cell>
          <cell r="BQ185">
            <v>10.050000000000004</v>
          </cell>
          <cell r="BR185">
            <v>2.8699999999999992</v>
          </cell>
          <cell r="BS185">
            <v>231.07100000000094</v>
          </cell>
          <cell r="BT185">
            <v>0</v>
          </cell>
          <cell r="BU185">
            <v>5.1499999999999986</v>
          </cell>
          <cell r="BV185">
            <v>16.2</v>
          </cell>
          <cell r="BW185">
            <v>174.30799999999999</v>
          </cell>
          <cell r="BX185">
            <v>0</v>
          </cell>
          <cell r="BY185">
            <v>0</v>
          </cell>
          <cell r="BZ185">
            <v>11.230000000000004</v>
          </cell>
          <cell r="CA185">
            <v>144.67000000000007</v>
          </cell>
          <cell r="CB185">
            <v>0</v>
          </cell>
          <cell r="CC185">
            <v>0</v>
          </cell>
          <cell r="CD185">
            <v>4.9799999999999969</v>
          </cell>
          <cell r="CE185">
            <v>144.20499999999993</v>
          </cell>
          <cell r="CF185">
            <v>0</v>
          </cell>
          <cell r="CG185">
            <v>0</v>
          </cell>
          <cell r="CH185">
            <v>7.980000000000004</v>
          </cell>
          <cell r="CI185">
            <v>172.36400000000003</v>
          </cell>
          <cell r="CJ185">
            <v>0</v>
          </cell>
          <cell r="CK185">
            <v>0</v>
          </cell>
          <cell r="CL185">
            <v>11.559999999999995</v>
          </cell>
          <cell r="CM185">
            <v>151.50199999999995</v>
          </cell>
          <cell r="CN185">
            <v>0</v>
          </cell>
          <cell r="CO185">
            <v>0</v>
          </cell>
          <cell r="CP185">
            <v>7.8999999999999986</v>
          </cell>
        </row>
        <row r="186">
          <cell r="C186">
            <v>9251406</v>
          </cell>
          <cell r="BC186">
            <v>311.26</v>
          </cell>
          <cell r="BD186">
            <v>0</v>
          </cell>
          <cell r="BE186">
            <v>0</v>
          </cell>
          <cell r="BF186">
            <v>15.97</v>
          </cell>
          <cell r="BG186">
            <v>427.375</v>
          </cell>
          <cell r="BH186">
            <v>0</v>
          </cell>
          <cell r="BI186">
            <v>0</v>
          </cell>
          <cell r="BJ186">
            <v>12.769999999999998</v>
          </cell>
          <cell r="BK186">
            <v>350.09999999999991</v>
          </cell>
          <cell r="BL186">
            <v>0</v>
          </cell>
          <cell r="BM186">
            <v>0</v>
          </cell>
          <cell r="BN186">
            <v>4.9199999999999982</v>
          </cell>
          <cell r="BO186">
            <v>322.98</v>
          </cell>
          <cell r="BP186">
            <v>0</v>
          </cell>
          <cell r="BQ186">
            <v>0</v>
          </cell>
          <cell r="BR186">
            <v>6.4200000000000017</v>
          </cell>
          <cell r="BS186">
            <v>129.50400000000013</v>
          </cell>
          <cell r="BT186">
            <v>0</v>
          </cell>
          <cell r="BU186">
            <v>0</v>
          </cell>
          <cell r="BV186">
            <v>12.32</v>
          </cell>
          <cell r="BW186">
            <v>256.42899999999986</v>
          </cell>
          <cell r="BX186">
            <v>0</v>
          </cell>
          <cell r="BY186">
            <v>0</v>
          </cell>
          <cell r="BZ186">
            <v>17.500000000000007</v>
          </cell>
          <cell r="CA186">
            <v>192.67900000000009</v>
          </cell>
          <cell r="CB186">
            <v>0</v>
          </cell>
          <cell r="CC186">
            <v>0</v>
          </cell>
          <cell r="CD186">
            <v>10.929999999999993</v>
          </cell>
          <cell r="CE186">
            <v>244.68300000000022</v>
          </cell>
          <cell r="CF186">
            <v>0</v>
          </cell>
          <cell r="CG186">
            <v>0</v>
          </cell>
          <cell r="CH186">
            <v>12.030000000000001</v>
          </cell>
          <cell r="CI186">
            <v>142.21099999999979</v>
          </cell>
          <cell r="CJ186">
            <v>0</v>
          </cell>
          <cell r="CK186">
            <v>0</v>
          </cell>
          <cell r="CL186">
            <v>7.8400000000000034</v>
          </cell>
          <cell r="CM186">
            <v>122.57999999999993</v>
          </cell>
          <cell r="CN186">
            <v>0</v>
          </cell>
          <cell r="CO186">
            <v>0</v>
          </cell>
          <cell r="CP186">
            <v>32.230000000000004</v>
          </cell>
        </row>
        <row r="187">
          <cell r="C187">
            <v>9298820</v>
          </cell>
          <cell r="BC187">
            <v>291.89999999999998</v>
          </cell>
          <cell r="BD187">
            <v>0</v>
          </cell>
          <cell r="BE187">
            <v>0</v>
          </cell>
          <cell r="BF187">
            <v>12.8</v>
          </cell>
          <cell r="BG187">
            <v>274.01</v>
          </cell>
          <cell r="BH187">
            <v>0</v>
          </cell>
          <cell r="BI187">
            <v>0</v>
          </cell>
          <cell r="BJ187">
            <v>9.5</v>
          </cell>
          <cell r="BK187">
            <v>100.22000000000003</v>
          </cell>
          <cell r="BL187">
            <v>0</v>
          </cell>
          <cell r="BM187">
            <v>0</v>
          </cell>
          <cell r="BN187">
            <v>0.30000000000000071</v>
          </cell>
          <cell r="BO187">
            <v>97.980000000000018</v>
          </cell>
          <cell r="BP187">
            <v>0</v>
          </cell>
          <cell r="BQ187">
            <v>0</v>
          </cell>
          <cell r="BR187">
            <v>0.59999999999999787</v>
          </cell>
          <cell r="BS187">
            <v>102.75</v>
          </cell>
          <cell r="BT187">
            <v>0</v>
          </cell>
          <cell r="BU187">
            <v>0</v>
          </cell>
          <cell r="BV187">
            <v>0.90000000000000213</v>
          </cell>
          <cell r="BW187">
            <v>200.46999999999991</v>
          </cell>
          <cell r="BX187">
            <v>0</v>
          </cell>
          <cell r="BY187">
            <v>0</v>
          </cell>
          <cell r="BZ187">
            <v>20.6</v>
          </cell>
          <cell r="CA187">
            <v>375.3900000000001</v>
          </cell>
          <cell r="CB187">
            <v>0</v>
          </cell>
          <cell r="CC187">
            <v>6.2</v>
          </cell>
          <cell r="CD187">
            <v>8.5999999999999943</v>
          </cell>
          <cell r="CE187">
            <v>317</v>
          </cell>
          <cell r="CF187">
            <v>0</v>
          </cell>
          <cell r="CG187">
            <v>6.3</v>
          </cell>
          <cell r="CH187">
            <v>9.9000000000000057</v>
          </cell>
          <cell r="CI187" t="e">
            <v>#N/A</v>
          </cell>
          <cell r="CJ187" t="e">
            <v>#N/A</v>
          </cell>
          <cell r="CK187" t="e">
            <v>#N/A</v>
          </cell>
          <cell r="CL187" t="e">
            <v>#N/A</v>
          </cell>
          <cell r="CM187" t="e">
            <v>#N/A</v>
          </cell>
          <cell r="CN187" t="e">
            <v>#N/A</v>
          </cell>
          <cell r="CO187" t="e">
            <v>#N/A</v>
          </cell>
          <cell r="CP187" t="e">
            <v>#N/A</v>
          </cell>
        </row>
        <row r="188">
          <cell r="C188">
            <v>9431288</v>
          </cell>
          <cell r="BC188">
            <v>0</v>
          </cell>
          <cell r="BD188">
            <v>0</v>
          </cell>
          <cell r="BE188">
            <v>0</v>
          </cell>
          <cell r="BF188">
            <v>113.16</v>
          </cell>
          <cell r="BG188">
            <v>0</v>
          </cell>
          <cell r="BH188">
            <v>0</v>
          </cell>
          <cell r="BI188">
            <v>0</v>
          </cell>
          <cell r="BJ188">
            <v>102.11000000000001</v>
          </cell>
          <cell r="BK188">
            <v>0</v>
          </cell>
          <cell r="BL188">
            <v>0</v>
          </cell>
          <cell r="BM188">
            <v>0</v>
          </cell>
          <cell r="BN188">
            <v>127.46000000000001</v>
          </cell>
          <cell r="BO188">
            <v>0</v>
          </cell>
          <cell r="BP188">
            <v>0</v>
          </cell>
          <cell r="BQ188">
            <v>0</v>
          </cell>
          <cell r="BR188">
            <v>110.72999999999996</v>
          </cell>
          <cell r="BS188">
            <v>0</v>
          </cell>
          <cell r="BT188">
            <v>0</v>
          </cell>
          <cell r="BU188">
            <v>0</v>
          </cell>
          <cell r="BV188">
            <v>119.12000000000006</v>
          </cell>
          <cell r="BW188">
            <v>0</v>
          </cell>
          <cell r="BX188">
            <v>0</v>
          </cell>
          <cell r="BY188">
            <v>0</v>
          </cell>
          <cell r="BZ188">
            <v>104.44999999999993</v>
          </cell>
          <cell r="CA188">
            <v>0</v>
          </cell>
          <cell r="CB188">
            <v>0</v>
          </cell>
          <cell r="CC188">
            <v>0</v>
          </cell>
          <cell r="CD188">
            <v>128.39999999999998</v>
          </cell>
          <cell r="CE188">
            <v>0</v>
          </cell>
          <cell r="CF188">
            <v>0</v>
          </cell>
          <cell r="CG188">
            <v>0</v>
          </cell>
          <cell r="CH188">
            <v>124.20000000000005</v>
          </cell>
          <cell r="CI188">
            <v>0</v>
          </cell>
          <cell r="CJ188">
            <v>0</v>
          </cell>
          <cell r="CK188">
            <v>0</v>
          </cell>
          <cell r="CL188">
            <v>113.7299999999999</v>
          </cell>
          <cell r="CM188">
            <v>0</v>
          </cell>
          <cell r="CN188">
            <v>0</v>
          </cell>
          <cell r="CO188">
            <v>0</v>
          </cell>
          <cell r="CP188">
            <v>114.75999999999999</v>
          </cell>
        </row>
        <row r="189">
          <cell r="C189">
            <v>9786176</v>
          </cell>
          <cell r="BC189">
            <v>0</v>
          </cell>
          <cell r="BD189">
            <v>0</v>
          </cell>
          <cell r="BE189">
            <v>0</v>
          </cell>
          <cell r="BF189">
            <v>0</v>
          </cell>
          <cell r="BG189">
            <v>361.31799999999998</v>
          </cell>
          <cell r="BH189">
            <v>0</v>
          </cell>
          <cell r="BI189">
            <v>0</v>
          </cell>
          <cell r="BJ189">
            <v>1.87</v>
          </cell>
          <cell r="BK189">
            <v>537.99</v>
          </cell>
          <cell r="BL189">
            <v>0</v>
          </cell>
          <cell r="BM189">
            <v>0</v>
          </cell>
          <cell r="BN189">
            <v>128.10300000000001</v>
          </cell>
          <cell r="BO189">
            <v>310.08999999999992</v>
          </cell>
          <cell r="BP189">
            <v>0</v>
          </cell>
          <cell r="BQ189">
            <v>0</v>
          </cell>
          <cell r="BR189">
            <v>139.22999999999996</v>
          </cell>
          <cell r="BS189">
            <v>286.52500000000009</v>
          </cell>
          <cell r="BT189">
            <v>0</v>
          </cell>
          <cell r="BU189">
            <v>0</v>
          </cell>
          <cell r="BV189">
            <v>12.460000000000036</v>
          </cell>
          <cell r="BW189">
            <v>343.17000000000007</v>
          </cell>
          <cell r="BX189">
            <v>0</v>
          </cell>
          <cell r="BY189">
            <v>0</v>
          </cell>
          <cell r="BZ189">
            <v>10.319999999999993</v>
          </cell>
          <cell r="CA189">
            <v>193.82999999999993</v>
          </cell>
          <cell r="CB189">
            <v>0</v>
          </cell>
          <cell r="CC189">
            <v>0</v>
          </cell>
          <cell r="CD189">
            <v>123.07</v>
          </cell>
          <cell r="CE189">
            <v>492.74</v>
          </cell>
          <cell r="CF189">
            <v>0</v>
          </cell>
          <cell r="CG189">
            <v>0</v>
          </cell>
          <cell r="CH189">
            <v>5.1499999999999773</v>
          </cell>
          <cell r="CI189">
            <v>473.61999999999989</v>
          </cell>
          <cell r="CJ189">
            <v>0</v>
          </cell>
          <cell r="CK189">
            <v>0</v>
          </cell>
          <cell r="CL189">
            <v>1.5</v>
          </cell>
          <cell r="CM189">
            <v>473.42000000000007</v>
          </cell>
          <cell r="CN189">
            <v>0</v>
          </cell>
          <cell r="CO189">
            <v>0</v>
          </cell>
          <cell r="CP189">
            <v>21.189999999999998</v>
          </cell>
        </row>
        <row r="190">
          <cell r="C190">
            <v>9425514</v>
          </cell>
          <cell r="BC190">
            <v>509.63</v>
          </cell>
          <cell r="BD190">
            <v>0</v>
          </cell>
          <cell r="BE190">
            <v>0</v>
          </cell>
          <cell r="BF190">
            <v>0.8</v>
          </cell>
          <cell r="BG190">
            <v>611.00000000000011</v>
          </cell>
          <cell r="BH190">
            <v>0</v>
          </cell>
          <cell r="BI190">
            <v>0</v>
          </cell>
          <cell r="BJ190">
            <v>1.9999999999999998</v>
          </cell>
          <cell r="BK190">
            <v>456.84999999999991</v>
          </cell>
          <cell r="BL190">
            <v>0</v>
          </cell>
          <cell r="BM190">
            <v>0</v>
          </cell>
          <cell r="BN190">
            <v>210.04999999999998</v>
          </cell>
          <cell r="BO190">
            <v>762.42000000000007</v>
          </cell>
          <cell r="BP190">
            <v>0</v>
          </cell>
          <cell r="BQ190">
            <v>0</v>
          </cell>
          <cell r="BR190">
            <v>3.3000000000000114</v>
          </cell>
          <cell r="BS190">
            <v>418.65000000000009</v>
          </cell>
          <cell r="BT190">
            <v>0</v>
          </cell>
          <cell r="BU190">
            <v>0</v>
          </cell>
          <cell r="BV190">
            <v>192.48999999999998</v>
          </cell>
          <cell r="BW190">
            <v>260.19999999999982</v>
          </cell>
          <cell r="BX190">
            <v>0</v>
          </cell>
          <cell r="BY190">
            <v>0</v>
          </cell>
          <cell r="BZ190">
            <v>15.150000000000034</v>
          </cell>
          <cell r="CA190">
            <v>519.69000000000005</v>
          </cell>
          <cell r="CB190">
            <v>0</v>
          </cell>
          <cell r="CC190">
            <v>0</v>
          </cell>
          <cell r="CD190">
            <v>85.269999999999982</v>
          </cell>
          <cell r="CE190">
            <v>586.4699999999998</v>
          </cell>
          <cell r="CF190">
            <v>0</v>
          </cell>
          <cell r="CG190">
            <v>0</v>
          </cell>
          <cell r="CH190">
            <v>124.11000000000098</v>
          </cell>
          <cell r="CI190">
            <v>352.84000000000015</v>
          </cell>
          <cell r="CJ190">
            <v>0</v>
          </cell>
          <cell r="CK190">
            <v>0</v>
          </cell>
          <cell r="CL190">
            <v>152.55000000000007</v>
          </cell>
          <cell r="CM190">
            <v>271.97999999999956</v>
          </cell>
          <cell r="CN190">
            <v>0</v>
          </cell>
          <cell r="CO190">
            <v>0.1</v>
          </cell>
          <cell r="CP190">
            <v>47.039999999999964</v>
          </cell>
        </row>
        <row r="191">
          <cell r="C191">
            <v>9524982</v>
          </cell>
          <cell r="BC191">
            <v>706</v>
          </cell>
          <cell r="BD191">
            <v>0</v>
          </cell>
          <cell r="BE191">
            <v>0</v>
          </cell>
          <cell r="BF191">
            <v>56.9</v>
          </cell>
          <cell r="BG191">
            <v>166.89999999999998</v>
          </cell>
          <cell r="BH191">
            <v>0</v>
          </cell>
          <cell r="BI191">
            <v>0</v>
          </cell>
          <cell r="BJ191">
            <v>0</v>
          </cell>
          <cell r="BK191">
            <v>141.60000000000002</v>
          </cell>
          <cell r="BL191">
            <v>0</v>
          </cell>
          <cell r="BM191">
            <v>0</v>
          </cell>
          <cell r="BN191">
            <v>0.5</v>
          </cell>
          <cell r="BO191">
            <v>368.70000000000005</v>
          </cell>
          <cell r="BP191">
            <v>0</v>
          </cell>
          <cell r="BQ191">
            <v>0</v>
          </cell>
          <cell r="BR191">
            <v>0</v>
          </cell>
          <cell r="BS191">
            <v>258.07999999999993</v>
          </cell>
          <cell r="BT191">
            <v>0</v>
          </cell>
          <cell r="BU191">
            <v>0</v>
          </cell>
          <cell r="BV191">
            <v>0</v>
          </cell>
          <cell r="BW191">
            <v>355.5</v>
          </cell>
          <cell r="BX191">
            <v>0</v>
          </cell>
          <cell r="BY191">
            <v>0</v>
          </cell>
          <cell r="BZ191">
            <v>0</v>
          </cell>
          <cell r="CA191">
            <v>376.14099999999985</v>
          </cell>
          <cell r="CB191">
            <v>0</v>
          </cell>
          <cell r="CC191">
            <v>0</v>
          </cell>
          <cell r="CD191">
            <v>0</v>
          </cell>
          <cell r="CE191">
            <v>535.40000000000009</v>
          </cell>
          <cell r="CF191">
            <v>0</v>
          </cell>
          <cell r="CG191">
            <v>0</v>
          </cell>
          <cell r="CH191">
            <v>2.3000000000000043</v>
          </cell>
          <cell r="CI191">
            <v>814.90000000000009</v>
          </cell>
          <cell r="CJ191">
            <v>0</v>
          </cell>
          <cell r="CK191">
            <v>0</v>
          </cell>
          <cell r="CL191">
            <v>0</v>
          </cell>
          <cell r="CM191">
            <v>464.79999999999973</v>
          </cell>
          <cell r="CN191">
            <v>0</v>
          </cell>
          <cell r="CO191">
            <v>0</v>
          </cell>
          <cell r="CP191">
            <v>240.7</v>
          </cell>
        </row>
        <row r="192">
          <cell r="C192">
            <v>9319674</v>
          </cell>
          <cell r="BC192">
            <v>692.3</v>
          </cell>
          <cell r="BD192">
            <v>0</v>
          </cell>
          <cell r="BE192">
            <v>0</v>
          </cell>
          <cell r="BF192">
            <v>106.2</v>
          </cell>
          <cell r="BG192">
            <v>542.79999999999995</v>
          </cell>
          <cell r="BH192">
            <v>0</v>
          </cell>
          <cell r="BI192">
            <v>0</v>
          </cell>
          <cell r="BJ192">
            <v>0</v>
          </cell>
          <cell r="BK192">
            <v>379.20000000000005</v>
          </cell>
          <cell r="BL192">
            <v>0</v>
          </cell>
          <cell r="BM192">
            <v>0</v>
          </cell>
          <cell r="BN192">
            <v>0</v>
          </cell>
          <cell r="BO192">
            <v>450.00000000000023</v>
          </cell>
          <cell r="BP192">
            <v>0</v>
          </cell>
          <cell r="BQ192">
            <v>0</v>
          </cell>
          <cell r="BR192">
            <v>65.100000000000009</v>
          </cell>
          <cell r="BS192">
            <v>393.79999999999973</v>
          </cell>
          <cell r="BT192">
            <v>0</v>
          </cell>
          <cell r="BU192">
            <v>0</v>
          </cell>
          <cell r="BV192">
            <v>138.30000000000001</v>
          </cell>
          <cell r="BW192">
            <v>508.80000000000018</v>
          </cell>
          <cell r="BX192">
            <v>0</v>
          </cell>
          <cell r="BY192">
            <v>0</v>
          </cell>
          <cell r="BZ192">
            <v>36.299999999999955</v>
          </cell>
          <cell r="CA192">
            <v>819.5</v>
          </cell>
          <cell r="CB192">
            <v>0</v>
          </cell>
          <cell r="CC192">
            <v>0</v>
          </cell>
          <cell r="CD192">
            <v>50.100000000000023</v>
          </cell>
          <cell r="CE192">
            <v>162.09999999999991</v>
          </cell>
          <cell r="CF192">
            <v>0</v>
          </cell>
          <cell r="CG192">
            <v>0</v>
          </cell>
          <cell r="CH192">
            <v>361.29999999999995</v>
          </cell>
          <cell r="CI192">
            <v>165.30000000000018</v>
          </cell>
          <cell r="CJ192">
            <v>0</v>
          </cell>
          <cell r="CK192">
            <v>0</v>
          </cell>
          <cell r="CL192">
            <v>585.60000000000014</v>
          </cell>
          <cell r="CM192">
            <v>240.59999999999945</v>
          </cell>
          <cell r="CN192">
            <v>0</v>
          </cell>
          <cell r="CO192">
            <v>0</v>
          </cell>
          <cell r="CP192">
            <v>516.89999999999986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EC0A9-8A95-473A-AFEB-BE0062DE4D0C}">
  <sheetPr>
    <tabColor theme="9" tint="-0.249977111117893"/>
  </sheetPr>
  <dimension ref="A1:DB267"/>
  <sheetViews>
    <sheetView zoomScale="70" zoomScaleNormal="70" workbookViewId="0">
      <pane xSplit="7" ySplit="3" topLeftCell="H4" activePane="bottomRight" state="frozen"/>
      <selection pane="topRight" activeCell="G1" sqref="G1"/>
      <selection pane="bottomLeft" activeCell="A4" sqref="A4"/>
      <selection pane="bottomRight" activeCell="J159" sqref="J159"/>
    </sheetView>
  </sheetViews>
  <sheetFormatPr defaultColWidth="9.140625" defaultRowHeight="15" x14ac:dyDescent="0.25"/>
  <cols>
    <col min="1" max="1" width="12.42578125" style="272" customWidth="1"/>
    <col min="2" max="2" width="17.28515625" customWidth="1"/>
    <col min="3" max="3" width="15.140625" customWidth="1"/>
    <col min="4" max="4" width="12.5703125" hidden="1" customWidth="1"/>
    <col min="5" max="5" width="23.7109375" style="138" customWidth="1"/>
    <col min="6" max="7" width="15.28515625" style="138" customWidth="1"/>
    <col min="8" max="8" width="15.28515625" style="9" customWidth="1"/>
    <col min="9" max="9" width="17.42578125" style="6" customWidth="1"/>
    <col min="10" max="10" width="15.140625" style="6" customWidth="1"/>
    <col min="11" max="11" width="10.42578125" style="6" customWidth="1"/>
    <col min="12" max="12" width="12.28515625" style="6" customWidth="1"/>
    <col min="13" max="13" width="7.140625" style="6" hidden="1" customWidth="1"/>
    <col min="14" max="14" width="10.85546875" style="6" hidden="1" customWidth="1"/>
    <col min="15" max="15" width="9.5703125" style="6" hidden="1" customWidth="1"/>
    <col min="16" max="16" width="12.85546875" style="6" hidden="1" customWidth="1"/>
    <col min="17" max="17" width="10.140625" style="6" hidden="1" customWidth="1"/>
    <col min="18" max="18" width="9.140625" hidden="1" customWidth="1"/>
    <col min="19" max="19" width="15.42578125" hidden="1" customWidth="1"/>
    <col min="20" max="20" width="14.28515625" hidden="1" customWidth="1"/>
    <col min="21" max="21" width="10.85546875" hidden="1" customWidth="1"/>
    <col min="22" max="22" width="11.140625" hidden="1" customWidth="1"/>
    <col min="23" max="23" width="9.140625" hidden="1" customWidth="1"/>
    <col min="24" max="24" width="11.42578125" hidden="1" customWidth="1"/>
    <col min="25" max="25" width="11.85546875" hidden="1" customWidth="1"/>
    <col min="26" max="26" width="11.42578125" hidden="1" customWidth="1"/>
    <col min="27" max="27" width="12.42578125" hidden="1" customWidth="1"/>
    <col min="28" max="28" width="15.85546875" hidden="1" customWidth="1"/>
    <col min="29" max="29" width="13.140625" hidden="1" customWidth="1"/>
    <col min="30" max="30" width="15.85546875" hidden="1" customWidth="1"/>
    <col min="31" max="31" width="22" hidden="1" customWidth="1"/>
    <col min="32" max="32" width="15.28515625" hidden="1" customWidth="1"/>
    <col min="33" max="34" width="15.42578125" hidden="1" customWidth="1"/>
    <col min="35" max="35" width="11.7109375" hidden="1" customWidth="1"/>
    <col min="36" max="36" width="16.85546875" hidden="1" customWidth="1"/>
    <col min="37" max="37" width="16.7109375" hidden="1" customWidth="1"/>
    <col min="38" max="39" width="15.7109375" hidden="1" customWidth="1"/>
    <col min="40" max="40" width="8.28515625" hidden="1" customWidth="1"/>
    <col min="41" max="41" width="21.5703125" style="252" hidden="1" customWidth="1"/>
    <col min="42" max="43" width="15.7109375" style="252" hidden="1" customWidth="1"/>
    <col min="44" max="44" width="15.7109375" style="256" hidden="1" customWidth="1"/>
    <col min="45" max="45" width="3.28515625" hidden="1" customWidth="1"/>
    <col min="46" max="46" width="16" hidden="1" customWidth="1"/>
    <col min="47" max="47" width="13.42578125" hidden="1" customWidth="1"/>
    <col min="48" max="48" width="17" hidden="1" customWidth="1"/>
    <col min="49" max="49" width="23.5703125" hidden="1" customWidth="1"/>
    <col min="50" max="50" width="3.85546875" hidden="1" customWidth="1"/>
    <col min="51" max="51" width="10.5703125" hidden="1" customWidth="1"/>
    <col min="52" max="52" width="12" hidden="1" customWidth="1"/>
    <col min="53" max="53" width="20.42578125" hidden="1" customWidth="1"/>
    <col min="54" max="54" width="2.5703125" hidden="1" customWidth="1"/>
    <col min="55" max="55" width="11.85546875" hidden="1" customWidth="1"/>
    <col min="56" max="56" width="14.28515625" hidden="1" customWidth="1"/>
    <col min="57" max="57" width="17.42578125" hidden="1" customWidth="1"/>
    <col min="58" max="58" width="50.7109375" style="214" customWidth="1"/>
    <col min="59" max="59" width="10.140625" style="214" customWidth="1"/>
    <col min="60" max="60" width="9.140625" style="272" customWidth="1"/>
    <col min="61" max="61" width="12.42578125" style="272" customWidth="1"/>
    <col min="62" max="62" width="9.140625" style="272" customWidth="1"/>
    <col min="63" max="63" width="11.140625" style="272" customWidth="1"/>
    <col min="64" max="64" width="9.140625" style="272" customWidth="1"/>
    <col min="65" max="65" width="12" style="272" customWidth="1"/>
    <col min="66" max="66" width="9.140625" style="272" customWidth="1"/>
    <col min="67" max="67" width="11" style="272" customWidth="1"/>
    <col min="68" max="68" width="9.140625" style="272" customWidth="1"/>
    <col min="69" max="70" width="13" style="272" customWidth="1"/>
    <col min="71" max="71" width="9.140625" style="214"/>
    <col min="72" max="72" width="12.140625" style="214" customWidth="1"/>
    <col min="73" max="76" width="9.140625" style="214"/>
    <col min="77" max="77" width="8.85546875" style="214" bestFit="1" customWidth="1"/>
    <col min="78" max="83" width="9.140625" style="214"/>
    <col min="84" max="107" width="0" style="214" hidden="1" customWidth="1"/>
    <col min="108" max="16384" width="9.140625" style="214"/>
  </cols>
  <sheetData>
    <row r="1" spans="1:106" ht="33" customHeight="1" thickBot="1" x14ac:dyDescent="0.4">
      <c r="I1" s="20" t="s">
        <v>506</v>
      </c>
      <c r="J1" s="20" t="s">
        <v>505</v>
      </c>
      <c r="K1" s="20" t="s">
        <v>506</v>
      </c>
      <c r="L1" s="20" t="s">
        <v>505</v>
      </c>
      <c r="N1" s="329"/>
      <c r="O1" s="329"/>
      <c r="P1" s="329"/>
      <c r="Q1" s="329"/>
      <c r="S1" s="330" t="s">
        <v>528</v>
      </c>
      <c r="T1" s="330"/>
      <c r="U1" s="330"/>
      <c r="V1" s="330"/>
      <c r="X1" s="331" t="s">
        <v>754</v>
      </c>
      <c r="Y1" s="332"/>
      <c r="Z1" s="332"/>
      <c r="AA1" s="332"/>
      <c r="AB1" s="332"/>
      <c r="AC1" s="282"/>
      <c r="AD1" s="282"/>
      <c r="AF1" s="333" t="s">
        <v>753</v>
      </c>
      <c r="AG1" s="333"/>
      <c r="AH1" s="55"/>
      <c r="AI1" s="55"/>
      <c r="AT1" s="12" t="s">
        <v>654</v>
      </c>
      <c r="AU1" s="12" t="s">
        <v>655</v>
      </c>
      <c r="AV1" s="12" t="s">
        <v>656</v>
      </c>
      <c r="AY1" s="12" t="s">
        <v>657</v>
      </c>
      <c r="AZ1" s="12" t="s">
        <v>658</v>
      </c>
      <c r="BA1" s="12" t="s">
        <v>659</v>
      </c>
      <c r="BC1" s="334" t="s">
        <v>546</v>
      </c>
      <c r="BD1" s="334"/>
      <c r="BE1" s="334"/>
    </row>
    <row r="2" spans="1:106" ht="21.75" customHeight="1" thickBot="1" x14ac:dyDescent="0.4">
      <c r="H2" s="326" t="s">
        <v>481</v>
      </c>
      <c r="I2" s="326"/>
      <c r="J2" s="326"/>
      <c r="K2" s="326"/>
      <c r="L2" s="326"/>
      <c r="M2" s="17"/>
      <c r="N2" s="326" t="s">
        <v>490</v>
      </c>
      <c r="O2" s="326"/>
      <c r="P2" s="326"/>
      <c r="Q2" s="326"/>
      <c r="S2" s="317" t="s">
        <v>480</v>
      </c>
      <c r="T2" s="318"/>
      <c r="U2" s="318"/>
      <c r="V2" s="324"/>
      <c r="X2" s="319" t="s">
        <v>520</v>
      </c>
      <c r="Y2" s="319"/>
      <c r="Z2" s="319"/>
      <c r="AA2" s="319"/>
      <c r="AB2" s="16"/>
      <c r="AC2" s="16" t="s">
        <v>756</v>
      </c>
      <c r="AD2" s="16" t="s">
        <v>756</v>
      </c>
      <c r="AF2" s="327" t="s">
        <v>664</v>
      </c>
      <c r="AG2" s="328"/>
      <c r="AH2" s="56"/>
      <c r="AI2" s="56"/>
      <c r="AJ2" s="324" t="s">
        <v>530</v>
      </c>
      <c r="AK2" s="319"/>
      <c r="AL2" s="319"/>
      <c r="AM2" s="319"/>
      <c r="AN2" s="231"/>
      <c r="AO2" s="325" t="s">
        <v>819</v>
      </c>
      <c r="AP2" s="325"/>
      <c r="AQ2" s="325"/>
      <c r="AR2" s="325"/>
      <c r="AT2" s="319" t="s">
        <v>594</v>
      </c>
      <c r="AU2" s="319"/>
      <c r="AV2" s="319"/>
      <c r="AW2" s="319"/>
      <c r="AY2" s="317" t="s">
        <v>663</v>
      </c>
      <c r="AZ2" s="318"/>
      <c r="BA2" s="318"/>
      <c r="BC2" s="319" t="s">
        <v>504</v>
      </c>
      <c r="BD2" s="319"/>
      <c r="BE2" s="319"/>
      <c r="BH2" s="320" t="s">
        <v>948</v>
      </c>
      <c r="BI2" s="321"/>
      <c r="BJ2" s="321"/>
      <c r="BK2" s="321"/>
      <c r="BL2" s="321"/>
      <c r="BM2" s="321"/>
      <c r="BN2" s="321"/>
      <c r="BO2" s="321"/>
      <c r="BP2" s="321"/>
      <c r="BQ2" s="322"/>
      <c r="BR2" s="301"/>
      <c r="BS2" s="320" t="s">
        <v>949</v>
      </c>
      <c r="BT2" s="321"/>
      <c r="BU2" s="321"/>
      <c r="BV2" s="321"/>
      <c r="BX2" s="320" t="s">
        <v>950</v>
      </c>
      <c r="BY2" s="321"/>
      <c r="BZ2" s="321"/>
      <c r="CA2" s="321"/>
      <c r="CB2" s="321"/>
      <c r="CC2" s="322"/>
      <c r="CG2" s="320" t="s">
        <v>948</v>
      </c>
      <c r="CH2" s="321"/>
      <c r="CI2" s="321"/>
      <c r="CJ2" s="321"/>
      <c r="CK2" s="321"/>
      <c r="CL2" s="321"/>
      <c r="CM2" s="321"/>
      <c r="CN2" s="321"/>
      <c r="CO2" s="321"/>
      <c r="CP2" s="322"/>
      <c r="CQ2" s="301"/>
      <c r="CR2" s="320" t="s">
        <v>949</v>
      </c>
      <c r="CS2" s="321"/>
      <c r="CT2" s="321"/>
      <c r="CU2" s="321"/>
      <c r="CW2" s="320" t="s">
        <v>950</v>
      </c>
      <c r="CX2" s="321"/>
      <c r="CY2" s="321"/>
      <c r="CZ2" s="321"/>
      <c r="DA2" s="321"/>
      <c r="DB2" s="322"/>
    </row>
    <row r="3" spans="1:106" ht="65.25" customHeight="1" thickBot="1" x14ac:dyDescent="0.3">
      <c r="A3" s="241" t="s">
        <v>683</v>
      </c>
      <c r="B3" s="241" t="s">
        <v>378</v>
      </c>
      <c r="C3" s="241" t="s">
        <v>379</v>
      </c>
      <c r="D3" s="241" t="s">
        <v>380</v>
      </c>
      <c r="E3" s="242" t="s">
        <v>381</v>
      </c>
      <c r="F3" s="242" t="s">
        <v>675</v>
      </c>
      <c r="G3" s="242" t="s">
        <v>672</v>
      </c>
      <c r="H3" s="10" t="s">
        <v>731</v>
      </c>
      <c r="I3" s="7" t="s">
        <v>732</v>
      </c>
      <c r="J3" s="7" t="s">
        <v>733</v>
      </c>
      <c r="K3" s="7" t="s">
        <v>734</v>
      </c>
      <c r="L3" s="7" t="s">
        <v>735</v>
      </c>
      <c r="M3" s="7"/>
      <c r="N3" s="7" t="s">
        <v>491</v>
      </c>
      <c r="O3" s="7" t="s">
        <v>492</v>
      </c>
      <c r="P3" s="7" t="s">
        <v>493</v>
      </c>
      <c r="Q3" s="7" t="s">
        <v>494</v>
      </c>
      <c r="S3" s="4" t="s">
        <v>486</v>
      </c>
      <c r="T3" s="4" t="s">
        <v>487</v>
      </c>
      <c r="U3" s="4" t="s">
        <v>488</v>
      </c>
      <c r="V3" s="4" t="s">
        <v>489</v>
      </c>
      <c r="X3" s="4" t="s">
        <v>514</v>
      </c>
      <c r="Y3" s="4" t="s">
        <v>515</v>
      </c>
      <c r="Z3" s="4" t="s">
        <v>516</v>
      </c>
      <c r="AA3" s="4" t="s">
        <v>517</v>
      </c>
      <c r="AB3" s="4" t="s">
        <v>758</v>
      </c>
      <c r="AC3" s="4" t="s">
        <v>755</v>
      </c>
      <c r="AD3" s="4" t="s">
        <v>757</v>
      </c>
      <c r="AF3" s="54" t="s">
        <v>549</v>
      </c>
      <c r="AG3" s="54" t="s">
        <v>550</v>
      </c>
      <c r="AH3" s="18" t="s">
        <v>771</v>
      </c>
      <c r="AI3" s="54"/>
      <c r="AJ3" s="18" t="s">
        <v>498</v>
      </c>
      <c r="AK3" s="18" t="s">
        <v>495</v>
      </c>
      <c r="AL3" s="18" t="s">
        <v>496</v>
      </c>
      <c r="AM3" s="18" t="s">
        <v>497</v>
      </c>
      <c r="AN3" s="18" t="s">
        <v>765</v>
      </c>
      <c r="AO3" s="18" t="s">
        <v>815</v>
      </c>
      <c r="AP3" s="18" t="s">
        <v>680</v>
      </c>
      <c r="AQ3" s="18" t="s">
        <v>681</v>
      </c>
      <c r="AR3" s="257" t="s">
        <v>682</v>
      </c>
      <c r="AT3" s="18" t="s">
        <v>499</v>
      </c>
      <c r="AU3" s="18" t="s">
        <v>500</v>
      </c>
      <c r="AV3" s="18" t="s">
        <v>502</v>
      </c>
      <c r="AW3" s="18" t="s">
        <v>501</v>
      </c>
      <c r="AY3" s="18" t="s">
        <v>660</v>
      </c>
      <c r="AZ3" s="18" t="s">
        <v>661</v>
      </c>
      <c r="BA3" s="18" t="s">
        <v>662</v>
      </c>
      <c r="BC3" s="18" t="s">
        <v>660</v>
      </c>
      <c r="BD3" s="18" t="s">
        <v>661</v>
      </c>
      <c r="BE3" s="18" t="s">
        <v>662</v>
      </c>
      <c r="BF3" s="18" t="s">
        <v>1026</v>
      </c>
      <c r="BH3" s="54" t="s">
        <v>772</v>
      </c>
      <c r="BI3" s="54" t="s">
        <v>777</v>
      </c>
      <c r="BJ3" s="54" t="s">
        <v>773</v>
      </c>
      <c r="BK3" s="54" t="s">
        <v>777</v>
      </c>
      <c r="BL3" s="54" t="s">
        <v>774</v>
      </c>
      <c r="BM3" s="54" t="s">
        <v>777</v>
      </c>
      <c r="BN3" s="54" t="s">
        <v>775</v>
      </c>
      <c r="BO3" s="54" t="s">
        <v>777</v>
      </c>
      <c r="BP3" s="54" t="s">
        <v>776</v>
      </c>
      <c r="BQ3" s="54" t="s">
        <v>777</v>
      </c>
      <c r="BR3" s="18"/>
      <c r="BS3" s="54" t="s">
        <v>951</v>
      </c>
      <c r="BT3" s="54" t="s">
        <v>777</v>
      </c>
      <c r="BU3" s="54" t="s">
        <v>952</v>
      </c>
      <c r="BV3" s="54" t="s">
        <v>777</v>
      </c>
      <c r="BX3" s="54" t="s">
        <v>954</v>
      </c>
      <c r="BY3" s="54" t="s">
        <v>777</v>
      </c>
      <c r="BZ3" s="54" t="s">
        <v>953</v>
      </c>
      <c r="CA3" s="54" t="s">
        <v>777</v>
      </c>
      <c r="CB3" s="54" t="s">
        <v>955</v>
      </c>
      <c r="CC3" s="54" t="s">
        <v>777</v>
      </c>
      <c r="CG3" s="310" t="s">
        <v>772</v>
      </c>
      <c r="CH3" s="310" t="s">
        <v>777</v>
      </c>
      <c r="CI3" s="310" t="s">
        <v>773</v>
      </c>
      <c r="CJ3" s="310" t="s">
        <v>777</v>
      </c>
      <c r="CK3" s="310" t="s">
        <v>774</v>
      </c>
      <c r="CL3" s="310" t="s">
        <v>777</v>
      </c>
      <c r="CM3" s="310" t="s">
        <v>775</v>
      </c>
      <c r="CN3" s="310" t="s">
        <v>777</v>
      </c>
      <c r="CO3" s="310" t="s">
        <v>776</v>
      </c>
      <c r="CP3" s="310" t="s">
        <v>777</v>
      </c>
      <c r="CQ3" s="311"/>
      <c r="CR3" s="310" t="s">
        <v>951</v>
      </c>
      <c r="CS3" s="310" t="s">
        <v>777</v>
      </c>
      <c r="CT3" s="310" t="s">
        <v>952</v>
      </c>
      <c r="CU3" s="310" t="s">
        <v>777</v>
      </c>
      <c r="CW3" s="310" t="s">
        <v>954</v>
      </c>
      <c r="CX3" s="310" t="s">
        <v>777</v>
      </c>
      <c r="CY3" s="310" t="s">
        <v>953</v>
      </c>
      <c r="CZ3" s="310" t="s">
        <v>777</v>
      </c>
      <c r="DA3" s="310" t="s">
        <v>955</v>
      </c>
      <c r="DB3" s="310" t="s">
        <v>777</v>
      </c>
    </row>
    <row r="4" spans="1:106" s="187" customFormat="1" ht="26.25" x14ac:dyDescent="0.25">
      <c r="A4" s="243" t="s">
        <v>764</v>
      </c>
      <c r="B4" s="243" t="s">
        <v>523</v>
      </c>
      <c r="C4" s="244" t="s">
        <v>382</v>
      </c>
      <c r="D4" s="244">
        <v>9313096</v>
      </c>
      <c r="E4" s="245" t="s">
        <v>120</v>
      </c>
      <c r="F4" s="245"/>
      <c r="G4" s="236"/>
      <c r="H4" s="236">
        <f>IFERROR(INDEX(RemainingOnBoard_RAW!U:U,MATCH('IMO 2020_Operator''s Comment'!D4,RemainingOnBoard_RAW!B:B,0))," ")</f>
        <v>43778.652777777781</v>
      </c>
      <c r="I4" s="186">
        <f>IFERROR(INDEX(RemainingOnBoard_RAW!V:V,MATCH('IMO 2020_Operator''s Comment'!D4,RemainingOnBoard_RAW!B:B,0))," ")</f>
        <v>24.8</v>
      </c>
      <c r="J4" s="186">
        <f>IFERROR(INDEX(RemainingOnBoard_RAW!W:W,MATCH('IMO 2020_Operator''s Comment'!D4,RemainingOnBoard_RAW!B:B,0)),"")</f>
        <v>0</v>
      </c>
      <c r="K4" s="186">
        <f>IFERROR(INDEX(RemainingOnBoard_RAW!X:X,MATCH('IMO 2020_Operator''s Comment'!D4,RemainingOnBoard_RAW!B:B,0)),"")</f>
        <v>0</v>
      </c>
      <c r="L4" s="186">
        <f>IFERROR(INDEX(RemainingOnBoard_RAW!Y:Y,MATCH('IMO 2020_Operator''s Comment'!D4,RemainingOnBoard_RAW!B:B,0)),"")</f>
        <v>38</v>
      </c>
      <c r="M4" s="186"/>
      <c r="N4" s="186">
        <f>IFERROR(INDEX(RemainingOnBoard_RAW!AJ:AJ,MATCH('IMO 2020_Operator''s Comment'!D4,RemainingOnBoard_RAW!B:B,0))," ")</f>
        <v>469</v>
      </c>
      <c r="O4" s="186">
        <f>IFERROR(INDEX(RemainingOnBoard_RAW!AK:AK,MATCH('IMO 2020_Operator''s Comment'!D4,RemainingOnBoard_RAW!B:B,0))," ")</f>
        <v>659.3</v>
      </c>
      <c r="P4" s="186">
        <f>IFERROR(INDEX(RemainingOnBoard_RAW!AL:AL,MATCH('IMO 2020_Operator''s Comment'!D4,RemainingOnBoard_RAW!B:B,0))," ")</f>
        <v>0</v>
      </c>
      <c r="Q4" s="186">
        <f>IFERROR(INDEX(RemainingOnBoard_RAW!AM:AM,MATCH('IMO 2020_Operator''s Comment'!D4,RemainingOnBoard_RAW!B:B,0))," ")</f>
        <v>931.73999999999899</v>
      </c>
      <c r="S4" s="188">
        <v>0.55000000000000004</v>
      </c>
      <c r="T4" s="188">
        <v>0.1</v>
      </c>
      <c r="U4" s="188">
        <v>0.15</v>
      </c>
      <c r="V4" s="188">
        <v>0.2</v>
      </c>
      <c r="X4" s="189">
        <f>INDEX(Intermediate!L:L,MATCH('IMO 2020_Operator''s Comment'!E4,Intermediate!B:B,0))</f>
        <v>2.5</v>
      </c>
      <c r="Y4" s="189">
        <f>INDEX(Intermediate!M:M,MATCH('IMO 2020_Operator''s Comment'!E4,Intermediate!B:B,0))</f>
        <v>9.5</v>
      </c>
      <c r="Z4" s="189">
        <f>INDEX(Intermediate!N:N,MATCH('IMO 2020_Operator''s Comment'!E4,Intermediate!B:B,0))</f>
        <v>18.600000000000001</v>
      </c>
      <c r="AA4" s="189">
        <f>INDEX(Intermediate!O:O,MATCH('IMO 2020_Operator''s Comment'!E4,Intermediate!B:B,0))</f>
        <v>22.1</v>
      </c>
      <c r="AB4" s="189">
        <f t="shared" ref="AB4:AB71" si="0">IFERROR(SUMPRODUCT(S4:V4,X4:AA4),"")</f>
        <v>9.5350000000000001</v>
      </c>
      <c r="AC4" s="189">
        <f>IFERROR(INDEX('Monthly_Consumption _Trend'!R:R,MATCH('IMO 2020_Operator''s Comment'!D4,'Monthly_Consumption _Trend'!D:D,0))/30,"")</f>
        <v>3.0156666666666667</v>
      </c>
      <c r="AD4" s="189">
        <f>IFERROR(MIN(AB4,AC4),AB4)</f>
        <v>3.0156666666666667</v>
      </c>
      <c r="AF4" s="190">
        <f t="shared" ref="AF4:AF28" si="1">IFERROR(N4/SUM(N4:Q4), "")</f>
        <v>0.22766548222364624</v>
      </c>
      <c r="AG4" s="190">
        <f t="shared" ref="AG4:AG71" si="2">IFERROR(1-AF4,"")</f>
        <v>0.77233451777635376</v>
      </c>
      <c r="AH4" s="190"/>
      <c r="AI4" s="190"/>
      <c r="AJ4" s="189">
        <f>IFERROR($AD4*92,"")</f>
        <v>277.44133333333332</v>
      </c>
      <c r="AK4" s="189">
        <f>IFERROR($AD4*61,"")</f>
        <v>183.95566666666667</v>
      </c>
      <c r="AL4" s="189">
        <f>IFERROR($AD4*31,"")</f>
        <v>93.485666666666674</v>
      </c>
      <c r="AM4" s="189">
        <f>IFERROR($AD4*15,"")</f>
        <v>45.234999999999999</v>
      </c>
      <c r="AN4" s="191">
        <v>4</v>
      </c>
      <c r="AO4" s="261" t="str">
        <f>INDEX([1]Intermediate!$D:$D,MATCH(E4,[1]Intermediate!$B:$B,0))</f>
        <v>4 pcs. 181,2/ 181,2/112,8/112,8</v>
      </c>
      <c r="AP4" s="261" t="str">
        <f>INDEX([1]Intermediate!$E:$E,MATCH(E4,[1]Intermediate!$B:$B,0))</f>
        <v>2 pcs. 16,1/ 16,1</v>
      </c>
      <c r="AQ4" s="261" t="str">
        <f>INDEX([1]Intermediate!$F:$F,MATCH(E4,[1]Intermediate!$B:$B,0))</f>
        <v>2 pcs. 20,1/ 20,1</v>
      </c>
      <c r="AR4" s="267">
        <f>INDEX([1]Intermediate!$J:$J,MATCH(E4,[1]Intermediate!$B:$B,0))</f>
        <v>0.95</v>
      </c>
      <c r="AT4" s="189">
        <f>IFERROR($AD4*31,"")</f>
        <v>93.485666666666674</v>
      </c>
      <c r="AU4" s="189">
        <f>IFERROR($AD4*20,"")</f>
        <v>60.313333333333333</v>
      </c>
      <c r="AV4" s="189">
        <f>IFERROR($AD4*15,"")</f>
        <v>45.234999999999999</v>
      </c>
      <c r="AW4" s="192" t="s">
        <v>529</v>
      </c>
      <c r="AY4" s="192" t="str">
        <f>IFERROR(IF($I4+$K4-AT4&lt;0,"Okay", "High Stock"),"")</f>
        <v>Okay</v>
      </c>
      <c r="AZ4" s="192" t="str">
        <f>IFERROR(IF($I4+$K4-AU4&lt;0,"Okay", "High Stock"),"")</f>
        <v>Okay</v>
      </c>
      <c r="BA4" s="192" t="str">
        <f>IFERROR(IF($I4+$K4-AV4&lt;0,"Okay", "High Stock"),"")</f>
        <v>Okay</v>
      </c>
      <c r="BC4" s="191">
        <f>IF(IFERROR($I4+$K4-AT4,0)&lt;=0,0,IFERROR($I4+$K4-AT4,0))</f>
        <v>0</v>
      </c>
      <c r="BD4" s="191">
        <f>IF(IFERROR($I4+$K4-AU4,0)&lt;=0,0,IFERROR($I4+$K4-AU4,0))</f>
        <v>0</v>
      </c>
      <c r="BE4" s="191">
        <f>IF(IFERROR($I4+$K4-AV4,0)&lt;=0, 0,IFERROR($I4+$K4-AV4,0))</f>
        <v>0</v>
      </c>
      <c r="BF4" s="245" t="s">
        <v>1017</v>
      </c>
      <c r="BH4" s="286">
        <v>181.2</v>
      </c>
      <c r="BI4" s="286" t="s">
        <v>612</v>
      </c>
      <c r="BJ4" s="286">
        <v>181.2</v>
      </c>
      <c r="BK4" s="286" t="s">
        <v>612</v>
      </c>
      <c r="BL4" s="286">
        <v>112.8</v>
      </c>
      <c r="BM4" s="286" t="s">
        <v>613</v>
      </c>
      <c r="BN4" s="286">
        <v>112.8</v>
      </c>
      <c r="BO4" s="286" t="s">
        <v>612</v>
      </c>
      <c r="BP4" s="286"/>
      <c r="BQ4" s="286"/>
      <c r="BR4" s="286"/>
      <c r="BS4" s="286">
        <v>16.100000000000001</v>
      </c>
      <c r="BT4" s="286" t="s">
        <v>613</v>
      </c>
      <c r="BU4" s="286">
        <v>16.100000000000001</v>
      </c>
      <c r="BV4" s="286" t="s">
        <v>613</v>
      </c>
      <c r="BX4" s="286">
        <v>20.100000000000001</v>
      </c>
      <c r="BY4" s="286" t="s">
        <v>613</v>
      </c>
      <c r="BZ4" s="286">
        <v>20.100000000000001</v>
      </c>
      <c r="CA4" s="286" t="s">
        <v>613</v>
      </c>
      <c r="CB4" s="286"/>
      <c r="CC4" s="286"/>
      <c r="CG4" s="192">
        <f>IF(BI4=CH4,0,1)</f>
        <v>0</v>
      </c>
      <c r="CH4" s="192" t="str">
        <f>INDEX('[2]Tank Cleaning Status'!$P:$P, MATCH(E4,'[2]Tank Cleaning Status'!$E:$E,0))</f>
        <v>No</v>
      </c>
      <c r="CI4" s="192">
        <f>IF(BK4=CJ4,0,1)</f>
        <v>0</v>
      </c>
      <c r="CJ4" s="192" t="str">
        <f>INDEX('[2]Tank Cleaning Status'!$R:$R, MATCH(E4,'[2]Tank Cleaning Status'!$E:$E,0))</f>
        <v>No</v>
      </c>
      <c r="CK4" s="192">
        <f>IF(BM4=CL4,0,1)</f>
        <v>0</v>
      </c>
      <c r="CL4" s="192" t="str">
        <f>INDEX('[2]Tank Cleaning Status'!$T:$T, MATCH(E4,'[2]Tank Cleaning Status'!$E:$E,0))</f>
        <v>Yes</v>
      </c>
      <c r="CM4" s="192">
        <f>IF(BO4=CN4,0,1)</f>
        <v>0</v>
      </c>
      <c r="CN4" s="192" t="str">
        <f>INDEX('[2]Tank Cleaning Status'!$V:$V, MATCH(E4,'[2]Tank Cleaning Status'!$E:$E,0))</f>
        <v>No</v>
      </c>
      <c r="CO4" s="192">
        <f>IF(BQ4=CP4,0,1)</f>
        <v>0</v>
      </c>
      <c r="CP4" s="192">
        <f>INDEX('[2]Tank Cleaning Status'!$X:$X, MATCH(E4,'[2]Tank Cleaning Status'!$E:$E,0))</f>
        <v>0</v>
      </c>
      <c r="CQ4" s="192"/>
      <c r="CR4" s="192">
        <f>IF(BT4=CS4,0,1)</f>
        <v>0</v>
      </c>
      <c r="CS4" s="192" t="str">
        <f>INDEX('[2]Tank Cleaning Status'!$AA:$AA, MATCH(E4,'[2]Tank Cleaning Status'!$E:$E,0))</f>
        <v>Yes</v>
      </c>
      <c r="CT4" s="192">
        <f>IF(BV4=CU4,0,1)</f>
        <v>0</v>
      </c>
      <c r="CU4" s="192" t="str">
        <f>INDEX('[2]Tank Cleaning Status'!$AC:$AC, MATCH(E4,'[2]Tank Cleaning Status'!$E:$E,0))</f>
        <v>Yes</v>
      </c>
      <c r="CV4" s="192"/>
      <c r="CW4" s="192">
        <f>IF(BY4=CX4,0,1)</f>
        <v>0</v>
      </c>
      <c r="CX4" s="192" t="str">
        <f>INDEX('[2]Tank Cleaning Status'!$AF:$AF, MATCH(E4,'[2]Tank Cleaning Status'!$E:$E,0))</f>
        <v>Yes</v>
      </c>
      <c r="CY4" s="192">
        <f>IF(CA4=CZ4,0,1)</f>
        <v>0</v>
      </c>
      <c r="CZ4" s="192" t="str">
        <f>INDEX('[2]Tank Cleaning Status'!$AH:$AH, MATCH(E4,'[2]Tank Cleaning Status'!$E:$E,0))</f>
        <v>Yes</v>
      </c>
      <c r="DA4" s="192"/>
      <c r="DB4" s="192">
        <f>INDEX('[2]Tank Cleaning Status'!$AJ:$AJ, MATCH(E4,'[2]Tank Cleaning Status'!$E:$E,0))</f>
        <v>0</v>
      </c>
    </row>
    <row r="5" spans="1:106" s="187" customFormat="1" ht="39" x14ac:dyDescent="0.25">
      <c r="A5" s="246" t="str">
        <f>LEFT(RIGHT(INDEX([3]Intermediate!$U:$U,MATCH(E5,[3]Intermediate!$V:$V,0)),7),3)</f>
        <v>AJE</v>
      </c>
      <c r="B5" s="246" t="s">
        <v>523</v>
      </c>
      <c r="C5" s="183" t="s">
        <v>382</v>
      </c>
      <c r="D5" s="183">
        <v>9313101</v>
      </c>
      <c r="E5" s="184" t="s">
        <v>122</v>
      </c>
      <c r="F5" s="184"/>
      <c r="G5" s="236"/>
      <c r="H5" s="236">
        <f>IFERROR(INDEX(RemainingOnBoard_RAW!U:U,MATCH('IMO 2020_Operator''s Comment'!D5,RemainingOnBoard_RAW!B:B,0))," ")</f>
        <v>43780.666666666664</v>
      </c>
      <c r="I5" s="186">
        <f>IFERROR(INDEX(RemainingOnBoard_RAW!V:V,MATCH('IMO 2020_Operator''s Comment'!D5,RemainingOnBoard_RAW!B:B,0))," ")</f>
        <v>65.400000000000006</v>
      </c>
      <c r="J5" s="186">
        <f>IFERROR(INDEX(RemainingOnBoard_RAW!W:W,MATCH('IMO 2020_Operator''s Comment'!D5,RemainingOnBoard_RAW!B:B,0)),"")</f>
        <v>0</v>
      </c>
      <c r="K5" s="186">
        <f>IFERROR(INDEX(RemainingOnBoard_RAW!X:X,MATCH('IMO 2020_Operator''s Comment'!D5,RemainingOnBoard_RAW!B:B,0)),"")</f>
        <v>0</v>
      </c>
      <c r="L5" s="186">
        <f>IFERROR(INDEX(RemainingOnBoard_RAW!Y:Y,MATCH('IMO 2020_Operator''s Comment'!D5,RemainingOnBoard_RAW!B:B,0)),"")</f>
        <v>128.80000000000001</v>
      </c>
      <c r="M5" s="186"/>
      <c r="N5" s="186">
        <f>IFERROR(INDEX(RemainingOnBoard_RAW!AJ:AJ,MATCH('IMO 2020_Operator''s Comment'!D5,RemainingOnBoard_RAW!B:B,0))," ")</f>
        <v>981</v>
      </c>
      <c r="O5" s="186">
        <f>IFERROR(INDEX(RemainingOnBoard_RAW!AK:AK,MATCH('IMO 2020_Operator''s Comment'!D5,RemainingOnBoard_RAW!B:B,0))," ")</f>
        <v>0</v>
      </c>
      <c r="P5" s="186">
        <f>IFERROR(INDEX(RemainingOnBoard_RAW!AL:AL,MATCH('IMO 2020_Operator''s Comment'!D5,RemainingOnBoard_RAW!B:B,0))," ")</f>
        <v>0</v>
      </c>
      <c r="Q5" s="186">
        <f>IFERROR(INDEX(RemainingOnBoard_RAW!AM:AM,MATCH('IMO 2020_Operator''s Comment'!D5,RemainingOnBoard_RAW!B:B,0))," ")</f>
        <v>892.45</v>
      </c>
      <c r="S5" s="188">
        <v>0.55000000000000004</v>
      </c>
      <c r="T5" s="188">
        <v>0.1</v>
      </c>
      <c r="U5" s="188">
        <v>0.15</v>
      </c>
      <c r="V5" s="188">
        <v>0.2</v>
      </c>
      <c r="X5" s="189">
        <f>INDEX(Intermediate!L:L,MATCH('IMO 2020_Operator''s Comment'!E5,Intermediate!B:B,0))</f>
        <v>2.1</v>
      </c>
      <c r="Y5" s="189">
        <f>INDEX(Intermediate!M:M,MATCH('IMO 2020_Operator''s Comment'!E5,Intermediate!B:B,0))</f>
        <v>9.1999999999999993</v>
      </c>
      <c r="Z5" s="189">
        <f>INDEX(Intermediate!N:N,MATCH('IMO 2020_Operator''s Comment'!E5,Intermediate!B:B,0))</f>
        <v>17.8</v>
      </c>
      <c r="AA5" s="189">
        <f>INDEX(Intermediate!O:O,MATCH('IMO 2020_Operator''s Comment'!E5,Intermediate!B:B,0))</f>
        <v>21.1</v>
      </c>
      <c r="AB5" s="189">
        <f t="shared" si="0"/>
        <v>8.9649999999999999</v>
      </c>
      <c r="AC5" s="189">
        <f>IFERROR(INDEX('Monthly_Consumption _Trend'!R:R,MATCH('IMO 2020_Operator''s Comment'!D5,'Monthly_Consumption _Trend'!D:D,0))/30,"")</f>
        <v>3.1676666666666669</v>
      </c>
      <c r="AD5" s="189">
        <f t="shared" ref="AD5:AD74" si="3">IFERROR(MIN(AB5,AC5),AB5)</f>
        <v>3.1676666666666669</v>
      </c>
      <c r="AF5" s="190">
        <f t="shared" si="1"/>
        <v>0.52363286983906698</v>
      </c>
      <c r="AG5" s="190">
        <f t="shared" si="2"/>
        <v>0.47636713016093302</v>
      </c>
      <c r="AH5" s="190"/>
      <c r="AI5" s="190"/>
      <c r="AJ5" s="189">
        <f t="shared" ref="AJ5:AJ74" si="4">IFERROR($AD5*92,"")</f>
        <v>291.42533333333336</v>
      </c>
      <c r="AK5" s="189">
        <f t="shared" ref="AK5:AK74" si="5">IFERROR($AD5*61,"")</f>
        <v>193.22766666666666</v>
      </c>
      <c r="AL5" s="189">
        <f t="shared" ref="AL5:AL74" si="6">IFERROR($AD5*31,"")</f>
        <v>98.197666666666677</v>
      </c>
      <c r="AM5" s="189">
        <f t="shared" ref="AM5:AM74" si="7">IFERROR($AD5*15,"")</f>
        <v>47.515000000000001</v>
      </c>
      <c r="AN5" s="191">
        <v>4</v>
      </c>
      <c r="AO5" s="262" t="str">
        <f>INDEX([1]Intermediate!$D:$D,MATCH(E5,[1]Intermediate!$B:$B,0))</f>
        <v>4 pcs. 181,2/181,2/112,8/ 112,8</v>
      </c>
      <c r="AP5" s="262" t="str">
        <f>INDEX([1]Intermediate!$E:$E,MATCH(E5,[1]Intermediate!$B:$B,0))</f>
        <v>2 pcs. 16,1/ 16,1</v>
      </c>
      <c r="AQ5" s="262" t="str">
        <f>INDEX([1]Intermediate!$F:$F,MATCH(E5,[1]Intermediate!$B:$B,0))</f>
        <v>2 pcs. 20,1/ 20,1</v>
      </c>
      <c r="AR5" s="267">
        <f>INDEX([1]Intermediate!$J:$J,MATCH(E5,[1]Intermediate!$B:$B,0))</f>
        <v>0.95</v>
      </c>
      <c r="AT5" s="189">
        <f t="shared" ref="AT5:AT74" si="8">IFERROR($AD5*31,"")</f>
        <v>98.197666666666677</v>
      </c>
      <c r="AU5" s="189">
        <f t="shared" ref="AU5:AU74" si="9">IFERROR($AD5*20,"")</f>
        <v>63.353333333333339</v>
      </c>
      <c r="AV5" s="189">
        <f t="shared" ref="AV5:AV74" si="10">IFERROR($AD5*15,"")</f>
        <v>47.515000000000001</v>
      </c>
      <c r="AW5" s="192" t="s">
        <v>529</v>
      </c>
      <c r="AY5" s="192" t="str">
        <f t="shared" ref="AY5:BA24" si="11">IFERROR(IF($I5+$K5-AT5&lt;0,"Okay", "High Stock"),"")</f>
        <v>Okay</v>
      </c>
      <c r="AZ5" s="192" t="str">
        <f t="shared" si="11"/>
        <v>High Stock</v>
      </c>
      <c r="BA5" s="192" t="str">
        <f t="shared" si="11"/>
        <v>High Stock</v>
      </c>
      <c r="BC5" s="191">
        <f t="shared" ref="BC5:BD75" si="12">IF(IFERROR($I5+$K5-AT5,0)&lt;=0,0,IFERROR($I5+$K5-AT5,0))</f>
        <v>0</v>
      </c>
      <c r="BD5" s="191">
        <f t="shared" si="12"/>
        <v>2.0466666666666669</v>
      </c>
      <c r="BE5" s="191">
        <f t="shared" ref="BE5:BE75" si="13">IF(IFERROR($I5+$K5-AV5,0)&lt;=0, 0,IFERROR($I5+$K5-AV5,0))</f>
        <v>17.885000000000005</v>
      </c>
      <c r="BF5" s="184" t="s">
        <v>1017</v>
      </c>
      <c r="BH5" s="286">
        <v>181.2</v>
      </c>
      <c r="BI5" s="286" t="s">
        <v>612</v>
      </c>
      <c r="BJ5" s="286">
        <v>181.2</v>
      </c>
      <c r="BK5" s="286" t="s">
        <v>612</v>
      </c>
      <c r="BL5" s="286">
        <v>112.8</v>
      </c>
      <c r="BM5" s="286" t="s">
        <v>613</v>
      </c>
      <c r="BN5" s="286">
        <v>112.8</v>
      </c>
      <c r="BO5" s="286" t="s">
        <v>613</v>
      </c>
      <c r="BP5" s="286"/>
      <c r="BQ5" s="286"/>
      <c r="BR5" s="286"/>
      <c r="BS5" s="286">
        <v>16.100000000000001</v>
      </c>
      <c r="BT5" s="286" t="s">
        <v>612</v>
      </c>
      <c r="BU5" s="286">
        <v>16.100000000000001</v>
      </c>
      <c r="BV5" s="286" t="s">
        <v>613</v>
      </c>
      <c r="BX5" s="286">
        <v>20.100000000000001</v>
      </c>
      <c r="BY5" s="286" t="s">
        <v>612</v>
      </c>
      <c r="BZ5" s="286">
        <v>20.100000000000001</v>
      </c>
      <c r="CA5" s="286" t="s">
        <v>613</v>
      </c>
      <c r="CB5" s="286"/>
      <c r="CC5" s="286"/>
      <c r="CG5" s="192">
        <f t="shared" ref="CG5:CG68" si="14">IF(BI5=CH5,0,1)</f>
        <v>0</v>
      </c>
      <c r="CH5" s="192" t="str">
        <f>INDEX('[2]Tank Cleaning Status'!$P:$P, MATCH(E5,'[2]Tank Cleaning Status'!$E:$E,0))</f>
        <v>No</v>
      </c>
      <c r="CI5" s="192">
        <f t="shared" ref="CI5:CI68" si="15">IF(BK5=CJ5,0,1)</f>
        <v>0</v>
      </c>
      <c r="CJ5" s="192" t="str">
        <f>INDEX('[2]Tank Cleaning Status'!$R:$R, MATCH(E5,'[2]Tank Cleaning Status'!$E:$E,0))</f>
        <v>No</v>
      </c>
      <c r="CK5" s="192">
        <f t="shared" ref="CK5:CK68" si="16">IF(BM5=CL5,0,1)</f>
        <v>0</v>
      </c>
      <c r="CL5" s="192" t="str">
        <f>INDEX('[2]Tank Cleaning Status'!$T:$T, MATCH(E5,'[2]Tank Cleaning Status'!$E:$E,0))</f>
        <v>Yes</v>
      </c>
      <c r="CM5" s="192">
        <f t="shared" ref="CM5:CM68" si="17">IF(BO5=CN5,0,1)</f>
        <v>0</v>
      </c>
      <c r="CN5" s="192" t="str">
        <f>INDEX('[2]Tank Cleaning Status'!$V:$V, MATCH(E5,'[2]Tank Cleaning Status'!$E:$E,0))</f>
        <v>Yes</v>
      </c>
      <c r="CO5" s="192">
        <f t="shared" ref="CO5:CO68" si="18">IF(BQ5=CP5,0,1)</f>
        <v>0</v>
      </c>
      <c r="CP5" s="192">
        <f>INDEX('[2]Tank Cleaning Status'!$X:$X, MATCH(E5,'[2]Tank Cleaning Status'!$E:$E,0))</f>
        <v>0</v>
      </c>
      <c r="CQ5" s="192"/>
      <c r="CR5" s="192">
        <f t="shared" ref="CR5:CR68" si="19">IF(BT5=CS5,0,1)</f>
        <v>0</v>
      </c>
      <c r="CS5" s="192" t="str">
        <f>INDEX('[2]Tank Cleaning Status'!$AA:$AA, MATCH(E5,'[2]Tank Cleaning Status'!$E:$E,0))</f>
        <v>No</v>
      </c>
      <c r="CT5" s="192">
        <f t="shared" ref="CT5:CT68" si="20">IF(BV5=CU5,0,1)</f>
        <v>0</v>
      </c>
      <c r="CU5" s="192" t="str">
        <f>INDEX('[2]Tank Cleaning Status'!$AC:$AC, MATCH(E5,'[2]Tank Cleaning Status'!$E:$E,0))</f>
        <v>Yes</v>
      </c>
      <c r="CV5" s="192"/>
      <c r="CW5" s="192">
        <f t="shared" ref="CW5:CW68" si="21">IF(BY5=CX5,0,1)</f>
        <v>0</v>
      </c>
      <c r="CX5" s="192" t="str">
        <f>INDEX('[2]Tank Cleaning Status'!$AF:$AF, MATCH(E5,'[2]Tank Cleaning Status'!$E:$E,0))</f>
        <v>No</v>
      </c>
      <c r="CY5" s="192">
        <f t="shared" ref="CY5:CY68" si="22">IF(CA5=CZ5,0,1)</f>
        <v>0</v>
      </c>
      <c r="CZ5" s="192" t="str">
        <f>INDEX('[2]Tank Cleaning Status'!$AH:$AH, MATCH(E5,'[2]Tank Cleaning Status'!$E:$E,0))</f>
        <v>Yes</v>
      </c>
      <c r="DA5" s="192"/>
      <c r="DB5" s="192">
        <f>INDEX('[2]Tank Cleaning Status'!$AJ:$AJ, MATCH(E5,'[2]Tank Cleaning Status'!$E:$E,0))</f>
        <v>0</v>
      </c>
    </row>
    <row r="6" spans="1:106" s="187" customFormat="1" ht="26.25" x14ac:dyDescent="0.25">
      <c r="A6" s="246" t="str">
        <f>LEFT(RIGHT(INDEX([3]Intermediate!$U:$U,MATCH(E6,[3]Intermediate!$V:$V,0)),7),3)</f>
        <v>AJE</v>
      </c>
      <c r="B6" s="246" t="s">
        <v>523</v>
      </c>
      <c r="C6" s="183" t="s">
        <v>382</v>
      </c>
      <c r="D6" s="183">
        <v>9313125</v>
      </c>
      <c r="E6" s="184" t="s">
        <v>124</v>
      </c>
      <c r="F6" s="184"/>
      <c r="G6" s="236"/>
      <c r="H6" s="236">
        <f>IFERROR(INDEX(RemainingOnBoard_RAW!U:U,MATCH('IMO 2020_Operator''s Comment'!D6,RemainingOnBoard_RAW!B:B,0))," ")</f>
        <v>43780.034722222219</v>
      </c>
      <c r="I6" s="186">
        <f>IFERROR(INDEX(RemainingOnBoard_RAW!V:V,MATCH('IMO 2020_Operator''s Comment'!D6,RemainingOnBoard_RAW!B:B,0))," ")</f>
        <v>42.48</v>
      </c>
      <c r="J6" s="186">
        <f>IFERROR(INDEX(RemainingOnBoard_RAW!W:W,MATCH('IMO 2020_Operator''s Comment'!D6,RemainingOnBoard_RAW!B:B,0)),"")</f>
        <v>0</v>
      </c>
      <c r="K6" s="186">
        <f>IFERROR(INDEX(RemainingOnBoard_RAW!X:X,MATCH('IMO 2020_Operator''s Comment'!D6,RemainingOnBoard_RAW!B:B,0)),"")</f>
        <v>0</v>
      </c>
      <c r="L6" s="186">
        <f>IFERROR(INDEX(RemainingOnBoard_RAW!Y:Y,MATCH('IMO 2020_Operator''s Comment'!D6,RemainingOnBoard_RAW!B:B,0)),"")</f>
        <v>82.93</v>
      </c>
      <c r="M6" s="186"/>
      <c r="N6" s="186">
        <f>IFERROR(INDEX(RemainingOnBoard_RAW!AJ:AJ,MATCH('IMO 2020_Operator''s Comment'!D6,RemainingOnBoard_RAW!B:B,0))," ")</f>
        <v>1005.2670000000001</v>
      </c>
      <c r="O6" s="186">
        <f>IFERROR(INDEX(RemainingOnBoard_RAW!AK:AK,MATCH('IMO 2020_Operator''s Comment'!D6,RemainingOnBoard_RAW!B:B,0))," ")</f>
        <v>0</v>
      </c>
      <c r="P6" s="186">
        <f>IFERROR(INDEX(RemainingOnBoard_RAW!AL:AL,MATCH('IMO 2020_Operator''s Comment'!D6,RemainingOnBoard_RAW!B:B,0))," ")</f>
        <v>0</v>
      </c>
      <c r="Q6" s="186">
        <f>IFERROR(INDEX(RemainingOnBoard_RAW!AM:AM,MATCH('IMO 2020_Operator''s Comment'!D6,RemainingOnBoard_RAW!B:B,0))," ")</f>
        <v>799.12500000000102</v>
      </c>
      <c r="S6" s="188">
        <v>0.55000000000000004</v>
      </c>
      <c r="T6" s="188">
        <v>0.1</v>
      </c>
      <c r="U6" s="188">
        <v>0.15</v>
      </c>
      <c r="V6" s="188">
        <v>0.2</v>
      </c>
      <c r="X6" s="189">
        <f>INDEX(Intermediate!L:L,MATCH('IMO 2020_Operator''s Comment'!E6,Intermediate!B:B,0))</f>
        <v>2</v>
      </c>
      <c r="Y6" s="189">
        <f>INDEX(Intermediate!M:M,MATCH('IMO 2020_Operator''s Comment'!E6,Intermediate!B:B,0))</f>
        <v>9.1</v>
      </c>
      <c r="Z6" s="189">
        <f>INDEX(Intermediate!N:N,MATCH('IMO 2020_Operator''s Comment'!E6,Intermediate!B:B,0))</f>
        <v>18.2</v>
      </c>
      <c r="AA6" s="189">
        <f>INDEX(Intermediate!O:O,MATCH('IMO 2020_Operator''s Comment'!E6,Intermediate!B:B,0))</f>
        <v>21.7</v>
      </c>
      <c r="AB6" s="189">
        <f t="shared" si="0"/>
        <v>9.08</v>
      </c>
      <c r="AC6" s="189">
        <f>IFERROR(INDEX('Monthly_Consumption _Trend'!R:R,MATCH('IMO 2020_Operator''s Comment'!D6,'Monthly_Consumption _Trend'!D:D,0))/30,"")</f>
        <v>3.2667266666666634</v>
      </c>
      <c r="AD6" s="189">
        <f t="shared" si="3"/>
        <v>3.2667266666666634</v>
      </c>
      <c r="AF6" s="190">
        <f t="shared" si="1"/>
        <v>0.55712228828325516</v>
      </c>
      <c r="AG6" s="190">
        <f t="shared" si="2"/>
        <v>0.44287771171674484</v>
      </c>
      <c r="AH6" s="190"/>
      <c r="AI6" s="190"/>
      <c r="AJ6" s="189">
        <f t="shared" si="4"/>
        <v>300.53885333333301</v>
      </c>
      <c r="AK6" s="189">
        <f t="shared" si="5"/>
        <v>199.27032666666648</v>
      </c>
      <c r="AL6" s="189">
        <f t="shared" si="6"/>
        <v>101.26852666666656</v>
      </c>
      <c r="AM6" s="189">
        <f t="shared" si="7"/>
        <v>49.000899999999952</v>
      </c>
      <c r="AN6" s="191">
        <v>4</v>
      </c>
      <c r="AO6" s="262" t="str">
        <f>INDEX([1]Intermediate!$D:$D,MATCH(E6,[1]Intermediate!$B:$B,0))</f>
        <v>4 pcs. 181,2/ 181,2/ 112,8/ 112,8</v>
      </c>
      <c r="AP6" s="262" t="str">
        <f>INDEX([1]Intermediate!$E:$E,MATCH(E6,[1]Intermediate!$B:$B,0))</f>
        <v>2 pcs. 16,1/ 16,1</v>
      </c>
      <c r="AQ6" s="262" t="str">
        <f>INDEX([1]Intermediate!$F:$F,MATCH(E6,[1]Intermediate!$B:$B,0))</f>
        <v>2 pcs. 20,1/ 20,1</v>
      </c>
      <c r="AR6" s="267">
        <f>INDEX([1]Intermediate!$J:$J,MATCH(E6,[1]Intermediate!$B:$B,0))</f>
        <v>0.95</v>
      </c>
      <c r="AT6" s="189">
        <f t="shared" si="8"/>
        <v>101.26852666666656</v>
      </c>
      <c r="AU6" s="189">
        <f t="shared" si="9"/>
        <v>65.334533333333269</v>
      </c>
      <c r="AV6" s="189">
        <f t="shared" si="10"/>
        <v>49.000899999999952</v>
      </c>
      <c r="AW6" s="192" t="s">
        <v>529</v>
      </c>
      <c r="AY6" s="192" t="str">
        <f t="shared" si="11"/>
        <v>Okay</v>
      </c>
      <c r="AZ6" s="192" t="str">
        <f t="shared" si="11"/>
        <v>Okay</v>
      </c>
      <c r="BA6" s="192" t="str">
        <f t="shared" si="11"/>
        <v>Okay</v>
      </c>
      <c r="BC6" s="191">
        <f t="shared" si="12"/>
        <v>0</v>
      </c>
      <c r="BD6" s="191">
        <f t="shared" si="12"/>
        <v>0</v>
      </c>
      <c r="BE6" s="191">
        <f t="shared" si="13"/>
        <v>0</v>
      </c>
      <c r="BF6" s="184" t="s">
        <v>1017</v>
      </c>
      <c r="BH6" s="286">
        <v>181.2</v>
      </c>
      <c r="BI6" s="286" t="s">
        <v>613</v>
      </c>
      <c r="BJ6" s="286">
        <v>181.2</v>
      </c>
      <c r="BK6" s="286" t="s">
        <v>613</v>
      </c>
      <c r="BL6" s="286">
        <v>112.8</v>
      </c>
      <c r="BM6" s="286" t="s">
        <v>612</v>
      </c>
      <c r="BN6" s="286">
        <v>112.8</v>
      </c>
      <c r="BO6" s="286" t="s">
        <v>613</v>
      </c>
      <c r="BP6" s="286"/>
      <c r="BQ6" s="286"/>
      <c r="BR6" s="286"/>
      <c r="BS6" s="286">
        <v>16.100000000000001</v>
      </c>
      <c r="BT6" s="286" t="s">
        <v>612</v>
      </c>
      <c r="BU6" s="286">
        <v>16.100000000000001</v>
      </c>
      <c r="BV6" s="286" t="s">
        <v>613</v>
      </c>
      <c r="BX6" s="286">
        <v>20.100000000000001</v>
      </c>
      <c r="BY6" s="286" t="s">
        <v>612</v>
      </c>
      <c r="BZ6" s="286">
        <v>20.100000000000001</v>
      </c>
      <c r="CA6" s="286" t="s">
        <v>613</v>
      </c>
      <c r="CB6" s="286"/>
      <c r="CC6" s="286"/>
      <c r="CG6" s="192">
        <f t="shared" si="14"/>
        <v>0</v>
      </c>
      <c r="CH6" s="192" t="str">
        <f>INDEX('[2]Tank Cleaning Status'!$P:$P, MATCH(E6,'[2]Tank Cleaning Status'!$E:$E,0))</f>
        <v>Yes</v>
      </c>
      <c r="CI6" s="192">
        <f t="shared" si="15"/>
        <v>0</v>
      </c>
      <c r="CJ6" s="192" t="str">
        <f>INDEX('[2]Tank Cleaning Status'!$R:$R, MATCH(E6,'[2]Tank Cleaning Status'!$E:$E,0))</f>
        <v>Yes</v>
      </c>
      <c r="CK6" s="192">
        <f t="shared" si="16"/>
        <v>0</v>
      </c>
      <c r="CL6" s="192" t="str">
        <f>INDEX('[2]Tank Cleaning Status'!$T:$T, MATCH(E6,'[2]Tank Cleaning Status'!$E:$E,0))</f>
        <v>No</v>
      </c>
      <c r="CM6" s="192">
        <f t="shared" si="17"/>
        <v>0</v>
      </c>
      <c r="CN6" s="192" t="str">
        <f>INDEX('[2]Tank Cleaning Status'!$V:$V, MATCH(E6,'[2]Tank Cleaning Status'!$E:$E,0))</f>
        <v>Yes</v>
      </c>
      <c r="CO6" s="192">
        <f t="shared" si="18"/>
        <v>0</v>
      </c>
      <c r="CP6" s="192">
        <f>INDEX('[2]Tank Cleaning Status'!$X:$X, MATCH(E6,'[2]Tank Cleaning Status'!$E:$E,0))</f>
        <v>0</v>
      </c>
      <c r="CQ6" s="192"/>
      <c r="CR6" s="192">
        <f t="shared" si="19"/>
        <v>0</v>
      </c>
      <c r="CS6" s="192" t="str">
        <f>INDEX('[2]Tank Cleaning Status'!$AA:$AA, MATCH(E6,'[2]Tank Cleaning Status'!$E:$E,0))</f>
        <v>No</v>
      </c>
      <c r="CT6" s="192">
        <f t="shared" si="20"/>
        <v>0</v>
      </c>
      <c r="CU6" s="192" t="str">
        <f>INDEX('[2]Tank Cleaning Status'!$AC:$AC, MATCH(E6,'[2]Tank Cleaning Status'!$E:$E,0))</f>
        <v>Yes</v>
      </c>
      <c r="CV6" s="192"/>
      <c r="CW6" s="192">
        <f t="shared" si="21"/>
        <v>0</v>
      </c>
      <c r="CX6" s="192" t="str">
        <f>INDEX('[2]Tank Cleaning Status'!$AF:$AF, MATCH(E6,'[2]Tank Cleaning Status'!$E:$E,0))</f>
        <v>No</v>
      </c>
      <c r="CY6" s="192">
        <f t="shared" si="22"/>
        <v>0</v>
      </c>
      <c r="CZ6" s="192" t="str">
        <f>INDEX('[2]Tank Cleaning Status'!$AH:$AH, MATCH(E6,'[2]Tank Cleaning Status'!$E:$E,0))</f>
        <v>Yes</v>
      </c>
      <c r="DA6" s="192"/>
      <c r="DB6" s="192">
        <f>INDEX('[2]Tank Cleaning Status'!$AJ:$AJ, MATCH(E6,'[2]Tank Cleaning Status'!$E:$E,0))</f>
        <v>0</v>
      </c>
    </row>
    <row r="7" spans="1:106" s="187" customFormat="1" ht="26.25" x14ac:dyDescent="0.25">
      <c r="A7" s="246" t="str">
        <f>LEFT(RIGHT(INDEX([3]Intermediate!$U:$U,MATCH(E7,[3]Intermediate!$V:$V,0)),7),3)</f>
        <v>AJE</v>
      </c>
      <c r="B7" s="246" t="s">
        <v>523</v>
      </c>
      <c r="C7" s="183" t="s">
        <v>382</v>
      </c>
      <c r="D7" s="183">
        <v>9313113</v>
      </c>
      <c r="E7" s="184" t="s">
        <v>126</v>
      </c>
      <c r="F7" s="184"/>
      <c r="G7" s="236"/>
      <c r="H7" s="236">
        <f>IFERROR(INDEX(RemainingOnBoard_RAW!U:U,MATCH('IMO 2020_Operator''s Comment'!D7,RemainingOnBoard_RAW!B:B,0))," ")</f>
        <v>43781.333333333336</v>
      </c>
      <c r="I7" s="186">
        <f>IFERROR(INDEX(RemainingOnBoard_RAW!V:V,MATCH('IMO 2020_Operator''s Comment'!D7,RemainingOnBoard_RAW!B:B,0))," ")</f>
        <v>41.2</v>
      </c>
      <c r="J7" s="186">
        <f>IFERROR(INDEX(RemainingOnBoard_RAW!W:W,MATCH('IMO 2020_Operator''s Comment'!D7,RemainingOnBoard_RAW!B:B,0)),"")</f>
        <v>0</v>
      </c>
      <c r="K7" s="186">
        <f>IFERROR(INDEX(RemainingOnBoard_RAW!X:X,MATCH('IMO 2020_Operator''s Comment'!D7,RemainingOnBoard_RAW!B:B,0)),"")</f>
        <v>0</v>
      </c>
      <c r="L7" s="186">
        <f>IFERROR(INDEX(RemainingOnBoard_RAW!Y:Y,MATCH('IMO 2020_Operator''s Comment'!D7,RemainingOnBoard_RAW!B:B,0)),"")</f>
        <v>84.14</v>
      </c>
      <c r="M7" s="186"/>
      <c r="N7" s="186">
        <f>IFERROR(INDEX(RemainingOnBoard_RAW!AJ:AJ,MATCH('IMO 2020_Operator''s Comment'!D7,RemainingOnBoard_RAW!B:B,0))," ")</f>
        <v>396.73</v>
      </c>
      <c r="O7" s="186">
        <f>IFERROR(INDEX(RemainingOnBoard_RAW!AK:AK,MATCH('IMO 2020_Operator''s Comment'!D7,RemainingOnBoard_RAW!B:B,0))," ")</f>
        <v>581.89</v>
      </c>
      <c r="P7" s="186">
        <f>IFERROR(INDEX(RemainingOnBoard_RAW!AL:AL,MATCH('IMO 2020_Operator''s Comment'!D7,RemainingOnBoard_RAW!B:B,0))," ")</f>
        <v>0</v>
      </c>
      <c r="Q7" s="186">
        <f>IFERROR(INDEX(RemainingOnBoard_RAW!AM:AM,MATCH('IMO 2020_Operator''s Comment'!D7,RemainingOnBoard_RAW!B:B,0))," ")</f>
        <v>1144.8920000000001</v>
      </c>
      <c r="S7" s="188">
        <v>0.55000000000000004</v>
      </c>
      <c r="T7" s="188">
        <v>0.1</v>
      </c>
      <c r="U7" s="188">
        <v>0.15</v>
      </c>
      <c r="V7" s="188">
        <v>0.2</v>
      </c>
      <c r="X7" s="189">
        <f>INDEX(Intermediate!L:L,MATCH('IMO 2020_Operator''s Comment'!E7,Intermediate!B:B,0))</f>
        <v>2.2000000000000002</v>
      </c>
      <c r="Y7" s="189">
        <f>INDEX(Intermediate!M:M,MATCH('IMO 2020_Operator''s Comment'!E7,Intermediate!B:B,0))</f>
        <v>9.3000000000000007</v>
      </c>
      <c r="Z7" s="189">
        <f>INDEX(Intermediate!N:N,MATCH('IMO 2020_Operator''s Comment'!E7,Intermediate!B:B,0))</f>
        <v>18.3</v>
      </c>
      <c r="AA7" s="189">
        <f>INDEX(Intermediate!O:O,MATCH('IMO 2020_Operator''s Comment'!E7,Intermediate!B:B,0))</f>
        <v>21.9</v>
      </c>
      <c r="AB7" s="189">
        <f t="shared" si="0"/>
        <v>9.2650000000000006</v>
      </c>
      <c r="AC7" s="189">
        <f>IFERROR(INDEX('Monthly_Consumption _Trend'!R:R,MATCH('IMO 2020_Operator''s Comment'!D7,'Monthly_Consumption _Trend'!D:D,0))/30,"")</f>
        <v>2.2835333333333332</v>
      </c>
      <c r="AD7" s="189">
        <f t="shared" si="3"/>
        <v>2.2835333333333332</v>
      </c>
      <c r="AF7" s="190">
        <f t="shared" si="1"/>
        <v>0.1868272936531557</v>
      </c>
      <c r="AG7" s="190">
        <f t="shared" si="2"/>
        <v>0.81317270634684435</v>
      </c>
      <c r="AH7" s="190"/>
      <c r="AI7" s="190"/>
      <c r="AJ7" s="189">
        <f t="shared" si="4"/>
        <v>210.08506666666665</v>
      </c>
      <c r="AK7" s="189">
        <f t="shared" si="5"/>
        <v>139.29553333333334</v>
      </c>
      <c r="AL7" s="189">
        <f t="shared" si="6"/>
        <v>70.789533333333324</v>
      </c>
      <c r="AM7" s="189">
        <f t="shared" si="7"/>
        <v>34.253</v>
      </c>
      <c r="AN7" s="191">
        <v>4</v>
      </c>
      <c r="AO7" s="262" t="str">
        <f>INDEX([1]Intermediate!$D:$D,MATCH(E7,[1]Intermediate!$B:$B,0))</f>
        <v>4 pcs. 181,2/ 181,2/ 112,8/ 112,8</v>
      </c>
      <c r="AP7" s="262" t="str">
        <f>INDEX([1]Intermediate!$E:$E,MATCH(E7,[1]Intermediate!$B:$B,0))</f>
        <v>2 pcs. 16,1/ 16,1</v>
      </c>
      <c r="AQ7" s="262" t="str">
        <f>INDEX([1]Intermediate!$F:$F,MATCH(E7,[1]Intermediate!$B:$B,0))</f>
        <v>2 pcs. 20,1/ 20,1</v>
      </c>
      <c r="AR7" s="267">
        <f>INDEX([1]Intermediate!$J:$J,MATCH(E7,[1]Intermediate!$B:$B,0))</f>
        <v>0.95</v>
      </c>
      <c r="AT7" s="189">
        <f t="shared" si="8"/>
        <v>70.789533333333324</v>
      </c>
      <c r="AU7" s="189">
        <f t="shared" si="9"/>
        <v>45.670666666666662</v>
      </c>
      <c r="AV7" s="189">
        <f t="shared" si="10"/>
        <v>34.253</v>
      </c>
      <c r="AW7" s="192" t="s">
        <v>529</v>
      </c>
      <c r="AY7" s="192" t="str">
        <f t="shared" si="11"/>
        <v>Okay</v>
      </c>
      <c r="AZ7" s="192" t="str">
        <f t="shared" si="11"/>
        <v>Okay</v>
      </c>
      <c r="BA7" s="192" t="str">
        <f t="shared" si="11"/>
        <v>High Stock</v>
      </c>
      <c r="BC7" s="191">
        <f t="shared" si="12"/>
        <v>0</v>
      </c>
      <c r="BD7" s="191">
        <f t="shared" si="12"/>
        <v>0</v>
      </c>
      <c r="BE7" s="191">
        <f t="shared" si="13"/>
        <v>6.9470000000000027</v>
      </c>
      <c r="BF7" s="184" t="s">
        <v>1017</v>
      </c>
      <c r="BH7" s="286">
        <v>181.2</v>
      </c>
      <c r="BI7" s="286" t="s">
        <v>613</v>
      </c>
      <c r="BJ7" s="286">
        <v>181.2</v>
      </c>
      <c r="BK7" s="286" t="s">
        <v>613</v>
      </c>
      <c r="BL7" s="286">
        <v>112.8</v>
      </c>
      <c r="BM7" s="286" t="s">
        <v>613</v>
      </c>
      <c r="BN7" s="286">
        <v>112.8</v>
      </c>
      <c r="BO7" s="286" t="s">
        <v>613</v>
      </c>
      <c r="BP7" s="286"/>
      <c r="BQ7" s="286"/>
      <c r="BR7" s="286"/>
      <c r="BS7" s="286">
        <v>16.100000000000001</v>
      </c>
      <c r="BT7" s="286" t="s">
        <v>612</v>
      </c>
      <c r="BU7" s="286">
        <v>16.100000000000001</v>
      </c>
      <c r="BV7" s="286" t="s">
        <v>613</v>
      </c>
      <c r="BX7" s="286">
        <v>20.100000000000001</v>
      </c>
      <c r="BY7" s="286" t="s">
        <v>612</v>
      </c>
      <c r="BZ7" s="286">
        <v>20.100000000000001</v>
      </c>
      <c r="CA7" s="286" t="s">
        <v>613</v>
      </c>
      <c r="CB7" s="286"/>
      <c r="CC7" s="286"/>
      <c r="CG7" s="192">
        <f t="shared" si="14"/>
        <v>0</v>
      </c>
      <c r="CH7" s="192" t="str">
        <f>INDEX('[2]Tank Cleaning Status'!$P:$P, MATCH(E7,'[2]Tank Cleaning Status'!$E:$E,0))</f>
        <v>Yes</v>
      </c>
      <c r="CI7" s="192">
        <f t="shared" si="15"/>
        <v>0</v>
      </c>
      <c r="CJ7" s="192" t="str">
        <f>INDEX('[2]Tank Cleaning Status'!$R:$R, MATCH(E7,'[2]Tank Cleaning Status'!$E:$E,0))</f>
        <v>Yes</v>
      </c>
      <c r="CK7" s="192">
        <f t="shared" si="16"/>
        <v>0</v>
      </c>
      <c r="CL7" s="192" t="str">
        <f>INDEX('[2]Tank Cleaning Status'!$T:$T, MATCH(E7,'[2]Tank Cleaning Status'!$E:$E,0))</f>
        <v>Yes</v>
      </c>
      <c r="CM7" s="192">
        <f t="shared" si="17"/>
        <v>0</v>
      </c>
      <c r="CN7" s="192" t="str">
        <f>INDEX('[2]Tank Cleaning Status'!$V:$V, MATCH(E7,'[2]Tank Cleaning Status'!$E:$E,0))</f>
        <v>Yes</v>
      </c>
      <c r="CO7" s="192">
        <f t="shared" si="18"/>
        <v>0</v>
      </c>
      <c r="CP7" s="192">
        <f>INDEX('[2]Tank Cleaning Status'!$X:$X, MATCH(E7,'[2]Tank Cleaning Status'!$E:$E,0))</f>
        <v>0</v>
      </c>
      <c r="CQ7" s="192"/>
      <c r="CR7" s="192">
        <f t="shared" si="19"/>
        <v>0</v>
      </c>
      <c r="CS7" s="192" t="str">
        <f>INDEX('[2]Tank Cleaning Status'!$AA:$AA, MATCH(E7,'[2]Tank Cleaning Status'!$E:$E,0))</f>
        <v>No</v>
      </c>
      <c r="CT7" s="192">
        <f t="shared" si="20"/>
        <v>0</v>
      </c>
      <c r="CU7" s="192" t="str">
        <f>INDEX('[2]Tank Cleaning Status'!$AC:$AC, MATCH(E7,'[2]Tank Cleaning Status'!$E:$E,0))</f>
        <v>Yes</v>
      </c>
      <c r="CV7" s="192"/>
      <c r="CW7" s="192">
        <f t="shared" si="21"/>
        <v>0</v>
      </c>
      <c r="CX7" s="192" t="str">
        <f>INDEX('[2]Tank Cleaning Status'!$AF:$AF, MATCH(E7,'[2]Tank Cleaning Status'!$E:$E,0))</f>
        <v>No</v>
      </c>
      <c r="CY7" s="192">
        <f t="shared" si="22"/>
        <v>0</v>
      </c>
      <c r="CZ7" s="192" t="str">
        <f>INDEX('[2]Tank Cleaning Status'!$AH:$AH, MATCH(E7,'[2]Tank Cleaning Status'!$E:$E,0))</f>
        <v>Yes</v>
      </c>
      <c r="DA7" s="192"/>
      <c r="DB7" s="192">
        <f>INDEX('[2]Tank Cleaning Status'!$AJ:$AJ, MATCH(E7,'[2]Tank Cleaning Status'!$E:$E,0))</f>
        <v>0</v>
      </c>
    </row>
    <row r="8" spans="1:106" s="187" customFormat="1" ht="26.25" x14ac:dyDescent="0.25">
      <c r="A8" s="246" t="str">
        <f>LEFT(RIGHT(INDEX([3]Intermediate!$U:$U,MATCH(E8,[3]Intermediate!$V:$V,0)),7),3)</f>
        <v>AAL</v>
      </c>
      <c r="B8" s="246" t="s">
        <v>523</v>
      </c>
      <c r="C8" s="183" t="s">
        <v>382</v>
      </c>
      <c r="D8" s="183">
        <v>9323584</v>
      </c>
      <c r="E8" s="184" t="s">
        <v>128</v>
      </c>
      <c r="F8" s="184"/>
      <c r="G8" s="236"/>
      <c r="H8" s="236">
        <f>IFERROR(INDEX(RemainingOnBoard_RAW!U:U,MATCH('IMO 2020_Operator''s Comment'!D8,RemainingOnBoard_RAW!B:B,0))," ")</f>
        <v>43780.375</v>
      </c>
      <c r="I8" s="186">
        <f>IFERROR(INDEX(RemainingOnBoard_RAW!V:V,MATCH('IMO 2020_Operator''s Comment'!D8,RemainingOnBoard_RAW!B:B,0))," ")</f>
        <v>0</v>
      </c>
      <c r="J8" s="186">
        <f>IFERROR(INDEX(RemainingOnBoard_RAW!W:W,MATCH('IMO 2020_Operator''s Comment'!D8,RemainingOnBoard_RAW!B:B,0)),"")</f>
        <v>0</v>
      </c>
      <c r="K8" s="186">
        <f>IFERROR(INDEX(RemainingOnBoard_RAW!X:X,MATCH('IMO 2020_Operator''s Comment'!D8,RemainingOnBoard_RAW!B:B,0)),"")</f>
        <v>0</v>
      </c>
      <c r="L8" s="186">
        <f>IFERROR(INDEX(RemainingOnBoard_RAW!Y:Y,MATCH('IMO 2020_Operator''s Comment'!D8,RemainingOnBoard_RAW!B:B,0)),"")</f>
        <v>245.52699999999999</v>
      </c>
      <c r="M8" s="186"/>
      <c r="N8" s="186">
        <f>IFERROR(INDEX(RemainingOnBoard_RAW!AJ:AJ,MATCH('IMO 2020_Operator''s Comment'!D8,RemainingOnBoard_RAW!B:B,0))," ")</f>
        <v>408.07600000000002</v>
      </c>
      <c r="O8" s="186">
        <f>IFERROR(INDEX(RemainingOnBoard_RAW!AK:AK,MATCH('IMO 2020_Operator''s Comment'!D8,RemainingOnBoard_RAW!B:B,0))," ")</f>
        <v>1036.3920000000001</v>
      </c>
      <c r="P8" s="186">
        <f>IFERROR(INDEX(RemainingOnBoard_RAW!AL:AL,MATCH('IMO 2020_Operator''s Comment'!D8,RemainingOnBoard_RAW!B:B,0))," ")</f>
        <v>0</v>
      </c>
      <c r="Q8" s="186">
        <f>IFERROR(INDEX(RemainingOnBoard_RAW!AM:AM,MATCH('IMO 2020_Operator''s Comment'!D8,RemainingOnBoard_RAW!B:B,0))," ")</f>
        <v>672.29300000000001</v>
      </c>
      <c r="S8" s="188">
        <v>0.55000000000000004</v>
      </c>
      <c r="T8" s="188">
        <v>0.1</v>
      </c>
      <c r="U8" s="188">
        <v>0.15</v>
      </c>
      <c r="V8" s="188">
        <v>0.2</v>
      </c>
      <c r="X8" s="189">
        <f>INDEX(Intermediate!L:L,MATCH('IMO 2020_Operator''s Comment'!E8,Intermediate!B:B,0))</f>
        <v>1.5</v>
      </c>
      <c r="Y8" s="189">
        <f>INDEX(Intermediate!M:M,MATCH('IMO 2020_Operator''s Comment'!E8,Intermediate!B:B,0))</f>
        <v>8.6</v>
      </c>
      <c r="Z8" s="189">
        <f>INDEX(Intermediate!N:N,MATCH('IMO 2020_Operator''s Comment'!E8,Intermediate!B:B,0))</f>
        <v>14.4</v>
      </c>
      <c r="AA8" s="189">
        <f>INDEX(Intermediate!O:O,MATCH('IMO 2020_Operator''s Comment'!E8,Intermediate!B:B,0))</f>
        <v>17</v>
      </c>
      <c r="AB8" s="189">
        <f t="shared" si="0"/>
        <v>7.245000000000001</v>
      </c>
      <c r="AC8" s="189">
        <f>IFERROR(INDEX('Monthly_Consumption _Trend'!R:R,MATCH('IMO 2020_Operator''s Comment'!D8,'Monthly_Consumption _Trend'!D:D,0))/30,"")</f>
        <v>1.8593111111111111</v>
      </c>
      <c r="AD8" s="189">
        <f t="shared" si="3"/>
        <v>1.8593111111111111</v>
      </c>
      <c r="AF8" s="190">
        <f t="shared" si="1"/>
        <v>0.19278321926755076</v>
      </c>
      <c r="AG8" s="190">
        <f t="shared" si="2"/>
        <v>0.80721678073244929</v>
      </c>
      <c r="AH8" s="190"/>
      <c r="AI8" s="190"/>
      <c r="AJ8" s="189">
        <f t="shared" si="4"/>
        <v>171.05662222222222</v>
      </c>
      <c r="AK8" s="189">
        <f t="shared" si="5"/>
        <v>113.41797777777778</v>
      </c>
      <c r="AL8" s="189">
        <f t="shared" si="6"/>
        <v>57.638644444444445</v>
      </c>
      <c r="AM8" s="189">
        <f t="shared" si="7"/>
        <v>27.889666666666667</v>
      </c>
      <c r="AN8" s="191">
        <v>3</v>
      </c>
      <c r="AO8" s="262" t="str">
        <f>INDEX([1]Intermediate!$D:$D,MATCH(E8,[1]Intermediate!$B:$B,0))</f>
        <v>3 pcs. 161.1/ 129.1/ 161.1</v>
      </c>
      <c r="AP8" s="262" t="str">
        <f>INDEX([1]Intermediate!$E:$E,MATCH(E8,[1]Intermediate!$B:$B,0))</f>
        <v>2 pcs. 50.3/ 26.3</v>
      </c>
      <c r="AQ8" s="262" t="str">
        <f>INDEX([1]Intermediate!$F:$F,MATCH(E8,[1]Intermediate!$B:$B,0))</f>
        <v>2 pcs. 29.6/ 22.8</v>
      </c>
      <c r="AR8" s="267">
        <f>INDEX([1]Intermediate!$J:$J,MATCH(E8,[1]Intermediate!$B:$B,0))</f>
        <v>0.95</v>
      </c>
      <c r="AT8" s="189">
        <f t="shared" si="8"/>
        <v>57.638644444444445</v>
      </c>
      <c r="AU8" s="189">
        <f t="shared" si="9"/>
        <v>37.18622222222222</v>
      </c>
      <c r="AV8" s="189">
        <f t="shared" si="10"/>
        <v>27.889666666666667</v>
      </c>
      <c r="AW8" s="192" t="s">
        <v>529</v>
      </c>
      <c r="AY8" s="192" t="str">
        <f t="shared" si="11"/>
        <v>Okay</v>
      </c>
      <c r="AZ8" s="192" t="str">
        <f t="shared" si="11"/>
        <v>Okay</v>
      </c>
      <c r="BA8" s="192" t="str">
        <f t="shared" si="11"/>
        <v>Okay</v>
      </c>
      <c r="BC8" s="191">
        <f t="shared" si="12"/>
        <v>0</v>
      </c>
      <c r="BD8" s="191">
        <f t="shared" si="12"/>
        <v>0</v>
      </c>
      <c r="BE8" s="191">
        <f t="shared" si="13"/>
        <v>0</v>
      </c>
      <c r="BF8" s="184" t="s">
        <v>1018</v>
      </c>
      <c r="BH8" s="286">
        <v>161.1</v>
      </c>
      <c r="BI8" s="286" t="s">
        <v>613</v>
      </c>
      <c r="BJ8" s="286">
        <v>129.1</v>
      </c>
      <c r="BK8" s="286" t="s">
        <v>612</v>
      </c>
      <c r="BL8" s="286">
        <v>161.1</v>
      </c>
      <c r="BM8" s="286" t="s">
        <v>613</v>
      </c>
      <c r="BN8" s="286"/>
      <c r="BO8" s="286"/>
      <c r="BP8" s="286"/>
      <c r="BQ8" s="286"/>
      <c r="BR8" s="286"/>
      <c r="BS8" s="286">
        <v>50.3</v>
      </c>
      <c r="BT8" s="286" t="s">
        <v>612</v>
      </c>
      <c r="BU8" s="286">
        <v>26.3</v>
      </c>
      <c r="BV8" s="286" t="s">
        <v>613</v>
      </c>
      <c r="BX8" s="286">
        <v>29.6</v>
      </c>
      <c r="BY8" s="286" t="s">
        <v>613</v>
      </c>
      <c r="BZ8" s="286">
        <v>22.8</v>
      </c>
      <c r="CA8" s="286" t="s">
        <v>612</v>
      </c>
      <c r="CB8" s="286"/>
      <c r="CC8" s="286"/>
      <c r="CG8" s="192">
        <f t="shared" si="14"/>
        <v>0</v>
      </c>
      <c r="CH8" s="192" t="str">
        <f>INDEX('[2]Tank Cleaning Status'!$P:$P, MATCH(E8,'[2]Tank Cleaning Status'!$E:$E,0))</f>
        <v>Yes</v>
      </c>
      <c r="CI8" s="192">
        <f t="shared" si="15"/>
        <v>0</v>
      </c>
      <c r="CJ8" s="192" t="str">
        <f>INDEX('[2]Tank Cleaning Status'!$R:$R, MATCH(E8,'[2]Tank Cleaning Status'!$E:$E,0))</f>
        <v>No</v>
      </c>
      <c r="CK8" s="192">
        <f t="shared" si="16"/>
        <v>0</v>
      </c>
      <c r="CL8" s="192" t="str">
        <f>INDEX('[2]Tank Cleaning Status'!$T:$T, MATCH(E8,'[2]Tank Cleaning Status'!$E:$E,0))</f>
        <v>Yes</v>
      </c>
      <c r="CM8" s="192">
        <f t="shared" si="17"/>
        <v>0</v>
      </c>
      <c r="CN8" s="192">
        <f>INDEX('[2]Tank Cleaning Status'!$V:$V, MATCH(E8,'[2]Tank Cleaning Status'!$E:$E,0))</f>
        <v>0</v>
      </c>
      <c r="CO8" s="192">
        <f t="shared" si="18"/>
        <v>0</v>
      </c>
      <c r="CP8" s="192">
        <f>INDEX('[2]Tank Cleaning Status'!$X:$X, MATCH(E8,'[2]Tank Cleaning Status'!$E:$E,0))</f>
        <v>0</v>
      </c>
      <c r="CQ8" s="192"/>
      <c r="CR8" s="192">
        <f t="shared" si="19"/>
        <v>0</v>
      </c>
      <c r="CS8" s="192" t="str">
        <f>INDEX('[2]Tank Cleaning Status'!$AA:$AA, MATCH(E8,'[2]Tank Cleaning Status'!$E:$E,0))</f>
        <v>No</v>
      </c>
      <c r="CT8" s="192">
        <f t="shared" si="20"/>
        <v>0</v>
      </c>
      <c r="CU8" s="192" t="str">
        <f>INDEX('[2]Tank Cleaning Status'!$AC:$AC, MATCH(E8,'[2]Tank Cleaning Status'!$E:$E,0))</f>
        <v>Yes</v>
      </c>
      <c r="CV8" s="192"/>
      <c r="CW8" s="192">
        <f t="shared" si="21"/>
        <v>0</v>
      </c>
      <c r="CX8" s="192" t="str">
        <f>INDEX('[2]Tank Cleaning Status'!$AF:$AF, MATCH(E8,'[2]Tank Cleaning Status'!$E:$E,0))</f>
        <v>Yes</v>
      </c>
      <c r="CY8" s="192">
        <f t="shared" si="22"/>
        <v>0</v>
      </c>
      <c r="CZ8" s="192" t="str">
        <f>INDEX('[2]Tank Cleaning Status'!$AH:$AH, MATCH(E8,'[2]Tank Cleaning Status'!$E:$E,0))</f>
        <v>No</v>
      </c>
      <c r="DA8" s="192"/>
      <c r="DB8" s="192">
        <f>INDEX('[2]Tank Cleaning Status'!$AJ:$AJ, MATCH(E8,'[2]Tank Cleaning Status'!$E:$E,0))</f>
        <v>0</v>
      </c>
    </row>
    <row r="9" spans="1:106" s="187" customFormat="1" ht="26.25" x14ac:dyDescent="0.25">
      <c r="A9" s="246" t="str">
        <f>LEFT(RIGHT(INDEX([3]Intermediate!$U:$U,MATCH(E9,[3]Intermediate!$V:$V,0)),7),3)</f>
        <v>AAL</v>
      </c>
      <c r="B9" s="246" t="s">
        <v>523</v>
      </c>
      <c r="C9" s="183" t="s">
        <v>382</v>
      </c>
      <c r="D9" s="183">
        <v>9322700</v>
      </c>
      <c r="E9" s="184" t="s">
        <v>130</v>
      </c>
      <c r="F9" s="184"/>
      <c r="G9" s="236"/>
      <c r="H9" s="236">
        <f>IFERROR(INDEX(RemainingOnBoard_RAW!U:U,MATCH('IMO 2020_Operator''s Comment'!D9,RemainingOnBoard_RAW!B:B,0))," ")</f>
        <v>43781.270833333336</v>
      </c>
      <c r="I9" s="186">
        <f>IFERROR(INDEX(RemainingOnBoard_RAW!V:V,MATCH('IMO 2020_Operator''s Comment'!D9,RemainingOnBoard_RAW!B:B,0))," ")</f>
        <v>3.2</v>
      </c>
      <c r="J9" s="186">
        <f>IFERROR(INDEX(RemainingOnBoard_RAW!W:W,MATCH('IMO 2020_Operator''s Comment'!D9,RemainingOnBoard_RAW!B:B,0)),"")</f>
        <v>30.97</v>
      </c>
      <c r="K9" s="186">
        <f>IFERROR(INDEX(RemainingOnBoard_RAW!X:X,MATCH('IMO 2020_Operator''s Comment'!D9,RemainingOnBoard_RAW!B:B,0)),"")</f>
        <v>0</v>
      </c>
      <c r="L9" s="186">
        <f>IFERROR(INDEX(RemainingOnBoard_RAW!Y:Y,MATCH('IMO 2020_Operator''s Comment'!D9,RemainingOnBoard_RAW!B:B,0)),"")</f>
        <v>92.11</v>
      </c>
      <c r="M9" s="186"/>
      <c r="N9" s="186">
        <f>IFERROR(INDEX(RemainingOnBoard_RAW!AJ:AJ,MATCH('IMO 2020_Operator''s Comment'!D9,RemainingOnBoard_RAW!B:B,0))," ")</f>
        <v>674.39499999999998</v>
      </c>
      <c r="O9" s="186">
        <f>IFERROR(INDEX(RemainingOnBoard_RAW!AK:AK,MATCH('IMO 2020_Operator''s Comment'!D9,RemainingOnBoard_RAW!B:B,0))," ")</f>
        <v>1056.9100000000001</v>
      </c>
      <c r="P9" s="186">
        <f>IFERROR(INDEX(RemainingOnBoard_RAW!AL:AL,MATCH('IMO 2020_Operator''s Comment'!D9,RemainingOnBoard_RAW!B:B,0))," ")</f>
        <v>0</v>
      </c>
      <c r="Q9" s="186">
        <f>IFERROR(INDEX(RemainingOnBoard_RAW!AM:AM,MATCH('IMO 2020_Operator''s Comment'!D9,RemainingOnBoard_RAW!B:B,0))," ")</f>
        <v>839.41899999999896</v>
      </c>
      <c r="S9" s="188">
        <v>0.55000000000000004</v>
      </c>
      <c r="T9" s="188">
        <v>0.1</v>
      </c>
      <c r="U9" s="188">
        <v>0.15</v>
      </c>
      <c r="V9" s="188">
        <v>0.2</v>
      </c>
      <c r="X9" s="189">
        <f>INDEX(Intermediate!L:L,MATCH('IMO 2020_Operator''s Comment'!E9,Intermediate!B:B,0))</f>
        <v>2</v>
      </c>
      <c r="Y9" s="189">
        <f>INDEX(Intermediate!M:M,MATCH('IMO 2020_Operator''s Comment'!E9,Intermediate!B:B,0))</f>
        <v>9</v>
      </c>
      <c r="Z9" s="189">
        <f>INDEX(Intermediate!N:N,MATCH('IMO 2020_Operator''s Comment'!E9,Intermediate!B:B,0))</f>
        <v>14.9</v>
      </c>
      <c r="AA9" s="189">
        <f>INDEX(Intermediate!O:O,MATCH('IMO 2020_Operator''s Comment'!E9,Intermediate!B:B,0))</f>
        <v>17.2</v>
      </c>
      <c r="AB9" s="189">
        <f t="shared" si="0"/>
        <v>7.6749999999999989</v>
      </c>
      <c r="AC9" s="189">
        <f>IFERROR(INDEX('Monthly_Consumption _Trend'!R:R,MATCH('IMO 2020_Operator''s Comment'!D9,'Monthly_Consumption _Trend'!D:D,0))/30,"")</f>
        <v>3.5440277777777776</v>
      </c>
      <c r="AD9" s="189">
        <f t="shared" si="3"/>
        <v>3.5440277777777776</v>
      </c>
      <c r="AF9" s="190">
        <f t="shared" si="1"/>
        <v>0.26233660245129392</v>
      </c>
      <c r="AG9" s="190">
        <f t="shared" si="2"/>
        <v>0.73766339754870613</v>
      </c>
      <c r="AH9" s="190"/>
      <c r="AI9" s="190"/>
      <c r="AJ9" s="189">
        <f t="shared" si="4"/>
        <v>326.05055555555555</v>
      </c>
      <c r="AK9" s="189">
        <f t="shared" si="5"/>
        <v>216.18569444444444</v>
      </c>
      <c r="AL9" s="189">
        <f t="shared" si="6"/>
        <v>109.86486111111111</v>
      </c>
      <c r="AM9" s="189">
        <f t="shared" si="7"/>
        <v>53.160416666666663</v>
      </c>
      <c r="AN9" s="191">
        <v>3</v>
      </c>
      <c r="AO9" s="262" t="str">
        <f>INDEX([1]Intermediate!$D:$D,MATCH(E9,[1]Intermediate!$B:$B,0))</f>
        <v>3 pcs. 161.1/ 129.1/ 161.1</v>
      </c>
      <c r="AP9" s="262" t="str">
        <f>INDEX([1]Intermediate!$E:$E,MATCH(E9,[1]Intermediate!$B:$B,0))</f>
        <v>2 pcs. 50.3/ 26.3</v>
      </c>
      <c r="AQ9" s="262" t="str">
        <f>INDEX([1]Intermediate!$F:$F,MATCH(E9,[1]Intermediate!$B:$B,0))</f>
        <v>2 pcs. 29.6/ 22.8</v>
      </c>
      <c r="AR9" s="267">
        <f>INDEX([1]Intermediate!$J:$J,MATCH(E9,[1]Intermediate!$B:$B,0))</f>
        <v>0.95</v>
      </c>
      <c r="AT9" s="189">
        <f t="shared" si="8"/>
        <v>109.86486111111111</v>
      </c>
      <c r="AU9" s="189">
        <f t="shared" si="9"/>
        <v>70.880555555555546</v>
      </c>
      <c r="AV9" s="189">
        <f t="shared" si="10"/>
        <v>53.160416666666663</v>
      </c>
      <c r="AW9" s="192" t="s">
        <v>529</v>
      </c>
      <c r="AY9" s="192" t="str">
        <f t="shared" si="11"/>
        <v>Okay</v>
      </c>
      <c r="AZ9" s="192" t="str">
        <f t="shared" si="11"/>
        <v>Okay</v>
      </c>
      <c r="BA9" s="192" t="str">
        <f t="shared" si="11"/>
        <v>Okay</v>
      </c>
      <c r="BC9" s="191">
        <f t="shared" si="12"/>
        <v>0</v>
      </c>
      <c r="BD9" s="191">
        <f t="shared" si="12"/>
        <v>0</v>
      </c>
      <c r="BE9" s="191">
        <f t="shared" si="13"/>
        <v>0</v>
      </c>
      <c r="BF9" s="184"/>
      <c r="BH9" s="286">
        <v>161.1</v>
      </c>
      <c r="BI9" s="286" t="s">
        <v>612</v>
      </c>
      <c r="BJ9" s="286">
        <v>129.1</v>
      </c>
      <c r="BK9" s="286" t="s">
        <v>612</v>
      </c>
      <c r="BL9" s="286">
        <v>161.1</v>
      </c>
      <c r="BM9" s="286" t="s">
        <v>612</v>
      </c>
      <c r="BN9" s="286"/>
      <c r="BO9" s="286"/>
      <c r="BP9" s="286"/>
      <c r="BQ9" s="286"/>
      <c r="BR9" s="286"/>
      <c r="BS9" s="286">
        <v>50.3</v>
      </c>
      <c r="BT9" s="286" t="s">
        <v>612</v>
      </c>
      <c r="BU9" s="286">
        <v>26.3</v>
      </c>
      <c r="BV9" s="286" t="s">
        <v>613</v>
      </c>
      <c r="BX9" s="286">
        <v>29.6</v>
      </c>
      <c r="BY9" s="286" t="s">
        <v>613</v>
      </c>
      <c r="BZ9" s="286">
        <v>22.8</v>
      </c>
      <c r="CA9" s="286" t="s">
        <v>613</v>
      </c>
      <c r="CB9" s="286"/>
      <c r="CC9" s="286"/>
      <c r="CG9" s="192">
        <f t="shared" si="14"/>
        <v>0</v>
      </c>
      <c r="CH9" s="192" t="str">
        <f>INDEX('[2]Tank Cleaning Status'!$P:$P, MATCH(E9,'[2]Tank Cleaning Status'!$E:$E,0))</f>
        <v>No</v>
      </c>
      <c r="CI9" s="192">
        <f t="shared" si="15"/>
        <v>0</v>
      </c>
      <c r="CJ9" s="192" t="str">
        <f>INDEX('[2]Tank Cleaning Status'!$R:$R, MATCH(E9,'[2]Tank Cleaning Status'!$E:$E,0))</f>
        <v>No</v>
      </c>
      <c r="CK9" s="192">
        <f t="shared" si="16"/>
        <v>0</v>
      </c>
      <c r="CL9" s="192" t="str">
        <f>INDEX('[2]Tank Cleaning Status'!$T:$T, MATCH(E9,'[2]Tank Cleaning Status'!$E:$E,0))</f>
        <v>No</v>
      </c>
      <c r="CM9" s="192">
        <f t="shared" si="17"/>
        <v>0</v>
      </c>
      <c r="CN9" s="192">
        <f>INDEX('[2]Tank Cleaning Status'!$V:$V, MATCH(E9,'[2]Tank Cleaning Status'!$E:$E,0))</f>
        <v>0</v>
      </c>
      <c r="CO9" s="192">
        <f t="shared" si="18"/>
        <v>0</v>
      </c>
      <c r="CP9" s="192">
        <f>INDEX('[2]Tank Cleaning Status'!$X:$X, MATCH(E9,'[2]Tank Cleaning Status'!$E:$E,0))</f>
        <v>0</v>
      </c>
      <c r="CQ9" s="192"/>
      <c r="CR9" s="192">
        <f t="shared" si="19"/>
        <v>0</v>
      </c>
      <c r="CS9" s="192" t="str">
        <f>INDEX('[2]Tank Cleaning Status'!$AA:$AA, MATCH(E9,'[2]Tank Cleaning Status'!$E:$E,0))</f>
        <v>No</v>
      </c>
      <c r="CT9" s="192">
        <f t="shared" si="20"/>
        <v>0</v>
      </c>
      <c r="CU9" s="192" t="str">
        <f>INDEX('[2]Tank Cleaning Status'!$AC:$AC, MATCH(E9,'[2]Tank Cleaning Status'!$E:$E,0))</f>
        <v>Yes</v>
      </c>
      <c r="CV9" s="192"/>
      <c r="CW9" s="192">
        <f t="shared" si="21"/>
        <v>0</v>
      </c>
      <c r="CX9" s="192" t="str">
        <f>INDEX('[2]Tank Cleaning Status'!$AF:$AF, MATCH(E9,'[2]Tank Cleaning Status'!$E:$E,0))</f>
        <v>Yes</v>
      </c>
      <c r="CY9" s="192">
        <f t="shared" si="22"/>
        <v>0</v>
      </c>
      <c r="CZ9" s="192" t="str">
        <f>INDEX('[2]Tank Cleaning Status'!$AH:$AH, MATCH(E9,'[2]Tank Cleaning Status'!$E:$E,0))</f>
        <v>Yes</v>
      </c>
      <c r="DA9" s="192"/>
      <c r="DB9" s="192">
        <f>INDEX('[2]Tank Cleaning Status'!$AJ:$AJ, MATCH(E9,'[2]Tank Cleaning Status'!$E:$E,0))</f>
        <v>0</v>
      </c>
    </row>
    <row r="10" spans="1:106" s="187" customFormat="1" ht="26.25" x14ac:dyDescent="0.25">
      <c r="A10" s="246" t="str">
        <f>LEFT(RIGHT(INDEX([3]Intermediate!$U:$U,MATCH(E10,[3]Intermediate!$V:$V,0)),7),3)</f>
        <v>AAL</v>
      </c>
      <c r="B10" s="246" t="s">
        <v>523</v>
      </c>
      <c r="C10" s="183" t="s">
        <v>382</v>
      </c>
      <c r="D10" s="183">
        <v>9340623</v>
      </c>
      <c r="E10" s="184" t="s">
        <v>132</v>
      </c>
      <c r="F10" s="184"/>
      <c r="G10" s="236"/>
      <c r="H10" s="236">
        <f>IFERROR(INDEX(RemainingOnBoard_RAW!U:U,MATCH('IMO 2020_Operator''s Comment'!D10,RemainingOnBoard_RAW!B:B,0))," ")</f>
        <v>43781.375</v>
      </c>
      <c r="I10" s="186">
        <f>IFERROR(INDEX(RemainingOnBoard_RAW!V:V,MATCH('IMO 2020_Operator''s Comment'!D10,RemainingOnBoard_RAW!B:B,0))," ")</f>
        <v>88.12</v>
      </c>
      <c r="J10" s="186">
        <f>IFERROR(INDEX(RemainingOnBoard_RAW!W:W,MATCH('IMO 2020_Operator''s Comment'!D10,RemainingOnBoard_RAW!B:B,0)),"")</f>
        <v>269.20999999999998</v>
      </c>
      <c r="K10" s="186">
        <f>IFERROR(INDEX(RemainingOnBoard_RAW!X:X,MATCH('IMO 2020_Operator''s Comment'!D10,RemainingOnBoard_RAW!B:B,0)),"")</f>
        <v>0</v>
      </c>
      <c r="L10" s="186">
        <f>IFERROR(INDEX(RemainingOnBoard_RAW!Y:Y,MATCH('IMO 2020_Operator''s Comment'!D10,RemainingOnBoard_RAW!B:B,0)),"")</f>
        <v>26.23</v>
      </c>
      <c r="M10" s="186"/>
      <c r="N10" s="186">
        <f>IFERROR(INDEX(RemainingOnBoard_RAW!AJ:AJ,MATCH('IMO 2020_Operator''s Comment'!D10,RemainingOnBoard_RAW!B:B,0))," ")</f>
        <v>18</v>
      </c>
      <c r="O10" s="186">
        <f>IFERROR(INDEX(RemainingOnBoard_RAW!AK:AK,MATCH('IMO 2020_Operator''s Comment'!D10,RemainingOnBoard_RAW!B:B,0))," ")</f>
        <v>1762.9380000000001</v>
      </c>
      <c r="P10" s="186">
        <f>IFERROR(INDEX(RemainingOnBoard_RAW!AL:AL,MATCH('IMO 2020_Operator''s Comment'!D10,RemainingOnBoard_RAW!B:B,0))," ")</f>
        <v>0</v>
      </c>
      <c r="Q10" s="186">
        <f>IFERROR(INDEX(RemainingOnBoard_RAW!AM:AM,MATCH('IMO 2020_Operator''s Comment'!D10,RemainingOnBoard_RAW!B:B,0))," ")</f>
        <v>370.03300000000002</v>
      </c>
      <c r="S10" s="188">
        <v>0.55000000000000004</v>
      </c>
      <c r="T10" s="188">
        <v>0.1</v>
      </c>
      <c r="U10" s="188">
        <v>0.15</v>
      </c>
      <c r="V10" s="188">
        <v>0.2</v>
      </c>
      <c r="X10" s="189">
        <f>INDEX(Intermediate!L:L,MATCH('IMO 2020_Operator''s Comment'!E10,Intermediate!B:B,0))</f>
        <v>1.8</v>
      </c>
      <c r="Y10" s="189">
        <f>INDEX(Intermediate!M:M,MATCH('IMO 2020_Operator''s Comment'!E10,Intermediate!B:B,0))</f>
        <v>8.9</v>
      </c>
      <c r="Z10" s="189">
        <f>INDEX(Intermediate!N:N,MATCH('IMO 2020_Operator''s Comment'!E10,Intermediate!B:B,0))</f>
        <v>13.4</v>
      </c>
      <c r="AA10" s="189">
        <f>INDEX(Intermediate!O:O,MATCH('IMO 2020_Operator''s Comment'!E10,Intermediate!B:B,0))</f>
        <v>15.8</v>
      </c>
      <c r="AB10" s="189">
        <f t="shared" si="0"/>
        <v>7.0500000000000007</v>
      </c>
      <c r="AC10" s="189">
        <f>IFERROR(INDEX('Monthly_Consumption _Trend'!R:R,MATCH('IMO 2020_Operator''s Comment'!D10,'Monthly_Consumption _Trend'!D:D,0))/30,"")</f>
        <v>0.3</v>
      </c>
      <c r="AD10" s="189">
        <f t="shared" si="3"/>
        <v>0.3</v>
      </c>
      <c r="AF10" s="190">
        <f t="shared" si="1"/>
        <v>8.368313659272951E-3</v>
      </c>
      <c r="AG10" s="190">
        <f t="shared" si="2"/>
        <v>0.99163168634072707</v>
      </c>
      <c r="AH10" s="190"/>
      <c r="AI10" s="190"/>
      <c r="AJ10" s="189">
        <f t="shared" si="4"/>
        <v>27.599999999999998</v>
      </c>
      <c r="AK10" s="189">
        <f t="shared" si="5"/>
        <v>18.3</v>
      </c>
      <c r="AL10" s="189">
        <f t="shared" si="6"/>
        <v>9.2999999999999989</v>
      </c>
      <c r="AM10" s="189">
        <f t="shared" si="7"/>
        <v>4.5</v>
      </c>
      <c r="AN10" s="191">
        <v>3</v>
      </c>
      <c r="AO10" s="262" t="str">
        <f>INDEX([1]Intermediate!$D:$D,MATCH(E10,[1]Intermediate!$B:$B,0))</f>
        <v>3 pcs. 161.1/ 129.1/ 161.1</v>
      </c>
      <c r="AP10" s="262" t="str">
        <f>INDEX([1]Intermediate!$E:$E,MATCH(E10,[1]Intermediate!$B:$B,0))</f>
        <v>2 pcs. 50.3/ 26.3</v>
      </c>
      <c r="AQ10" s="262" t="str">
        <f>INDEX([1]Intermediate!$F:$F,MATCH(E10,[1]Intermediate!$B:$B,0))</f>
        <v>2 pcs. 29.6/ 22.8</v>
      </c>
      <c r="AR10" s="267">
        <f>INDEX([1]Intermediate!$J:$J,MATCH(E10,[1]Intermediate!$B:$B,0))</f>
        <v>0.95</v>
      </c>
      <c r="AT10" s="189">
        <f t="shared" si="8"/>
        <v>9.2999999999999989</v>
      </c>
      <c r="AU10" s="189">
        <f t="shared" si="9"/>
        <v>6</v>
      </c>
      <c r="AV10" s="189">
        <f t="shared" si="10"/>
        <v>4.5</v>
      </c>
      <c r="AW10" s="192" t="s">
        <v>529</v>
      </c>
      <c r="AY10" s="192" t="str">
        <f t="shared" si="11"/>
        <v>High Stock</v>
      </c>
      <c r="AZ10" s="192" t="str">
        <f t="shared" si="11"/>
        <v>High Stock</v>
      </c>
      <c r="BA10" s="192" t="str">
        <f t="shared" si="11"/>
        <v>High Stock</v>
      </c>
      <c r="BC10" s="191">
        <f t="shared" si="12"/>
        <v>78.820000000000007</v>
      </c>
      <c r="BD10" s="191">
        <f t="shared" si="12"/>
        <v>82.12</v>
      </c>
      <c r="BE10" s="191">
        <f t="shared" si="13"/>
        <v>83.62</v>
      </c>
      <c r="BF10" s="184"/>
      <c r="BH10" s="286">
        <v>161.1</v>
      </c>
      <c r="BI10" s="286" t="s">
        <v>613</v>
      </c>
      <c r="BJ10" s="286">
        <v>129.1</v>
      </c>
      <c r="BK10" s="286" t="s">
        <v>613</v>
      </c>
      <c r="BL10" s="286">
        <v>161.1</v>
      </c>
      <c r="BM10" s="286" t="s">
        <v>613</v>
      </c>
      <c r="BN10" s="286"/>
      <c r="BO10" s="286"/>
      <c r="BP10" s="286"/>
      <c r="BQ10" s="286"/>
      <c r="BR10" s="286"/>
      <c r="BS10" s="286">
        <v>50.3</v>
      </c>
      <c r="BT10" s="286" t="s">
        <v>613</v>
      </c>
      <c r="BU10" s="286">
        <v>26.3</v>
      </c>
      <c r="BV10" s="286" t="s">
        <v>613</v>
      </c>
      <c r="BX10" s="286">
        <v>29.6</v>
      </c>
      <c r="BY10" s="286" t="s">
        <v>613</v>
      </c>
      <c r="BZ10" s="286">
        <v>22.8</v>
      </c>
      <c r="CA10" s="286" t="s">
        <v>613</v>
      </c>
      <c r="CB10" s="286"/>
      <c r="CC10" s="286"/>
      <c r="CG10" s="192">
        <f t="shared" si="14"/>
        <v>0</v>
      </c>
      <c r="CH10" s="192" t="str">
        <f>INDEX('[2]Tank Cleaning Status'!$P:$P, MATCH(E10,'[2]Tank Cleaning Status'!$E:$E,0))</f>
        <v>Yes</v>
      </c>
      <c r="CI10" s="192">
        <f t="shared" si="15"/>
        <v>0</v>
      </c>
      <c r="CJ10" s="192" t="str">
        <f>INDEX('[2]Tank Cleaning Status'!$R:$R, MATCH(E10,'[2]Tank Cleaning Status'!$E:$E,0))</f>
        <v>Yes</v>
      </c>
      <c r="CK10" s="192">
        <f t="shared" si="16"/>
        <v>0</v>
      </c>
      <c r="CL10" s="192" t="str">
        <f>INDEX('[2]Tank Cleaning Status'!$T:$T, MATCH(E10,'[2]Tank Cleaning Status'!$E:$E,0))</f>
        <v>Yes</v>
      </c>
      <c r="CM10" s="192">
        <f t="shared" si="17"/>
        <v>0</v>
      </c>
      <c r="CN10" s="192">
        <f>INDEX('[2]Tank Cleaning Status'!$V:$V, MATCH(E10,'[2]Tank Cleaning Status'!$E:$E,0))</f>
        <v>0</v>
      </c>
      <c r="CO10" s="192">
        <f t="shared" si="18"/>
        <v>0</v>
      </c>
      <c r="CP10" s="192">
        <f>INDEX('[2]Tank Cleaning Status'!$X:$X, MATCH(E10,'[2]Tank Cleaning Status'!$E:$E,0))</f>
        <v>0</v>
      </c>
      <c r="CQ10" s="192"/>
      <c r="CR10" s="192">
        <f t="shared" si="19"/>
        <v>0</v>
      </c>
      <c r="CS10" s="192" t="str">
        <f>INDEX('[2]Tank Cleaning Status'!$AA:$AA, MATCH(E10,'[2]Tank Cleaning Status'!$E:$E,0))</f>
        <v>Yes</v>
      </c>
      <c r="CT10" s="192">
        <f t="shared" si="20"/>
        <v>0</v>
      </c>
      <c r="CU10" s="192" t="str">
        <f>INDEX('[2]Tank Cleaning Status'!$AC:$AC, MATCH(E10,'[2]Tank Cleaning Status'!$E:$E,0))</f>
        <v>Yes</v>
      </c>
      <c r="CV10" s="192"/>
      <c r="CW10" s="192">
        <f t="shared" si="21"/>
        <v>0</v>
      </c>
      <c r="CX10" s="192" t="str">
        <f>INDEX('[2]Tank Cleaning Status'!$AF:$AF, MATCH(E10,'[2]Tank Cleaning Status'!$E:$E,0))</f>
        <v>Yes</v>
      </c>
      <c r="CY10" s="192">
        <f t="shared" si="22"/>
        <v>0</v>
      </c>
      <c r="CZ10" s="192" t="str">
        <f>INDEX('[2]Tank Cleaning Status'!$AH:$AH, MATCH(E10,'[2]Tank Cleaning Status'!$E:$E,0))</f>
        <v>Yes</v>
      </c>
      <c r="DA10" s="192"/>
      <c r="DB10" s="192">
        <f>INDEX('[2]Tank Cleaning Status'!$AJ:$AJ, MATCH(E10,'[2]Tank Cleaning Status'!$E:$E,0))</f>
        <v>0</v>
      </c>
    </row>
    <row r="11" spans="1:106" s="187" customFormat="1" ht="26.25" x14ac:dyDescent="0.25">
      <c r="A11" s="246" t="str">
        <f>LEFT(RIGHT(INDEX([3]Intermediate!$U:$U,MATCH(E11,[3]Intermediate!$V:$V,0)),7),3)</f>
        <v>AAL</v>
      </c>
      <c r="B11" s="246" t="s">
        <v>523</v>
      </c>
      <c r="C11" s="183" t="s">
        <v>382</v>
      </c>
      <c r="D11" s="183">
        <v>9322712</v>
      </c>
      <c r="E11" s="184" t="s">
        <v>134</v>
      </c>
      <c r="F11" s="184"/>
      <c r="G11" s="236"/>
      <c r="H11" s="236">
        <f>IFERROR(INDEX(RemainingOnBoard_RAW!U:U,MATCH('IMO 2020_Operator''s Comment'!D11,RemainingOnBoard_RAW!B:B,0))," ")</f>
        <v>43780.791666666664</v>
      </c>
      <c r="I11" s="186">
        <f>IFERROR(INDEX(RemainingOnBoard_RAW!V:V,MATCH('IMO 2020_Operator''s Comment'!D11,RemainingOnBoard_RAW!B:B,0))," ")</f>
        <v>4.79</v>
      </c>
      <c r="J11" s="186">
        <f>IFERROR(INDEX(RemainingOnBoard_RAW!W:W,MATCH('IMO 2020_Operator''s Comment'!D11,RemainingOnBoard_RAW!B:B,0)),"")</f>
        <v>44.31</v>
      </c>
      <c r="K11" s="186">
        <f>IFERROR(INDEX(RemainingOnBoard_RAW!X:X,MATCH('IMO 2020_Operator''s Comment'!D11,RemainingOnBoard_RAW!B:B,0)),"")</f>
        <v>0</v>
      </c>
      <c r="L11" s="186">
        <f>IFERROR(INDEX(RemainingOnBoard_RAW!Y:Y,MATCH('IMO 2020_Operator''s Comment'!D11,RemainingOnBoard_RAW!B:B,0)),"")</f>
        <v>133.96</v>
      </c>
      <c r="M11" s="186"/>
      <c r="N11" s="186">
        <f>IFERROR(INDEX(RemainingOnBoard_RAW!AJ:AJ,MATCH('IMO 2020_Operator''s Comment'!D11,RemainingOnBoard_RAW!B:B,0))," ")</f>
        <v>477.51900000000001</v>
      </c>
      <c r="O11" s="186">
        <f>IFERROR(INDEX(RemainingOnBoard_RAW!AK:AK,MATCH('IMO 2020_Operator''s Comment'!D11,RemainingOnBoard_RAW!B:B,0))," ")</f>
        <v>1138.097</v>
      </c>
      <c r="P11" s="186">
        <f>IFERROR(INDEX(RemainingOnBoard_RAW!AL:AL,MATCH('IMO 2020_Operator''s Comment'!D11,RemainingOnBoard_RAW!B:B,0))," ")</f>
        <v>0</v>
      </c>
      <c r="Q11" s="186">
        <f>IFERROR(INDEX(RemainingOnBoard_RAW!AM:AM,MATCH('IMO 2020_Operator''s Comment'!D11,RemainingOnBoard_RAW!B:B,0))," ")</f>
        <v>364.577</v>
      </c>
      <c r="S11" s="188">
        <v>0.55000000000000004</v>
      </c>
      <c r="T11" s="188">
        <v>0.1</v>
      </c>
      <c r="U11" s="188">
        <v>0.15</v>
      </c>
      <c r="V11" s="188">
        <v>0.2</v>
      </c>
      <c r="X11" s="189">
        <f>INDEX(Intermediate!L:L,MATCH('IMO 2020_Operator''s Comment'!E11,Intermediate!B:B,0))</f>
        <v>1.5</v>
      </c>
      <c r="Y11" s="189">
        <f>INDEX(Intermediate!M:M,MATCH('IMO 2020_Operator''s Comment'!E11,Intermediate!B:B,0))</f>
        <v>8.6</v>
      </c>
      <c r="Z11" s="189">
        <f>INDEX(Intermediate!N:N,MATCH('IMO 2020_Operator''s Comment'!E11,Intermediate!B:B,0))</f>
        <v>14.3</v>
      </c>
      <c r="AA11" s="189">
        <f>INDEX(Intermediate!O:O,MATCH('IMO 2020_Operator''s Comment'!E11,Intermediate!B:B,0))</f>
        <v>16.5</v>
      </c>
      <c r="AB11" s="189">
        <f t="shared" si="0"/>
        <v>7.1300000000000008</v>
      </c>
      <c r="AC11" s="189">
        <f>IFERROR(INDEX('Monthly_Consumption _Trend'!R:R,MATCH('IMO 2020_Operator''s Comment'!D11,'Monthly_Consumption _Trend'!D:D,0))/30,"")</f>
        <v>1.92655</v>
      </c>
      <c r="AD11" s="189">
        <f t="shared" si="3"/>
        <v>1.92655</v>
      </c>
      <c r="AF11" s="190">
        <f t="shared" si="1"/>
        <v>0.24114770630943549</v>
      </c>
      <c r="AG11" s="190">
        <f t="shared" si="2"/>
        <v>0.75885229369056451</v>
      </c>
      <c r="AH11" s="190"/>
      <c r="AI11" s="190"/>
      <c r="AJ11" s="189">
        <f t="shared" si="4"/>
        <v>177.24260000000001</v>
      </c>
      <c r="AK11" s="189">
        <f t="shared" si="5"/>
        <v>117.51955</v>
      </c>
      <c r="AL11" s="189">
        <f t="shared" si="6"/>
        <v>59.723050000000001</v>
      </c>
      <c r="AM11" s="189">
        <f t="shared" si="7"/>
        <v>28.898250000000001</v>
      </c>
      <c r="AN11" s="191">
        <v>3</v>
      </c>
      <c r="AO11" s="262" t="str">
        <f>INDEX([1]Intermediate!$D:$D,MATCH(E11,[1]Intermediate!$B:$B,0))</f>
        <v>3 pcs. 161.1/ 129.1/ 161.1</v>
      </c>
      <c r="AP11" s="262" t="str">
        <f>INDEX([1]Intermediate!$E:$E,MATCH(E11,[1]Intermediate!$B:$B,0))</f>
        <v>2 pcs. 50.3/ 26.3</v>
      </c>
      <c r="AQ11" s="262" t="str">
        <f>INDEX([1]Intermediate!$F:$F,MATCH(E11,[1]Intermediate!$B:$B,0))</f>
        <v>2 pcs. 29.6/ 22.8</v>
      </c>
      <c r="AR11" s="267">
        <f>INDEX([1]Intermediate!$J:$J,MATCH(E11,[1]Intermediate!$B:$B,0))</f>
        <v>0.95</v>
      </c>
      <c r="AT11" s="189">
        <f t="shared" si="8"/>
        <v>59.723050000000001</v>
      </c>
      <c r="AU11" s="189">
        <f t="shared" si="9"/>
        <v>38.530999999999999</v>
      </c>
      <c r="AV11" s="189">
        <f t="shared" si="10"/>
        <v>28.898250000000001</v>
      </c>
      <c r="AW11" s="192" t="s">
        <v>529</v>
      </c>
      <c r="AY11" s="192" t="str">
        <f t="shared" si="11"/>
        <v>Okay</v>
      </c>
      <c r="AZ11" s="192" t="str">
        <f t="shared" si="11"/>
        <v>Okay</v>
      </c>
      <c r="BA11" s="192" t="str">
        <f t="shared" si="11"/>
        <v>Okay</v>
      </c>
      <c r="BC11" s="191">
        <f t="shared" si="12"/>
        <v>0</v>
      </c>
      <c r="BD11" s="191">
        <f t="shared" si="12"/>
        <v>0</v>
      </c>
      <c r="BE11" s="191">
        <f t="shared" si="13"/>
        <v>0</v>
      </c>
      <c r="BF11" s="184"/>
      <c r="BH11" s="286">
        <v>161.1</v>
      </c>
      <c r="BI11" s="286" t="s">
        <v>612</v>
      </c>
      <c r="BJ11" s="286">
        <v>129.1</v>
      </c>
      <c r="BK11" s="286" t="s">
        <v>613</v>
      </c>
      <c r="BL11" s="286">
        <v>161.1</v>
      </c>
      <c r="BM11" s="286" t="s">
        <v>613</v>
      </c>
      <c r="BN11" s="286"/>
      <c r="BO11" s="286"/>
      <c r="BP11" s="286"/>
      <c r="BQ11" s="286"/>
      <c r="BR11" s="286"/>
      <c r="BS11" s="286">
        <v>50.3</v>
      </c>
      <c r="BT11" s="286" t="s">
        <v>613</v>
      </c>
      <c r="BU11" s="286">
        <v>26.3</v>
      </c>
      <c r="BV11" s="286" t="s">
        <v>612</v>
      </c>
      <c r="BX11" s="286">
        <v>29.6</v>
      </c>
      <c r="BY11" s="286" t="s">
        <v>613</v>
      </c>
      <c r="BZ11" s="286">
        <v>22.8</v>
      </c>
      <c r="CA11" s="286" t="s">
        <v>612</v>
      </c>
      <c r="CB11" s="286"/>
      <c r="CC11" s="286"/>
      <c r="CG11" s="192">
        <f t="shared" si="14"/>
        <v>0</v>
      </c>
      <c r="CH11" s="192" t="str">
        <f>INDEX('[2]Tank Cleaning Status'!$P:$P, MATCH(E11,'[2]Tank Cleaning Status'!$E:$E,0))</f>
        <v>No</v>
      </c>
      <c r="CI11" s="192">
        <f t="shared" si="15"/>
        <v>0</v>
      </c>
      <c r="CJ11" s="192" t="str">
        <f>INDEX('[2]Tank Cleaning Status'!$R:$R, MATCH(E11,'[2]Tank Cleaning Status'!$E:$E,0))</f>
        <v>Yes</v>
      </c>
      <c r="CK11" s="192">
        <f t="shared" si="16"/>
        <v>0</v>
      </c>
      <c r="CL11" s="192" t="str">
        <f>INDEX('[2]Tank Cleaning Status'!$T:$T, MATCH(E11,'[2]Tank Cleaning Status'!$E:$E,0))</f>
        <v>Yes</v>
      </c>
      <c r="CM11" s="192">
        <f t="shared" si="17"/>
        <v>0</v>
      </c>
      <c r="CN11" s="192">
        <f>INDEX('[2]Tank Cleaning Status'!$V:$V, MATCH(E11,'[2]Tank Cleaning Status'!$E:$E,0))</f>
        <v>0</v>
      </c>
      <c r="CO11" s="192">
        <f t="shared" si="18"/>
        <v>0</v>
      </c>
      <c r="CP11" s="192">
        <f>INDEX('[2]Tank Cleaning Status'!$X:$X, MATCH(E11,'[2]Tank Cleaning Status'!$E:$E,0))</f>
        <v>0</v>
      </c>
      <c r="CQ11" s="192"/>
      <c r="CR11" s="192">
        <f t="shared" si="19"/>
        <v>0</v>
      </c>
      <c r="CS11" s="192" t="str">
        <f>INDEX('[2]Tank Cleaning Status'!$AA:$AA, MATCH(E11,'[2]Tank Cleaning Status'!$E:$E,0))</f>
        <v>Yes</v>
      </c>
      <c r="CT11" s="192">
        <f t="shared" si="20"/>
        <v>0</v>
      </c>
      <c r="CU11" s="192" t="str">
        <f>INDEX('[2]Tank Cleaning Status'!$AC:$AC, MATCH(E11,'[2]Tank Cleaning Status'!$E:$E,0))</f>
        <v>No</v>
      </c>
      <c r="CV11" s="192"/>
      <c r="CW11" s="192">
        <f t="shared" si="21"/>
        <v>0</v>
      </c>
      <c r="CX11" s="192" t="str">
        <f>INDEX('[2]Tank Cleaning Status'!$AF:$AF, MATCH(E11,'[2]Tank Cleaning Status'!$E:$E,0))</f>
        <v>Yes</v>
      </c>
      <c r="CY11" s="192">
        <f t="shared" si="22"/>
        <v>0</v>
      </c>
      <c r="CZ11" s="192" t="str">
        <f>INDEX('[2]Tank Cleaning Status'!$AH:$AH, MATCH(E11,'[2]Tank Cleaning Status'!$E:$E,0))</f>
        <v>No</v>
      </c>
      <c r="DA11" s="192"/>
      <c r="DB11" s="192">
        <f>INDEX('[2]Tank Cleaning Status'!$AJ:$AJ, MATCH(E11,'[2]Tank Cleaning Status'!$E:$E,0))</f>
        <v>0</v>
      </c>
    </row>
    <row r="12" spans="1:106" s="187" customFormat="1" ht="26.25" x14ac:dyDescent="0.25">
      <c r="A12" s="246" t="str">
        <f>LEFT(RIGHT(INDEX([3]Intermediate!$U:$U,MATCH(E12,[3]Intermediate!$V:$V,0)),7),3)</f>
        <v>AAL</v>
      </c>
      <c r="B12" s="246" t="s">
        <v>523</v>
      </c>
      <c r="C12" s="183" t="s">
        <v>382</v>
      </c>
      <c r="D12" s="183">
        <v>9323819</v>
      </c>
      <c r="E12" s="184" t="s">
        <v>136</v>
      </c>
      <c r="F12" s="184"/>
      <c r="G12" s="236"/>
      <c r="H12" s="236">
        <f>IFERROR(INDEX(RemainingOnBoard_RAW!U:U,MATCH('IMO 2020_Operator''s Comment'!D12,RemainingOnBoard_RAW!B:B,0))," ")</f>
        <v>43780.416666666664</v>
      </c>
      <c r="I12" s="186">
        <f>IFERROR(INDEX(RemainingOnBoard_RAW!V:V,MATCH('IMO 2020_Operator''s Comment'!D12,RemainingOnBoard_RAW!B:B,0))," ")</f>
        <v>0</v>
      </c>
      <c r="J12" s="186">
        <f>IFERROR(INDEX(RemainingOnBoard_RAW!W:W,MATCH('IMO 2020_Operator''s Comment'!D12,RemainingOnBoard_RAW!B:B,0)),"")</f>
        <v>0</v>
      </c>
      <c r="K12" s="186">
        <f>IFERROR(INDEX(RemainingOnBoard_RAW!X:X,MATCH('IMO 2020_Operator''s Comment'!D12,RemainingOnBoard_RAW!B:B,0)),"")</f>
        <v>0</v>
      </c>
      <c r="L12" s="186">
        <f>IFERROR(INDEX(RemainingOnBoard_RAW!Y:Y,MATCH('IMO 2020_Operator''s Comment'!D12,RemainingOnBoard_RAW!B:B,0)),"")</f>
        <v>134.09899999999999</v>
      </c>
      <c r="M12" s="186"/>
      <c r="N12" s="186">
        <f>IFERROR(INDEX(RemainingOnBoard_RAW!AJ:AJ,MATCH('IMO 2020_Operator''s Comment'!D12,RemainingOnBoard_RAW!B:B,0))," ")</f>
        <v>155.02600000000001</v>
      </c>
      <c r="O12" s="186">
        <f>IFERROR(INDEX(RemainingOnBoard_RAW!AK:AK,MATCH('IMO 2020_Operator''s Comment'!D12,RemainingOnBoard_RAW!B:B,0))," ")</f>
        <v>1338.3130000000001</v>
      </c>
      <c r="P12" s="186">
        <f>IFERROR(INDEX(RemainingOnBoard_RAW!AL:AL,MATCH('IMO 2020_Operator''s Comment'!D12,RemainingOnBoard_RAW!B:B,0))," ")</f>
        <v>0</v>
      </c>
      <c r="Q12" s="186">
        <f>IFERROR(INDEX(RemainingOnBoard_RAW!AM:AM,MATCH('IMO 2020_Operator''s Comment'!D12,RemainingOnBoard_RAW!B:B,0))," ")</f>
        <v>456.85700000000003</v>
      </c>
      <c r="S12" s="188">
        <v>0.55000000000000004</v>
      </c>
      <c r="T12" s="188">
        <v>0.1</v>
      </c>
      <c r="U12" s="188">
        <v>0.15</v>
      </c>
      <c r="V12" s="188">
        <v>0.2</v>
      </c>
      <c r="X12" s="189">
        <f>INDEX(Intermediate!L:L,MATCH('IMO 2020_Operator''s Comment'!E12,Intermediate!B:B,0))</f>
        <v>2</v>
      </c>
      <c r="Y12" s="189">
        <f>INDEX(Intermediate!M:M,MATCH('IMO 2020_Operator''s Comment'!E12,Intermediate!B:B,0))</f>
        <v>9</v>
      </c>
      <c r="Z12" s="189">
        <f>INDEX(Intermediate!N:N,MATCH('IMO 2020_Operator''s Comment'!E12,Intermediate!B:B,0))</f>
        <v>14.7</v>
      </c>
      <c r="AA12" s="189">
        <f>INDEX(Intermediate!O:O,MATCH('IMO 2020_Operator''s Comment'!E12,Intermediate!B:B,0))</f>
        <v>16.899999999999999</v>
      </c>
      <c r="AB12" s="189">
        <f t="shared" si="0"/>
        <v>7.585</v>
      </c>
      <c r="AC12" s="189">
        <f>IFERROR(INDEX('Monthly_Consumption _Trend'!R:R,MATCH('IMO 2020_Operator''s Comment'!D12,'Monthly_Consumption _Trend'!D:D,0))/30,"")</f>
        <v>1.2918833333333335</v>
      </c>
      <c r="AD12" s="189">
        <f t="shared" si="3"/>
        <v>1.2918833333333335</v>
      </c>
      <c r="AF12" s="190">
        <f t="shared" si="1"/>
        <v>7.9492522802836224E-2</v>
      </c>
      <c r="AG12" s="190">
        <f t="shared" si="2"/>
        <v>0.92050747719716375</v>
      </c>
      <c r="AH12" s="190"/>
      <c r="AI12" s="190"/>
      <c r="AJ12" s="189">
        <f t="shared" si="4"/>
        <v>118.85326666666668</v>
      </c>
      <c r="AK12" s="189">
        <f t="shared" si="5"/>
        <v>78.804883333333336</v>
      </c>
      <c r="AL12" s="189">
        <f t="shared" si="6"/>
        <v>40.048383333333341</v>
      </c>
      <c r="AM12" s="189">
        <f t="shared" si="7"/>
        <v>19.378250000000001</v>
      </c>
      <c r="AN12" s="191">
        <v>3</v>
      </c>
      <c r="AO12" s="262" t="str">
        <f>INDEX([1]Intermediate!$D:$D,MATCH(E12,[1]Intermediate!$B:$B,0))</f>
        <v>3 pcs. 161.1/ 129.1/ 161.1</v>
      </c>
      <c r="AP12" s="262" t="str">
        <f>INDEX([1]Intermediate!$E:$E,MATCH(E12,[1]Intermediate!$B:$B,0))</f>
        <v>2 pcs. 50.3/ 26.3</v>
      </c>
      <c r="AQ12" s="262" t="str">
        <f>INDEX([1]Intermediate!$F:$F,MATCH(E12,[1]Intermediate!$B:$B,0))</f>
        <v>2 pcs. 29.6/ 22.8</v>
      </c>
      <c r="AR12" s="267">
        <f>INDEX([1]Intermediate!$J:$J,MATCH(E12,[1]Intermediate!$B:$B,0))</f>
        <v>0.95</v>
      </c>
      <c r="AT12" s="189">
        <f t="shared" si="8"/>
        <v>40.048383333333341</v>
      </c>
      <c r="AU12" s="189">
        <f t="shared" si="9"/>
        <v>25.837666666666671</v>
      </c>
      <c r="AV12" s="189">
        <f t="shared" si="10"/>
        <v>19.378250000000001</v>
      </c>
      <c r="AW12" s="192" t="s">
        <v>529</v>
      </c>
      <c r="AY12" s="192" t="str">
        <f t="shared" si="11"/>
        <v>Okay</v>
      </c>
      <c r="AZ12" s="192" t="str">
        <f t="shared" si="11"/>
        <v>Okay</v>
      </c>
      <c r="BA12" s="192" t="str">
        <f t="shared" si="11"/>
        <v>Okay</v>
      </c>
      <c r="BC12" s="191">
        <f t="shared" si="12"/>
        <v>0</v>
      </c>
      <c r="BD12" s="191">
        <f t="shared" si="12"/>
        <v>0</v>
      </c>
      <c r="BE12" s="191">
        <f t="shared" si="13"/>
        <v>0</v>
      </c>
      <c r="BF12" s="184"/>
      <c r="BH12" s="286">
        <v>161.1</v>
      </c>
      <c r="BI12" s="286" t="s">
        <v>613</v>
      </c>
      <c r="BJ12" s="286">
        <v>129.1</v>
      </c>
      <c r="BK12" s="286" t="s">
        <v>613</v>
      </c>
      <c r="BL12" s="286">
        <v>161.1</v>
      </c>
      <c r="BM12" s="286" t="s">
        <v>613</v>
      </c>
      <c r="BN12" s="286"/>
      <c r="BO12" s="286"/>
      <c r="BP12" s="286"/>
      <c r="BQ12" s="286"/>
      <c r="BR12" s="286"/>
      <c r="BS12" s="286">
        <v>50.3</v>
      </c>
      <c r="BT12" s="286" t="s">
        <v>613</v>
      </c>
      <c r="BU12" s="286">
        <v>26.3</v>
      </c>
      <c r="BV12" s="286" t="s">
        <v>613</v>
      </c>
      <c r="BX12" s="286">
        <v>29.6</v>
      </c>
      <c r="BY12" s="286" t="s">
        <v>613</v>
      </c>
      <c r="BZ12" s="286">
        <v>22.8</v>
      </c>
      <c r="CA12" s="286" t="s">
        <v>613</v>
      </c>
      <c r="CB12" s="286"/>
      <c r="CC12" s="286"/>
      <c r="CG12" s="192">
        <f t="shared" si="14"/>
        <v>0</v>
      </c>
      <c r="CH12" s="192" t="str">
        <f>INDEX('[2]Tank Cleaning Status'!$P:$P, MATCH(E12,'[2]Tank Cleaning Status'!$E:$E,0))</f>
        <v>Yes</v>
      </c>
      <c r="CI12" s="192">
        <f t="shared" si="15"/>
        <v>0</v>
      </c>
      <c r="CJ12" s="192" t="str">
        <f>INDEX('[2]Tank Cleaning Status'!$R:$R, MATCH(E12,'[2]Tank Cleaning Status'!$E:$E,0))</f>
        <v>Yes</v>
      </c>
      <c r="CK12" s="192">
        <f t="shared" si="16"/>
        <v>0</v>
      </c>
      <c r="CL12" s="192" t="str">
        <f>INDEX('[2]Tank Cleaning Status'!$T:$T, MATCH(E12,'[2]Tank Cleaning Status'!$E:$E,0))</f>
        <v>Yes</v>
      </c>
      <c r="CM12" s="192">
        <f t="shared" si="17"/>
        <v>0</v>
      </c>
      <c r="CN12" s="192">
        <f>INDEX('[2]Tank Cleaning Status'!$V:$V, MATCH(E12,'[2]Tank Cleaning Status'!$E:$E,0))</f>
        <v>0</v>
      </c>
      <c r="CO12" s="192">
        <f t="shared" si="18"/>
        <v>0</v>
      </c>
      <c r="CP12" s="192">
        <f>INDEX('[2]Tank Cleaning Status'!$X:$X, MATCH(E12,'[2]Tank Cleaning Status'!$E:$E,0))</f>
        <v>0</v>
      </c>
      <c r="CQ12" s="192"/>
      <c r="CR12" s="192">
        <f t="shared" si="19"/>
        <v>0</v>
      </c>
      <c r="CS12" s="192" t="str">
        <f>INDEX('[2]Tank Cleaning Status'!$AA:$AA, MATCH(E12,'[2]Tank Cleaning Status'!$E:$E,0))</f>
        <v>Yes</v>
      </c>
      <c r="CT12" s="192">
        <f t="shared" si="20"/>
        <v>0</v>
      </c>
      <c r="CU12" s="192" t="str">
        <f>INDEX('[2]Tank Cleaning Status'!$AC:$AC, MATCH(E12,'[2]Tank Cleaning Status'!$E:$E,0))</f>
        <v>Yes</v>
      </c>
      <c r="CV12" s="192"/>
      <c r="CW12" s="192">
        <f t="shared" si="21"/>
        <v>0</v>
      </c>
      <c r="CX12" s="192" t="str">
        <f>INDEX('[2]Tank Cleaning Status'!$AF:$AF, MATCH(E12,'[2]Tank Cleaning Status'!$E:$E,0))</f>
        <v>Yes</v>
      </c>
      <c r="CY12" s="192">
        <f t="shared" si="22"/>
        <v>0</v>
      </c>
      <c r="CZ12" s="192" t="str">
        <f>INDEX('[2]Tank Cleaning Status'!$AH:$AH, MATCH(E12,'[2]Tank Cleaning Status'!$E:$E,0))</f>
        <v>Yes</v>
      </c>
      <c r="DA12" s="192"/>
      <c r="DB12" s="192">
        <f>INDEX('[2]Tank Cleaning Status'!$AJ:$AJ, MATCH(E12,'[2]Tank Cleaning Status'!$E:$E,0))</f>
        <v>0</v>
      </c>
    </row>
    <row r="13" spans="1:106" s="187" customFormat="1" ht="26.25" x14ac:dyDescent="0.25">
      <c r="A13" s="246" t="str">
        <f>LEFT(RIGHT(INDEX([3]Intermediate!$U:$U,MATCH(E13,[3]Intermediate!$V:$V,0)),7),3)</f>
        <v>AAL</v>
      </c>
      <c r="B13" s="246" t="s">
        <v>523</v>
      </c>
      <c r="C13" s="183" t="s">
        <v>382</v>
      </c>
      <c r="D13" s="183">
        <v>9322695</v>
      </c>
      <c r="E13" s="184" t="s">
        <v>138</v>
      </c>
      <c r="F13" s="184"/>
      <c r="G13" s="236"/>
      <c r="H13" s="236">
        <f>IFERROR(INDEX(RemainingOnBoard_RAW!U:U,MATCH('IMO 2020_Operator''s Comment'!D13,RemainingOnBoard_RAW!B:B,0))," ")</f>
        <v>43781.375</v>
      </c>
      <c r="I13" s="186">
        <f>IFERROR(INDEX(RemainingOnBoard_RAW!V:V,MATCH('IMO 2020_Operator''s Comment'!D13,RemainingOnBoard_RAW!B:B,0))," ")</f>
        <v>0</v>
      </c>
      <c r="J13" s="186">
        <f>IFERROR(INDEX(RemainingOnBoard_RAW!W:W,MATCH('IMO 2020_Operator''s Comment'!D13,RemainingOnBoard_RAW!B:B,0)),"")</f>
        <v>198.58</v>
      </c>
      <c r="K13" s="186">
        <f>IFERROR(INDEX(RemainingOnBoard_RAW!X:X,MATCH('IMO 2020_Operator''s Comment'!D13,RemainingOnBoard_RAW!B:B,0)),"")</f>
        <v>0</v>
      </c>
      <c r="L13" s="186">
        <f>IFERROR(INDEX(RemainingOnBoard_RAW!Y:Y,MATCH('IMO 2020_Operator''s Comment'!D13,RemainingOnBoard_RAW!B:B,0)),"")</f>
        <v>29.7</v>
      </c>
      <c r="M13" s="186"/>
      <c r="N13" s="186">
        <f>IFERROR(INDEX(RemainingOnBoard_RAW!AJ:AJ,MATCH('IMO 2020_Operator''s Comment'!D13,RemainingOnBoard_RAW!B:B,0))," ")</f>
        <v>124.33</v>
      </c>
      <c r="O13" s="186">
        <f>IFERROR(INDEX(RemainingOnBoard_RAW!AK:AK,MATCH('IMO 2020_Operator''s Comment'!D13,RemainingOnBoard_RAW!B:B,0))," ")</f>
        <v>1657.674</v>
      </c>
      <c r="P13" s="186">
        <f>IFERROR(INDEX(RemainingOnBoard_RAW!AL:AL,MATCH('IMO 2020_Operator''s Comment'!D13,RemainingOnBoard_RAW!B:B,0))," ")</f>
        <v>0</v>
      </c>
      <c r="Q13" s="186">
        <f>IFERROR(INDEX(RemainingOnBoard_RAW!AM:AM,MATCH('IMO 2020_Operator''s Comment'!D13,RemainingOnBoard_RAW!B:B,0))," ")</f>
        <v>246.596</v>
      </c>
      <c r="S13" s="188">
        <v>0.55000000000000004</v>
      </c>
      <c r="T13" s="188">
        <v>0.1</v>
      </c>
      <c r="U13" s="188">
        <v>0.15</v>
      </c>
      <c r="V13" s="188">
        <v>0.2</v>
      </c>
      <c r="X13" s="189">
        <f>INDEX(Intermediate!L:L,MATCH('IMO 2020_Operator''s Comment'!E13,Intermediate!B:B,0))</f>
        <v>1.7</v>
      </c>
      <c r="Y13" s="189">
        <f>INDEX(Intermediate!M:M,MATCH('IMO 2020_Operator''s Comment'!E13,Intermediate!B:B,0))</f>
        <v>8.8000000000000007</v>
      </c>
      <c r="Z13" s="189">
        <f>INDEX(Intermediate!N:N,MATCH('IMO 2020_Operator''s Comment'!E13,Intermediate!B:B,0))</f>
        <v>13.7</v>
      </c>
      <c r="AA13" s="189">
        <f>INDEX(Intermediate!O:O,MATCH('IMO 2020_Operator''s Comment'!E13,Intermediate!B:B,0))</f>
        <v>15.8</v>
      </c>
      <c r="AB13" s="189">
        <f t="shared" si="0"/>
        <v>7.03</v>
      </c>
      <c r="AC13" s="189">
        <f>IFERROR(INDEX('Monthly_Consumption _Trend'!R:R,MATCH('IMO 2020_Operator''s Comment'!D13,'Monthly_Consumption _Trend'!D:D,0))/30,"")</f>
        <v>1.3814444444444443</v>
      </c>
      <c r="AD13" s="189">
        <f t="shared" si="3"/>
        <v>1.3814444444444443</v>
      </c>
      <c r="AF13" s="190">
        <f t="shared" si="1"/>
        <v>6.1288573400374642E-2</v>
      </c>
      <c r="AG13" s="190">
        <f t="shared" si="2"/>
        <v>0.93871142659962536</v>
      </c>
      <c r="AH13" s="190"/>
      <c r="AI13" s="190"/>
      <c r="AJ13" s="189">
        <f t="shared" si="4"/>
        <v>127.09288888888887</v>
      </c>
      <c r="AK13" s="189">
        <f t="shared" si="5"/>
        <v>84.268111111111097</v>
      </c>
      <c r="AL13" s="189">
        <f t="shared" si="6"/>
        <v>42.824777777777769</v>
      </c>
      <c r="AM13" s="189">
        <f t="shared" si="7"/>
        <v>20.721666666666664</v>
      </c>
      <c r="AN13" s="191">
        <v>3</v>
      </c>
      <c r="AO13" s="262" t="str">
        <f>INDEX([1]Intermediate!$D:$D,MATCH(E13,[1]Intermediate!$B:$B,0))</f>
        <v>3 pcs. 161.1/ 129.1/ 161.1</v>
      </c>
      <c r="AP13" s="262" t="str">
        <f>INDEX([1]Intermediate!$E:$E,MATCH(E13,[1]Intermediate!$B:$B,0))</f>
        <v>2 pcs. 50.3/ 26.3</v>
      </c>
      <c r="AQ13" s="262" t="str">
        <f>INDEX([1]Intermediate!$F:$F,MATCH(E13,[1]Intermediate!$B:$B,0))</f>
        <v>2 pcs. 29.6/ 22.8</v>
      </c>
      <c r="AR13" s="267">
        <f>INDEX([1]Intermediate!$J:$J,MATCH(E13,[1]Intermediate!$B:$B,0))</f>
        <v>0.95</v>
      </c>
      <c r="AT13" s="189">
        <f t="shared" si="8"/>
        <v>42.824777777777769</v>
      </c>
      <c r="AU13" s="189">
        <f t="shared" si="9"/>
        <v>27.628888888888884</v>
      </c>
      <c r="AV13" s="189">
        <f t="shared" si="10"/>
        <v>20.721666666666664</v>
      </c>
      <c r="AW13" s="192" t="s">
        <v>529</v>
      </c>
      <c r="AY13" s="192" t="str">
        <f t="shared" si="11"/>
        <v>Okay</v>
      </c>
      <c r="AZ13" s="192" t="str">
        <f t="shared" si="11"/>
        <v>Okay</v>
      </c>
      <c r="BA13" s="192" t="str">
        <f t="shared" si="11"/>
        <v>Okay</v>
      </c>
      <c r="BC13" s="191">
        <f t="shared" si="12"/>
        <v>0</v>
      </c>
      <c r="BD13" s="191">
        <f t="shared" si="12"/>
        <v>0</v>
      </c>
      <c r="BE13" s="191">
        <f t="shared" si="13"/>
        <v>0</v>
      </c>
      <c r="BF13" s="184"/>
      <c r="BH13" s="286">
        <v>161.1</v>
      </c>
      <c r="BI13" s="286" t="s">
        <v>613</v>
      </c>
      <c r="BJ13" s="286">
        <v>129.1</v>
      </c>
      <c r="BK13" s="286" t="s">
        <v>613</v>
      </c>
      <c r="BL13" s="286">
        <v>161.1</v>
      </c>
      <c r="BM13" s="286" t="s">
        <v>613</v>
      </c>
      <c r="BN13" s="286"/>
      <c r="BO13" s="286"/>
      <c r="BP13" s="286"/>
      <c r="BQ13" s="286"/>
      <c r="BR13" s="286"/>
      <c r="BS13" s="286">
        <v>50.3</v>
      </c>
      <c r="BT13" s="286" t="s">
        <v>613</v>
      </c>
      <c r="BU13" s="286">
        <v>26.3</v>
      </c>
      <c r="BV13" s="286" t="s">
        <v>613</v>
      </c>
      <c r="BX13" s="286">
        <v>29.6</v>
      </c>
      <c r="BY13" s="286" t="s">
        <v>613</v>
      </c>
      <c r="BZ13" s="286">
        <v>22.8</v>
      </c>
      <c r="CA13" s="286" t="s">
        <v>613</v>
      </c>
      <c r="CB13" s="286"/>
      <c r="CC13" s="286"/>
      <c r="CG13" s="192">
        <f t="shared" si="14"/>
        <v>0</v>
      </c>
      <c r="CH13" s="192" t="str">
        <f>INDEX('[2]Tank Cleaning Status'!$P:$P, MATCH(E13,'[2]Tank Cleaning Status'!$E:$E,0))</f>
        <v>Yes</v>
      </c>
      <c r="CI13" s="192">
        <f t="shared" si="15"/>
        <v>0</v>
      </c>
      <c r="CJ13" s="192" t="str">
        <f>INDEX('[2]Tank Cleaning Status'!$R:$R, MATCH(E13,'[2]Tank Cleaning Status'!$E:$E,0))</f>
        <v>Yes</v>
      </c>
      <c r="CK13" s="192">
        <f t="shared" si="16"/>
        <v>0</v>
      </c>
      <c r="CL13" s="192" t="str">
        <f>INDEX('[2]Tank Cleaning Status'!$T:$T, MATCH(E13,'[2]Tank Cleaning Status'!$E:$E,0))</f>
        <v>Yes</v>
      </c>
      <c r="CM13" s="192">
        <f t="shared" si="17"/>
        <v>0</v>
      </c>
      <c r="CN13" s="192">
        <f>INDEX('[2]Tank Cleaning Status'!$V:$V, MATCH(E13,'[2]Tank Cleaning Status'!$E:$E,0))</f>
        <v>0</v>
      </c>
      <c r="CO13" s="192">
        <f t="shared" si="18"/>
        <v>0</v>
      </c>
      <c r="CP13" s="192">
        <f>INDEX('[2]Tank Cleaning Status'!$X:$X, MATCH(E13,'[2]Tank Cleaning Status'!$E:$E,0))</f>
        <v>0</v>
      </c>
      <c r="CQ13" s="192"/>
      <c r="CR13" s="192">
        <f t="shared" si="19"/>
        <v>0</v>
      </c>
      <c r="CS13" s="192" t="str">
        <f>INDEX('[2]Tank Cleaning Status'!$AA:$AA, MATCH(E13,'[2]Tank Cleaning Status'!$E:$E,0))</f>
        <v>Yes</v>
      </c>
      <c r="CT13" s="192">
        <f t="shared" si="20"/>
        <v>0</v>
      </c>
      <c r="CU13" s="192" t="str">
        <f>INDEX('[2]Tank Cleaning Status'!$AC:$AC, MATCH(E13,'[2]Tank Cleaning Status'!$E:$E,0))</f>
        <v>Yes</v>
      </c>
      <c r="CV13" s="192"/>
      <c r="CW13" s="192">
        <f t="shared" si="21"/>
        <v>0</v>
      </c>
      <c r="CX13" s="192" t="str">
        <f>INDEX('[2]Tank Cleaning Status'!$AF:$AF, MATCH(E13,'[2]Tank Cleaning Status'!$E:$E,0))</f>
        <v>Yes</v>
      </c>
      <c r="CY13" s="192">
        <f t="shared" si="22"/>
        <v>0</v>
      </c>
      <c r="CZ13" s="192" t="str">
        <f>INDEX('[2]Tank Cleaning Status'!$AH:$AH, MATCH(E13,'[2]Tank Cleaning Status'!$E:$E,0))</f>
        <v>Yes</v>
      </c>
      <c r="DA13" s="192"/>
      <c r="DB13" s="192">
        <f>INDEX('[2]Tank Cleaning Status'!$AJ:$AJ, MATCH(E13,'[2]Tank Cleaning Status'!$E:$E,0))</f>
        <v>0</v>
      </c>
    </row>
    <row r="14" spans="1:106" s="187" customFormat="1" ht="26.25" x14ac:dyDescent="0.25">
      <c r="A14" s="246" t="str">
        <f>LEFT(RIGHT(INDEX([3]Intermediate!$U:$U,MATCH(E14,[3]Intermediate!$V:$V,0)),7),3)</f>
        <v>AAB</v>
      </c>
      <c r="B14" s="246" t="s">
        <v>523</v>
      </c>
      <c r="C14" s="183" t="s">
        <v>382</v>
      </c>
      <c r="D14" s="183">
        <v>9348302</v>
      </c>
      <c r="E14" s="184" t="s">
        <v>114</v>
      </c>
      <c r="F14" s="184"/>
      <c r="G14" s="236"/>
      <c r="H14" s="236">
        <f>IFERROR(INDEX(RemainingOnBoard_RAW!U:U,MATCH('IMO 2020_Operator''s Comment'!D14,RemainingOnBoard_RAW!B:B,0))," ")</f>
        <v>43780.458333333336</v>
      </c>
      <c r="I14" s="186">
        <f>IFERROR(INDEX(RemainingOnBoard_RAW!V:V,MATCH('IMO 2020_Operator''s Comment'!D14,RemainingOnBoard_RAW!B:B,0))," ")</f>
        <v>16.04</v>
      </c>
      <c r="J14" s="186">
        <f>IFERROR(INDEX(RemainingOnBoard_RAW!W:W,MATCH('IMO 2020_Operator''s Comment'!D14,RemainingOnBoard_RAW!B:B,0)),"")</f>
        <v>175.12</v>
      </c>
      <c r="K14" s="186">
        <f>IFERROR(INDEX(RemainingOnBoard_RAW!X:X,MATCH('IMO 2020_Operator''s Comment'!D14,RemainingOnBoard_RAW!B:B,0)),"")</f>
        <v>0</v>
      </c>
      <c r="L14" s="186">
        <f>IFERROR(INDEX(RemainingOnBoard_RAW!Y:Y,MATCH('IMO 2020_Operator''s Comment'!D14,RemainingOnBoard_RAW!B:B,0)),"")</f>
        <v>30.28</v>
      </c>
      <c r="M14" s="186"/>
      <c r="N14" s="186">
        <f>IFERROR(INDEX(RemainingOnBoard_RAW!AJ:AJ,MATCH('IMO 2020_Operator''s Comment'!D14,RemainingOnBoard_RAW!B:B,0))," ")</f>
        <v>437.34</v>
      </c>
      <c r="O14" s="186">
        <f>IFERROR(INDEX(RemainingOnBoard_RAW!AK:AK,MATCH('IMO 2020_Operator''s Comment'!D14,RemainingOnBoard_RAW!B:B,0))," ")</f>
        <v>1285.54</v>
      </c>
      <c r="P14" s="186">
        <f>IFERROR(INDEX(RemainingOnBoard_RAW!AL:AL,MATCH('IMO 2020_Operator''s Comment'!D14,RemainingOnBoard_RAW!B:B,0))," ")</f>
        <v>0</v>
      </c>
      <c r="Q14" s="186">
        <f>IFERROR(INDEX(RemainingOnBoard_RAW!AM:AM,MATCH('IMO 2020_Operator''s Comment'!D14,RemainingOnBoard_RAW!B:B,0))," ")</f>
        <v>854.64</v>
      </c>
      <c r="S14" s="188">
        <v>0.55000000000000004</v>
      </c>
      <c r="T14" s="188">
        <v>0.1</v>
      </c>
      <c r="U14" s="188">
        <v>0.15</v>
      </c>
      <c r="V14" s="188">
        <v>0.2</v>
      </c>
      <c r="X14" s="189">
        <f>INDEX(Intermediate!L:L,MATCH('IMO 2020_Operator''s Comment'!E14,Intermediate!B:B,0))</f>
        <v>2</v>
      </c>
      <c r="Y14" s="189">
        <f>INDEX(Intermediate!M:M,MATCH('IMO 2020_Operator''s Comment'!E14,Intermediate!B:B,0))</f>
        <v>9.5</v>
      </c>
      <c r="Z14" s="189">
        <f>INDEX(Intermediate!N:N,MATCH('IMO 2020_Operator''s Comment'!E14,Intermediate!B:B,0))</f>
        <v>15.7</v>
      </c>
      <c r="AA14" s="189">
        <f>INDEX(Intermediate!O:O,MATCH('IMO 2020_Operator''s Comment'!E14,Intermediate!B:B,0))</f>
        <v>17.8</v>
      </c>
      <c r="AB14" s="189">
        <f t="shared" si="0"/>
        <v>7.9650000000000007</v>
      </c>
      <c r="AC14" s="189">
        <f>IFERROR(INDEX('Monthly_Consumption _Trend'!R:R,MATCH('IMO 2020_Operator''s Comment'!D14,'Monthly_Consumption _Trend'!D:D,0))/30,"")</f>
        <v>2.9464166666666665</v>
      </c>
      <c r="AD14" s="189">
        <f t="shared" si="3"/>
        <v>2.9464166666666665</v>
      </c>
      <c r="AF14" s="190">
        <f t="shared" si="1"/>
        <v>0.16967472609329898</v>
      </c>
      <c r="AG14" s="190">
        <f t="shared" si="2"/>
        <v>0.83032527390670108</v>
      </c>
      <c r="AH14" s="190"/>
      <c r="AI14" s="190"/>
      <c r="AJ14" s="189">
        <f t="shared" si="4"/>
        <v>271.07033333333334</v>
      </c>
      <c r="AK14" s="189">
        <f t="shared" si="5"/>
        <v>179.73141666666666</v>
      </c>
      <c r="AL14" s="189">
        <f t="shared" si="6"/>
        <v>91.338916666666663</v>
      </c>
      <c r="AM14" s="189">
        <f t="shared" si="7"/>
        <v>44.196249999999999</v>
      </c>
      <c r="AN14" s="191">
        <v>3</v>
      </c>
      <c r="AO14" s="262" t="str">
        <f>INDEX([1]Intermediate!$D:$D,MATCH(E14,[1]Intermediate!$B:$B,0))</f>
        <v>3 pcs. 157,7/ 165,0/ 129,1</v>
      </c>
      <c r="AP14" s="262" t="str">
        <f>INDEX([1]Intermediate!$E:$E,MATCH(E14,[1]Intermediate!$B:$B,0))</f>
        <v>2 pcs. 50,3/ 26,3</v>
      </c>
      <c r="AQ14" s="262" t="str">
        <f>INDEX([1]Intermediate!$F:$F,MATCH(E14,[1]Intermediate!$B:$B,0))</f>
        <v>2 pcs. 29,6/ 22,8</v>
      </c>
      <c r="AR14" s="267">
        <f>INDEX([1]Intermediate!$J:$J,MATCH(E14,[1]Intermediate!$B:$B,0))</f>
        <v>0.95</v>
      </c>
      <c r="AT14" s="189">
        <f t="shared" si="8"/>
        <v>91.338916666666663</v>
      </c>
      <c r="AU14" s="189">
        <f t="shared" si="9"/>
        <v>58.928333333333327</v>
      </c>
      <c r="AV14" s="189">
        <f t="shared" si="10"/>
        <v>44.196249999999999</v>
      </c>
      <c r="AW14" s="192" t="s">
        <v>529</v>
      </c>
      <c r="AY14" s="192" t="str">
        <f t="shared" si="11"/>
        <v>Okay</v>
      </c>
      <c r="AZ14" s="192" t="str">
        <f t="shared" si="11"/>
        <v>Okay</v>
      </c>
      <c r="BA14" s="192" t="str">
        <f t="shared" si="11"/>
        <v>Okay</v>
      </c>
      <c r="BC14" s="191">
        <f t="shared" si="12"/>
        <v>0</v>
      </c>
      <c r="BD14" s="191">
        <f t="shared" si="12"/>
        <v>0</v>
      </c>
      <c r="BE14" s="191">
        <f t="shared" si="13"/>
        <v>0</v>
      </c>
      <c r="BF14" s="184"/>
      <c r="BH14" s="286">
        <v>157.69999999999999</v>
      </c>
      <c r="BI14" s="286" t="s">
        <v>613</v>
      </c>
      <c r="BJ14" s="286">
        <v>165</v>
      </c>
      <c r="BK14" s="286" t="s">
        <v>613</v>
      </c>
      <c r="BL14" s="286">
        <v>129.1</v>
      </c>
      <c r="BM14" s="286" t="s">
        <v>613</v>
      </c>
      <c r="BN14" s="286"/>
      <c r="BO14" s="286"/>
      <c r="BP14" s="286"/>
      <c r="BQ14" s="286"/>
      <c r="BR14" s="286"/>
      <c r="BS14" s="286">
        <v>50.3</v>
      </c>
      <c r="BT14" s="286" t="s">
        <v>613</v>
      </c>
      <c r="BU14" s="286">
        <v>26.3</v>
      </c>
      <c r="BV14" s="286" t="s">
        <v>613</v>
      </c>
      <c r="BX14" s="286">
        <v>29.6</v>
      </c>
      <c r="BY14" s="286" t="s">
        <v>613</v>
      </c>
      <c r="BZ14" s="286">
        <v>22.8</v>
      </c>
      <c r="CA14" s="286" t="s">
        <v>613</v>
      </c>
      <c r="CB14" s="286"/>
      <c r="CC14" s="286"/>
      <c r="CG14" s="192">
        <f t="shared" si="14"/>
        <v>0</v>
      </c>
      <c r="CH14" s="192" t="str">
        <f>INDEX('[2]Tank Cleaning Status'!$P:$P, MATCH(E14,'[2]Tank Cleaning Status'!$E:$E,0))</f>
        <v>Yes</v>
      </c>
      <c r="CI14" s="192">
        <f t="shared" si="15"/>
        <v>0</v>
      </c>
      <c r="CJ14" s="192" t="str">
        <f>INDEX('[2]Tank Cleaning Status'!$R:$R, MATCH(E14,'[2]Tank Cleaning Status'!$E:$E,0))</f>
        <v>Yes</v>
      </c>
      <c r="CK14" s="192">
        <f t="shared" si="16"/>
        <v>0</v>
      </c>
      <c r="CL14" s="192" t="str">
        <f>INDEX('[2]Tank Cleaning Status'!$T:$T, MATCH(E14,'[2]Tank Cleaning Status'!$E:$E,0))</f>
        <v>Yes</v>
      </c>
      <c r="CM14" s="192">
        <f t="shared" si="17"/>
        <v>0</v>
      </c>
      <c r="CN14" s="192">
        <f>INDEX('[2]Tank Cleaning Status'!$V:$V, MATCH(E14,'[2]Tank Cleaning Status'!$E:$E,0))</f>
        <v>0</v>
      </c>
      <c r="CO14" s="192">
        <f t="shared" si="18"/>
        <v>0</v>
      </c>
      <c r="CP14" s="192">
        <f>INDEX('[2]Tank Cleaning Status'!$X:$X, MATCH(E14,'[2]Tank Cleaning Status'!$E:$E,0))</f>
        <v>0</v>
      </c>
      <c r="CQ14" s="192"/>
      <c r="CR14" s="192">
        <f t="shared" si="19"/>
        <v>0</v>
      </c>
      <c r="CS14" s="192" t="str">
        <f>INDEX('[2]Tank Cleaning Status'!$AA:$AA, MATCH(E14,'[2]Tank Cleaning Status'!$E:$E,0))</f>
        <v>Yes</v>
      </c>
      <c r="CT14" s="192">
        <f t="shared" si="20"/>
        <v>0</v>
      </c>
      <c r="CU14" s="192" t="str">
        <f>INDEX('[2]Tank Cleaning Status'!$AC:$AC, MATCH(E14,'[2]Tank Cleaning Status'!$E:$E,0))</f>
        <v>Yes</v>
      </c>
      <c r="CV14" s="192"/>
      <c r="CW14" s="192">
        <f t="shared" si="21"/>
        <v>0</v>
      </c>
      <c r="CX14" s="192" t="str">
        <f>INDEX('[2]Tank Cleaning Status'!$AF:$AF, MATCH(E14,'[2]Tank Cleaning Status'!$E:$E,0))</f>
        <v>Yes</v>
      </c>
      <c r="CY14" s="192">
        <f t="shared" si="22"/>
        <v>0</v>
      </c>
      <c r="CZ14" s="192" t="str">
        <f>INDEX('[2]Tank Cleaning Status'!$AH:$AH, MATCH(E14,'[2]Tank Cleaning Status'!$E:$E,0))</f>
        <v>Yes</v>
      </c>
      <c r="DA14" s="192"/>
      <c r="DB14" s="192">
        <f>INDEX('[2]Tank Cleaning Status'!$AJ:$AJ, MATCH(E14,'[2]Tank Cleaning Status'!$E:$E,0))</f>
        <v>0</v>
      </c>
    </row>
    <row r="15" spans="1:106" s="187" customFormat="1" ht="26.25" x14ac:dyDescent="0.25">
      <c r="A15" s="246" t="str">
        <f>LEFT(RIGHT(INDEX([3]Intermediate!$U:$U,MATCH(E15,[3]Intermediate!$V:$V,0)),7),3)</f>
        <v>AAB</v>
      </c>
      <c r="B15" s="246" t="s">
        <v>523</v>
      </c>
      <c r="C15" s="183" t="s">
        <v>382</v>
      </c>
      <c r="D15" s="183">
        <v>9356610</v>
      </c>
      <c r="E15" s="184" t="s">
        <v>116</v>
      </c>
      <c r="F15" s="184"/>
      <c r="G15" s="236"/>
      <c r="H15" s="236">
        <f>IFERROR(INDEX(RemainingOnBoard_RAW!U:U,MATCH('IMO 2020_Operator''s Comment'!D15,RemainingOnBoard_RAW!B:B,0))," ")</f>
        <v>43780.708333333336</v>
      </c>
      <c r="I15" s="186">
        <f>IFERROR(INDEX(RemainingOnBoard_RAW!V:V,MATCH('IMO 2020_Operator''s Comment'!D15,RemainingOnBoard_RAW!B:B,0))," ")</f>
        <v>0</v>
      </c>
      <c r="J15" s="186">
        <f>IFERROR(INDEX(RemainingOnBoard_RAW!W:W,MATCH('IMO 2020_Operator''s Comment'!D15,RemainingOnBoard_RAW!B:B,0)),"")</f>
        <v>0</v>
      </c>
      <c r="K15" s="186">
        <f>IFERROR(INDEX(RemainingOnBoard_RAW!X:X,MATCH('IMO 2020_Operator''s Comment'!D15,RemainingOnBoard_RAW!B:B,0)),"")</f>
        <v>0</v>
      </c>
      <c r="L15" s="186">
        <f>IFERROR(INDEX(RemainingOnBoard_RAW!Y:Y,MATCH('IMO 2020_Operator''s Comment'!D15,RemainingOnBoard_RAW!B:B,0)),"")</f>
        <v>339.5</v>
      </c>
      <c r="M15" s="186"/>
      <c r="N15" s="186">
        <f>IFERROR(INDEX(RemainingOnBoard_RAW!AJ:AJ,MATCH('IMO 2020_Operator''s Comment'!D15,RemainingOnBoard_RAW!B:B,0))," ")</f>
        <v>433.1</v>
      </c>
      <c r="O15" s="186">
        <f>IFERROR(INDEX(RemainingOnBoard_RAW!AK:AK,MATCH('IMO 2020_Operator''s Comment'!D15,RemainingOnBoard_RAW!B:B,0))," ")</f>
        <v>952.39</v>
      </c>
      <c r="P15" s="186">
        <f>IFERROR(INDEX(RemainingOnBoard_RAW!AL:AL,MATCH('IMO 2020_Operator''s Comment'!D15,RemainingOnBoard_RAW!B:B,0))," ")</f>
        <v>0</v>
      </c>
      <c r="Q15" s="186">
        <f>IFERROR(INDEX(RemainingOnBoard_RAW!AM:AM,MATCH('IMO 2020_Operator''s Comment'!D15,RemainingOnBoard_RAW!B:B,0))," ")</f>
        <v>1401.96</v>
      </c>
      <c r="S15" s="188">
        <v>0.55000000000000004</v>
      </c>
      <c r="T15" s="188">
        <v>0.1</v>
      </c>
      <c r="U15" s="188">
        <v>0.15</v>
      </c>
      <c r="V15" s="188">
        <v>0.2</v>
      </c>
      <c r="X15" s="189">
        <f>INDEX(Intermediate!L:L,MATCH('IMO 2020_Operator''s Comment'!E15,Intermediate!B:B,0))</f>
        <v>2.2000000000000002</v>
      </c>
      <c r="Y15" s="189">
        <f>INDEX(Intermediate!M:M,MATCH('IMO 2020_Operator''s Comment'!E15,Intermediate!B:B,0))</f>
        <v>9.6999999999999993</v>
      </c>
      <c r="Z15" s="189">
        <f>INDEX(Intermediate!N:N,MATCH('IMO 2020_Operator''s Comment'!E15,Intermediate!B:B,0))</f>
        <v>14.5</v>
      </c>
      <c r="AA15" s="189">
        <f>INDEX(Intermediate!O:O,MATCH('IMO 2020_Operator''s Comment'!E15,Intermediate!B:B,0))</f>
        <v>16.2</v>
      </c>
      <c r="AB15" s="189">
        <f t="shared" si="0"/>
        <v>7.5950000000000006</v>
      </c>
      <c r="AC15" s="189">
        <f>IFERROR(INDEX('Monthly_Consumption _Trend'!R:R,MATCH('IMO 2020_Operator''s Comment'!D15,'Monthly_Consumption _Trend'!D:D,0))/30,"")</f>
        <v>2.4061111111111111</v>
      </c>
      <c r="AD15" s="189">
        <f t="shared" si="3"/>
        <v>2.4061111111111111</v>
      </c>
      <c r="AF15" s="190">
        <f t="shared" si="1"/>
        <v>0.15537498430465121</v>
      </c>
      <c r="AG15" s="190">
        <f t="shared" si="2"/>
        <v>0.84462501569534876</v>
      </c>
      <c r="AH15" s="190"/>
      <c r="AI15" s="190"/>
      <c r="AJ15" s="189">
        <f t="shared" si="4"/>
        <v>221.36222222222221</v>
      </c>
      <c r="AK15" s="189">
        <f t="shared" si="5"/>
        <v>146.77277777777778</v>
      </c>
      <c r="AL15" s="189">
        <f t="shared" si="6"/>
        <v>74.589444444444439</v>
      </c>
      <c r="AM15" s="189">
        <f t="shared" si="7"/>
        <v>36.091666666666669</v>
      </c>
      <c r="AN15" s="191">
        <v>3</v>
      </c>
      <c r="AO15" s="262" t="str">
        <f>INDEX([1]Intermediate!$D:$D,MATCH(E15,[1]Intermediate!$B:$B,0))</f>
        <v>3 pcs. 158,3/ 165,5/ 130,3</v>
      </c>
      <c r="AP15" s="262" t="str">
        <f>INDEX([1]Intermediate!$E:$E,MATCH(E15,[1]Intermediate!$B:$B,0))</f>
        <v>2 pcs. 51,0/ 26,5</v>
      </c>
      <c r="AQ15" s="262" t="str">
        <f>INDEX([1]Intermediate!$F:$F,MATCH(E15,[1]Intermediate!$B:$B,0))</f>
        <v>2 pcs. 30,0/ 22,8</v>
      </c>
      <c r="AR15" s="267">
        <f>INDEX([1]Intermediate!$J:$J,MATCH(E15,[1]Intermediate!$B:$B,0))</f>
        <v>0.95</v>
      </c>
      <c r="AT15" s="189">
        <f t="shared" si="8"/>
        <v>74.589444444444439</v>
      </c>
      <c r="AU15" s="189">
        <f t="shared" si="9"/>
        <v>48.12222222222222</v>
      </c>
      <c r="AV15" s="189">
        <f t="shared" si="10"/>
        <v>36.091666666666669</v>
      </c>
      <c r="AW15" s="192" t="s">
        <v>529</v>
      </c>
      <c r="AY15" s="192" t="str">
        <f t="shared" si="11"/>
        <v>Okay</v>
      </c>
      <c r="AZ15" s="192" t="str">
        <f t="shared" si="11"/>
        <v>Okay</v>
      </c>
      <c r="BA15" s="192" t="str">
        <f t="shared" si="11"/>
        <v>Okay</v>
      </c>
      <c r="BC15" s="191">
        <f t="shared" si="12"/>
        <v>0</v>
      </c>
      <c r="BD15" s="191">
        <f t="shared" si="12"/>
        <v>0</v>
      </c>
      <c r="BE15" s="191">
        <f t="shared" si="13"/>
        <v>0</v>
      </c>
      <c r="BF15" s="184"/>
      <c r="BH15" s="286">
        <v>158.30000000000001</v>
      </c>
      <c r="BI15" s="286" t="s">
        <v>613</v>
      </c>
      <c r="BJ15" s="286">
        <v>165.5</v>
      </c>
      <c r="BK15" s="286" t="s">
        <v>613</v>
      </c>
      <c r="BL15" s="286">
        <v>130.30000000000001</v>
      </c>
      <c r="BM15" s="286" t="s">
        <v>612</v>
      </c>
      <c r="BN15" s="286"/>
      <c r="BO15" s="286"/>
      <c r="BP15" s="286"/>
      <c r="BQ15" s="286"/>
      <c r="BR15" s="286"/>
      <c r="BS15" s="286">
        <v>51</v>
      </c>
      <c r="BT15" s="286" t="s">
        <v>612</v>
      </c>
      <c r="BU15" s="286">
        <v>26.5</v>
      </c>
      <c r="BV15" s="286" t="s">
        <v>613</v>
      </c>
      <c r="BX15" s="286">
        <v>30</v>
      </c>
      <c r="BY15" s="286" t="s">
        <v>612</v>
      </c>
      <c r="BZ15" s="286">
        <v>22.8</v>
      </c>
      <c r="CA15" s="286" t="s">
        <v>613</v>
      </c>
      <c r="CB15" s="286"/>
      <c r="CC15" s="286"/>
      <c r="CG15" s="192">
        <f t="shared" si="14"/>
        <v>0</v>
      </c>
      <c r="CH15" s="192" t="str">
        <f>INDEX('[2]Tank Cleaning Status'!$P:$P, MATCH(E15,'[2]Tank Cleaning Status'!$E:$E,0))</f>
        <v>Yes</v>
      </c>
      <c r="CI15" s="192">
        <f t="shared" si="15"/>
        <v>0</v>
      </c>
      <c r="CJ15" s="192" t="str">
        <f>INDEX('[2]Tank Cleaning Status'!$R:$R, MATCH(E15,'[2]Tank Cleaning Status'!$E:$E,0))</f>
        <v>Yes</v>
      </c>
      <c r="CK15" s="192">
        <f t="shared" si="16"/>
        <v>0</v>
      </c>
      <c r="CL15" s="192" t="str">
        <f>INDEX('[2]Tank Cleaning Status'!$T:$T, MATCH(E15,'[2]Tank Cleaning Status'!$E:$E,0))</f>
        <v>No</v>
      </c>
      <c r="CM15" s="192">
        <f t="shared" si="17"/>
        <v>0</v>
      </c>
      <c r="CN15" s="192">
        <f>INDEX('[2]Tank Cleaning Status'!$V:$V, MATCH(E15,'[2]Tank Cleaning Status'!$E:$E,0))</f>
        <v>0</v>
      </c>
      <c r="CO15" s="192">
        <f t="shared" si="18"/>
        <v>0</v>
      </c>
      <c r="CP15" s="192">
        <f>INDEX('[2]Tank Cleaning Status'!$X:$X, MATCH(E15,'[2]Tank Cleaning Status'!$E:$E,0))</f>
        <v>0</v>
      </c>
      <c r="CQ15" s="192"/>
      <c r="CR15" s="192">
        <f t="shared" si="19"/>
        <v>0</v>
      </c>
      <c r="CS15" s="192" t="str">
        <f>INDEX('[2]Tank Cleaning Status'!$AA:$AA, MATCH(E15,'[2]Tank Cleaning Status'!$E:$E,0))</f>
        <v>No</v>
      </c>
      <c r="CT15" s="192">
        <f t="shared" si="20"/>
        <v>0</v>
      </c>
      <c r="CU15" s="192" t="str">
        <f>INDEX('[2]Tank Cleaning Status'!$AC:$AC, MATCH(E15,'[2]Tank Cleaning Status'!$E:$E,0))</f>
        <v>Yes</v>
      </c>
      <c r="CV15" s="192"/>
      <c r="CW15" s="192">
        <f t="shared" si="21"/>
        <v>0</v>
      </c>
      <c r="CX15" s="192" t="str">
        <f>INDEX('[2]Tank Cleaning Status'!$AF:$AF, MATCH(E15,'[2]Tank Cleaning Status'!$E:$E,0))</f>
        <v>No</v>
      </c>
      <c r="CY15" s="192">
        <f t="shared" si="22"/>
        <v>0</v>
      </c>
      <c r="CZ15" s="192" t="str">
        <f>INDEX('[2]Tank Cleaning Status'!$AH:$AH, MATCH(E15,'[2]Tank Cleaning Status'!$E:$E,0))</f>
        <v>Yes</v>
      </c>
      <c r="DA15" s="192"/>
      <c r="DB15" s="192">
        <f>INDEX('[2]Tank Cleaning Status'!$AJ:$AJ, MATCH(E15,'[2]Tank Cleaning Status'!$E:$E,0))</f>
        <v>0</v>
      </c>
    </row>
    <row r="16" spans="1:106" s="187" customFormat="1" ht="26.25" x14ac:dyDescent="0.25">
      <c r="A16" s="246" t="str">
        <f>LEFT(RIGHT(INDEX([3]Intermediate!$U:$U,MATCH(E16,[3]Intermediate!$V:$V,0)),7),3)</f>
        <v>AAB</v>
      </c>
      <c r="B16" s="246" t="s">
        <v>523</v>
      </c>
      <c r="C16" s="183" t="s">
        <v>382</v>
      </c>
      <c r="D16" s="183">
        <v>9344435</v>
      </c>
      <c r="E16" s="184" t="s">
        <v>118</v>
      </c>
      <c r="F16" s="184"/>
      <c r="G16" s="236"/>
      <c r="H16" s="236">
        <f>IFERROR(INDEX(RemainingOnBoard_RAW!U:U,MATCH('IMO 2020_Operator''s Comment'!D16,RemainingOnBoard_RAW!B:B,0))," ")</f>
        <v>43780.708333333336</v>
      </c>
      <c r="I16" s="186">
        <f>IFERROR(INDEX(RemainingOnBoard_RAW!V:V,MATCH('IMO 2020_Operator''s Comment'!D16,RemainingOnBoard_RAW!B:B,0))," ")</f>
        <v>36.340000000000003</v>
      </c>
      <c r="J16" s="186">
        <f>IFERROR(INDEX(RemainingOnBoard_RAW!W:W,MATCH('IMO 2020_Operator''s Comment'!D16,RemainingOnBoard_RAW!B:B,0)),"")</f>
        <v>63.43</v>
      </c>
      <c r="K16" s="186">
        <f>IFERROR(INDEX(RemainingOnBoard_RAW!X:X,MATCH('IMO 2020_Operator''s Comment'!D16,RemainingOnBoard_RAW!B:B,0)),"")</f>
        <v>0</v>
      </c>
      <c r="L16" s="186">
        <f>IFERROR(INDEX(RemainingOnBoard_RAW!Y:Y,MATCH('IMO 2020_Operator''s Comment'!D16,RemainingOnBoard_RAW!B:B,0)),"")</f>
        <v>15.93</v>
      </c>
      <c r="M16" s="186"/>
      <c r="N16" s="186">
        <f>IFERROR(INDEX(RemainingOnBoard_RAW!AJ:AJ,MATCH('IMO 2020_Operator''s Comment'!D16,RemainingOnBoard_RAW!B:B,0))," ")</f>
        <v>405.7</v>
      </c>
      <c r="O16" s="186">
        <f>IFERROR(INDEX(RemainingOnBoard_RAW!AK:AK,MATCH('IMO 2020_Operator''s Comment'!D16,RemainingOnBoard_RAW!B:B,0))," ")</f>
        <v>1893.85</v>
      </c>
      <c r="P16" s="186">
        <f>IFERROR(INDEX(RemainingOnBoard_RAW!AL:AL,MATCH('IMO 2020_Operator''s Comment'!D16,RemainingOnBoard_RAW!B:B,0))," ")</f>
        <v>0</v>
      </c>
      <c r="Q16" s="186">
        <f>IFERROR(INDEX(RemainingOnBoard_RAW!AM:AM,MATCH('IMO 2020_Operator''s Comment'!D16,RemainingOnBoard_RAW!B:B,0))," ")</f>
        <v>926.25199999999995</v>
      </c>
      <c r="S16" s="188">
        <v>0.55000000000000004</v>
      </c>
      <c r="T16" s="188">
        <v>0.1</v>
      </c>
      <c r="U16" s="188">
        <v>0.15</v>
      </c>
      <c r="V16" s="188">
        <v>0.2</v>
      </c>
      <c r="X16" s="189">
        <f>INDEX(Intermediate!L:L,MATCH('IMO 2020_Operator''s Comment'!E16,Intermediate!B:B,0))</f>
        <v>2</v>
      </c>
      <c r="Y16" s="189">
        <f>INDEX(Intermediate!M:M,MATCH('IMO 2020_Operator''s Comment'!E16,Intermediate!B:B,0))</f>
        <v>9.6</v>
      </c>
      <c r="Z16" s="189">
        <f>INDEX(Intermediate!N:N,MATCH('IMO 2020_Operator''s Comment'!E16,Intermediate!B:B,0))</f>
        <v>16.100000000000001</v>
      </c>
      <c r="AA16" s="189">
        <f>INDEX(Intermediate!O:O,MATCH('IMO 2020_Operator''s Comment'!E16,Intermediate!B:B,0))</f>
        <v>18.100000000000001</v>
      </c>
      <c r="AB16" s="189">
        <f t="shared" si="0"/>
        <v>8.0950000000000006</v>
      </c>
      <c r="AC16" s="189">
        <f>IFERROR(INDEX('Monthly_Consumption _Trend'!R:R,MATCH('IMO 2020_Operator''s Comment'!D16,'Monthly_Consumption _Trend'!D:D,0))/30,"")</f>
        <v>3.3808333333333334</v>
      </c>
      <c r="AD16" s="189">
        <f t="shared" si="3"/>
        <v>3.3808333333333334</v>
      </c>
      <c r="AF16" s="190">
        <f t="shared" si="1"/>
        <v>0.12576717355869951</v>
      </c>
      <c r="AG16" s="190">
        <f t="shared" si="2"/>
        <v>0.87423282644130051</v>
      </c>
      <c r="AH16" s="190"/>
      <c r="AI16" s="190"/>
      <c r="AJ16" s="189">
        <f t="shared" si="4"/>
        <v>311.03666666666669</v>
      </c>
      <c r="AK16" s="189">
        <f t="shared" si="5"/>
        <v>206.23083333333332</v>
      </c>
      <c r="AL16" s="189">
        <f t="shared" si="6"/>
        <v>104.80583333333334</v>
      </c>
      <c r="AM16" s="189">
        <f t="shared" si="7"/>
        <v>50.712499999999999</v>
      </c>
      <c r="AN16" s="191">
        <v>3</v>
      </c>
      <c r="AO16" s="262" t="str">
        <f>INDEX([1]Intermediate!$D:$D,MATCH(E16,[1]Intermediate!$B:$B,0))</f>
        <v>3 pcs. 157,7/ 165,0/ 129,1</v>
      </c>
      <c r="AP16" s="262" t="str">
        <f>INDEX([1]Intermediate!$E:$E,MATCH(E16,[1]Intermediate!$B:$B,0))</f>
        <v>2 pcs. 50,3/ 26,3</v>
      </c>
      <c r="AQ16" s="262" t="str">
        <f>INDEX([1]Intermediate!$F:$F,MATCH(E16,[1]Intermediate!$B:$B,0))</f>
        <v>2 pcs. 29,6/ 22,8</v>
      </c>
      <c r="AR16" s="267">
        <f>INDEX([1]Intermediate!$J:$J,MATCH(E16,[1]Intermediate!$B:$B,0))</f>
        <v>0.95</v>
      </c>
      <c r="AT16" s="189">
        <f t="shared" si="8"/>
        <v>104.80583333333334</v>
      </c>
      <c r="AU16" s="189">
        <f t="shared" si="9"/>
        <v>67.616666666666674</v>
      </c>
      <c r="AV16" s="189">
        <f t="shared" si="10"/>
        <v>50.712499999999999</v>
      </c>
      <c r="AW16" s="192" t="s">
        <v>529</v>
      </c>
      <c r="AY16" s="192" t="str">
        <f t="shared" si="11"/>
        <v>Okay</v>
      </c>
      <c r="AZ16" s="192" t="str">
        <f t="shared" si="11"/>
        <v>Okay</v>
      </c>
      <c r="BA16" s="192" t="str">
        <f t="shared" si="11"/>
        <v>Okay</v>
      </c>
      <c r="BC16" s="191">
        <f t="shared" si="12"/>
        <v>0</v>
      </c>
      <c r="BD16" s="191">
        <f t="shared" si="12"/>
        <v>0</v>
      </c>
      <c r="BE16" s="191">
        <f t="shared" si="13"/>
        <v>0</v>
      </c>
      <c r="BF16" s="184"/>
      <c r="BH16" s="286">
        <v>157.69999999999999</v>
      </c>
      <c r="BI16" s="286" t="s">
        <v>613</v>
      </c>
      <c r="BJ16" s="286">
        <v>165</v>
      </c>
      <c r="BK16" s="286" t="s">
        <v>612</v>
      </c>
      <c r="BL16" s="286">
        <v>129.1</v>
      </c>
      <c r="BM16" s="286" t="s">
        <v>613</v>
      </c>
      <c r="BN16" s="286"/>
      <c r="BO16" s="286"/>
      <c r="BP16" s="286"/>
      <c r="BQ16" s="286"/>
      <c r="BR16" s="286"/>
      <c r="BS16" s="286">
        <v>50.3</v>
      </c>
      <c r="BT16" s="286" t="s">
        <v>612</v>
      </c>
      <c r="BU16" s="286">
        <v>26.3</v>
      </c>
      <c r="BV16" s="286" t="s">
        <v>613</v>
      </c>
      <c r="BX16" s="286">
        <v>29.6</v>
      </c>
      <c r="BY16" s="286" t="s">
        <v>612</v>
      </c>
      <c r="BZ16" s="286">
        <v>22.8</v>
      </c>
      <c r="CA16" s="286" t="s">
        <v>612</v>
      </c>
      <c r="CB16" s="286"/>
      <c r="CC16" s="286"/>
      <c r="CG16" s="192">
        <f t="shared" si="14"/>
        <v>0</v>
      </c>
      <c r="CH16" s="192" t="str">
        <f>INDEX('[2]Tank Cleaning Status'!$P:$P, MATCH(E16,'[2]Tank Cleaning Status'!$E:$E,0))</f>
        <v>Yes</v>
      </c>
      <c r="CI16" s="192">
        <f t="shared" si="15"/>
        <v>0</v>
      </c>
      <c r="CJ16" s="192" t="str">
        <f>INDEX('[2]Tank Cleaning Status'!$R:$R, MATCH(E16,'[2]Tank Cleaning Status'!$E:$E,0))</f>
        <v>No</v>
      </c>
      <c r="CK16" s="192">
        <f t="shared" si="16"/>
        <v>0</v>
      </c>
      <c r="CL16" s="192" t="str">
        <f>INDEX('[2]Tank Cleaning Status'!$T:$T, MATCH(E16,'[2]Tank Cleaning Status'!$E:$E,0))</f>
        <v>Yes</v>
      </c>
      <c r="CM16" s="192">
        <f t="shared" si="17"/>
        <v>0</v>
      </c>
      <c r="CN16" s="192">
        <f>INDEX('[2]Tank Cleaning Status'!$V:$V, MATCH(E16,'[2]Tank Cleaning Status'!$E:$E,0))</f>
        <v>0</v>
      </c>
      <c r="CO16" s="192">
        <f t="shared" si="18"/>
        <v>0</v>
      </c>
      <c r="CP16" s="192">
        <f>INDEX('[2]Tank Cleaning Status'!$X:$X, MATCH(E16,'[2]Tank Cleaning Status'!$E:$E,0))</f>
        <v>0</v>
      </c>
      <c r="CQ16" s="192"/>
      <c r="CR16" s="192">
        <f t="shared" si="19"/>
        <v>0</v>
      </c>
      <c r="CS16" s="192" t="str">
        <f>INDEX('[2]Tank Cleaning Status'!$AA:$AA, MATCH(E16,'[2]Tank Cleaning Status'!$E:$E,0))</f>
        <v>No</v>
      </c>
      <c r="CT16" s="192">
        <f t="shared" si="20"/>
        <v>0</v>
      </c>
      <c r="CU16" s="192" t="str">
        <f>INDEX('[2]Tank Cleaning Status'!$AC:$AC, MATCH(E16,'[2]Tank Cleaning Status'!$E:$E,0))</f>
        <v>Yes</v>
      </c>
      <c r="CV16" s="192"/>
      <c r="CW16" s="192">
        <f t="shared" si="21"/>
        <v>0</v>
      </c>
      <c r="CX16" s="192" t="str">
        <f>INDEX('[2]Tank Cleaning Status'!$AF:$AF, MATCH(E16,'[2]Tank Cleaning Status'!$E:$E,0))</f>
        <v>No</v>
      </c>
      <c r="CY16" s="192">
        <f t="shared" si="22"/>
        <v>0</v>
      </c>
      <c r="CZ16" s="192" t="str">
        <f>INDEX('[2]Tank Cleaning Status'!$AH:$AH, MATCH(E16,'[2]Tank Cleaning Status'!$E:$E,0))</f>
        <v>No</v>
      </c>
      <c r="DA16" s="192"/>
      <c r="DB16" s="192">
        <f>INDEX('[2]Tank Cleaning Status'!$AJ:$AJ, MATCH(E16,'[2]Tank Cleaning Status'!$E:$E,0))</f>
        <v>0</v>
      </c>
    </row>
    <row r="17" spans="1:106" s="187" customFormat="1" x14ac:dyDescent="0.25">
      <c r="A17" s="246" t="str">
        <f>LEFT(RIGHT(INDEX([3]Intermediate!$U:$U,MATCH(E17,[3]Intermediate!$V:$V,0)),7),3)</f>
        <v>AJE</v>
      </c>
      <c r="B17" s="246" t="s">
        <v>523</v>
      </c>
      <c r="C17" s="183" t="s">
        <v>383</v>
      </c>
      <c r="D17" s="183">
        <v>9312078</v>
      </c>
      <c r="E17" s="184" t="s">
        <v>262</v>
      </c>
      <c r="F17" s="184"/>
      <c r="G17" s="236"/>
      <c r="H17" s="236">
        <f>IFERROR(INDEX(RemainingOnBoard_RAW!U:U,MATCH('IMO 2020_Operator''s Comment'!D17,RemainingOnBoard_RAW!B:B,0))," ")</f>
        <v>43781.375</v>
      </c>
      <c r="I17" s="186">
        <f>IFERROR(INDEX(RemainingOnBoard_RAW!V:V,MATCH('IMO 2020_Operator''s Comment'!D17,RemainingOnBoard_RAW!B:B,0))," ")</f>
        <v>0</v>
      </c>
      <c r="J17" s="186">
        <f>IFERROR(INDEX(RemainingOnBoard_RAW!W:W,MATCH('IMO 2020_Operator''s Comment'!D17,RemainingOnBoard_RAW!B:B,0)),"")</f>
        <v>198.9</v>
      </c>
      <c r="K17" s="186">
        <f>IFERROR(INDEX(RemainingOnBoard_RAW!X:X,MATCH('IMO 2020_Operator''s Comment'!D17,RemainingOnBoard_RAW!B:B,0)),"")</f>
        <v>0</v>
      </c>
      <c r="L17" s="186">
        <f>IFERROR(INDEX(RemainingOnBoard_RAW!Y:Y,MATCH('IMO 2020_Operator''s Comment'!D17,RemainingOnBoard_RAW!B:B,0)),"")</f>
        <v>65.400000000000006</v>
      </c>
      <c r="M17" s="186"/>
      <c r="N17" s="186">
        <f>IFERROR(INDEX(RemainingOnBoard_RAW!AJ:AJ,MATCH('IMO 2020_Operator''s Comment'!D17,RemainingOnBoard_RAW!B:B,0))," ")</f>
        <v>0</v>
      </c>
      <c r="O17" s="186">
        <f>IFERROR(INDEX(RemainingOnBoard_RAW!AK:AK,MATCH('IMO 2020_Operator''s Comment'!D17,RemainingOnBoard_RAW!B:B,0))," ")</f>
        <v>1797.0440000000001</v>
      </c>
      <c r="P17" s="186">
        <f>IFERROR(INDEX(RemainingOnBoard_RAW!AL:AL,MATCH('IMO 2020_Operator''s Comment'!D17,RemainingOnBoard_RAW!B:B,0))," ")</f>
        <v>0</v>
      </c>
      <c r="Q17" s="186">
        <f>IFERROR(INDEX(RemainingOnBoard_RAW!AM:AM,MATCH('IMO 2020_Operator''s Comment'!D17,RemainingOnBoard_RAW!B:B,0))," ")</f>
        <v>555.16999999999996</v>
      </c>
      <c r="S17" s="188">
        <v>0.55000000000000004</v>
      </c>
      <c r="T17" s="188">
        <v>0.1</v>
      </c>
      <c r="U17" s="188">
        <v>0.15</v>
      </c>
      <c r="V17" s="188">
        <v>0.2</v>
      </c>
      <c r="X17" s="189">
        <f>INDEX(Intermediate!L:L,MATCH('IMO 2020_Operator''s Comment'!E17,Intermediate!B:B,0))</f>
        <v>2.4</v>
      </c>
      <c r="Y17" s="189">
        <f>INDEX(Intermediate!M:M,MATCH('IMO 2020_Operator''s Comment'!E17,Intermediate!B:B,0))</f>
        <v>9.6999999999999993</v>
      </c>
      <c r="Z17" s="189">
        <f>INDEX(Intermediate!N:N,MATCH('IMO 2020_Operator''s Comment'!E17,Intermediate!B:B,0))</f>
        <v>15.8</v>
      </c>
      <c r="AA17" s="189">
        <f>INDEX(Intermediate!O:O,MATCH('IMO 2020_Operator''s Comment'!E17,Intermediate!B:B,0))</f>
        <v>19</v>
      </c>
      <c r="AB17" s="189">
        <f t="shared" si="0"/>
        <v>8.4600000000000009</v>
      </c>
      <c r="AC17" s="189" t="str">
        <f>IFERROR(INDEX('Monthly_Consumption _Trend'!R:R,MATCH('IMO 2020_Operator''s Comment'!D17,'Monthly_Consumption _Trend'!D:D,0))/30,"")</f>
        <v/>
      </c>
      <c r="AD17" s="189">
        <f t="shared" si="3"/>
        <v>8.4600000000000009</v>
      </c>
      <c r="AF17" s="190">
        <f t="shared" si="1"/>
        <v>0</v>
      </c>
      <c r="AG17" s="190">
        <f t="shared" si="2"/>
        <v>1</v>
      </c>
      <c r="AH17" s="190"/>
      <c r="AI17" s="190"/>
      <c r="AJ17" s="189">
        <f t="shared" si="4"/>
        <v>778.32</v>
      </c>
      <c r="AK17" s="189">
        <f t="shared" si="5"/>
        <v>516.06000000000006</v>
      </c>
      <c r="AL17" s="189">
        <f t="shared" si="6"/>
        <v>262.26000000000005</v>
      </c>
      <c r="AM17" s="189">
        <f t="shared" si="7"/>
        <v>126.9</v>
      </c>
      <c r="AN17" s="191">
        <v>3</v>
      </c>
      <c r="AO17" s="262" t="s">
        <v>832</v>
      </c>
      <c r="AP17" s="262" t="s">
        <v>833</v>
      </c>
      <c r="AQ17" s="262" t="s">
        <v>834</v>
      </c>
      <c r="AR17" s="267">
        <v>0.95</v>
      </c>
      <c r="AT17" s="189">
        <f t="shared" si="8"/>
        <v>262.26000000000005</v>
      </c>
      <c r="AU17" s="189">
        <f t="shared" si="9"/>
        <v>169.20000000000002</v>
      </c>
      <c r="AV17" s="189">
        <f t="shared" si="10"/>
        <v>126.9</v>
      </c>
      <c r="AW17" s="192" t="s">
        <v>529</v>
      </c>
      <c r="AY17" s="192" t="str">
        <f t="shared" si="11"/>
        <v>Okay</v>
      </c>
      <c r="AZ17" s="192" t="str">
        <f t="shared" si="11"/>
        <v>Okay</v>
      </c>
      <c r="BA17" s="192" t="str">
        <f t="shared" si="11"/>
        <v>Okay</v>
      </c>
      <c r="BC17" s="191">
        <f t="shared" si="12"/>
        <v>0</v>
      </c>
      <c r="BD17" s="191">
        <f t="shared" si="12"/>
        <v>0</v>
      </c>
      <c r="BE17" s="191">
        <f t="shared" si="13"/>
        <v>0</v>
      </c>
      <c r="BF17" s="184" t="s">
        <v>1019</v>
      </c>
      <c r="BH17" s="286">
        <v>122</v>
      </c>
      <c r="BI17" s="286" t="s">
        <v>613</v>
      </c>
      <c r="BJ17" s="286">
        <v>122</v>
      </c>
      <c r="BK17" s="286" t="s">
        <v>613</v>
      </c>
      <c r="BL17" s="286">
        <v>100</v>
      </c>
      <c r="BM17" s="286" t="s">
        <v>613</v>
      </c>
      <c r="BN17" s="286"/>
      <c r="BO17" s="286"/>
      <c r="BP17" s="286"/>
      <c r="BQ17" s="286"/>
      <c r="BR17" s="286"/>
      <c r="BS17" s="286">
        <v>39.5</v>
      </c>
      <c r="BT17" s="286" t="s">
        <v>612</v>
      </c>
      <c r="BU17" s="286">
        <v>20</v>
      </c>
      <c r="BV17" s="286" t="s">
        <v>612</v>
      </c>
      <c r="BX17" s="286">
        <v>25</v>
      </c>
      <c r="BY17" s="286" t="s">
        <v>612</v>
      </c>
      <c r="BZ17" s="286">
        <v>19</v>
      </c>
      <c r="CA17" s="286" t="s">
        <v>612</v>
      </c>
      <c r="CB17" s="286"/>
      <c r="CC17" s="286"/>
      <c r="CG17" s="192">
        <f t="shared" si="14"/>
        <v>0</v>
      </c>
      <c r="CH17" s="192" t="str">
        <f>INDEX('[2]Tank Cleaning Status'!$P:$P, MATCH(E17,'[2]Tank Cleaning Status'!$E:$E,0))</f>
        <v>Yes</v>
      </c>
      <c r="CI17" s="192">
        <f t="shared" si="15"/>
        <v>0</v>
      </c>
      <c r="CJ17" s="192" t="str">
        <f>INDEX('[2]Tank Cleaning Status'!$R:$R, MATCH(E17,'[2]Tank Cleaning Status'!$E:$E,0))</f>
        <v>Yes</v>
      </c>
      <c r="CK17" s="192">
        <f t="shared" si="16"/>
        <v>0</v>
      </c>
      <c r="CL17" s="192" t="str">
        <f>INDEX('[2]Tank Cleaning Status'!$T:$T, MATCH(E17,'[2]Tank Cleaning Status'!$E:$E,0))</f>
        <v>Yes</v>
      </c>
      <c r="CM17" s="192">
        <f t="shared" si="17"/>
        <v>0</v>
      </c>
      <c r="CN17" s="192">
        <f>INDEX('[2]Tank Cleaning Status'!$V:$V, MATCH(E17,'[2]Tank Cleaning Status'!$E:$E,0))</f>
        <v>0</v>
      </c>
      <c r="CO17" s="192">
        <f t="shared" si="18"/>
        <v>0</v>
      </c>
      <c r="CP17" s="192">
        <f>INDEX('[2]Tank Cleaning Status'!$X:$X, MATCH(E17,'[2]Tank Cleaning Status'!$E:$E,0))</f>
        <v>0</v>
      </c>
      <c r="CQ17" s="192"/>
      <c r="CR17" s="192">
        <f t="shared" si="19"/>
        <v>0</v>
      </c>
      <c r="CS17" s="192" t="str">
        <f>INDEX('[2]Tank Cleaning Status'!$AA:$AA, MATCH(E17,'[2]Tank Cleaning Status'!$E:$E,0))</f>
        <v>No</v>
      </c>
      <c r="CT17" s="192">
        <f t="shared" si="20"/>
        <v>0</v>
      </c>
      <c r="CU17" s="192" t="str">
        <f>INDEX('[2]Tank Cleaning Status'!$AC:$AC, MATCH(E17,'[2]Tank Cleaning Status'!$E:$E,0))</f>
        <v>No</v>
      </c>
      <c r="CV17" s="192"/>
      <c r="CW17" s="192">
        <f t="shared" si="21"/>
        <v>0</v>
      </c>
      <c r="CX17" s="192" t="str">
        <f>INDEX('[2]Tank Cleaning Status'!$AF:$AF, MATCH(E17,'[2]Tank Cleaning Status'!$E:$E,0))</f>
        <v>No</v>
      </c>
      <c r="CY17" s="192">
        <f t="shared" si="22"/>
        <v>0</v>
      </c>
      <c r="CZ17" s="192" t="str">
        <f>INDEX('[2]Tank Cleaning Status'!$AH:$AH, MATCH(E17,'[2]Tank Cleaning Status'!$E:$E,0))</f>
        <v>No</v>
      </c>
      <c r="DA17" s="192"/>
      <c r="DB17" s="192">
        <f>INDEX('[2]Tank Cleaning Status'!$AJ:$AJ, MATCH(E17,'[2]Tank Cleaning Status'!$E:$E,0))</f>
        <v>0</v>
      </c>
    </row>
    <row r="18" spans="1:106" s="187" customFormat="1" x14ac:dyDescent="0.25">
      <c r="A18" s="246" t="str">
        <f>LEFT(RIGHT(INDEX([3]Intermediate!$U:$U,MATCH(E18,[3]Intermediate!$V:$V,0)),7),3)</f>
        <v>AAB</v>
      </c>
      <c r="B18" s="246" t="s">
        <v>523</v>
      </c>
      <c r="C18" s="183" t="s">
        <v>383</v>
      </c>
      <c r="D18" s="183">
        <v>9348297</v>
      </c>
      <c r="E18" s="184" t="s">
        <v>384</v>
      </c>
      <c r="F18" s="184"/>
      <c r="G18" s="236"/>
      <c r="H18" s="236">
        <f>IFERROR(INDEX(RemainingOnBoard_RAW!U:U,MATCH('IMO 2020_Operator''s Comment'!D18,RemainingOnBoard_RAW!B:B,0))," ")</f>
        <v>43781.333333333336</v>
      </c>
      <c r="I18" s="186">
        <f>IFERROR(INDEX(RemainingOnBoard_RAW!V:V,MATCH('IMO 2020_Operator''s Comment'!D18,RemainingOnBoard_RAW!B:B,0))," ")</f>
        <v>0</v>
      </c>
      <c r="J18" s="186">
        <f>IFERROR(INDEX(RemainingOnBoard_RAW!W:W,MATCH('IMO 2020_Operator''s Comment'!D18,RemainingOnBoard_RAW!B:B,0)),"")</f>
        <v>165.4</v>
      </c>
      <c r="K18" s="186">
        <f>IFERROR(INDEX(RemainingOnBoard_RAW!X:X,MATCH('IMO 2020_Operator''s Comment'!D18,RemainingOnBoard_RAW!B:B,0)),"")</f>
        <v>0</v>
      </c>
      <c r="L18" s="186">
        <f>IFERROR(INDEX(RemainingOnBoard_RAW!Y:Y,MATCH('IMO 2020_Operator''s Comment'!D18,RemainingOnBoard_RAW!B:B,0)),"")</f>
        <v>35.299999999999997</v>
      </c>
      <c r="M18" s="186"/>
      <c r="N18" s="186">
        <f>IFERROR(INDEX(RemainingOnBoard_RAW!AJ:AJ,MATCH('IMO 2020_Operator''s Comment'!D18,RemainingOnBoard_RAW!B:B,0))," ")</f>
        <v>434.79</v>
      </c>
      <c r="O18" s="186">
        <f>IFERROR(INDEX(RemainingOnBoard_RAW!AK:AK,MATCH('IMO 2020_Operator''s Comment'!D18,RemainingOnBoard_RAW!B:B,0))," ")</f>
        <v>930.37</v>
      </c>
      <c r="P18" s="186">
        <f>IFERROR(INDEX(RemainingOnBoard_RAW!AL:AL,MATCH('IMO 2020_Operator''s Comment'!D18,RemainingOnBoard_RAW!B:B,0))," ")</f>
        <v>0</v>
      </c>
      <c r="Q18" s="186">
        <f>IFERROR(INDEX(RemainingOnBoard_RAW!AM:AM,MATCH('IMO 2020_Operator''s Comment'!D18,RemainingOnBoard_RAW!B:B,0))," ")</f>
        <v>1309.8969999999999</v>
      </c>
      <c r="S18" s="188">
        <v>0.55000000000000004</v>
      </c>
      <c r="T18" s="188">
        <v>0.1</v>
      </c>
      <c r="U18" s="188">
        <v>0.15</v>
      </c>
      <c r="V18" s="188">
        <v>0.2</v>
      </c>
      <c r="X18" s="189">
        <f>INDEX(Intermediate!L:L,MATCH('IMO 2020_Operator''s Comment'!E18,Intermediate!B:B,0))</f>
        <v>2.7</v>
      </c>
      <c r="Y18" s="189">
        <f>INDEX(Intermediate!M:M,MATCH('IMO 2020_Operator''s Comment'!E18,Intermediate!B:B,0))</f>
        <v>10.199999999999999</v>
      </c>
      <c r="Z18" s="189">
        <f>INDEX(Intermediate!N:N,MATCH('IMO 2020_Operator''s Comment'!E18,Intermediate!B:B,0))</f>
        <v>17</v>
      </c>
      <c r="AA18" s="189">
        <f>INDEX(Intermediate!O:O,MATCH('IMO 2020_Operator''s Comment'!E18,Intermediate!B:B,0))</f>
        <v>20.8</v>
      </c>
      <c r="AB18" s="189">
        <f t="shared" si="0"/>
        <v>9.2149999999999999</v>
      </c>
      <c r="AC18" s="189">
        <f>IFERROR(INDEX('Monthly_Consumption _Trend'!R:R,MATCH('IMO 2020_Operator''s Comment'!D18,'Monthly_Consumption _Trend'!D:D,0))/30,"")</f>
        <v>2.8986000000000001</v>
      </c>
      <c r="AD18" s="189">
        <f t="shared" si="3"/>
        <v>2.8986000000000001</v>
      </c>
      <c r="AF18" s="190">
        <f t="shared" si="1"/>
        <v>0.1625348543974951</v>
      </c>
      <c r="AG18" s="190">
        <f t="shared" si="2"/>
        <v>0.83746514560250485</v>
      </c>
      <c r="AH18" s="190"/>
      <c r="AI18" s="190"/>
      <c r="AJ18" s="189">
        <f t="shared" si="4"/>
        <v>266.6712</v>
      </c>
      <c r="AK18" s="189">
        <f t="shared" si="5"/>
        <v>176.81460000000001</v>
      </c>
      <c r="AL18" s="189">
        <f t="shared" si="6"/>
        <v>89.8566</v>
      </c>
      <c r="AM18" s="189">
        <f t="shared" si="7"/>
        <v>43.478999999999999</v>
      </c>
      <c r="AN18" s="191">
        <v>3</v>
      </c>
      <c r="AO18" s="262" t="s">
        <v>989</v>
      </c>
      <c r="AP18" s="262" t="s">
        <v>990</v>
      </c>
      <c r="AQ18" s="262" t="s">
        <v>813</v>
      </c>
      <c r="AR18" s="267">
        <v>0.95</v>
      </c>
      <c r="AT18" s="189">
        <f t="shared" si="8"/>
        <v>89.8566</v>
      </c>
      <c r="AU18" s="189">
        <f t="shared" si="9"/>
        <v>57.972000000000001</v>
      </c>
      <c r="AV18" s="189">
        <f t="shared" si="10"/>
        <v>43.478999999999999</v>
      </c>
      <c r="AW18" s="192" t="s">
        <v>529</v>
      </c>
      <c r="AY18" s="192" t="str">
        <f t="shared" si="11"/>
        <v>Okay</v>
      </c>
      <c r="AZ18" s="192" t="str">
        <f t="shared" si="11"/>
        <v>Okay</v>
      </c>
      <c r="BA18" s="192" t="str">
        <f t="shared" si="11"/>
        <v>Okay</v>
      </c>
      <c r="BC18" s="191">
        <f t="shared" si="12"/>
        <v>0</v>
      </c>
      <c r="BD18" s="191">
        <f t="shared" si="12"/>
        <v>0</v>
      </c>
      <c r="BE18" s="191">
        <f t="shared" si="13"/>
        <v>0</v>
      </c>
      <c r="BF18" s="184"/>
      <c r="BH18" s="286">
        <v>137</v>
      </c>
      <c r="BI18" s="286" t="s">
        <v>612</v>
      </c>
      <c r="BJ18" s="286">
        <v>132</v>
      </c>
      <c r="BK18" s="286" t="s">
        <v>612</v>
      </c>
      <c r="BL18" s="286">
        <v>108</v>
      </c>
      <c r="BM18" s="286" t="s">
        <v>612</v>
      </c>
      <c r="BN18" s="286"/>
      <c r="BO18" s="286"/>
      <c r="BP18" s="286"/>
      <c r="BQ18" s="286"/>
      <c r="BR18" s="286"/>
      <c r="BS18" s="286"/>
      <c r="BT18" s="286"/>
      <c r="BU18" s="286"/>
      <c r="BV18" s="286"/>
      <c r="BX18" s="286">
        <v>21</v>
      </c>
      <c r="BY18" s="286" t="s">
        <v>612</v>
      </c>
      <c r="BZ18" s="286">
        <v>25.2</v>
      </c>
      <c r="CA18" s="286" t="s">
        <v>612</v>
      </c>
      <c r="CB18" s="286"/>
      <c r="CC18" s="286"/>
      <c r="CG18" s="192">
        <f t="shared" si="14"/>
        <v>0</v>
      </c>
      <c r="CH18" s="192" t="str">
        <f>INDEX('[2]Tank Cleaning Status'!$P:$P, MATCH(E18,'[2]Tank Cleaning Status'!$E:$E,0))</f>
        <v>No</v>
      </c>
      <c r="CI18" s="192">
        <f t="shared" si="15"/>
        <v>0</v>
      </c>
      <c r="CJ18" s="192" t="str">
        <f>INDEX('[2]Tank Cleaning Status'!$R:$R, MATCH(E18,'[2]Tank Cleaning Status'!$E:$E,0))</f>
        <v>No</v>
      </c>
      <c r="CK18" s="192">
        <f t="shared" si="16"/>
        <v>0</v>
      </c>
      <c r="CL18" s="192" t="str">
        <f>INDEX('[2]Tank Cleaning Status'!$T:$T, MATCH(E18,'[2]Tank Cleaning Status'!$E:$E,0))</f>
        <v>No</v>
      </c>
      <c r="CM18" s="192">
        <f t="shared" si="17"/>
        <v>0</v>
      </c>
      <c r="CN18" s="192">
        <f>INDEX('[2]Tank Cleaning Status'!$V:$V, MATCH(E18,'[2]Tank Cleaning Status'!$E:$E,0))</f>
        <v>0</v>
      </c>
      <c r="CO18" s="192">
        <f t="shared" si="18"/>
        <v>0</v>
      </c>
      <c r="CP18" s="192">
        <f>INDEX('[2]Tank Cleaning Status'!$X:$X, MATCH(E18,'[2]Tank Cleaning Status'!$E:$E,0))</f>
        <v>0</v>
      </c>
      <c r="CQ18" s="192"/>
      <c r="CR18" s="192">
        <f t="shared" si="19"/>
        <v>0</v>
      </c>
      <c r="CS18" s="192">
        <f>INDEX('[2]Tank Cleaning Status'!$AA:$AA, MATCH(E18,'[2]Tank Cleaning Status'!$E:$E,0))</f>
        <v>0</v>
      </c>
      <c r="CT18" s="192">
        <f t="shared" si="20"/>
        <v>0</v>
      </c>
      <c r="CU18" s="192">
        <f>INDEX('[2]Tank Cleaning Status'!$AC:$AC, MATCH(E18,'[2]Tank Cleaning Status'!$E:$E,0))</f>
        <v>0</v>
      </c>
      <c r="CV18" s="192"/>
      <c r="CW18" s="192">
        <f t="shared" si="21"/>
        <v>0</v>
      </c>
      <c r="CX18" s="192" t="str">
        <f>INDEX('[2]Tank Cleaning Status'!$AF:$AF, MATCH(E18,'[2]Tank Cleaning Status'!$E:$E,0))</f>
        <v>No</v>
      </c>
      <c r="CY18" s="192">
        <f t="shared" si="22"/>
        <v>0</v>
      </c>
      <c r="CZ18" s="192" t="str">
        <f>INDEX('[2]Tank Cleaning Status'!$AH:$AH, MATCH(E18,'[2]Tank Cleaning Status'!$E:$E,0))</f>
        <v>No</v>
      </c>
      <c r="DA18" s="192"/>
      <c r="DB18" s="192">
        <f>INDEX('[2]Tank Cleaning Status'!$AJ:$AJ, MATCH(E18,'[2]Tank Cleaning Status'!$E:$E,0))</f>
        <v>0</v>
      </c>
    </row>
    <row r="19" spans="1:106" s="187" customFormat="1" ht="26.25" x14ac:dyDescent="0.25">
      <c r="A19" s="246" t="str">
        <f>LEFT(RIGHT(INDEX([3]Intermediate!$U:$U,MATCH(E19,[3]Intermediate!$V:$V,0)),7),3)</f>
        <v>AJE</v>
      </c>
      <c r="B19" s="246" t="s">
        <v>523</v>
      </c>
      <c r="C19" s="183" t="s">
        <v>386</v>
      </c>
      <c r="D19" s="183">
        <v>9333814</v>
      </c>
      <c r="E19" s="184" t="s">
        <v>168</v>
      </c>
      <c r="F19" s="184"/>
      <c r="G19" s="236"/>
      <c r="H19" s="236">
        <f>IFERROR(INDEX(RemainingOnBoard_RAW!U:U,MATCH('IMO 2020_Operator''s Comment'!D19,RemainingOnBoard_RAW!B:B,0))," ")</f>
        <v>43739.416666666664</v>
      </c>
      <c r="I19" s="186">
        <f>IFERROR(INDEX(RemainingOnBoard_RAW!V:V,MATCH('IMO 2020_Operator''s Comment'!D19,RemainingOnBoard_RAW!B:B,0))," ")</f>
        <v>0</v>
      </c>
      <c r="J19" s="186">
        <f>IFERROR(INDEX(RemainingOnBoard_RAW!W:W,MATCH('IMO 2020_Operator''s Comment'!D19,RemainingOnBoard_RAW!B:B,0)),"")</f>
        <v>0</v>
      </c>
      <c r="K19" s="186">
        <f>IFERROR(INDEX(RemainingOnBoard_RAW!X:X,MATCH('IMO 2020_Operator''s Comment'!D19,RemainingOnBoard_RAW!B:B,0)),"")</f>
        <v>0</v>
      </c>
      <c r="L19" s="186">
        <f>IFERROR(INDEX(RemainingOnBoard_RAW!Y:Y,MATCH('IMO 2020_Operator''s Comment'!D19,RemainingOnBoard_RAW!B:B,0)),"")</f>
        <v>393.2</v>
      </c>
      <c r="M19" s="186"/>
      <c r="N19" s="186">
        <f>IFERROR(INDEX(RemainingOnBoard_RAW!AJ:AJ,MATCH('IMO 2020_Operator''s Comment'!D19,RemainingOnBoard_RAW!B:B,0))," ")</f>
        <v>0</v>
      </c>
      <c r="O19" s="186">
        <f>IFERROR(INDEX(RemainingOnBoard_RAW!AK:AK,MATCH('IMO 2020_Operator''s Comment'!D19,RemainingOnBoard_RAW!B:B,0))," ")</f>
        <v>1696.5</v>
      </c>
      <c r="P19" s="186">
        <f>IFERROR(INDEX(RemainingOnBoard_RAW!AL:AL,MATCH('IMO 2020_Operator''s Comment'!D19,RemainingOnBoard_RAW!B:B,0))," ")</f>
        <v>0.68</v>
      </c>
      <c r="Q19" s="186">
        <f>IFERROR(INDEX(RemainingOnBoard_RAW!AM:AM,MATCH('IMO 2020_Operator''s Comment'!D19,RemainingOnBoard_RAW!B:B,0))," ")</f>
        <v>485.45</v>
      </c>
      <c r="S19" s="188">
        <v>0.55000000000000004</v>
      </c>
      <c r="T19" s="188">
        <v>0.1</v>
      </c>
      <c r="U19" s="188">
        <v>0.15</v>
      </c>
      <c r="V19" s="188">
        <v>0.2</v>
      </c>
      <c r="X19" s="189">
        <f>INDEX(Intermediate!L:L,MATCH('IMO 2020_Operator''s Comment'!E19,Intermediate!B:B,0))</f>
        <v>2.2999999999999998</v>
      </c>
      <c r="Y19" s="189">
        <f>INDEX(Intermediate!M:M,MATCH('IMO 2020_Operator''s Comment'!E19,Intermediate!B:B,0))</f>
        <v>8.9</v>
      </c>
      <c r="Z19" s="189">
        <f>INDEX(Intermediate!N:N,MATCH('IMO 2020_Operator''s Comment'!E19,Intermediate!B:B,0))</f>
        <v>17.3</v>
      </c>
      <c r="AA19" s="189">
        <f>INDEX(Intermediate!O:O,MATCH('IMO 2020_Operator''s Comment'!E19,Intermediate!B:B,0))</f>
        <v>21.4</v>
      </c>
      <c r="AB19" s="189">
        <f t="shared" si="0"/>
        <v>9.0300000000000011</v>
      </c>
      <c r="AC19" s="189" t="str">
        <f>IFERROR(INDEX('Monthly_Consumption _Trend'!R:R,MATCH('IMO 2020_Operator''s Comment'!D19,'Monthly_Consumption _Trend'!D:D,0))/30,"")</f>
        <v/>
      </c>
      <c r="AD19" s="189">
        <f t="shared" si="3"/>
        <v>9.0300000000000011</v>
      </c>
      <c r="AF19" s="190">
        <f t="shared" si="1"/>
        <v>0</v>
      </c>
      <c r="AG19" s="190">
        <f t="shared" si="2"/>
        <v>1</v>
      </c>
      <c r="AH19" s="190"/>
      <c r="AI19" s="190"/>
      <c r="AJ19" s="189">
        <f t="shared" si="4"/>
        <v>830.7600000000001</v>
      </c>
      <c r="AK19" s="189">
        <f t="shared" si="5"/>
        <v>550.83000000000004</v>
      </c>
      <c r="AL19" s="189">
        <f t="shared" si="6"/>
        <v>279.93000000000006</v>
      </c>
      <c r="AM19" s="189">
        <f t="shared" si="7"/>
        <v>135.45000000000002</v>
      </c>
      <c r="AN19" s="191">
        <v>4</v>
      </c>
      <c r="AO19" s="262" t="s">
        <v>829</v>
      </c>
      <c r="AP19" s="262" t="s">
        <v>831</v>
      </c>
      <c r="AQ19" s="262" t="s">
        <v>830</v>
      </c>
      <c r="AR19" s="267">
        <v>0.98</v>
      </c>
      <c r="AT19" s="189">
        <f t="shared" si="8"/>
        <v>279.93000000000006</v>
      </c>
      <c r="AU19" s="189">
        <f t="shared" si="9"/>
        <v>180.60000000000002</v>
      </c>
      <c r="AV19" s="189">
        <f t="shared" si="10"/>
        <v>135.45000000000002</v>
      </c>
      <c r="AW19" s="192" t="s">
        <v>529</v>
      </c>
      <c r="AY19" s="192" t="str">
        <f t="shared" si="11"/>
        <v>Okay</v>
      </c>
      <c r="AZ19" s="192" t="str">
        <f t="shared" si="11"/>
        <v>Okay</v>
      </c>
      <c r="BA19" s="192" t="str">
        <f t="shared" si="11"/>
        <v>Okay</v>
      </c>
      <c r="BC19" s="191">
        <f t="shared" si="12"/>
        <v>0</v>
      </c>
      <c r="BD19" s="191">
        <f t="shared" si="12"/>
        <v>0</v>
      </c>
      <c r="BE19" s="191">
        <f t="shared" si="13"/>
        <v>0</v>
      </c>
      <c r="BF19" s="184" t="s">
        <v>1019</v>
      </c>
      <c r="BH19" s="286">
        <v>200</v>
      </c>
      <c r="BI19" s="286" t="s">
        <v>613</v>
      </c>
      <c r="BJ19" s="286">
        <v>200</v>
      </c>
      <c r="BK19" s="286" t="s">
        <v>613</v>
      </c>
      <c r="BL19" s="286">
        <v>100</v>
      </c>
      <c r="BM19" s="286" t="s">
        <v>613</v>
      </c>
      <c r="BN19" s="286">
        <v>100</v>
      </c>
      <c r="BO19" s="286" t="s">
        <v>613</v>
      </c>
      <c r="BP19" s="286"/>
      <c r="BQ19" s="286"/>
      <c r="BR19" s="286"/>
      <c r="BS19" s="286">
        <v>15</v>
      </c>
      <c r="BT19" s="286" t="s">
        <v>612</v>
      </c>
      <c r="BU19" s="286">
        <v>15</v>
      </c>
      <c r="BV19" s="286" t="s">
        <v>612</v>
      </c>
      <c r="BX19" s="286">
        <v>23</v>
      </c>
      <c r="BY19" s="286" t="s">
        <v>612</v>
      </c>
      <c r="BZ19" s="286">
        <v>23</v>
      </c>
      <c r="CA19" s="286" t="s">
        <v>612</v>
      </c>
      <c r="CB19" s="286"/>
      <c r="CC19" s="286"/>
      <c r="CG19" s="192">
        <f t="shared" si="14"/>
        <v>0</v>
      </c>
      <c r="CH19" s="192" t="str">
        <f>INDEX('[2]Tank Cleaning Status'!$P:$P, MATCH(E19,'[2]Tank Cleaning Status'!$E:$E,0))</f>
        <v>Yes</v>
      </c>
      <c r="CI19" s="192">
        <f t="shared" si="15"/>
        <v>0</v>
      </c>
      <c r="CJ19" s="192" t="str">
        <f>INDEX('[2]Tank Cleaning Status'!$R:$R, MATCH(E19,'[2]Tank Cleaning Status'!$E:$E,0))</f>
        <v>Yes</v>
      </c>
      <c r="CK19" s="192">
        <f t="shared" si="16"/>
        <v>0</v>
      </c>
      <c r="CL19" s="192" t="str">
        <f>INDEX('[2]Tank Cleaning Status'!$T:$T, MATCH(E19,'[2]Tank Cleaning Status'!$E:$E,0))</f>
        <v>Yes</v>
      </c>
      <c r="CM19" s="192">
        <f t="shared" si="17"/>
        <v>0</v>
      </c>
      <c r="CN19" s="192" t="str">
        <f>INDEX('[2]Tank Cleaning Status'!$V:$V, MATCH(E19,'[2]Tank Cleaning Status'!$E:$E,0))</f>
        <v>Yes</v>
      </c>
      <c r="CO19" s="192">
        <f t="shared" si="18"/>
        <v>0</v>
      </c>
      <c r="CP19" s="192">
        <f>INDEX('[2]Tank Cleaning Status'!$X:$X, MATCH(E19,'[2]Tank Cleaning Status'!$E:$E,0))</f>
        <v>0</v>
      </c>
      <c r="CQ19" s="192"/>
      <c r="CR19" s="192">
        <f t="shared" si="19"/>
        <v>0</v>
      </c>
      <c r="CS19" s="192" t="str">
        <f>INDEX('[2]Tank Cleaning Status'!$AA:$AA, MATCH(E19,'[2]Tank Cleaning Status'!$E:$E,0))</f>
        <v>No</v>
      </c>
      <c r="CT19" s="192">
        <f t="shared" si="20"/>
        <v>0</v>
      </c>
      <c r="CU19" s="192" t="str">
        <f>INDEX('[2]Tank Cleaning Status'!$AC:$AC, MATCH(E19,'[2]Tank Cleaning Status'!$E:$E,0))</f>
        <v>No</v>
      </c>
      <c r="CV19" s="192"/>
      <c r="CW19" s="192">
        <f t="shared" si="21"/>
        <v>0</v>
      </c>
      <c r="CX19" s="192" t="str">
        <f>INDEX('[2]Tank Cleaning Status'!$AF:$AF, MATCH(E19,'[2]Tank Cleaning Status'!$E:$E,0))</f>
        <v>No</v>
      </c>
      <c r="CY19" s="192">
        <f t="shared" si="22"/>
        <v>0</v>
      </c>
      <c r="CZ19" s="192" t="str">
        <f>INDEX('[2]Tank Cleaning Status'!$AH:$AH, MATCH(E19,'[2]Tank Cleaning Status'!$E:$E,0))</f>
        <v>No</v>
      </c>
      <c r="DA19" s="192"/>
      <c r="DB19" s="192">
        <f>INDEX('[2]Tank Cleaning Status'!$AJ:$AJ, MATCH(E19,'[2]Tank Cleaning Status'!$E:$E,0))</f>
        <v>0</v>
      </c>
    </row>
    <row r="20" spans="1:106" s="187" customFormat="1" x14ac:dyDescent="0.25">
      <c r="A20" s="246" t="str">
        <f>LEFT(RIGHT(INDEX([3]Intermediate!$U:$U,MATCH(E20,[3]Intermediate!$V:$V,0)),7),3)</f>
        <v>AJE</v>
      </c>
      <c r="B20" s="246" t="s">
        <v>523</v>
      </c>
      <c r="C20" s="183" t="s">
        <v>387</v>
      </c>
      <c r="D20" s="183">
        <v>9395989</v>
      </c>
      <c r="E20" s="184" t="s">
        <v>79</v>
      </c>
      <c r="F20" s="184"/>
      <c r="G20" s="236"/>
      <c r="H20" s="236">
        <f>IFERROR(INDEX(RemainingOnBoard_RAW!U:U,MATCH('IMO 2020_Operator''s Comment'!D20,RemainingOnBoard_RAW!B:B,0))," ")</f>
        <v>43780.5</v>
      </c>
      <c r="I20" s="186">
        <f>IFERROR(INDEX(RemainingOnBoard_RAW!V:V,MATCH('IMO 2020_Operator''s Comment'!D20,RemainingOnBoard_RAW!B:B,0))," ")</f>
        <v>0.1</v>
      </c>
      <c r="J20" s="186">
        <f>IFERROR(INDEX(RemainingOnBoard_RAW!W:W,MATCH('IMO 2020_Operator''s Comment'!D20,RemainingOnBoard_RAW!B:B,0)),"")</f>
        <v>174.69</v>
      </c>
      <c r="K20" s="186">
        <f>IFERROR(INDEX(RemainingOnBoard_RAW!X:X,MATCH('IMO 2020_Operator''s Comment'!D20,RemainingOnBoard_RAW!B:B,0)),"")</f>
        <v>0</v>
      </c>
      <c r="L20" s="186">
        <f>IFERROR(INDEX(RemainingOnBoard_RAW!Y:Y,MATCH('IMO 2020_Operator''s Comment'!D20,RemainingOnBoard_RAW!B:B,0)),"")</f>
        <v>175.23</v>
      </c>
      <c r="M20" s="186"/>
      <c r="N20" s="186">
        <f>IFERROR(INDEX(RemainingOnBoard_RAW!AJ:AJ,MATCH('IMO 2020_Operator''s Comment'!D20,RemainingOnBoard_RAW!B:B,0))," ")</f>
        <v>523.91</v>
      </c>
      <c r="O20" s="186">
        <f>IFERROR(INDEX(RemainingOnBoard_RAW!AK:AK,MATCH('IMO 2020_Operator''s Comment'!D20,RemainingOnBoard_RAW!B:B,0))," ")</f>
        <v>957.68</v>
      </c>
      <c r="P20" s="186">
        <f>IFERROR(INDEX(RemainingOnBoard_RAW!AL:AL,MATCH('IMO 2020_Operator''s Comment'!D20,RemainingOnBoard_RAW!B:B,0))," ")</f>
        <v>0</v>
      </c>
      <c r="Q20" s="186">
        <f>IFERROR(INDEX(RemainingOnBoard_RAW!AM:AM,MATCH('IMO 2020_Operator''s Comment'!D20,RemainingOnBoard_RAW!B:B,0))," ")</f>
        <v>1465.24</v>
      </c>
      <c r="S20" s="188">
        <v>0.55000000000000004</v>
      </c>
      <c r="T20" s="188">
        <v>0.1</v>
      </c>
      <c r="U20" s="188">
        <v>0.15</v>
      </c>
      <c r="V20" s="188">
        <v>0.2</v>
      </c>
      <c r="X20" s="189">
        <f>INDEX(Intermediate!L:L,MATCH('IMO 2020_Operator''s Comment'!E20,Intermediate!B:B,0))</f>
        <v>2.2999999999999998</v>
      </c>
      <c r="Y20" s="189">
        <f>INDEX(Intermediate!M:M,MATCH('IMO 2020_Operator''s Comment'!E20,Intermediate!B:B,0))</f>
        <v>9.8000000000000007</v>
      </c>
      <c r="Z20" s="189">
        <f>INDEX(Intermediate!N:N,MATCH('IMO 2020_Operator''s Comment'!E20,Intermediate!B:B,0))</f>
        <v>15.7</v>
      </c>
      <c r="AA20" s="189">
        <f>INDEX(Intermediate!O:O,MATCH('IMO 2020_Operator''s Comment'!E20,Intermediate!B:B,0))</f>
        <v>17.5</v>
      </c>
      <c r="AB20" s="189">
        <f t="shared" si="0"/>
        <v>8.1</v>
      </c>
      <c r="AC20" s="189">
        <f>IFERROR(INDEX('Monthly_Consumption _Trend'!R:R,MATCH('IMO 2020_Operator''s Comment'!D20,'Monthly_Consumption _Trend'!D:D,0))/30,"")</f>
        <v>2.4948095238095234</v>
      </c>
      <c r="AD20" s="189">
        <f t="shared" si="3"/>
        <v>2.4948095238095234</v>
      </c>
      <c r="AF20" s="190">
        <f t="shared" si="1"/>
        <v>0.17778765656654777</v>
      </c>
      <c r="AG20" s="190">
        <f t="shared" si="2"/>
        <v>0.82221234343345229</v>
      </c>
      <c r="AH20" s="190"/>
      <c r="AI20" s="190"/>
      <c r="AJ20" s="189">
        <f t="shared" si="4"/>
        <v>229.52247619047614</v>
      </c>
      <c r="AK20" s="189">
        <f t="shared" si="5"/>
        <v>152.18338095238093</v>
      </c>
      <c r="AL20" s="189">
        <f t="shared" si="6"/>
        <v>77.339095238095226</v>
      </c>
      <c r="AM20" s="189">
        <f t="shared" si="7"/>
        <v>37.422142857142852</v>
      </c>
      <c r="AN20" s="191">
        <v>3</v>
      </c>
      <c r="AO20" s="262" t="s">
        <v>826</v>
      </c>
      <c r="AP20" s="262" t="s">
        <v>827</v>
      </c>
      <c r="AQ20" s="262" t="s">
        <v>828</v>
      </c>
      <c r="AR20" s="267">
        <v>0.85</v>
      </c>
      <c r="AT20" s="189">
        <f t="shared" si="8"/>
        <v>77.339095238095226</v>
      </c>
      <c r="AU20" s="189">
        <f t="shared" si="9"/>
        <v>49.896190476190469</v>
      </c>
      <c r="AV20" s="189">
        <f t="shared" si="10"/>
        <v>37.422142857142852</v>
      </c>
      <c r="AW20" s="192" t="s">
        <v>529</v>
      </c>
      <c r="AY20" s="192" t="str">
        <f t="shared" si="11"/>
        <v>Okay</v>
      </c>
      <c r="AZ20" s="192" t="str">
        <f t="shared" si="11"/>
        <v>Okay</v>
      </c>
      <c r="BA20" s="192" t="str">
        <f t="shared" si="11"/>
        <v>Okay</v>
      </c>
      <c r="BC20" s="191">
        <f t="shared" si="12"/>
        <v>0</v>
      </c>
      <c r="BD20" s="191">
        <f t="shared" si="12"/>
        <v>0</v>
      </c>
      <c r="BE20" s="191">
        <f t="shared" si="13"/>
        <v>0</v>
      </c>
      <c r="BF20" s="184"/>
      <c r="BH20" s="286">
        <v>95</v>
      </c>
      <c r="BI20" s="286" t="s">
        <v>613</v>
      </c>
      <c r="BJ20" s="286">
        <v>115</v>
      </c>
      <c r="BK20" s="286" t="s">
        <v>613</v>
      </c>
      <c r="BL20" s="286">
        <v>118</v>
      </c>
      <c r="BM20" s="286" t="s">
        <v>613</v>
      </c>
      <c r="BN20" s="286"/>
      <c r="BO20" s="286"/>
      <c r="BP20" s="286"/>
      <c r="BQ20" s="286"/>
      <c r="BR20" s="286"/>
      <c r="BS20" s="286">
        <v>21</v>
      </c>
      <c r="BT20" s="286" t="s">
        <v>612</v>
      </c>
      <c r="BU20" s="286">
        <v>38</v>
      </c>
      <c r="BV20" s="286" t="s">
        <v>612</v>
      </c>
      <c r="BX20" s="286">
        <v>18</v>
      </c>
      <c r="BY20" s="286" t="s">
        <v>612</v>
      </c>
      <c r="BZ20" s="286">
        <v>22</v>
      </c>
      <c r="CA20" s="286" t="s">
        <v>612</v>
      </c>
      <c r="CB20" s="286"/>
      <c r="CC20" s="286"/>
      <c r="CG20" s="192">
        <f t="shared" si="14"/>
        <v>0</v>
      </c>
      <c r="CH20" s="192" t="str">
        <f>INDEX('[2]Tank Cleaning Status'!$P:$P, MATCH(E20,'[2]Tank Cleaning Status'!$E:$E,0))</f>
        <v>Yes</v>
      </c>
      <c r="CI20" s="192">
        <f t="shared" si="15"/>
        <v>0</v>
      </c>
      <c r="CJ20" s="192" t="str">
        <f>INDEX('[2]Tank Cleaning Status'!$R:$R, MATCH(E20,'[2]Tank Cleaning Status'!$E:$E,0))</f>
        <v>Yes</v>
      </c>
      <c r="CK20" s="192">
        <f t="shared" si="16"/>
        <v>0</v>
      </c>
      <c r="CL20" s="192" t="str">
        <f>INDEX('[2]Tank Cleaning Status'!$T:$T, MATCH(E20,'[2]Tank Cleaning Status'!$E:$E,0))</f>
        <v>Yes</v>
      </c>
      <c r="CM20" s="192">
        <f t="shared" si="17"/>
        <v>0</v>
      </c>
      <c r="CN20" s="192">
        <f>INDEX('[2]Tank Cleaning Status'!$V:$V, MATCH(E20,'[2]Tank Cleaning Status'!$E:$E,0))</f>
        <v>0</v>
      </c>
      <c r="CO20" s="192">
        <f t="shared" si="18"/>
        <v>0</v>
      </c>
      <c r="CP20" s="192">
        <f>INDEX('[2]Tank Cleaning Status'!$X:$X, MATCH(E20,'[2]Tank Cleaning Status'!$E:$E,0))</f>
        <v>0</v>
      </c>
      <c r="CQ20" s="192"/>
      <c r="CR20" s="192">
        <f t="shared" si="19"/>
        <v>0</v>
      </c>
      <c r="CS20" s="192" t="str">
        <f>INDEX('[2]Tank Cleaning Status'!$AA:$AA, MATCH(E20,'[2]Tank Cleaning Status'!$E:$E,0))</f>
        <v>No</v>
      </c>
      <c r="CT20" s="192">
        <f t="shared" si="20"/>
        <v>0</v>
      </c>
      <c r="CU20" s="192" t="str">
        <f>INDEX('[2]Tank Cleaning Status'!$AC:$AC, MATCH(E20,'[2]Tank Cleaning Status'!$E:$E,0))</f>
        <v>No</v>
      </c>
      <c r="CV20" s="192"/>
      <c r="CW20" s="192">
        <f t="shared" si="21"/>
        <v>0</v>
      </c>
      <c r="CX20" s="192" t="str">
        <f>INDEX('[2]Tank Cleaning Status'!$AF:$AF, MATCH(E20,'[2]Tank Cleaning Status'!$E:$E,0))</f>
        <v>No</v>
      </c>
      <c r="CY20" s="192">
        <f t="shared" si="22"/>
        <v>0</v>
      </c>
      <c r="CZ20" s="192" t="str">
        <f>INDEX('[2]Tank Cleaning Status'!$AH:$AH, MATCH(E20,'[2]Tank Cleaning Status'!$E:$E,0))</f>
        <v>No</v>
      </c>
      <c r="DA20" s="192"/>
      <c r="DB20" s="192">
        <f>INDEX('[2]Tank Cleaning Status'!$AJ:$AJ, MATCH(E20,'[2]Tank Cleaning Status'!$E:$E,0))</f>
        <v>0</v>
      </c>
    </row>
    <row r="21" spans="1:106" s="187" customFormat="1" x14ac:dyDescent="0.25">
      <c r="A21" s="246" t="str">
        <f>LEFT(RIGHT(INDEX([3]Intermediate!$U:$U,MATCH(E21,[3]Intermediate!$V:$V,0)),7),3)</f>
        <v>AJE</v>
      </c>
      <c r="B21" s="246" t="s">
        <v>523</v>
      </c>
      <c r="C21" s="183" t="s">
        <v>388</v>
      </c>
      <c r="D21" s="183">
        <v>9439814</v>
      </c>
      <c r="E21" s="184" t="s">
        <v>186</v>
      </c>
      <c r="F21" s="184"/>
      <c r="G21" s="236"/>
      <c r="H21" s="236">
        <f>IFERROR(INDEX(RemainingOnBoard_RAW!U:U,MATCH('IMO 2020_Operator''s Comment'!D21,RemainingOnBoard_RAW!B:B,0))," ")</f>
        <v>43780.5</v>
      </c>
      <c r="I21" s="186">
        <f>IFERROR(INDEX(RemainingOnBoard_RAW!V:V,MATCH('IMO 2020_Operator''s Comment'!D21,RemainingOnBoard_RAW!B:B,0))," ")</f>
        <v>9.74</v>
      </c>
      <c r="J21" s="186">
        <f>IFERROR(INDEX(RemainingOnBoard_RAW!W:W,MATCH('IMO 2020_Operator''s Comment'!D21,RemainingOnBoard_RAW!B:B,0)),"")</f>
        <v>268.91000000000003</v>
      </c>
      <c r="K21" s="186">
        <f>IFERROR(INDEX(RemainingOnBoard_RAW!X:X,MATCH('IMO 2020_Operator''s Comment'!D21,RemainingOnBoard_RAW!B:B,0)),"")</f>
        <v>0</v>
      </c>
      <c r="L21" s="186">
        <f>IFERROR(INDEX(RemainingOnBoard_RAW!Y:Y,MATCH('IMO 2020_Operator''s Comment'!D21,RemainingOnBoard_RAW!B:B,0)),"")</f>
        <v>100.24</v>
      </c>
      <c r="M21" s="186"/>
      <c r="N21" s="186">
        <f>IFERROR(INDEX(RemainingOnBoard_RAW!AJ:AJ,MATCH('IMO 2020_Operator''s Comment'!D21,RemainingOnBoard_RAW!B:B,0))," ")</f>
        <v>112.81</v>
      </c>
      <c r="O21" s="186">
        <f>IFERROR(INDEX(RemainingOnBoard_RAW!AK:AK,MATCH('IMO 2020_Operator''s Comment'!D21,RemainingOnBoard_RAW!B:B,0))," ")</f>
        <v>844.51</v>
      </c>
      <c r="P21" s="186">
        <f>IFERROR(INDEX(RemainingOnBoard_RAW!AL:AL,MATCH('IMO 2020_Operator''s Comment'!D21,RemainingOnBoard_RAW!B:B,0))," ")</f>
        <v>0</v>
      </c>
      <c r="Q21" s="186">
        <f>IFERROR(INDEX(RemainingOnBoard_RAW!AM:AM,MATCH('IMO 2020_Operator''s Comment'!D21,RemainingOnBoard_RAW!B:B,0))," ")</f>
        <v>810.97</v>
      </c>
      <c r="S21" s="188">
        <v>0.55000000000000004</v>
      </c>
      <c r="T21" s="188">
        <v>0.1</v>
      </c>
      <c r="U21" s="188">
        <v>0.15</v>
      </c>
      <c r="V21" s="188">
        <v>0.2</v>
      </c>
      <c r="X21" s="189">
        <f>INDEX(Intermediate!L:L,MATCH('IMO 2020_Operator''s Comment'!E21,Intermediate!B:B,0))</f>
        <v>2.4</v>
      </c>
      <c r="Y21" s="189">
        <f>INDEX(Intermediate!M:M,MATCH('IMO 2020_Operator''s Comment'!E21,Intermediate!B:B,0))</f>
        <v>9.3000000000000007</v>
      </c>
      <c r="Z21" s="189">
        <f>INDEX(Intermediate!N:N,MATCH('IMO 2020_Operator''s Comment'!E21,Intermediate!B:B,0))</f>
        <v>14.8</v>
      </c>
      <c r="AA21" s="189">
        <f>INDEX(Intermediate!O:O,MATCH('IMO 2020_Operator''s Comment'!E21,Intermediate!B:B,0))</f>
        <v>18.100000000000001</v>
      </c>
      <c r="AB21" s="189">
        <f t="shared" si="0"/>
        <v>8.0900000000000016</v>
      </c>
      <c r="AC21" s="189">
        <f>IFERROR(INDEX('Monthly_Consumption _Trend'!R:R,MATCH('IMO 2020_Operator''s Comment'!D21,'Monthly_Consumption _Trend'!D:D,0))/30,"")</f>
        <v>1.8658333333333335</v>
      </c>
      <c r="AD21" s="189">
        <f t="shared" si="3"/>
        <v>1.8658333333333335</v>
      </c>
      <c r="AF21" s="190">
        <f t="shared" si="1"/>
        <v>6.3796096794077897E-2</v>
      </c>
      <c r="AG21" s="190">
        <f t="shared" si="2"/>
        <v>0.93620390320592206</v>
      </c>
      <c r="AH21" s="190" t="s">
        <v>766</v>
      </c>
      <c r="AI21" s="190"/>
      <c r="AJ21" s="189">
        <f t="shared" si="4"/>
        <v>171.65666666666667</v>
      </c>
      <c r="AK21" s="189">
        <f t="shared" si="5"/>
        <v>113.81583333333334</v>
      </c>
      <c r="AL21" s="189">
        <f t="shared" si="6"/>
        <v>57.840833333333336</v>
      </c>
      <c r="AM21" s="189">
        <f t="shared" si="7"/>
        <v>27.987500000000001</v>
      </c>
      <c r="AN21" s="191">
        <v>3</v>
      </c>
      <c r="AO21" s="262" t="s">
        <v>823</v>
      </c>
      <c r="AP21" s="262" t="s">
        <v>824</v>
      </c>
      <c r="AQ21" s="262" t="s">
        <v>825</v>
      </c>
      <c r="AR21" s="267">
        <v>0.9</v>
      </c>
      <c r="AT21" s="189">
        <f t="shared" si="8"/>
        <v>57.840833333333336</v>
      </c>
      <c r="AU21" s="189">
        <f t="shared" si="9"/>
        <v>37.31666666666667</v>
      </c>
      <c r="AV21" s="189">
        <f t="shared" si="10"/>
        <v>27.987500000000001</v>
      </c>
      <c r="AW21" s="192" t="s">
        <v>529</v>
      </c>
      <c r="AY21" s="192" t="str">
        <f t="shared" si="11"/>
        <v>Okay</v>
      </c>
      <c r="AZ21" s="192" t="str">
        <f t="shared" si="11"/>
        <v>Okay</v>
      </c>
      <c r="BA21" s="192" t="str">
        <f t="shared" si="11"/>
        <v>Okay</v>
      </c>
      <c r="BC21" s="191">
        <f t="shared" si="12"/>
        <v>0</v>
      </c>
      <c r="BD21" s="191">
        <f t="shared" si="12"/>
        <v>0</v>
      </c>
      <c r="BE21" s="191">
        <f t="shared" si="13"/>
        <v>0</v>
      </c>
      <c r="BF21" s="184" t="s">
        <v>1081</v>
      </c>
      <c r="BH21" s="286">
        <v>212</v>
      </c>
      <c r="BI21" s="286" t="s">
        <v>613</v>
      </c>
      <c r="BJ21" s="286">
        <v>73</v>
      </c>
      <c r="BK21" s="286" t="s">
        <v>613</v>
      </c>
      <c r="BL21" s="286">
        <v>100</v>
      </c>
      <c r="BM21" s="286" t="s">
        <v>613</v>
      </c>
      <c r="BN21" s="286"/>
      <c r="BO21" s="286"/>
      <c r="BP21" s="286"/>
      <c r="BQ21" s="286"/>
      <c r="BR21" s="286"/>
      <c r="BS21" s="286">
        <v>29</v>
      </c>
      <c r="BT21" s="286" t="s">
        <v>612</v>
      </c>
      <c r="BU21" s="286">
        <v>30</v>
      </c>
      <c r="BV21" s="286" t="s">
        <v>612</v>
      </c>
      <c r="BX21" s="286">
        <v>17</v>
      </c>
      <c r="BY21" s="286" t="s">
        <v>612</v>
      </c>
      <c r="BZ21" s="286">
        <v>18</v>
      </c>
      <c r="CA21" s="286" t="s">
        <v>612</v>
      </c>
      <c r="CB21" s="286"/>
      <c r="CC21" s="286"/>
      <c r="CG21" s="192">
        <f t="shared" si="14"/>
        <v>0</v>
      </c>
      <c r="CH21" s="192" t="str">
        <f>INDEX('[2]Tank Cleaning Status'!$P:$P, MATCH(E21,'[2]Tank Cleaning Status'!$E:$E,0))</f>
        <v>Yes</v>
      </c>
      <c r="CI21" s="192">
        <f t="shared" si="15"/>
        <v>0</v>
      </c>
      <c r="CJ21" s="192" t="str">
        <f>INDEX('[2]Tank Cleaning Status'!$R:$R, MATCH(E21,'[2]Tank Cleaning Status'!$E:$E,0))</f>
        <v>Yes</v>
      </c>
      <c r="CK21" s="192">
        <f t="shared" si="16"/>
        <v>0</v>
      </c>
      <c r="CL21" s="192" t="str">
        <f>INDEX('[2]Tank Cleaning Status'!$T:$T, MATCH(E21,'[2]Tank Cleaning Status'!$E:$E,0))</f>
        <v>Yes</v>
      </c>
      <c r="CM21" s="192">
        <f t="shared" si="17"/>
        <v>0</v>
      </c>
      <c r="CN21" s="192">
        <f>INDEX('[2]Tank Cleaning Status'!$V:$V, MATCH(E21,'[2]Tank Cleaning Status'!$E:$E,0))</f>
        <v>0</v>
      </c>
      <c r="CO21" s="192">
        <f t="shared" si="18"/>
        <v>0</v>
      </c>
      <c r="CP21" s="192">
        <f>INDEX('[2]Tank Cleaning Status'!$X:$X, MATCH(E21,'[2]Tank Cleaning Status'!$E:$E,0))</f>
        <v>0</v>
      </c>
      <c r="CQ21" s="192"/>
      <c r="CR21" s="192">
        <f t="shared" si="19"/>
        <v>0</v>
      </c>
      <c r="CS21" s="192" t="str">
        <f>INDEX('[2]Tank Cleaning Status'!$AA:$AA, MATCH(E21,'[2]Tank Cleaning Status'!$E:$E,0))</f>
        <v>No</v>
      </c>
      <c r="CT21" s="192">
        <f t="shared" si="20"/>
        <v>0</v>
      </c>
      <c r="CU21" s="192" t="str">
        <f>INDEX('[2]Tank Cleaning Status'!$AC:$AC, MATCH(E21,'[2]Tank Cleaning Status'!$E:$E,0))</f>
        <v>No</v>
      </c>
      <c r="CV21" s="192"/>
      <c r="CW21" s="192">
        <f t="shared" si="21"/>
        <v>0</v>
      </c>
      <c r="CX21" s="192" t="str">
        <f>INDEX('[2]Tank Cleaning Status'!$AF:$AF, MATCH(E21,'[2]Tank Cleaning Status'!$E:$E,0))</f>
        <v>No</v>
      </c>
      <c r="CY21" s="192">
        <f t="shared" si="22"/>
        <v>0</v>
      </c>
      <c r="CZ21" s="192" t="str">
        <f>INDEX('[2]Tank Cleaning Status'!$AH:$AH, MATCH(E21,'[2]Tank Cleaning Status'!$E:$E,0))</f>
        <v>No</v>
      </c>
      <c r="DA21" s="192"/>
      <c r="DB21" s="192">
        <f>INDEX('[2]Tank Cleaning Status'!$AJ:$AJ, MATCH(E21,'[2]Tank Cleaning Status'!$E:$E,0))</f>
        <v>0</v>
      </c>
    </row>
    <row r="22" spans="1:106" s="187" customFormat="1" x14ac:dyDescent="0.25">
      <c r="A22" s="246" t="str">
        <f>LEFT(RIGHT(INDEX([3]Intermediate!$U:$U,MATCH(E22,[3]Intermediate!$V:$V,0)),7),3)</f>
        <v>AJE</v>
      </c>
      <c r="B22" s="246" t="s">
        <v>523</v>
      </c>
      <c r="C22" s="183" t="s">
        <v>388</v>
      </c>
      <c r="D22" s="183">
        <v>9439826</v>
      </c>
      <c r="E22" s="184" t="s">
        <v>190</v>
      </c>
      <c r="F22" s="184"/>
      <c r="G22" s="236"/>
      <c r="H22" s="236">
        <f>IFERROR(INDEX(RemainingOnBoard_RAW!U:U,MATCH('IMO 2020_Operator''s Comment'!D22,RemainingOnBoard_RAW!B:B,0))," ")</f>
        <v>43780.458333333336</v>
      </c>
      <c r="I22" s="186">
        <f>IFERROR(INDEX(RemainingOnBoard_RAW!V:V,MATCH('IMO 2020_Operator''s Comment'!D22,RemainingOnBoard_RAW!B:B,0))," ")</f>
        <v>0</v>
      </c>
      <c r="J22" s="186">
        <f>IFERROR(INDEX(RemainingOnBoard_RAW!W:W,MATCH('IMO 2020_Operator''s Comment'!D22,RemainingOnBoard_RAW!B:B,0)),"")</f>
        <v>0</v>
      </c>
      <c r="K22" s="186">
        <f>IFERROR(INDEX(RemainingOnBoard_RAW!X:X,MATCH('IMO 2020_Operator''s Comment'!D22,RemainingOnBoard_RAW!B:B,0)),"")</f>
        <v>0</v>
      </c>
      <c r="L22" s="186">
        <f>IFERROR(INDEX(RemainingOnBoard_RAW!Y:Y,MATCH('IMO 2020_Operator''s Comment'!D22,RemainingOnBoard_RAW!B:B,0)),"")</f>
        <v>256.52</v>
      </c>
      <c r="M22" s="186"/>
      <c r="N22" s="186">
        <f>IFERROR(INDEX(RemainingOnBoard_RAW!AJ:AJ,MATCH('IMO 2020_Operator''s Comment'!D22,RemainingOnBoard_RAW!B:B,0))," ")</f>
        <v>320.25</v>
      </c>
      <c r="O22" s="186">
        <f>IFERROR(INDEX(RemainingOnBoard_RAW!AK:AK,MATCH('IMO 2020_Operator''s Comment'!D22,RemainingOnBoard_RAW!B:B,0))," ")</f>
        <v>1409.61</v>
      </c>
      <c r="P22" s="186">
        <f>IFERROR(INDEX(RemainingOnBoard_RAW!AL:AL,MATCH('IMO 2020_Operator''s Comment'!D22,RemainingOnBoard_RAW!B:B,0))," ")</f>
        <v>2.14</v>
      </c>
      <c r="Q22" s="186">
        <f>IFERROR(INDEX(RemainingOnBoard_RAW!AM:AM,MATCH('IMO 2020_Operator''s Comment'!D22,RemainingOnBoard_RAW!B:B,0))," ")</f>
        <v>583.98</v>
      </c>
      <c r="S22" s="188">
        <v>0.55000000000000004</v>
      </c>
      <c r="T22" s="188">
        <v>0.1</v>
      </c>
      <c r="U22" s="188">
        <v>0.15</v>
      </c>
      <c r="V22" s="188">
        <v>0.2</v>
      </c>
      <c r="X22" s="189">
        <f>INDEX(Intermediate!L:L,MATCH('IMO 2020_Operator''s Comment'!E22,Intermediate!B:B,0))</f>
        <v>2.2000000000000002</v>
      </c>
      <c r="Y22" s="189">
        <f>INDEX(Intermediate!M:M,MATCH('IMO 2020_Operator''s Comment'!E22,Intermediate!B:B,0))</f>
        <v>9.1</v>
      </c>
      <c r="Z22" s="189">
        <f>INDEX(Intermediate!N:N,MATCH('IMO 2020_Operator''s Comment'!E22,Intermediate!B:B,0))</f>
        <v>14</v>
      </c>
      <c r="AA22" s="189">
        <f>INDEX(Intermediate!O:O,MATCH('IMO 2020_Operator''s Comment'!E22,Intermediate!B:B,0))</f>
        <v>17</v>
      </c>
      <c r="AB22" s="189">
        <f t="shared" si="0"/>
        <v>7.620000000000001</v>
      </c>
      <c r="AC22" s="189">
        <f>IFERROR(INDEX('Monthly_Consumption _Trend'!R:R,MATCH('IMO 2020_Operator''s Comment'!D22,'Monthly_Consumption _Trend'!D:D,0))/30,"")</f>
        <v>3.5583333333333331</v>
      </c>
      <c r="AD22" s="189">
        <f t="shared" si="3"/>
        <v>3.5583333333333331</v>
      </c>
      <c r="AF22" s="190">
        <f t="shared" si="1"/>
        <v>0.13827839618649557</v>
      </c>
      <c r="AG22" s="190">
        <f t="shared" si="2"/>
        <v>0.86172160381350449</v>
      </c>
      <c r="AH22" s="190"/>
      <c r="AI22" s="190"/>
      <c r="AJ22" s="189">
        <f t="shared" si="4"/>
        <v>327.36666666666667</v>
      </c>
      <c r="AK22" s="189">
        <f t="shared" si="5"/>
        <v>217.05833333333331</v>
      </c>
      <c r="AL22" s="189">
        <f t="shared" si="6"/>
        <v>110.30833333333332</v>
      </c>
      <c r="AM22" s="189">
        <f t="shared" si="7"/>
        <v>53.375</v>
      </c>
      <c r="AN22" s="191">
        <v>3</v>
      </c>
      <c r="AO22" s="262" t="s">
        <v>820</v>
      </c>
      <c r="AP22" s="262" t="s">
        <v>821</v>
      </c>
      <c r="AQ22" s="262" t="s">
        <v>822</v>
      </c>
      <c r="AR22" s="267">
        <v>0.95</v>
      </c>
      <c r="AT22" s="189">
        <f t="shared" si="8"/>
        <v>110.30833333333332</v>
      </c>
      <c r="AU22" s="189">
        <f t="shared" si="9"/>
        <v>71.166666666666657</v>
      </c>
      <c r="AV22" s="189">
        <f t="shared" si="10"/>
        <v>53.375</v>
      </c>
      <c r="AW22" s="192" t="s">
        <v>529</v>
      </c>
      <c r="AY22" s="192" t="str">
        <f t="shared" si="11"/>
        <v>Okay</v>
      </c>
      <c r="AZ22" s="192" t="str">
        <f t="shared" si="11"/>
        <v>Okay</v>
      </c>
      <c r="BA22" s="192" t="str">
        <f t="shared" si="11"/>
        <v>Okay</v>
      </c>
      <c r="BC22" s="191">
        <f t="shared" si="12"/>
        <v>0</v>
      </c>
      <c r="BD22" s="191">
        <f t="shared" si="12"/>
        <v>0</v>
      </c>
      <c r="BE22" s="191">
        <f t="shared" si="13"/>
        <v>0</v>
      </c>
      <c r="BF22" s="184"/>
      <c r="BH22" s="286">
        <v>110</v>
      </c>
      <c r="BI22" s="286" t="s">
        <v>613</v>
      </c>
      <c r="BJ22" s="286">
        <v>83</v>
      </c>
      <c r="BK22" s="286" t="s">
        <v>612</v>
      </c>
      <c r="BL22" s="286">
        <v>252</v>
      </c>
      <c r="BM22" s="286" t="s">
        <v>613</v>
      </c>
      <c r="BN22" s="286"/>
      <c r="BO22" s="286"/>
      <c r="BP22" s="286"/>
      <c r="BQ22" s="286"/>
      <c r="BR22" s="286"/>
      <c r="BS22" s="286">
        <v>29</v>
      </c>
      <c r="BT22" s="286" t="s">
        <v>612</v>
      </c>
      <c r="BU22" s="286">
        <v>27</v>
      </c>
      <c r="BV22" s="286" t="s">
        <v>612</v>
      </c>
      <c r="BX22" s="286">
        <v>21</v>
      </c>
      <c r="BY22" s="286" t="s">
        <v>612</v>
      </c>
      <c r="BZ22" s="286">
        <v>21</v>
      </c>
      <c r="CA22" s="286" t="s">
        <v>612</v>
      </c>
      <c r="CB22" s="286"/>
      <c r="CC22" s="286"/>
      <c r="CG22" s="192">
        <f t="shared" si="14"/>
        <v>0</v>
      </c>
      <c r="CH22" s="192" t="str">
        <f>INDEX('[2]Tank Cleaning Status'!$P:$P, MATCH(E22,'[2]Tank Cleaning Status'!$E:$E,0))</f>
        <v>Yes</v>
      </c>
      <c r="CI22" s="192">
        <f t="shared" si="15"/>
        <v>0</v>
      </c>
      <c r="CJ22" s="192" t="str">
        <f>INDEX('[2]Tank Cleaning Status'!$R:$R, MATCH(E22,'[2]Tank Cleaning Status'!$E:$E,0))</f>
        <v>No</v>
      </c>
      <c r="CK22" s="192">
        <f t="shared" si="16"/>
        <v>0</v>
      </c>
      <c r="CL22" s="192" t="str">
        <f>INDEX('[2]Tank Cleaning Status'!$T:$T, MATCH(E22,'[2]Tank Cleaning Status'!$E:$E,0))</f>
        <v>Yes</v>
      </c>
      <c r="CM22" s="192">
        <f t="shared" si="17"/>
        <v>0</v>
      </c>
      <c r="CN22" s="192">
        <f>INDEX('[2]Tank Cleaning Status'!$V:$V, MATCH(E22,'[2]Tank Cleaning Status'!$E:$E,0))</f>
        <v>0</v>
      </c>
      <c r="CO22" s="192">
        <f t="shared" si="18"/>
        <v>0</v>
      </c>
      <c r="CP22" s="192">
        <f>INDEX('[2]Tank Cleaning Status'!$X:$X, MATCH(E22,'[2]Tank Cleaning Status'!$E:$E,0))</f>
        <v>0</v>
      </c>
      <c r="CQ22" s="192"/>
      <c r="CR22" s="192">
        <f t="shared" si="19"/>
        <v>0</v>
      </c>
      <c r="CS22" s="192" t="str">
        <f>INDEX('[2]Tank Cleaning Status'!$AA:$AA, MATCH(E22,'[2]Tank Cleaning Status'!$E:$E,0))</f>
        <v>No</v>
      </c>
      <c r="CT22" s="192">
        <f t="shared" si="20"/>
        <v>0</v>
      </c>
      <c r="CU22" s="192" t="str">
        <f>INDEX('[2]Tank Cleaning Status'!$AC:$AC, MATCH(E22,'[2]Tank Cleaning Status'!$E:$E,0))</f>
        <v>No</v>
      </c>
      <c r="CV22" s="192"/>
      <c r="CW22" s="192">
        <f t="shared" si="21"/>
        <v>0</v>
      </c>
      <c r="CX22" s="192" t="str">
        <f>INDEX('[2]Tank Cleaning Status'!$AF:$AF, MATCH(E22,'[2]Tank Cleaning Status'!$E:$E,0))</f>
        <v>No</v>
      </c>
      <c r="CY22" s="192">
        <f t="shared" si="22"/>
        <v>0</v>
      </c>
      <c r="CZ22" s="192" t="str">
        <f>INDEX('[2]Tank Cleaning Status'!$AH:$AH, MATCH(E22,'[2]Tank Cleaning Status'!$E:$E,0))</f>
        <v>No</v>
      </c>
      <c r="DA22" s="192"/>
      <c r="DB22" s="192">
        <f>INDEX('[2]Tank Cleaning Status'!$AJ:$AJ, MATCH(E22,'[2]Tank Cleaning Status'!$E:$E,0))</f>
        <v>0</v>
      </c>
    </row>
    <row r="23" spans="1:106" s="187" customFormat="1" ht="26.25" x14ac:dyDescent="0.25">
      <c r="A23" s="246" t="str">
        <f>LEFT(RIGHT(INDEX([3]Intermediate!$U:$U,MATCH(E23,[3]Intermediate!$V:$V,0)),7),3)</f>
        <v>AJE</v>
      </c>
      <c r="B23" s="246" t="s">
        <v>523</v>
      </c>
      <c r="C23" s="183" t="s">
        <v>388</v>
      </c>
      <c r="D23" s="183">
        <v>9439840</v>
      </c>
      <c r="E23" s="184" t="s">
        <v>178</v>
      </c>
      <c r="F23" s="184"/>
      <c r="G23" s="236"/>
      <c r="H23" s="236">
        <f>IFERROR(INDEX(RemainingOnBoard_RAW!U:U,MATCH('IMO 2020_Operator''s Comment'!D23,RemainingOnBoard_RAW!B:B,0))," ")</f>
        <v>43780.5</v>
      </c>
      <c r="I23" s="186">
        <f>IFERROR(INDEX(RemainingOnBoard_RAW!V:V,MATCH('IMO 2020_Operator''s Comment'!D23,RemainingOnBoard_RAW!B:B,0))," ")</f>
        <v>15.16</v>
      </c>
      <c r="J23" s="186">
        <f>IFERROR(INDEX(RemainingOnBoard_RAW!W:W,MATCH('IMO 2020_Operator''s Comment'!D23,RemainingOnBoard_RAW!B:B,0)),"")</f>
        <v>173.48</v>
      </c>
      <c r="K23" s="186">
        <f>IFERROR(INDEX(RemainingOnBoard_RAW!X:X,MATCH('IMO 2020_Operator''s Comment'!D23,RemainingOnBoard_RAW!B:B,0)),"")</f>
        <v>0</v>
      </c>
      <c r="L23" s="186">
        <f>IFERROR(INDEX(RemainingOnBoard_RAW!Y:Y,MATCH('IMO 2020_Operator''s Comment'!D23,RemainingOnBoard_RAW!B:B,0)),"")</f>
        <v>19.920000000000002</v>
      </c>
      <c r="M23" s="186"/>
      <c r="N23" s="186">
        <f>IFERROR(INDEX(RemainingOnBoard_RAW!AJ:AJ,MATCH('IMO 2020_Operator''s Comment'!D23,RemainingOnBoard_RAW!B:B,0))," ")</f>
        <v>613.41999999999996</v>
      </c>
      <c r="O23" s="186">
        <f>IFERROR(INDEX(RemainingOnBoard_RAW!AK:AK,MATCH('IMO 2020_Operator''s Comment'!D23,RemainingOnBoard_RAW!B:B,0))," ")</f>
        <v>587.697</v>
      </c>
      <c r="P23" s="186">
        <f>IFERROR(INDEX(RemainingOnBoard_RAW!AL:AL,MATCH('IMO 2020_Operator''s Comment'!D23,RemainingOnBoard_RAW!B:B,0))," ")</f>
        <v>0</v>
      </c>
      <c r="Q23" s="186">
        <f>IFERROR(INDEX(RemainingOnBoard_RAW!AM:AM,MATCH('IMO 2020_Operator''s Comment'!D23,RemainingOnBoard_RAW!B:B,0))," ")</f>
        <v>835.52</v>
      </c>
      <c r="S23" s="188">
        <v>0.55000000000000004</v>
      </c>
      <c r="T23" s="188">
        <v>0.1</v>
      </c>
      <c r="U23" s="188">
        <v>0.15</v>
      </c>
      <c r="V23" s="188">
        <v>0.2</v>
      </c>
      <c r="X23" s="189">
        <f>INDEX(Intermediate!L:L,MATCH('IMO 2020_Operator''s Comment'!E23,Intermediate!B:B,0))</f>
        <v>2.9</v>
      </c>
      <c r="Y23" s="189">
        <f>INDEX(Intermediate!M:M,MATCH('IMO 2020_Operator''s Comment'!E23,Intermediate!B:B,0))</f>
        <v>10.199999999999999</v>
      </c>
      <c r="Z23" s="189">
        <f>INDEX(Intermediate!N:N,MATCH('IMO 2020_Operator''s Comment'!E23,Intermediate!B:B,0))</f>
        <v>14</v>
      </c>
      <c r="AA23" s="189">
        <f>INDEX(Intermediate!O:O,MATCH('IMO 2020_Operator''s Comment'!E23,Intermediate!B:B,0))</f>
        <v>16.5</v>
      </c>
      <c r="AB23" s="189">
        <f t="shared" si="0"/>
        <v>8.0150000000000006</v>
      </c>
      <c r="AC23" s="189">
        <f>IFERROR(INDEX('Monthly_Consumption _Trend'!R:R,MATCH('IMO 2020_Operator''s Comment'!D23,'Monthly_Consumption _Trend'!D:D,0))/30,"")</f>
        <v>3.407888888888889</v>
      </c>
      <c r="AD23" s="189">
        <f t="shared" si="3"/>
        <v>3.407888888888889</v>
      </c>
      <c r="AF23" s="190">
        <f t="shared" si="1"/>
        <v>0.30119260329651282</v>
      </c>
      <c r="AG23" s="190">
        <f t="shared" si="2"/>
        <v>0.69880739670348713</v>
      </c>
      <c r="AH23" s="190"/>
      <c r="AI23" s="190"/>
      <c r="AJ23" s="189">
        <f t="shared" si="4"/>
        <v>313.52577777777776</v>
      </c>
      <c r="AK23" s="189">
        <f t="shared" si="5"/>
        <v>207.88122222222222</v>
      </c>
      <c r="AL23" s="189">
        <f t="shared" si="6"/>
        <v>105.64455555555556</v>
      </c>
      <c r="AM23" s="189">
        <f t="shared" si="7"/>
        <v>51.118333333333332</v>
      </c>
      <c r="AN23" s="191">
        <v>4</v>
      </c>
      <c r="AO23" s="262" t="s">
        <v>816</v>
      </c>
      <c r="AP23" s="262" t="s">
        <v>817</v>
      </c>
      <c r="AQ23" s="262" t="s">
        <v>818</v>
      </c>
      <c r="AR23" s="267">
        <v>0.95</v>
      </c>
      <c r="AT23" s="189">
        <f t="shared" si="8"/>
        <v>105.64455555555556</v>
      </c>
      <c r="AU23" s="189">
        <f t="shared" si="9"/>
        <v>68.157777777777781</v>
      </c>
      <c r="AV23" s="189">
        <f t="shared" si="10"/>
        <v>51.118333333333332</v>
      </c>
      <c r="AW23" s="192" t="s">
        <v>529</v>
      </c>
      <c r="AY23" s="192" t="str">
        <f t="shared" si="11"/>
        <v>Okay</v>
      </c>
      <c r="AZ23" s="192" t="str">
        <f t="shared" si="11"/>
        <v>Okay</v>
      </c>
      <c r="BA23" s="192" t="str">
        <f t="shared" si="11"/>
        <v>Okay</v>
      </c>
      <c r="BC23" s="191">
        <f t="shared" si="12"/>
        <v>0</v>
      </c>
      <c r="BD23" s="191">
        <f t="shared" si="12"/>
        <v>0</v>
      </c>
      <c r="BE23" s="191">
        <f t="shared" si="13"/>
        <v>0</v>
      </c>
      <c r="BF23" s="184"/>
      <c r="BH23" s="286">
        <v>130</v>
      </c>
      <c r="BI23" s="286" t="s">
        <v>613</v>
      </c>
      <c r="BJ23" s="286">
        <v>130</v>
      </c>
      <c r="BK23" s="286" t="s">
        <v>613</v>
      </c>
      <c r="BL23" s="286">
        <v>110</v>
      </c>
      <c r="BM23" s="286" t="s">
        <v>612</v>
      </c>
      <c r="BN23" s="286">
        <v>110</v>
      </c>
      <c r="BO23" s="286" t="s">
        <v>613</v>
      </c>
      <c r="BP23" s="286"/>
      <c r="BQ23" s="286"/>
      <c r="BR23" s="286"/>
      <c r="BS23" s="286">
        <v>23</v>
      </c>
      <c r="BT23" s="286" t="s">
        <v>612</v>
      </c>
      <c r="BU23" s="286">
        <v>24</v>
      </c>
      <c r="BV23" s="286" t="s">
        <v>612</v>
      </c>
      <c r="BX23" s="286">
        <v>21</v>
      </c>
      <c r="BY23" s="286" t="s">
        <v>612</v>
      </c>
      <c r="BZ23" s="286">
        <v>18.5</v>
      </c>
      <c r="CA23" s="286" t="s">
        <v>612</v>
      </c>
      <c r="CB23" s="286"/>
      <c r="CC23" s="286"/>
      <c r="CG23" s="192">
        <f t="shared" si="14"/>
        <v>0</v>
      </c>
      <c r="CH23" s="192" t="str">
        <f>INDEX('[2]Tank Cleaning Status'!$P:$P, MATCH(E23,'[2]Tank Cleaning Status'!$E:$E,0))</f>
        <v>Yes</v>
      </c>
      <c r="CI23" s="192">
        <f t="shared" si="15"/>
        <v>0</v>
      </c>
      <c r="CJ23" s="192" t="str">
        <f>INDEX('[2]Tank Cleaning Status'!$R:$R, MATCH(E23,'[2]Tank Cleaning Status'!$E:$E,0))</f>
        <v>Yes</v>
      </c>
      <c r="CK23" s="192">
        <f t="shared" si="16"/>
        <v>0</v>
      </c>
      <c r="CL23" s="192" t="str">
        <f>INDEX('[2]Tank Cleaning Status'!$T:$T, MATCH(E23,'[2]Tank Cleaning Status'!$E:$E,0))</f>
        <v>No</v>
      </c>
      <c r="CM23" s="192">
        <f t="shared" si="17"/>
        <v>0</v>
      </c>
      <c r="CN23" s="192" t="str">
        <f>INDEX('[2]Tank Cleaning Status'!$V:$V, MATCH(E23,'[2]Tank Cleaning Status'!$E:$E,0))</f>
        <v>Yes</v>
      </c>
      <c r="CO23" s="192">
        <f t="shared" si="18"/>
        <v>0</v>
      </c>
      <c r="CP23" s="192">
        <f>INDEX('[2]Tank Cleaning Status'!$X:$X, MATCH(E23,'[2]Tank Cleaning Status'!$E:$E,0))</f>
        <v>0</v>
      </c>
      <c r="CQ23" s="192"/>
      <c r="CR23" s="192">
        <f t="shared" si="19"/>
        <v>0</v>
      </c>
      <c r="CS23" s="192" t="str">
        <f>INDEX('[2]Tank Cleaning Status'!$AA:$AA, MATCH(E23,'[2]Tank Cleaning Status'!$E:$E,0))</f>
        <v>No</v>
      </c>
      <c r="CT23" s="192">
        <f t="shared" si="20"/>
        <v>0</v>
      </c>
      <c r="CU23" s="192" t="str">
        <f>INDEX('[2]Tank Cleaning Status'!$AC:$AC, MATCH(E23,'[2]Tank Cleaning Status'!$E:$E,0))</f>
        <v>No</v>
      </c>
      <c r="CV23" s="192"/>
      <c r="CW23" s="192">
        <f t="shared" si="21"/>
        <v>0</v>
      </c>
      <c r="CX23" s="192" t="str">
        <f>INDEX('[2]Tank Cleaning Status'!$AF:$AF, MATCH(E23,'[2]Tank Cleaning Status'!$E:$E,0))</f>
        <v>No</v>
      </c>
      <c r="CY23" s="192">
        <f t="shared" si="22"/>
        <v>0</v>
      </c>
      <c r="CZ23" s="192" t="str">
        <f>INDEX('[2]Tank Cleaning Status'!$AH:$AH, MATCH(E23,'[2]Tank Cleaning Status'!$E:$E,0))</f>
        <v>No</v>
      </c>
      <c r="DA23" s="192"/>
      <c r="DB23" s="192">
        <f>INDEX('[2]Tank Cleaning Status'!$AJ:$AJ, MATCH(E23,'[2]Tank Cleaning Status'!$E:$E,0))</f>
        <v>0</v>
      </c>
    </row>
    <row r="24" spans="1:106" s="187" customFormat="1" ht="26.25" x14ac:dyDescent="0.25">
      <c r="A24" s="246" t="str">
        <f>LEFT(RIGHT(INDEX([3]Intermediate!$U:$U,MATCH(E24,[3]Intermediate!$V:$V,0)),7),3)</f>
        <v>AAB</v>
      </c>
      <c r="B24" s="246" t="s">
        <v>523</v>
      </c>
      <c r="C24" s="183" t="s">
        <v>389</v>
      </c>
      <c r="D24" s="183">
        <v>9466738</v>
      </c>
      <c r="E24" s="184" t="s">
        <v>309</v>
      </c>
      <c r="F24" s="184"/>
      <c r="G24" s="236"/>
      <c r="H24" s="236">
        <f>IFERROR(INDEX(RemainingOnBoard_RAW!U:U,MATCH('IMO 2020_Operator''s Comment'!D24,RemainingOnBoard_RAW!B:B,0))," ")</f>
        <v>43780.708333333336</v>
      </c>
      <c r="I24" s="186">
        <f>IFERROR(INDEX(RemainingOnBoard_RAW!V:V,MATCH('IMO 2020_Operator''s Comment'!D24,RemainingOnBoard_RAW!B:B,0))," ")</f>
        <v>0.56000000000000005</v>
      </c>
      <c r="J24" s="186">
        <f>IFERROR(INDEX(RemainingOnBoard_RAW!W:W,MATCH('IMO 2020_Operator''s Comment'!D24,RemainingOnBoard_RAW!B:B,0)),"")</f>
        <v>52.4</v>
      </c>
      <c r="K24" s="186">
        <f>IFERROR(INDEX(RemainingOnBoard_RAW!X:X,MATCH('IMO 2020_Operator''s Comment'!D24,RemainingOnBoard_RAW!B:B,0)),"")</f>
        <v>0</v>
      </c>
      <c r="L24" s="186">
        <f>IFERROR(INDEX(RemainingOnBoard_RAW!Y:Y,MATCH('IMO 2020_Operator''s Comment'!D24,RemainingOnBoard_RAW!B:B,0)),"")</f>
        <v>164.28</v>
      </c>
      <c r="M24" s="186"/>
      <c r="N24" s="186">
        <f>IFERROR(INDEX(RemainingOnBoard_RAW!AJ:AJ,MATCH('IMO 2020_Operator''s Comment'!D24,RemainingOnBoard_RAW!B:B,0))," ")</f>
        <v>759.81</v>
      </c>
      <c r="O24" s="186">
        <f>IFERROR(INDEX(RemainingOnBoard_RAW!AK:AK,MATCH('IMO 2020_Operator''s Comment'!D24,RemainingOnBoard_RAW!B:B,0))," ")</f>
        <v>789.89</v>
      </c>
      <c r="P24" s="186">
        <f>IFERROR(INDEX(RemainingOnBoard_RAW!AL:AL,MATCH('IMO 2020_Operator''s Comment'!D24,RemainingOnBoard_RAW!B:B,0))," ")</f>
        <v>0</v>
      </c>
      <c r="Q24" s="186">
        <f>IFERROR(INDEX(RemainingOnBoard_RAW!AM:AM,MATCH('IMO 2020_Operator''s Comment'!D24,RemainingOnBoard_RAW!B:B,0))," ")</f>
        <v>857.52</v>
      </c>
      <c r="S24" s="188">
        <v>0.55000000000000004</v>
      </c>
      <c r="T24" s="188">
        <v>0.1</v>
      </c>
      <c r="U24" s="188">
        <v>0.15</v>
      </c>
      <c r="V24" s="188">
        <v>0.2</v>
      </c>
      <c r="X24" s="189">
        <f>INDEX(Intermediate!L:L,MATCH('IMO 2020_Operator''s Comment'!E24,Intermediate!B:B,0))</f>
        <v>2.2000000000000002</v>
      </c>
      <c r="Y24" s="189">
        <f>INDEX(Intermediate!M:M,MATCH('IMO 2020_Operator''s Comment'!E24,Intermediate!B:B,0))</f>
        <v>9.5</v>
      </c>
      <c r="Z24" s="189">
        <f>INDEX(Intermediate!N:N,MATCH('IMO 2020_Operator''s Comment'!E24,Intermediate!B:B,0))</f>
        <v>12.6</v>
      </c>
      <c r="AA24" s="189">
        <f>INDEX(Intermediate!O:O,MATCH('IMO 2020_Operator''s Comment'!E24,Intermediate!B:B,0))</f>
        <v>15</v>
      </c>
      <c r="AB24" s="189">
        <f t="shared" si="0"/>
        <v>7.05</v>
      </c>
      <c r="AC24" s="189">
        <f>IFERROR(INDEX('Monthly_Consumption _Trend'!R:R,MATCH('IMO 2020_Operator''s Comment'!D24,'Monthly_Consumption _Trend'!D:D,0))/30,"")</f>
        <v>3.1658749999999998</v>
      </c>
      <c r="AD24" s="189">
        <f t="shared" si="3"/>
        <v>3.1658749999999998</v>
      </c>
      <c r="AF24" s="190">
        <f t="shared" si="1"/>
        <v>0.31563795581625276</v>
      </c>
      <c r="AG24" s="190">
        <f t="shared" si="2"/>
        <v>0.68436204418374724</v>
      </c>
      <c r="AH24" s="190"/>
      <c r="AI24" s="190"/>
      <c r="AJ24" s="189">
        <f t="shared" si="4"/>
        <v>291.26049999999998</v>
      </c>
      <c r="AK24" s="189">
        <f t="shared" si="5"/>
        <v>193.11837499999999</v>
      </c>
      <c r="AL24" s="189">
        <f t="shared" si="6"/>
        <v>98.142124999999993</v>
      </c>
      <c r="AM24" s="189">
        <f t="shared" si="7"/>
        <v>47.488124999999997</v>
      </c>
      <c r="AN24" s="191">
        <v>4</v>
      </c>
      <c r="AO24" s="262" t="s">
        <v>985</v>
      </c>
      <c r="AP24" s="262" t="s">
        <v>986</v>
      </c>
      <c r="AQ24" s="262" t="s">
        <v>814</v>
      </c>
      <c r="AR24" s="267">
        <v>0.95</v>
      </c>
      <c r="AT24" s="189">
        <f t="shared" si="8"/>
        <v>98.142124999999993</v>
      </c>
      <c r="AU24" s="189">
        <f t="shared" si="9"/>
        <v>63.317499999999995</v>
      </c>
      <c r="AV24" s="189">
        <f t="shared" si="10"/>
        <v>47.488124999999997</v>
      </c>
      <c r="AW24" s="192" t="s">
        <v>529</v>
      </c>
      <c r="AY24" s="192" t="str">
        <f t="shared" si="11"/>
        <v>Okay</v>
      </c>
      <c r="AZ24" s="192" t="str">
        <f t="shared" si="11"/>
        <v>Okay</v>
      </c>
      <c r="BA24" s="192" t="str">
        <f t="shared" si="11"/>
        <v>Okay</v>
      </c>
      <c r="BC24" s="191">
        <f t="shared" si="12"/>
        <v>0</v>
      </c>
      <c r="BD24" s="191">
        <f t="shared" si="12"/>
        <v>0</v>
      </c>
      <c r="BE24" s="191">
        <f t="shared" si="13"/>
        <v>0</v>
      </c>
      <c r="BF24" s="184"/>
      <c r="BH24" s="286">
        <v>138</v>
      </c>
      <c r="BI24" s="286" t="s">
        <v>612</v>
      </c>
      <c r="BJ24" s="286">
        <v>126</v>
      </c>
      <c r="BK24" s="286" t="s">
        <v>612</v>
      </c>
      <c r="BL24" s="286">
        <v>100</v>
      </c>
      <c r="BM24" s="286" t="s">
        <v>612</v>
      </c>
      <c r="BN24" s="286">
        <v>97</v>
      </c>
      <c r="BO24" s="286" t="s">
        <v>612</v>
      </c>
      <c r="BP24" s="286"/>
      <c r="BQ24" s="286"/>
      <c r="BR24" s="286"/>
      <c r="BS24" s="286"/>
      <c r="BT24" s="286"/>
      <c r="BU24" s="286"/>
      <c r="BV24" s="286"/>
      <c r="BX24" s="286">
        <v>21</v>
      </c>
      <c r="BY24" s="286" t="s">
        <v>612</v>
      </c>
      <c r="BZ24" s="286">
        <v>21</v>
      </c>
      <c r="CA24" s="286" t="s">
        <v>612</v>
      </c>
      <c r="CB24" s="286"/>
      <c r="CC24" s="286"/>
      <c r="CG24" s="192">
        <f t="shared" si="14"/>
        <v>0</v>
      </c>
      <c r="CH24" s="192" t="str">
        <f>INDEX('[2]Tank Cleaning Status'!$P:$P, MATCH(E24,'[2]Tank Cleaning Status'!$E:$E,0))</f>
        <v>No</v>
      </c>
      <c r="CI24" s="192">
        <f t="shared" si="15"/>
        <v>0</v>
      </c>
      <c r="CJ24" s="192" t="str">
        <f>INDEX('[2]Tank Cleaning Status'!$R:$R, MATCH(E24,'[2]Tank Cleaning Status'!$E:$E,0))</f>
        <v>No</v>
      </c>
      <c r="CK24" s="192">
        <f t="shared" si="16"/>
        <v>0</v>
      </c>
      <c r="CL24" s="192" t="str">
        <f>INDEX('[2]Tank Cleaning Status'!$T:$T, MATCH(E24,'[2]Tank Cleaning Status'!$E:$E,0))</f>
        <v>No</v>
      </c>
      <c r="CM24" s="192">
        <f t="shared" si="17"/>
        <v>0</v>
      </c>
      <c r="CN24" s="192" t="str">
        <f>INDEX('[2]Tank Cleaning Status'!$V:$V, MATCH(E24,'[2]Tank Cleaning Status'!$E:$E,0))</f>
        <v>No</v>
      </c>
      <c r="CO24" s="192">
        <f t="shared" si="18"/>
        <v>0</v>
      </c>
      <c r="CP24" s="192">
        <f>INDEX('[2]Tank Cleaning Status'!$X:$X, MATCH(E24,'[2]Tank Cleaning Status'!$E:$E,0))</f>
        <v>0</v>
      </c>
      <c r="CQ24" s="192"/>
      <c r="CR24" s="192">
        <f t="shared" si="19"/>
        <v>0</v>
      </c>
      <c r="CS24" s="192">
        <f>INDEX('[2]Tank Cleaning Status'!$AA:$AA, MATCH(E24,'[2]Tank Cleaning Status'!$E:$E,0))</f>
        <v>0</v>
      </c>
      <c r="CT24" s="192">
        <f t="shared" si="20"/>
        <v>0</v>
      </c>
      <c r="CU24" s="192">
        <f>INDEX('[2]Tank Cleaning Status'!$AC:$AC, MATCH(E24,'[2]Tank Cleaning Status'!$E:$E,0))</f>
        <v>0</v>
      </c>
      <c r="CV24" s="192"/>
      <c r="CW24" s="192">
        <f t="shared" si="21"/>
        <v>0</v>
      </c>
      <c r="CX24" s="192" t="str">
        <f>INDEX('[2]Tank Cleaning Status'!$AF:$AF, MATCH(E24,'[2]Tank Cleaning Status'!$E:$E,0))</f>
        <v>No</v>
      </c>
      <c r="CY24" s="192">
        <f t="shared" si="22"/>
        <v>0</v>
      </c>
      <c r="CZ24" s="192" t="str">
        <f>INDEX('[2]Tank Cleaning Status'!$AH:$AH, MATCH(E24,'[2]Tank Cleaning Status'!$E:$E,0))</f>
        <v>No</v>
      </c>
      <c r="DA24" s="192"/>
      <c r="DB24" s="192">
        <f>INDEX('[2]Tank Cleaning Status'!$AJ:$AJ, MATCH(E24,'[2]Tank Cleaning Status'!$E:$E,0))</f>
        <v>0</v>
      </c>
    </row>
    <row r="25" spans="1:106" s="187" customFormat="1" ht="26.25" x14ac:dyDescent="0.25">
      <c r="A25" s="246" t="str">
        <f>LEFT(RIGHT(INDEX([3]Intermediate!$U:$U,MATCH(E25,[3]Intermediate!$V:$V,0)),7),3)</f>
        <v>AAB</v>
      </c>
      <c r="B25" s="246" t="s">
        <v>523</v>
      </c>
      <c r="C25" s="183" t="s">
        <v>389</v>
      </c>
      <c r="D25" s="183">
        <v>9466714</v>
      </c>
      <c r="E25" s="184" t="s">
        <v>307</v>
      </c>
      <c r="F25" s="184"/>
      <c r="G25" s="236"/>
      <c r="H25" s="236">
        <f>IFERROR(INDEX(RemainingOnBoard_RAW!U:U,MATCH('IMO 2020_Operator''s Comment'!D25,RemainingOnBoard_RAW!B:B,0))," ")</f>
        <v>43780.258333333331</v>
      </c>
      <c r="I25" s="186">
        <f>IFERROR(INDEX(RemainingOnBoard_RAW!V:V,MATCH('IMO 2020_Operator''s Comment'!D25,RemainingOnBoard_RAW!B:B,0))," ")</f>
        <v>0</v>
      </c>
      <c r="J25" s="186">
        <f>IFERROR(INDEX(RemainingOnBoard_RAW!W:W,MATCH('IMO 2020_Operator''s Comment'!D25,RemainingOnBoard_RAW!B:B,0)),"")</f>
        <v>0</v>
      </c>
      <c r="K25" s="186">
        <f>IFERROR(INDEX(RemainingOnBoard_RAW!X:X,MATCH('IMO 2020_Operator''s Comment'!D25,RemainingOnBoard_RAW!B:B,0)),"")</f>
        <v>0</v>
      </c>
      <c r="L25" s="186">
        <f>IFERROR(INDEX(RemainingOnBoard_RAW!Y:Y,MATCH('IMO 2020_Operator''s Comment'!D25,RemainingOnBoard_RAW!B:B,0)),"")</f>
        <v>534.79999999999995</v>
      </c>
      <c r="M25" s="186"/>
      <c r="N25" s="186">
        <f>IFERROR(INDEX(RemainingOnBoard_RAW!AJ:AJ,MATCH('IMO 2020_Operator''s Comment'!D25,RemainingOnBoard_RAW!B:B,0))," ")</f>
        <v>348.62400000000002</v>
      </c>
      <c r="O25" s="186">
        <f>IFERROR(INDEX(RemainingOnBoard_RAW!AK:AK,MATCH('IMO 2020_Operator''s Comment'!D25,RemainingOnBoard_RAW!B:B,0))," ")</f>
        <v>109.992</v>
      </c>
      <c r="P25" s="186">
        <f>IFERROR(INDEX(RemainingOnBoard_RAW!AL:AL,MATCH('IMO 2020_Operator''s Comment'!D25,RemainingOnBoard_RAW!B:B,0))," ")</f>
        <v>0</v>
      </c>
      <c r="Q25" s="186">
        <f>IFERROR(INDEX(RemainingOnBoard_RAW!AM:AM,MATCH('IMO 2020_Operator''s Comment'!D25,RemainingOnBoard_RAW!B:B,0))," ")</f>
        <v>1452.2560000000001</v>
      </c>
      <c r="S25" s="188">
        <v>0.55000000000000004</v>
      </c>
      <c r="T25" s="188">
        <v>0.1</v>
      </c>
      <c r="U25" s="188">
        <v>0.15</v>
      </c>
      <c r="V25" s="188">
        <v>0.2</v>
      </c>
      <c r="X25" s="189">
        <f>INDEX(Intermediate!L:L,MATCH('IMO 2020_Operator''s Comment'!E25,Intermediate!B:B,0))</f>
        <v>2.4</v>
      </c>
      <c r="Y25" s="189">
        <f>INDEX(Intermediate!M:M,MATCH('IMO 2020_Operator''s Comment'!E25,Intermediate!B:B,0))</f>
        <v>9.5</v>
      </c>
      <c r="Z25" s="189">
        <f>INDEX(Intermediate!N:N,MATCH('IMO 2020_Operator''s Comment'!E25,Intermediate!B:B,0))</f>
        <v>14</v>
      </c>
      <c r="AA25" s="189">
        <f>INDEX(Intermediate!O:O,MATCH('IMO 2020_Operator''s Comment'!E25,Intermediate!B:B,0))</f>
        <v>16.899999999999999</v>
      </c>
      <c r="AB25" s="189">
        <f t="shared" si="0"/>
        <v>7.75</v>
      </c>
      <c r="AC25" s="189">
        <f>IFERROR(INDEX('Monthly_Consumption _Trend'!R:R,MATCH('IMO 2020_Operator''s Comment'!D25,'Monthly_Consumption _Trend'!D:D,0))/30,"")</f>
        <v>2.9052000000000002</v>
      </c>
      <c r="AD25" s="189">
        <f t="shared" si="3"/>
        <v>2.9052000000000002</v>
      </c>
      <c r="AF25" s="190">
        <f t="shared" ref="AF25:AF26" si="23">IFERROR(N25/SUM(N25:Q25), "")</f>
        <v>0.18244236139312314</v>
      </c>
      <c r="AG25" s="190">
        <f t="shared" si="2"/>
        <v>0.8175576386068768</v>
      </c>
      <c r="AH25" s="190"/>
      <c r="AI25" s="190"/>
      <c r="AJ25" s="189">
        <f t="shared" si="4"/>
        <v>267.27840000000003</v>
      </c>
      <c r="AK25" s="189">
        <f t="shared" si="5"/>
        <v>177.21720000000002</v>
      </c>
      <c r="AL25" s="189">
        <f t="shared" si="6"/>
        <v>90.061200000000014</v>
      </c>
      <c r="AM25" s="189">
        <f t="shared" si="7"/>
        <v>43.578000000000003</v>
      </c>
      <c r="AN25" s="191">
        <v>5</v>
      </c>
      <c r="AO25" s="262" t="s">
        <v>983</v>
      </c>
      <c r="AP25" s="262" t="s">
        <v>984</v>
      </c>
      <c r="AQ25" s="262" t="s">
        <v>814</v>
      </c>
      <c r="AR25" s="267">
        <v>0.95</v>
      </c>
      <c r="AT25" s="189">
        <f t="shared" si="8"/>
        <v>90.061200000000014</v>
      </c>
      <c r="AU25" s="189">
        <f t="shared" si="9"/>
        <v>58.104000000000006</v>
      </c>
      <c r="AV25" s="189">
        <f t="shared" si="10"/>
        <v>43.578000000000003</v>
      </c>
      <c r="AW25" s="192" t="s">
        <v>529</v>
      </c>
      <c r="AY25" s="192" t="str">
        <f t="shared" ref="AY25:BA44" si="24">IFERROR(IF($I25+$K25-AT25&lt;0,"Okay", "High Stock"),"")</f>
        <v>Okay</v>
      </c>
      <c r="AZ25" s="192" t="str">
        <f t="shared" si="24"/>
        <v>Okay</v>
      </c>
      <c r="BA25" s="192" t="str">
        <f t="shared" si="24"/>
        <v>Okay</v>
      </c>
      <c r="BC25" s="191">
        <f t="shared" si="12"/>
        <v>0</v>
      </c>
      <c r="BD25" s="191">
        <f t="shared" si="12"/>
        <v>0</v>
      </c>
      <c r="BE25" s="191">
        <f t="shared" si="13"/>
        <v>0</v>
      </c>
      <c r="BF25" s="184"/>
      <c r="BH25" s="286">
        <v>126</v>
      </c>
      <c r="BI25" s="286" t="s">
        <v>612</v>
      </c>
      <c r="BJ25" s="286">
        <v>116</v>
      </c>
      <c r="BK25" s="286" t="s">
        <v>612</v>
      </c>
      <c r="BL25" s="286">
        <v>111</v>
      </c>
      <c r="BM25" s="286" t="s">
        <v>612</v>
      </c>
      <c r="BN25" s="286">
        <v>111</v>
      </c>
      <c r="BO25" s="286" t="s">
        <v>612</v>
      </c>
      <c r="BP25" s="286">
        <v>93</v>
      </c>
      <c r="BQ25" s="286" t="s">
        <v>612</v>
      </c>
      <c r="BR25" s="286"/>
      <c r="BS25" s="286"/>
      <c r="BT25" s="286"/>
      <c r="BU25" s="286"/>
      <c r="BV25" s="286"/>
      <c r="BX25" s="286">
        <v>21</v>
      </c>
      <c r="BY25" s="286" t="s">
        <v>612</v>
      </c>
      <c r="BZ25" s="286">
        <v>21</v>
      </c>
      <c r="CA25" s="286" t="s">
        <v>612</v>
      </c>
      <c r="CB25" s="286"/>
      <c r="CC25" s="286"/>
      <c r="CG25" s="192">
        <f t="shared" si="14"/>
        <v>0</v>
      </c>
      <c r="CH25" s="192" t="str">
        <f>INDEX('[2]Tank Cleaning Status'!$P:$P, MATCH(E25,'[2]Tank Cleaning Status'!$E:$E,0))</f>
        <v>No</v>
      </c>
      <c r="CI25" s="192">
        <f t="shared" si="15"/>
        <v>0</v>
      </c>
      <c r="CJ25" s="192" t="str">
        <f>INDEX('[2]Tank Cleaning Status'!$R:$R, MATCH(E25,'[2]Tank Cleaning Status'!$E:$E,0))</f>
        <v>No</v>
      </c>
      <c r="CK25" s="192">
        <f t="shared" si="16"/>
        <v>0</v>
      </c>
      <c r="CL25" s="192" t="str">
        <f>INDEX('[2]Tank Cleaning Status'!$T:$T, MATCH(E25,'[2]Tank Cleaning Status'!$E:$E,0))</f>
        <v>No</v>
      </c>
      <c r="CM25" s="192">
        <f t="shared" si="17"/>
        <v>0</v>
      </c>
      <c r="CN25" s="192" t="str">
        <f>INDEX('[2]Tank Cleaning Status'!$V:$V, MATCH(E25,'[2]Tank Cleaning Status'!$E:$E,0))</f>
        <v>No</v>
      </c>
      <c r="CO25" s="192">
        <f t="shared" si="18"/>
        <v>0</v>
      </c>
      <c r="CP25" s="192" t="str">
        <f>INDEX('[2]Tank Cleaning Status'!$X:$X, MATCH(E25,'[2]Tank Cleaning Status'!$E:$E,0))</f>
        <v>No</v>
      </c>
      <c r="CQ25" s="192"/>
      <c r="CR25" s="192">
        <f t="shared" si="19"/>
        <v>0</v>
      </c>
      <c r="CS25" s="192">
        <f>INDEX('[2]Tank Cleaning Status'!$AA:$AA, MATCH(E25,'[2]Tank Cleaning Status'!$E:$E,0))</f>
        <v>0</v>
      </c>
      <c r="CT25" s="192">
        <f t="shared" si="20"/>
        <v>0</v>
      </c>
      <c r="CU25" s="192">
        <f>INDEX('[2]Tank Cleaning Status'!$AC:$AC, MATCH(E25,'[2]Tank Cleaning Status'!$E:$E,0))</f>
        <v>0</v>
      </c>
      <c r="CV25" s="192"/>
      <c r="CW25" s="192">
        <f t="shared" si="21"/>
        <v>0</v>
      </c>
      <c r="CX25" s="192" t="str">
        <f>INDEX('[2]Tank Cleaning Status'!$AF:$AF, MATCH(E25,'[2]Tank Cleaning Status'!$E:$E,0))</f>
        <v>No</v>
      </c>
      <c r="CY25" s="192">
        <f t="shared" si="22"/>
        <v>0</v>
      </c>
      <c r="CZ25" s="192" t="str">
        <f>INDEX('[2]Tank Cleaning Status'!$AH:$AH, MATCH(E25,'[2]Tank Cleaning Status'!$E:$E,0))</f>
        <v>No</v>
      </c>
      <c r="DA25" s="192"/>
      <c r="DB25" s="192">
        <f>INDEX('[2]Tank Cleaning Status'!$AJ:$AJ, MATCH(E25,'[2]Tank Cleaning Status'!$E:$E,0))</f>
        <v>0</v>
      </c>
    </row>
    <row r="26" spans="1:106" s="187" customFormat="1" ht="26.25" x14ac:dyDescent="0.25">
      <c r="A26" s="246" t="str">
        <f>LEFT(RIGHT(INDEX([3]Intermediate!$U:$U,MATCH(E26,[3]Intermediate!$V:$V,0)),7),3)</f>
        <v>AAB</v>
      </c>
      <c r="B26" s="246" t="s">
        <v>523</v>
      </c>
      <c r="C26" s="183" t="s">
        <v>389</v>
      </c>
      <c r="D26" s="183">
        <v>9466740</v>
      </c>
      <c r="E26" s="184" t="s">
        <v>305</v>
      </c>
      <c r="F26" s="184"/>
      <c r="G26" s="236"/>
      <c r="H26" s="236">
        <f>IFERROR(INDEX(RemainingOnBoard_RAW!U:U,MATCH('IMO 2020_Operator''s Comment'!D26,RemainingOnBoard_RAW!B:B,0))," ")</f>
        <v>43779.5</v>
      </c>
      <c r="I26" s="186">
        <f>IFERROR(INDEX(RemainingOnBoard_RAW!V:V,MATCH('IMO 2020_Operator''s Comment'!D26,RemainingOnBoard_RAW!B:B,0))," ")</f>
        <v>21.41</v>
      </c>
      <c r="J26" s="186">
        <f>IFERROR(INDEX(RemainingOnBoard_RAW!W:W,MATCH('IMO 2020_Operator''s Comment'!D26,RemainingOnBoard_RAW!B:B,0)),"")</f>
        <v>198.94</v>
      </c>
      <c r="K26" s="186">
        <f>IFERROR(INDEX(RemainingOnBoard_RAW!X:X,MATCH('IMO 2020_Operator''s Comment'!D26,RemainingOnBoard_RAW!B:B,0)),"")</f>
        <v>0</v>
      </c>
      <c r="L26" s="186">
        <f>IFERROR(INDEX(RemainingOnBoard_RAW!Y:Y,MATCH('IMO 2020_Operator''s Comment'!D26,RemainingOnBoard_RAW!B:B,0)),"")</f>
        <v>68.959999999999994</v>
      </c>
      <c r="M26" s="186"/>
      <c r="N26" s="186">
        <f>IFERROR(INDEX(RemainingOnBoard_RAW!AJ:AJ,MATCH('IMO 2020_Operator''s Comment'!D26,RemainingOnBoard_RAW!B:B,0))," ")</f>
        <v>444.42</v>
      </c>
      <c r="O26" s="186">
        <f>IFERROR(INDEX(RemainingOnBoard_RAW!AK:AK,MATCH('IMO 2020_Operator''s Comment'!D26,RemainingOnBoard_RAW!B:B,0))," ")</f>
        <v>383.983</v>
      </c>
      <c r="P26" s="186">
        <f>IFERROR(INDEX(RemainingOnBoard_RAW!AL:AL,MATCH('IMO 2020_Operator''s Comment'!D26,RemainingOnBoard_RAW!B:B,0))," ")</f>
        <v>0</v>
      </c>
      <c r="Q26" s="186">
        <f>IFERROR(INDEX(RemainingOnBoard_RAW!AM:AM,MATCH('IMO 2020_Operator''s Comment'!D26,RemainingOnBoard_RAW!B:B,0))," ")</f>
        <v>622.61</v>
      </c>
      <c r="S26" s="188">
        <v>0.55000000000000004</v>
      </c>
      <c r="T26" s="188">
        <v>0.1</v>
      </c>
      <c r="U26" s="188">
        <v>0.15</v>
      </c>
      <c r="V26" s="188">
        <v>0.2</v>
      </c>
      <c r="X26" s="189">
        <f>INDEX(Intermediate!L:L,MATCH('IMO 2020_Operator''s Comment'!E26,Intermediate!B:B,0))</f>
        <v>2.9</v>
      </c>
      <c r="Y26" s="189">
        <f>INDEX(Intermediate!M:M,MATCH('IMO 2020_Operator''s Comment'!E26,Intermediate!B:B,0))</f>
        <v>10</v>
      </c>
      <c r="Z26" s="189">
        <f>INDEX(Intermediate!N:N,MATCH('IMO 2020_Operator''s Comment'!E26,Intermediate!B:B,0))</f>
        <v>13.1</v>
      </c>
      <c r="AA26" s="189">
        <f>INDEX(Intermediate!O:O,MATCH('IMO 2020_Operator''s Comment'!E26,Intermediate!B:B,0))</f>
        <v>15.4</v>
      </c>
      <c r="AB26" s="189">
        <f t="shared" si="0"/>
        <v>7.64</v>
      </c>
      <c r="AC26" s="189">
        <f>IFERROR(INDEX('Monthly_Consumption _Trend'!R:R,MATCH('IMO 2020_Operator''s Comment'!D26,'Monthly_Consumption _Trend'!D:D,0))/30,"")</f>
        <v>3.7035</v>
      </c>
      <c r="AD26" s="189">
        <f t="shared" si="3"/>
        <v>3.7035</v>
      </c>
      <c r="AF26" s="190">
        <f t="shared" si="23"/>
        <v>0.30628257637939843</v>
      </c>
      <c r="AG26" s="190">
        <f t="shared" si="2"/>
        <v>0.69371742362060163</v>
      </c>
      <c r="AH26" s="190"/>
      <c r="AI26" s="190"/>
      <c r="AJ26" s="189">
        <f t="shared" si="4"/>
        <v>340.72199999999998</v>
      </c>
      <c r="AK26" s="189">
        <f t="shared" si="5"/>
        <v>225.9135</v>
      </c>
      <c r="AL26" s="189">
        <f t="shared" si="6"/>
        <v>114.8085</v>
      </c>
      <c r="AM26" s="189">
        <f t="shared" si="7"/>
        <v>55.552500000000002</v>
      </c>
      <c r="AN26" s="191">
        <v>4</v>
      </c>
      <c r="AO26" s="262" t="s">
        <v>987</v>
      </c>
      <c r="AP26" s="262" t="s">
        <v>988</v>
      </c>
      <c r="AQ26" s="262" t="s">
        <v>814</v>
      </c>
      <c r="AR26" s="267">
        <v>0.95</v>
      </c>
      <c r="AT26" s="189">
        <f t="shared" si="8"/>
        <v>114.8085</v>
      </c>
      <c r="AU26" s="189">
        <f t="shared" si="9"/>
        <v>74.069999999999993</v>
      </c>
      <c r="AV26" s="189">
        <f t="shared" si="10"/>
        <v>55.552500000000002</v>
      </c>
      <c r="AW26" s="192" t="s">
        <v>529</v>
      </c>
      <c r="AY26" s="192" t="str">
        <f t="shared" si="24"/>
        <v>Okay</v>
      </c>
      <c r="AZ26" s="192" t="str">
        <f t="shared" si="24"/>
        <v>Okay</v>
      </c>
      <c r="BA26" s="192" t="str">
        <f t="shared" si="24"/>
        <v>Okay</v>
      </c>
      <c r="BC26" s="191">
        <f t="shared" si="12"/>
        <v>0</v>
      </c>
      <c r="BD26" s="191">
        <f t="shared" si="12"/>
        <v>0</v>
      </c>
      <c r="BE26" s="191">
        <f t="shared" si="13"/>
        <v>0</v>
      </c>
      <c r="BF26" s="184"/>
      <c r="BH26" s="286">
        <v>120</v>
      </c>
      <c r="BI26" s="286" t="s">
        <v>612</v>
      </c>
      <c r="BJ26" s="286">
        <v>100</v>
      </c>
      <c r="BK26" s="286" t="s">
        <v>612</v>
      </c>
      <c r="BL26" s="286">
        <v>100</v>
      </c>
      <c r="BM26" s="286" t="s">
        <v>612</v>
      </c>
      <c r="BN26" s="286">
        <v>120</v>
      </c>
      <c r="BO26" s="286" t="s">
        <v>612</v>
      </c>
      <c r="BP26" s="286"/>
      <c r="BQ26" s="286"/>
      <c r="BR26" s="286"/>
      <c r="BS26" s="286"/>
      <c r="BT26" s="286"/>
      <c r="BU26" s="286"/>
      <c r="BV26" s="286"/>
      <c r="BX26" s="286">
        <v>21</v>
      </c>
      <c r="BY26" s="286" t="s">
        <v>612</v>
      </c>
      <c r="BZ26" s="286">
        <v>21</v>
      </c>
      <c r="CA26" s="286" t="s">
        <v>612</v>
      </c>
      <c r="CB26" s="286"/>
      <c r="CC26" s="286"/>
      <c r="CG26" s="192">
        <f t="shared" si="14"/>
        <v>0</v>
      </c>
      <c r="CH26" s="192" t="str">
        <f>INDEX('[2]Tank Cleaning Status'!$P:$P, MATCH(E26,'[2]Tank Cleaning Status'!$E:$E,0))</f>
        <v>No</v>
      </c>
      <c r="CI26" s="192">
        <f t="shared" si="15"/>
        <v>0</v>
      </c>
      <c r="CJ26" s="192" t="str">
        <f>INDEX('[2]Tank Cleaning Status'!$R:$R, MATCH(E26,'[2]Tank Cleaning Status'!$E:$E,0))</f>
        <v>No</v>
      </c>
      <c r="CK26" s="192">
        <f t="shared" si="16"/>
        <v>0</v>
      </c>
      <c r="CL26" s="192" t="str">
        <f>INDEX('[2]Tank Cleaning Status'!$T:$T, MATCH(E26,'[2]Tank Cleaning Status'!$E:$E,0))</f>
        <v>No</v>
      </c>
      <c r="CM26" s="192">
        <f t="shared" si="17"/>
        <v>0</v>
      </c>
      <c r="CN26" s="192" t="str">
        <f>INDEX('[2]Tank Cleaning Status'!$V:$V, MATCH(E26,'[2]Tank Cleaning Status'!$E:$E,0))</f>
        <v>No</v>
      </c>
      <c r="CO26" s="192">
        <f t="shared" si="18"/>
        <v>0</v>
      </c>
      <c r="CP26" s="192">
        <f>INDEX('[2]Tank Cleaning Status'!$X:$X, MATCH(E26,'[2]Tank Cleaning Status'!$E:$E,0))</f>
        <v>0</v>
      </c>
      <c r="CQ26" s="192"/>
      <c r="CR26" s="192">
        <f t="shared" si="19"/>
        <v>0</v>
      </c>
      <c r="CS26" s="192">
        <f>INDEX('[2]Tank Cleaning Status'!$AA:$AA, MATCH(E26,'[2]Tank Cleaning Status'!$E:$E,0))</f>
        <v>0</v>
      </c>
      <c r="CT26" s="192">
        <f t="shared" si="20"/>
        <v>0</v>
      </c>
      <c r="CU26" s="192">
        <f>INDEX('[2]Tank Cleaning Status'!$AC:$AC, MATCH(E26,'[2]Tank Cleaning Status'!$E:$E,0))</f>
        <v>0</v>
      </c>
      <c r="CV26" s="192"/>
      <c r="CW26" s="192">
        <f t="shared" si="21"/>
        <v>0</v>
      </c>
      <c r="CX26" s="192" t="str">
        <f>INDEX('[2]Tank Cleaning Status'!$AF:$AF, MATCH(E26,'[2]Tank Cleaning Status'!$E:$E,0))</f>
        <v>No</v>
      </c>
      <c r="CY26" s="192">
        <f t="shared" si="22"/>
        <v>0</v>
      </c>
      <c r="CZ26" s="192" t="str">
        <f>INDEX('[2]Tank Cleaning Status'!$AH:$AH, MATCH(E26,'[2]Tank Cleaning Status'!$E:$E,0))</f>
        <v>No</v>
      </c>
      <c r="DA26" s="192"/>
      <c r="DB26" s="192">
        <f>INDEX('[2]Tank Cleaning Status'!$AJ:$AJ, MATCH(E26,'[2]Tank Cleaning Status'!$E:$E,0))</f>
        <v>0</v>
      </c>
    </row>
    <row r="27" spans="1:106" s="187" customFormat="1" x14ac:dyDescent="0.25">
      <c r="A27" s="246" t="str">
        <f>LEFT(RIGHT(INDEX([3]Intermediate!$U:$U,MATCH(E27,[3]Intermediate!$V:$V,0)),7),3)</f>
        <v>AAL</v>
      </c>
      <c r="B27" s="246" t="s">
        <v>523</v>
      </c>
      <c r="C27" s="183" t="s">
        <v>385</v>
      </c>
      <c r="D27" s="183">
        <v>9382504</v>
      </c>
      <c r="E27" s="184" t="s">
        <v>217</v>
      </c>
      <c r="F27" s="184"/>
      <c r="G27" s="236"/>
      <c r="H27" s="236">
        <f>IFERROR(INDEX(RemainingOnBoard_RAW!U:U,MATCH('IMO 2020_Operator''s Comment'!D27,RemainingOnBoard_RAW!B:B,0))," ")</f>
        <v>43780.695833333331</v>
      </c>
      <c r="I27" s="186">
        <f>IFERROR(INDEX(RemainingOnBoard_RAW!V:V,MATCH('IMO 2020_Operator''s Comment'!D27,RemainingOnBoard_RAW!B:B,0))," ")</f>
        <v>31.11</v>
      </c>
      <c r="J27" s="186">
        <f>IFERROR(INDEX(RemainingOnBoard_RAW!W:W,MATCH('IMO 2020_Operator''s Comment'!D27,RemainingOnBoard_RAW!B:B,0)),"")</f>
        <v>53.79</v>
      </c>
      <c r="K27" s="186">
        <f>IFERROR(INDEX(RemainingOnBoard_RAW!X:X,MATCH('IMO 2020_Operator''s Comment'!D27,RemainingOnBoard_RAW!B:B,0)),"")</f>
        <v>0</v>
      </c>
      <c r="L27" s="186">
        <f>IFERROR(INDEX(RemainingOnBoard_RAW!Y:Y,MATCH('IMO 2020_Operator''s Comment'!D27,RemainingOnBoard_RAW!B:B,0)),"")</f>
        <v>22.42</v>
      </c>
      <c r="M27" s="186"/>
      <c r="N27" s="186">
        <f>IFERROR(INDEX(RemainingOnBoard_RAW!AJ:AJ,MATCH('IMO 2020_Operator''s Comment'!D27,RemainingOnBoard_RAW!B:B,0))," ")</f>
        <v>71.38</v>
      </c>
      <c r="O27" s="186">
        <f>IFERROR(INDEX(RemainingOnBoard_RAW!AK:AK,MATCH('IMO 2020_Operator''s Comment'!D27,RemainingOnBoard_RAW!B:B,0))," ")</f>
        <v>1743.09</v>
      </c>
      <c r="P27" s="186">
        <f>IFERROR(INDEX(RemainingOnBoard_RAW!AL:AL,MATCH('IMO 2020_Operator''s Comment'!D27,RemainingOnBoard_RAW!B:B,0))," ")</f>
        <v>0</v>
      </c>
      <c r="Q27" s="186">
        <f>IFERROR(INDEX(RemainingOnBoard_RAW!AM:AM,MATCH('IMO 2020_Operator''s Comment'!D27,RemainingOnBoard_RAW!B:B,0))," ")</f>
        <v>384.64</v>
      </c>
      <c r="S27" s="188">
        <v>0.55000000000000004</v>
      </c>
      <c r="T27" s="188">
        <v>0.1</v>
      </c>
      <c r="U27" s="188">
        <v>0.15</v>
      </c>
      <c r="V27" s="188">
        <v>0.2</v>
      </c>
      <c r="X27" s="189">
        <f>INDEX(Intermediate!L:L,MATCH('IMO 2020_Operator''s Comment'!E27,Intermediate!B:B,0))</f>
        <v>3.1</v>
      </c>
      <c r="Y27" s="189">
        <f>INDEX(Intermediate!M:M,MATCH('IMO 2020_Operator''s Comment'!E27,Intermediate!B:B,0))</f>
        <v>10.3</v>
      </c>
      <c r="Z27" s="189">
        <f>INDEX(Intermediate!N:N,MATCH('IMO 2020_Operator''s Comment'!E27,Intermediate!B:B,0))</f>
        <v>13.8</v>
      </c>
      <c r="AA27" s="189">
        <f>INDEX(Intermediate!O:O,MATCH('IMO 2020_Operator''s Comment'!E27,Intermediate!B:B,0))</f>
        <v>16.3</v>
      </c>
      <c r="AB27" s="189">
        <f t="shared" si="0"/>
        <v>8.0649999999999995</v>
      </c>
      <c r="AC27" s="189">
        <f>IFERROR(INDEX('Monthly_Consumption _Trend'!R:R,MATCH('IMO 2020_Operator''s Comment'!D27,'Monthly_Consumption _Trend'!D:D,0))/30,"")</f>
        <v>0.71250000000000002</v>
      </c>
      <c r="AD27" s="189">
        <f t="shared" si="3"/>
        <v>0.71250000000000002</v>
      </c>
      <c r="AF27" s="190">
        <f t="shared" si="1"/>
        <v>3.2458585518687105E-2</v>
      </c>
      <c r="AG27" s="190">
        <f t="shared" si="2"/>
        <v>0.96754141448131292</v>
      </c>
      <c r="AH27" s="190"/>
      <c r="AI27" s="190"/>
      <c r="AJ27" s="189">
        <f t="shared" si="4"/>
        <v>65.55</v>
      </c>
      <c r="AK27" s="189">
        <f t="shared" si="5"/>
        <v>43.462499999999999</v>
      </c>
      <c r="AL27" s="189">
        <f t="shared" si="6"/>
        <v>22.087500000000002</v>
      </c>
      <c r="AM27" s="189">
        <f t="shared" si="7"/>
        <v>10.6875</v>
      </c>
      <c r="AN27" s="191">
        <v>3</v>
      </c>
      <c r="AO27" s="262" t="s">
        <v>835</v>
      </c>
      <c r="AP27" s="262" t="s">
        <v>836</v>
      </c>
      <c r="AQ27" s="262" t="s">
        <v>837</v>
      </c>
      <c r="AR27" s="267">
        <v>0.9</v>
      </c>
      <c r="AT27" s="189">
        <f t="shared" si="8"/>
        <v>22.087500000000002</v>
      </c>
      <c r="AU27" s="189">
        <f t="shared" si="9"/>
        <v>14.25</v>
      </c>
      <c r="AV27" s="189">
        <f t="shared" si="10"/>
        <v>10.6875</v>
      </c>
      <c r="AW27" s="192" t="s">
        <v>529</v>
      </c>
      <c r="AY27" s="192" t="str">
        <f t="shared" si="24"/>
        <v>High Stock</v>
      </c>
      <c r="AZ27" s="192" t="str">
        <f t="shared" si="24"/>
        <v>High Stock</v>
      </c>
      <c r="BA27" s="192" t="str">
        <f t="shared" si="24"/>
        <v>High Stock</v>
      </c>
      <c r="BC27" s="191">
        <f t="shared" si="12"/>
        <v>9.0224999999999973</v>
      </c>
      <c r="BD27" s="191">
        <f t="shared" si="12"/>
        <v>16.86</v>
      </c>
      <c r="BE27" s="191">
        <f t="shared" si="13"/>
        <v>20.422499999999999</v>
      </c>
      <c r="BF27" s="184" t="s">
        <v>1017</v>
      </c>
      <c r="BH27" s="286">
        <v>218</v>
      </c>
      <c r="BI27" s="286" t="s">
        <v>612</v>
      </c>
      <c r="BJ27" s="286">
        <v>92</v>
      </c>
      <c r="BK27" s="286" t="s">
        <v>612</v>
      </c>
      <c r="BL27" s="286">
        <v>74</v>
      </c>
      <c r="BM27" s="286" t="s">
        <v>612</v>
      </c>
      <c r="BN27" s="286"/>
      <c r="BO27" s="286"/>
      <c r="BP27" s="286"/>
      <c r="BQ27" s="286"/>
      <c r="BR27" s="286"/>
      <c r="BS27" s="286">
        <v>28</v>
      </c>
      <c r="BT27" s="286" t="s">
        <v>612</v>
      </c>
      <c r="BU27" s="286">
        <v>24</v>
      </c>
      <c r="BV27" s="286" t="s">
        <v>612</v>
      </c>
      <c r="BX27" s="286">
        <v>18</v>
      </c>
      <c r="BY27" s="286" t="s">
        <v>612</v>
      </c>
      <c r="BZ27" s="286">
        <v>18</v>
      </c>
      <c r="CA27" s="286" t="s">
        <v>612</v>
      </c>
      <c r="CB27" s="286"/>
      <c r="CC27" s="286"/>
      <c r="CG27" s="192">
        <f t="shared" si="14"/>
        <v>0</v>
      </c>
      <c r="CH27" s="192" t="str">
        <f>INDEX('[2]Tank Cleaning Status'!$P:$P, MATCH(E27,'[2]Tank Cleaning Status'!$E:$E,0))</f>
        <v>No</v>
      </c>
      <c r="CI27" s="192">
        <f t="shared" si="15"/>
        <v>0</v>
      </c>
      <c r="CJ27" s="192" t="str">
        <f>INDEX('[2]Tank Cleaning Status'!$R:$R, MATCH(E27,'[2]Tank Cleaning Status'!$E:$E,0))</f>
        <v>No</v>
      </c>
      <c r="CK27" s="192">
        <f t="shared" si="16"/>
        <v>0</v>
      </c>
      <c r="CL27" s="192" t="str">
        <f>INDEX('[2]Tank Cleaning Status'!$T:$T, MATCH(E27,'[2]Tank Cleaning Status'!$E:$E,0))</f>
        <v>No</v>
      </c>
      <c r="CM27" s="192">
        <f t="shared" si="17"/>
        <v>0</v>
      </c>
      <c r="CN27" s="192">
        <f>INDEX('[2]Tank Cleaning Status'!$V:$V, MATCH(E27,'[2]Tank Cleaning Status'!$E:$E,0))</f>
        <v>0</v>
      </c>
      <c r="CO27" s="192">
        <f t="shared" si="18"/>
        <v>0</v>
      </c>
      <c r="CP27" s="192">
        <f>INDEX('[2]Tank Cleaning Status'!$X:$X, MATCH(E27,'[2]Tank Cleaning Status'!$E:$E,0))</f>
        <v>0</v>
      </c>
      <c r="CQ27" s="192"/>
      <c r="CR27" s="192">
        <f t="shared" si="19"/>
        <v>0</v>
      </c>
      <c r="CS27" s="192" t="str">
        <f>INDEX('[2]Tank Cleaning Status'!$AA:$AA, MATCH(E27,'[2]Tank Cleaning Status'!$E:$E,0))</f>
        <v>No</v>
      </c>
      <c r="CT27" s="192">
        <f t="shared" si="20"/>
        <v>0</v>
      </c>
      <c r="CU27" s="192" t="str">
        <f>INDEX('[2]Tank Cleaning Status'!$AC:$AC, MATCH(E27,'[2]Tank Cleaning Status'!$E:$E,0))</f>
        <v>No</v>
      </c>
      <c r="CV27" s="192"/>
      <c r="CW27" s="192">
        <f t="shared" si="21"/>
        <v>0</v>
      </c>
      <c r="CX27" s="192" t="str">
        <f>INDEX('[2]Tank Cleaning Status'!$AF:$AF, MATCH(E27,'[2]Tank Cleaning Status'!$E:$E,0))</f>
        <v>No</v>
      </c>
      <c r="CY27" s="192">
        <f t="shared" si="22"/>
        <v>0</v>
      </c>
      <c r="CZ27" s="192" t="str">
        <f>INDEX('[2]Tank Cleaning Status'!$AH:$AH, MATCH(E27,'[2]Tank Cleaning Status'!$E:$E,0))</f>
        <v>No</v>
      </c>
      <c r="DA27" s="192"/>
      <c r="DB27" s="192">
        <f>INDEX('[2]Tank Cleaning Status'!$AJ:$AJ, MATCH(E27,'[2]Tank Cleaning Status'!$E:$E,0))</f>
        <v>0</v>
      </c>
    </row>
    <row r="28" spans="1:106" s="187" customFormat="1" x14ac:dyDescent="0.25">
      <c r="A28" s="246" t="str">
        <f>LEFT(RIGHT(INDEX([3]Intermediate!$U:$U,MATCH(E28,[3]Intermediate!$V:$V,0)),7),3)</f>
        <v>JLN</v>
      </c>
      <c r="B28" s="246" t="s">
        <v>523</v>
      </c>
      <c r="C28" s="183" t="s">
        <v>391</v>
      </c>
      <c r="D28" s="183">
        <v>9473925</v>
      </c>
      <c r="E28" s="184" t="s">
        <v>316</v>
      </c>
      <c r="F28" s="184"/>
      <c r="G28" s="236"/>
      <c r="H28" s="236">
        <f>IFERROR(INDEX(RemainingOnBoard_RAW!U:U,MATCH('IMO 2020_Operator''s Comment'!D28,RemainingOnBoard_RAW!B:B,0))," ")</f>
        <v>43780.5</v>
      </c>
      <c r="I28" s="186">
        <f>IFERROR(INDEX(RemainingOnBoard_RAW!V:V,MATCH('IMO 2020_Operator''s Comment'!D28,RemainingOnBoard_RAW!B:B,0))," ")</f>
        <v>106.6</v>
      </c>
      <c r="J28" s="186">
        <f>IFERROR(INDEX(RemainingOnBoard_RAW!W:W,MATCH('IMO 2020_Operator''s Comment'!D28,RemainingOnBoard_RAW!B:B,0)),"")</f>
        <v>0</v>
      </c>
      <c r="K28" s="186">
        <f>IFERROR(INDEX(RemainingOnBoard_RAW!X:X,MATCH('IMO 2020_Operator''s Comment'!D28,RemainingOnBoard_RAW!B:B,0)),"")</f>
        <v>0</v>
      </c>
      <c r="L28" s="186">
        <f>IFERROR(INDEX(RemainingOnBoard_RAW!Y:Y,MATCH('IMO 2020_Operator''s Comment'!D28,RemainingOnBoard_RAW!B:B,0)),"")</f>
        <v>69.900000000000006</v>
      </c>
      <c r="M28" s="186"/>
      <c r="N28" s="186">
        <f>IFERROR(INDEX(RemainingOnBoard_RAW!AJ:AJ,MATCH('IMO 2020_Operator''s Comment'!D28,RemainingOnBoard_RAW!B:B,0))," ")</f>
        <v>954.1</v>
      </c>
      <c r="O28" s="186">
        <f>IFERROR(INDEX(RemainingOnBoard_RAW!AK:AK,MATCH('IMO 2020_Operator''s Comment'!D28,RemainingOnBoard_RAW!B:B,0))," ")</f>
        <v>0</v>
      </c>
      <c r="P28" s="186">
        <f>IFERROR(INDEX(RemainingOnBoard_RAW!AL:AL,MATCH('IMO 2020_Operator''s Comment'!D28,RemainingOnBoard_RAW!B:B,0))," ")</f>
        <v>9.6</v>
      </c>
      <c r="Q28" s="186">
        <f>IFERROR(INDEX(RemainingOnBoard_RAW!AM:AM,MATCH('IMO 2020_Operator''s Comment'!D28,RemainingOnBoard_RAW!B:B,0))," ")</f>
        <v>66.459999999999994</v>
      </c>
      <c r="S28" s="188">
        <v>0.55000000000000004</v>
      </c>
      <c r="T28" s="188">
        <v>0.1</v>
      </c>
      <c r="U28" s="188">
        <v>0.15</v>
      </c>
      <c r="V28" s="188">
        <v>0.2</v>
      </c>
      <c r="X28" s="189">
        <f>INDEX(Intermediate!L:L,MATCH('IMO 2020_Operator''s Comment'!E28,Intermediate!B:B,0))</f>
        <v>3.2</v>
      </c>
      <c r="Y28" s="189">
        <f>INDEX(Intermediate!M:M,MATCH('IMO 2020_Operator''s Comment'!E28,Intermediate!B:B,0))</f>
        <v>10.1</v>
      </c>
      <c r="Z28" s="189">
        <f>INDEX(Intermediate!N:N,MATCH('IMO 2020_Operator''s Comment'!E28,Intermediate!B:B,0))</f>
        <v>17.2</v>
      </c>
      <c r="AA28" s="189">
        <f>INDEX(Intermediate!O:O,MATCH('IMO 2020_Operator''s Comment'!E28,Intermediate!B:B,0))</f>
        <v>21.2</v>
      </c>
      <c r="AB28" s="189">
        <f t="shared" si="0"/>
        <v>9.59</v>
      </c>
      <c r="AC28" s="189">
        <f>IFERROR(INDEX('Monthly_Consumption _Trend'!R:R,MATCH('IMO 2020_Operator''s Comment'!D28,'Monthly_Consumption _Trend'!D:D,0))/30,"")</f>
        <v>10.282222222222222</v>
      </c>
      <c r="AD28" s="189">
        <f t="shared" si="3"/>
        <v>9.59</v>
      </c>
      <c r="AF28" s="190">
        <f t="shared" si="1"/>
        <v>0.92616680903937243</v>
      </c>
      <c r="AG28" s="190">
        <f t="shared" si="2"/>
        <v>7.383319096062757E-2</v>
      </c>
      <c r="AH28" s="190"/>
      <c r="AI28" s="190"/>
      <c r="AJ28" s="189">
        <f t="shared" si="4"/>
        <v>882.28</v>
      </c>
      <c r="AK28" s="189">
        <f t="shared" si="5"/>
        <v>584.99</v>
      </c>
      <c r="AL28" s="189">
        <f t="shared" si="6"/>
        <v>297.29000000000002</v>
      </c>
      <c r="AM28" s="189">
        <f t="shared" si="7"/>
        <v>143.85</v>
      </c>
      <c r="AN28" s="191">
        <v>3</v>
      </c>
      <c r="AO28" s="262" t="s">
        <v>838</v>
      </c>
      <c r="AP28" s="262" t="s">
        <v>839</v>
      </c>
      <c r="AQ28" s="262" t="s">
        <v>840</v>
      </c>
      <c r="AR28" s="267">
        <v>0.95</v>
      </c>
      <c r="AT28" s="189">
        <f t="shared" si="8"/>
        <v>297.29000000000002</v>
      </c>
      <c r="AU28" s="189">
        <f t="shared" si="9"/>
        <v>191.8</v>
      </c>
      <c r="AV28" s="189">
        <f t="shared" si="10"/>
        <v>143.85</v>
      </c>
      <c r="AW28" s="192" t="s">
        <v>529</v>
      </c>
      <c r="AY28" s="192" t="str">
        <f t="shared" si="24"/>
        <v>Okay</v>
      </c>
      <c r="AZ28" s="192" t="str">
        <f t="shared" si="24"/>
        <v>Okay</v>
      </c>
      <c r="BA28" s="192" t="str">
        <f t="shared" si="24"/>
        <v>Okay</v>
      </c>
      <c r="BC28" s="191">
        <f t="shared" si="12"/>
        <v>0</v>
      </c>
      <c r="BD28" s="191">
        <f t="shared" si="12"/>
        <v>0</v>
      </c>
      <c r="BE28" s="191">
        <f t="shared" si="13"/>
        <v>0</v>
      </c>
      <c r="BF28" s="184" t="s">
        <v>1020</v>
      </c>
      <c r="BH28" s="286">
        <v>320</v>
      </c>
      <c r="BI28" s="286" t="s">
        <v>612</v>
      </c>
      <c r="BJ28" s="286">
        <v>360</v>
      </c>
      <c r="BK28" s="286" t="s">
        <v>612</v>
      </c>
      <c r="BL28" s="286">
        <v>60</v>
      </c>
      <c r="BM28" s="286" t="s">
        <v>612</v>
      </c>
      <c r="BN28" s="286"/>
      <c r="BO28" s="286"/>
      <c r="BP28" s="286"/>
      <c r="BQ28" s="286"/>
      <c r="BR28" s="286"/>
      <c r="BS28" s="286">
        <v>18.600000000000001</v>
      </c>
      <c r="BT28" s="286" t="s">
        <v>612</v>
      </c>
      <c r="BU28" s="286">
        <v>18.3</v>
      </c>
      <c r="BV28" s="286" t="s">
        <v>612</v>
      </c>
      <c r="BX28" s="286">
        <v>8.5</v>
      </c>
      <c r="BY28" s="286" t="s">
        <v>612</v>
      </c>
      <c r="BZ28" s="286">
        <v>18.3</v>
      </c>
      <c r="CA28" s="286" t="s">
        <v>612</v>
      </c>
      <c r="CB28" s="286"/>
      <c r="CC28" s="286"/>
      <c r="CG28" s="192">
        <f t="shared" si="14"/>
        <v>0</v>
      </c>
      <c r="CH28" s="192" t="str">
        <f>INDEX('[2]Tank Cleaning Status'!$P:$P, MATCH(E28,'[2]Tank Cleaning Status'!$E:$E,0))</f>
        <v>No</v>
      </c>
      <c r="CI28" s="192">
        <f t="shared" si="15"/>
        <v>0</v>
      </c>
      <c r="CJ28" s="192" t="str">
        <f>INDEX('[2]Tank Cleaning Status'!$R:$R, MATCH(E28,'[2]Tank Cleaning Status'!$E:$E,0))</f>
        <v>No</v>
      </c>
      <c r="CK28" s="192">
        <f t="shared" si="16"/>
        <v>0</v>
      </c>
      <c r="CL28" s="192" t="str">
        <f>INDEX('[2]Tank Cleaning Status'!$T:$T, MATCH(E28,'[2]Tank Cleaning Status'!$E:$E,0))</f>
        <v>No</v>
      </c>
      <c r="CM28" s="192">
        <f t="shared" si="17"/>
        <v>0</v>
      </c>
      <c r="CN28" s="192">
        <f>INDEX('[2]Tank Cleaning Status'!$V:$V, MATCH(E28,'[2]Tank Cleaning Status'!$E:$E,0))</f>
        <v>0</v>
      </c>
      <c r="CO28" s="192">
        <f t="shared" si="18"/>
        <v>0</v>
      </c>
      <c r="CP28" s="192">
        <f>INDEX('[2]Tank Cleaning Status'!$X:$X, MATCH(E28,'[2]Tank Cleaning Status'!$E:$E,0))</f>
        <v>0</v>
      </c>
      <c r="CQ28" s="192"/>
      <c r="CR28" s="192">
        <f t="shared" si="19"/>
        <v>0</v>
      </c>
      <c r="CS28" s="192" t="str">
        <f>INDEX('[2]Tank Cleaning Status'!$AA:$AA, MATCH(E28,'[2]Tank Cleaning Status'!$E:$E,0))</f>
        <v>No</v>
      </c>
      <c r="CT28" s="192">
        <f t="shared" si="20"/>
        <v>0</v>
      </c>
      <c r="CU28" s="192" t="str">
        <f>INDEX('[2]Tank Cleaning Status'!$AC:$AC, MATCH(E28,'[2]Tank Cleaning Status'!$E:$E,0))</f>
        <v>No</v>
      </c>
      <c r="CV28" s="192"/>
      <c r="CW28" s="192">
        <f t="shared" si="21"/>
        <v>0</v>
      </c>
      <c r="CX28" s="192" t="str">
        <f>INDEX('[2]Tank Cleaning Status'!$AF:$AF, MATCH(E28,'[2]Tank Cleaning Status'!$E:$E,0))</f>
        <v>No</v>
      </c>
      <c r="CY28" s="192">
        <f t="shared" si="22"/>
        <v>0</v>
      </c>
      <c r="CZ28" s="192" t="str">
        <f>INDEX('[2]Tank Cleaning Status'!$AH:$AH, MATCH(E28,'[2]Tank Cleaning Status'!$E:$E,0))</f>
        <v>No</v>
      </c>
      <c r="DA28" s="192"/>
      <c r="DB28" s="192">
        <f>INDEX('[2]Tank Cleaning Status'!$AJ:$AJ, MATCH(E28,'[2]Tank Cleaning Status'!$E:$E,0))</f>
        <v>0</v>
      </c>
    </row>
    <row r="29" spans="1:106" s="187" customFormat="1" ht="26.25" x14ac:dyDescent="0.25">
      <c r="A29" s="246" t="str">
        <f>LEFT(RIGHT(INDEX([3]Intermediate!$U:$U,MATCH(E29,[3]Intermediate!$V:$V,0)),7),3)</f>
        <v>AAL</v>
      </c>
      <c r="B29" s="246" t="s">
        <v>523</v>
      </c>
      <c r="C29" s="183" t="s">
        <v>551</v>
      </c>
      <c r="D29" s="183">
        <v>9553397</v>
      </c>
      <c r="E29" s="184" t="s">
        <v>545</v>
      </c>
      <c r="F29" s="184"/>
      <c r="G29" s="236"/>
      <c r="H29" s="236">
        <f>IFERROR(INDEX(RemainingOnBoard_RAW!U:U,MATCH('IMO 2020_Operator''s Comment'!D29,RemainingOnBoard_RAW!B:B,0))," ")</f>
        <v>43780.5</v>
      </c>
      <c r="I29" s="186">
        <f>IFERROR(INDEX(RemainingOnBoard_RAW!V:V,MATCH('IMO 2020_Operator''s Comment'!D29,RemainingOnBoard_RAW!B:B,0))," ")</f>
        <v>0</v>
      </c>
      <c r="J29" s="186">
        <f>IFERROR(INDEX(RemainingOnBoard_RAW!W:W,MATCH('IMO 2020_Operator''s Comment'!D29,RemainingOnBoard_RAW!B:B,0)),"")</f>
        <v>340.8</v>
      </c>
      <c r="K29" s="186">
        <f>IFERROR(INDEX(RemainingOnBoard_RAW!X:X,MATCH('IMO 2020_Operator''s Comment'!D29,RemainingOnBoard_RAW!B:B,0)),"")</f>
        <v>0</v>
      </c>
      <c r="L29" s="186">
        <f>IFERROR(INDEX(RemainingOnBoard_RAW!Y:Y,MATCH('IMO 2020_Operator''s Comment'!D29,RemainingOnBoard_RAW!B:B,0)),"")</f>
        <v>74.2</v>
      </c>
      <c r="M29" s="186"/>
      <c r="N29" s="186">
        <f>IFERROR(INDEX(RemainingOnBoard_RAW!AJ:AJ,MATCH('IMO 2020_Operator''s Comment'!D29,RemainingOnBoard_RAW!B:B,0))," ")</f>
        <v>689.5</v>
      </c>
      <c r="O29" s="186">
        <f>IFERROR(INDEX(RemainingOnBoard_RAW!AK:AK,MATCH('IMO 2020_Operator''s Comment'!D29,RemainingOnBoard_RAW!B:B,0))," ")</f>
        <v>130.9</v>
      </c>
      <c r="P29" s="186">
        <f>IFERROR(INDEX(RemainingOnBoard_RAW!AL:AL,MATCH('IMO 2020_Operator''s Comment'!D29,RemainingOnBoard_RAW!B:B,0))," ")</f>
        <v>0</v>
      </c>
      <c r="Q29" s="186">
        <f>IFERROR(INDEX(RemainingOnBoard_RAW!AM:AM,MATCH('IMO 2020_Operator''s Comment'!D29,RemainingOnBoard_RAW!B:B,0))," ")</f>
        <v>251.06299999999999</v>
      </c>
      <c r="S29" s="188">
        <v>0.55000000000000004</v>
      </c>
      <c r="T29" s="188">
        <v>0.1</v>
      </c>
      <c r="U29" s="188">
        <v>0.15</v>
      </c>
      <c r="V29" s="188">
        <v>0.2</v>
      </c>
      <c r="X29" s="189">
        <f>INDEX(Intermediate!L:L,MATCH('IMO 2020_Operator''s Comment'!E29,Intermediate!B:B,0))</f>
        <v>3</v>
      </c>
      <c r="Y29" s="189">
        <f>INDEX(Intermediate!M:M,MATCH('IMO 2020_Operator''s Comment'!E29,Intermediate!B:B,0))</f>
        <v>10</v>
      </c>
      <c r="Z29" s="189">
        <f>INDEX(Intermediate!N:N,MATCH('IMO 2020_Operator''s Comment'!E29,Intermediate!B:B,0))</f>
        <v>14.4</v>
      </c>
      <c r="AA29" s="189">
        <f>INDEX(Intermediate!O:O,MATCH('IMO 2020_Operator''s Comment'!E29,Intermediate!B:B,0))</f>
        <v>16.7</v>
      </c>
      <c r="AB29" s="189">
        <f t="shared" si="0"/>
        <v>8.15</v>
      </c>
      <c r="AC29" s="189">
        <f>IFERROR(INDEX('Monthly_Consumption _Trend'!R:R,MATCH('IMO 2020_Operator''s Comment'!D29,'Monthly_Consumption _Trend'!D:D,0))/30,"")</f>
        <v>7.6611111111111114</v>
      </c>
      <c r="AD29" s="189">
        <f t="shared" si="3"/>
        <v>7.6611111111111114</v>
      </c>
      <c r="AF29" s="190">
        <f t="shared" ref="AF29:AF96" si="25">IFERROR(N29/SUM(N29:Q29), "")</f>
        <v>0.64351265512668199</v>
      </c>
      <c r="AG29" s="190">
        <f t="shared" si="2"/>
        <v>0.35648734487331801</v>
      </c>
      <c r="AH29" s="190"/>
      <c r="AI29" s="190"/>
      <c r="AJ29" s="189">
        <f t="shared" si="4"/>
        <v>704.82222222222231</v>
      </c>
      <c r="AK29" s="189">
        <f t="shared" si="5"/>
        <v>467.32777777777778</v>
      </c>
      <c r="AL29" s="189">
        <f t="shared" si="6"/>
        <v>237.49444444444447</v>
      </c>
      <c r="AM29" s="189">
        <f t="shared" si="7"/>
        <v>114.91666666666667</v>
      </c>
      <c r="AN29" s="191">
        <v>4</v>
      </c>
      <c r="AO29" s="262" t="s">
        <v>847</v>
      </c>
      <c r="AP29" s="262" t="s">
        <v>848</v>
      </c>
      <c r="AQ29" s="262" t="s">
        <v>849</v>
      </c>
      <c r="AR29" s="267">
        <v>0.95</v>
      </c>
      <c r="AT29" s="189">
        <f t="shared" si="8"/>
        <v>237.49444444444447</v>
      </c>
      <c r="AU29" s="189">
        <f t="shared" si="9"/>
        <v>153.22222222222223</v>
      </c>
      <c r="AV29" s="189">
        <f t="shared" si="10"/>
        <v>114.91666666666667</v>
      </c>
      <c r="AW29" s="192" t="s">
        <v>529</v>
      </c>
      <c r="AY29" s="192" t="str">
        <f t="shared" si="24"/>
        <v>Okay</v>
      </c>
      <c r="AZ29" s="192" t="str">
        <f t="shared" si="24"/>
        <v>Okay</v>
      </c>
      <c r="BA29" s="192" t="str">
        <f t="shared" si="24"/>
        <v>Okay</v>
      </c>
      <c r="BC29" s="191">
        <f t="shared" si="12"/>
        <v>0</v>
      </c>
      <c r="BD29" s="191">
        <f t="shared" si="12"/>
        <v>0</v>
      </c>
      <c r="BE29" s="191">
        <f t="shared" si="13"/>
        <v>0</v>
      </c>
      <c r="BF29" s="184"/>
      <c r="BH29" s="286">
        <v>125.3</v>
      </c>
      <c r="BI29" s="286" t="s">
        <v>612</v>
      </c>
      <c r="BJ29" s="286">
        <v>154</v>
      </c>
      <c r="BK29" s="286" t="s">
        <v>612</v>
      </c>
      <c r="BL29" s="286">
        <v>10.199999999999999</v>
      </c>
      <c r="BM29" s="286" t="s">
        <v>612</v>
      </c>
      <c r="BN29" s="286">
        <v>43.7</v>
      </c>
      <c r="BO29" s="286" t="s">
        <v>612</v>
      </c>
      <c r="BP29" s="286"/>
      <c r="BQ29" s="286"/>
      <c r="BR29" s="286"/>
      <c r="BS29" s="286">
        <v>39.9</v>
      </c>
      <c r="BT29" s="286" t="s">
        <v>612</v>
      </c>
      <c r="BU29" s="286">
        <v>27.8</v>
      </c>
      <c r="BV29" s="286" t="s">
        <v>612</v>
      </c>
      <c r="BX29" s="286">
        <v>37.299999999999997</v>
      </c>
      <c r="BY29" s="286" t="s">
        <v>612</v>
      </c>
      <c r="BZ29" s="286">
        <v>29.6</v>
      </c>
      <c r="CA29" s="286" t="s">
        <v>612</v>
      </c>
      <c r="CB29" s="286"/>
      <c r="CC29" s="286"/>
      <c r="CG29" s="192">
        <f t="shared" si="14"/>
        <v>0</v>
      </c>
      <c r="CH29" s="192" t="str">
        <f>INDEX('[2]Tank Cleaning Status'!$P:$P, MATCH(E29,'[2]Tank Cleaning Status'!$E:$E,0))</f>
        <v>No</v>
      </c>
      <c r="CI29" s="192">
        <f t="shared" si="15"/>
        <v>0</v>
      </c>
      <c r="CJ29" s="192" t="str">
        <f>INDEX('[2]Tank Cleaning Status'!$R:$R, MATCH(E29,'[2]Tank Cleaning Status'!$E:$E,0))</f>
        <v>No</v>
      </c>
      <c r="CK29" s="192">
        <f t="shared" si="16"/>
        <v>0</v>
      </c>
      <c r="CL29" s="192" t="str">
        <f>INDEX('[2]Tank Cleaning Status'!$T:$T, MATCH(E29,'[2]Tank Cleaning Status'!$E:$E,0))</f>
        <v>No</v>
      </c>
      <c r="CM29" s="192">
        <f t="shared" si="17"/>
        <v>0</v>
      </c>
      <c r="CN29" s="192" t="str">
        <f>INDEX('[2]Tank Cleaning Status'!$V:$V, MATCH(E29,'[2]Tank Cleaning Status'!$E:$E,0))</f>
        <v>No</v>
      </c>
      <c r="CO29" s="192">
        <f t="shared" si="18"/>
        <v>0</v>
      </c>
      <c r="CP29" s="192">
        <f>INDEX('[2]Tank Cleaning Status'!$X:$X, MATCH(E29,'[2]Tank Cleaning Status'!$E:$E,0))</f>
        <v>0</v>
      </c>
      <c r="CQ29" s="192"/>
      <c r="CR29" s="192">
        <f t="shared" si="19"/>
        <v>0</v>
      </c>
      <c r="CS29" s="192" t="str">
        <f>INDEX('[2]Tank Cleaning Status'!$AA:$AA, MATCH(E29,'[2]Tank Cleaning Status'!$E:$E,0))</f>
        <v>No</v>
      </c>
      <c r="CT29" s="192">
        <f t="shared" si="20"/>
        <v>0</v>
      </c>
      <c r="CU29" s="192" t="str">
        <f>INDEX('[2]Tank Cleaning Status'!$AC:$AC, MATCH(E29,'[2]Tank Cleaning Status'!$E:$E,0))</f>
        <v>No</v>
      </c>
      <c r="CV29" s="192"/>
      <c r="CW29" s="192">
        <f t="shared" si="21"/>
        <v>0</v>
      </c>
      <c r="CX29" s="192" t="str">
        <f>INDEX('[2]Tank Cleaning Status'!$AF:$AF, MATCH(E29,'[2]Tank Cleaning Status'!$E:$E,0))</f>
        <v>No</v>
      </c>
      <c r="CY29" s="192">
        <f t="shared" si="22"/>
        <v>0</v>
      </c>
      <c r="CZ29" s="192" t="str">
        <f>INDEX('[2]Tank Cleaning Status'!$AH:$AH, MATCH(E29,'[2]Tank Cleaning Status'!$E:$E,0))</f>
        <v>No</v>
      </c>
      <c r="DA29" s="192"/>
      <c r="DB29" s="192">
        <f>INDEX('[2]Tank Cleaning Status'!$AJ:$AJ, MATCH(E29,'[2]Tank Cleaning Status'!$E:$E,0))</f>
        <v>0</v>
      </c>
    </row>
    <row r="30" spans="1:106" s="187" customFormat="1" ht="26.25" x14ac:dyDescent="0.25">
      <c r="A30" s="246" t="str">
        <f>LEFT(RIGHT(INDEX([3]Intermediate!$U:$U,MATCH(E30,[3]Intermediate!$V:$V,0)),7),3)</f>
        <v>JWE</v>
      </c>
      <c r="B30" s="246" t="s">
        <v>523</v>
      </c>
      <c r="C30" s="183" t="s">
        <v>392</v>
      </c>
      <c r="D30" s="183">
        <v>9486178</v>
      </c>
      <c r="E30" s="184" t="s">
        <v>161</v>
      </c>
      <c r="F30" s="184"/>
      <c r="G30" s="236"/>
      <c r="H30" s="236">
        <f>IFERROR(INDEX(RemainingOnBoard_RAW!U:U,MATCH('IMO 2020_Operator''s Comment'!D30,RemainingOnBoard_RAW!B:B,0))," ")</f>
        <v>43637.395833333336</v>
      </c>
      <c r="I30" s="186">
        <f>IFERROR(INDEX(RemainingOnBoard_RAW!V:V,MATCH('IMO 2020_Operator''s Comment'!D30,RemainingOnBoard_RAW!B:B,0))," ")</f>
        <v>102.3</v>
      </c>
      <c r="J30" s="186">
        <f>IFERROR(INDEX(RemainingOnBoard_RAW!W:W,MATCH('IMO 2020_Operator''s Comment'!D30,RemainingOnBoard_RAW!B:B,0)),"")</f>
        <v>90.6</v>
      </c>
      <c r="K30" s="186">
        <f>IFERROR(INDEX(RemainingOnBoard_RAW!X:X,MATCH('IMO 2020_Operator''s Comment'!D30,RemainingOnBoard_RAW!B:B,0)),"")</f>
        <v>0</v>
      </c>
      <c r="L30" s="186">
        <f>IFERROR(INDEX(RemainingOnBoard_RAW!Y:Y,MATCH('IMO 2020_Operator''s Comment'!D30,RemainingOnBoard_RAW!B:B,0)),"")</f>
        <v>80.8</v>
      </c>
      <c r="M30" s="186"/>
      <c r="N30" s="186">
        <f>IFERROR(INDEX(RemainingOnBoard_RAW!AJ:AJ,MATCH('IMO 2020_Operator''s Comment'!D30,RemainingOnBoard_RAW!B:B,0))," ")</f>
        <v>333.73</v>
      </c>
      <c r="O30" s="186">
        <f>IFERROR(INDEX(RemainingOnBoard_RAW!AK:AK,MATCH('IMO 2020_Operator''s Comment'!D30,RemainingOnBoard_RAW!B:B,0))," ")</f>
        <v>1045.44</v>
      </c>
      <c r="P30" s="186">
        <f>IFERROR(INDEX(RemainingOnBoard_RAW!AL:AL,MATCH('IMO 2020_Operator''s Comment'!D30,RemainingOnBoard_RAW!B:B,0))," ")</f>
        <v>0</v>
      </c>
      <c r="Q30" s="186">
        <f>IFERROR(INDEX(RemainingOnBoard_RAW!AM:AM,MATCH('IMO 2020_Operator''s Comment'!D30,RemainingOnBoard_RAW!B:B,0))," ")</f>
        <v>59.65</v>
      </c>
      <c r="S30" s="188">
        <v>0.55000000000000004</v>
      </c>
      <c r="T30" s="188">
        <v>0.1</v>
      </c>
      <c r="U30" s="188">
        <v>0.15</v>
      </c>
      <c r="V30" s="188">
        <v>0.2</v>
      </c>
      <c r="X30" s="189">
        <f>INDEX(Intermediate!L:L,MATCH('IMO 2020_Operator''s Comment'!E30,Intermediate!B:B,0))</f>
        <v>2.5</v>
      </c>
      <c r="Y30" s="189">
        <f>INDEX(Intermediate!M:M,MATCH('IMO 2020_Operator''s Comment'!E30,Intermediate!B:B,0))</f>
        <v>9.6999999999999993</v>
      </c>
      <c r="Z30" s="189">
        <f>INDEX(Intermediate!N:N,MATCH('IMO 2020_Operator''s Comment'!E30,Intermediate!B:B,0))</f>
        <v>14.8</v>
      </c>
      <c r="AA30" s="189">
        <f>INDEX(Intermediate!O:O,MATCH('IMO 2020_Operator''s Comment'!E30,Intermediate!B:B,0))</f>
        <v>17.899999999999999</v>
      </c>
      <c r="AB30" s="189">
        <f t="shared" si="0"/>
        <v>8.1449999999999996</v>
      </c>
      <c r="AC30" s="189">
        <f>IFERROR(INDEX('Monthly_Consumption _Trend'!R:R,MATCH('IMO 2020_Operator''s Comment'!D30,'Monthly_Consumption _Trend'!D:D,0))/30,"")</f>
        <v>5.5621666666666671</v>
      </c>
      <c r="AD30" s="189">
        <f t="shared" si="3"/>
        <v>5.5621666666666671</v>
      </c>
      <c r="AF30" s="190">
        <f t="shared" si="25"/>
        <v>0.2319470121349439</v>
      </c>
      <c r="AG30" s="190">
        <f t="shared" si="2"/>
        <v>0.76805298786505616</v>
      </c>
      <c r="AH30" s="190"/>
      <c r="AI30" s="190"/>
      <c r="AJ30" s="189">
        <f t="shared" si="4"/>
        <v>511.7193333333334</v>
      </c>
      <c r="AK30" s="189">
        <f t="shared" si="5"/>
        <v>339.29216666666667</v>
      </c>
      <c r="AL30" s="189">
        <f t="shared" si="6"/>
        <v>172.42716666666669</v>
      </c>
      <c r="AM30" s="189">
        <f t="shared" si="7"/>
        <v>83.432500000000005</v>
      </c>
      <c r="AN30" s="191">
        <v>4</v>
      </c>
      <c r="AO30" s="262" t="s">
        <v>843</v>
      </c>
      <c r="AP30" s="262" t="s">
        <v>844</v>
      </c>
      <c r="AQ30" s="262" t="s">
        <v>845</v>
      </c>
      <c r="AR30" s="267">
        <v>0.95</v>
      </c>
      <c r="AT30" s="189">
        <f t="shared" si="8"/>
        <v>172.42716666666669</v>
      </c>
      <c r="AU30" s="189">
        <f t="shared" si="9"/>
        <v>111.24333333333334</v>
      </c>
      <c r="AV30" s="189">
        <f t="shared" si="10"/>
        <v>83.432500000000005</v>
      </c>
      <c r="AW30" s="192" t="s">
        <v>529</v>
      </c>
      <c r="AY30" s="192" t="str">
        <f t="shared" si="24"/>
        <v>Okay</v>
      </c>
      <c r="AZ30" s="192" t="str">
        <f t="shared" si="24"/>
        <v>Okay</v>
      </c>
      <c r="BA30" s="192" t="str">
        <f t="shared" si="24"/>
        <v>High Stock</v>
      </c>
      <c r="BC30" s="191">
        <f t="shared" si="12"/>
        <v>0</v>
      </c>
      <c r="BD30" s="191">
        <f t="shared" si="12"/>
        <v>0</v>
      </c>
      <c r="BE30" s="191">
        <f t="shared" si="13"/>
        <v>18.867499999999993</v>
      </c>
      <c r="BF30" s="184" t="s">
        <v>1021</v>
      </c>
      <c r="BH30" s="286">
        <v>134.30000000000001</v>
      </c>
      <c r="BI30" s="286" t="s">
        <v>612</v>
      </c>
      <c r="BJ30" s="286">
        <v>151</v>
      </c>
      <c r="BK30" s="286" t="s">
        <v>612</v>
      </c>
      <c r="BL30" s="286">
        <v>88</v>
      </c>
      <c r="BM30" s="286" t="s">
        <v>612</v>
      </c>
      <c r="BN30" s="286">
        <v>172.4</v>
      </c>
      <c r="BO30" s="286" t="s">
        <v>612</v>
      </c>
      <c r="BP30" s="286"/>
      <c r="BQ30" s="286"/>
      <c r="BR30" s="286"/>
      <c r="BS30" s="286">
        <v>39.9</v>
      </c>
      <c r="BT30" s="286" t="s">
        <v>612</v>
      </c>
      <c r="BU30" s="286">
        <v>30</v>
      </c>
      <c r="BV30" s="286" t="s">
        <v>612</v>
      </c>
      <c r="BX30" s="286">
        <v>37.700000000000003</v>
      </c>
      <c r="BY30" s="286" t="s">
        <v>612</v>
      </c>
      <c r="BZ30" s="286">
        <v>28.1</v>
      </c>
      <c r="CA30" s="286" t="s">
        <v>612</v>
      </c>
      <c r="CB30" s="286"/>
      <c r="CC30" s="286"/>
      <c r="CG30" s="192">
        <f t="shared" si="14"/>
        <v>0</v>
      </c>
      <c r="CH30" s="192" t="str">
        <f>INDEX('[2]Tank Cleaning Status'!$P:$P, MATCH(E30,'[2]Tank Cleaning Status'!$E:$E,0))</f>
        <v>No</v>
      </c>
      <c r="CI30" s="192">
        <f t="shared" si="15"/>
        <v>0</v>
      </c>
      <c r="CJ30" s="192" t="str">
        <f>INDEX('[2]Tank Cleaning Status'!$R:$R, MATCH(E30,'[2]Tank Cleaning Status'!$E:$E,0))</f>
        <v>No</v>
      </c>
      <c r="CK30" s="192">
        <f t="shared" si="16"/>
        <v>0</v>
      </c>
      <c r="CL30" s="192" t="str">
        <f>INDEX('[2]Tank Cleaning Status'!$T:$T, MATCH(E30,'[2]Tank Cleaning Status'!$E:$E,0))</f>
        <v>No</v>
      </c>
      <c r="CM30" s="192">
        <f t="shared" si="17"/>
        <v>0</v>
      </c>
      <c r="CN30" s="192" t="str">
        <f>INDEX('[2]Tank Cleaning Status'!$V:$V, MATCH(E30,'[2]Tank Cleaning Status'!$E:$E,0))</f>
        <v>No</v>
      </c>
      <c r="CO30" s="192">
        <f t="shared" si="18"/>
        <v>0</v>
      </c>
      <c r="CP30" s="192">
        <f>INDEX('[2]Tank Cleaning Status'!$X:$X, MATCH(E30,'[2]Tank Cleaning Status'!$E:$E,0))</f>
        <v>0</v>
      </c>
      <c r="CQ30" s="192"/>
      <c r="CR30" s="192">
        <f t="shared" si="19"/>
        <v>0</v>
      </c>
      <c r="CS30" s="192" t="str">
        <f>INDEX('[2]Tank Cleaning Status'!$AA:$AA, MATCH(E30,'[2]Tank Cleaning Status'!$E:$E,0))</f>
        <v>No</v>
      </c>
      <c r="CT30" s="192">
        <f t="shared" si="20"/>
        <v>0</v>
      </c>
      <c r="CU30" s="192" t="str">
        <f>INDEX('[2]Tank Cleaning Status'!$AC:$AC, MATCH(E30,'[2]Tank Cleaning Status'!$E:$E,0))</f>
        <v>No</v>
      </c>
      <c r="CV30" s="192"/>
      <c r="CW30" s="192">
        <f t="shared" si="21"/>
        <v>0</v>
      </c>
      <c r="CX30" s="192" t="str">
        <f>INDEX('[2]Tank Cleaning Status'!$AF:$AF, MATCH(E30,'[2]Tank Cleaning Status'!$E:$E,0))</f>
        <v>No</v>
      </c>
      <c r="CY30" s="192">
        <f t="shared" si="22"/>
        <v>0</v>
      </c>
      <c r="CZ30" s="192" t="str">
        <f>INDEX('[2]Tank Cleaning Status'!$AH:$AH, MATCH(E30,'[2]Tank Cleaning Status'!$E:$E,0))</f>
        <v>No</v>
      </c>
      <c r="DA30" s="192"/>
      <c r="DB30" s="192">
        <f>INDEX('[2]Tank Cleaning Status'!$AJ:$AJ, MATCH(E30,'[2]Tank Cleaning Status'!$E:$E,0))</f>
        <v>0</v>
      </c>
    </row>
    <row r="31" spans="1:106" s="187" customFormat="1" ht="26.25" x14ac:dyDescent="0.25">
      <c r="A31" s="246" t="str">
        <f>LEFT(RIGHT(INDEX([3]Intermediate!$U:$U,MATCH(E31,[3]Intermediate!$V:$V,0)),7),3)</f>
        <v>JWE</v>
      </c>
      <c r="B31" s="246" t="s">
        <v>523</v>
      </c>
      <c r="C31" s="183" t="s">
        <v>392</v>
      </c>
      <c r="D31" s="183">
        <v>9486166</v>
      </c>
      <c r="E31" s="184" t="s">
        <v>157</v>
      </c>
      <c r="F31" s="184"/>
      <c r="G31" s="236"/>
      <c r="H31" s="236">
        <f>IFERROR(INDEX(RemainingOnBoard_RAW!U:U,MATCH('IMO 2020_Operator''s Comment'!D31,RemainingOnBoard_RAW!B:B,0))," ")</f>
        <v>43641.474999999999</v>
      </c>
      <c r="I31" s="186">
        <f>IFERROR(INDEX(RemainingOnBoard_RAW!V:V,MATCH('IMO 2020_Operator''s Comment'!D31,RemainingOnBoard_RAW!B:B,0))," ")</f>
        <v>227.99</v>
      </c>
      <c r="J31" s="186">
        <f>IFERROR(INDEX(RemainingOnBoard_RAW!W:W,MATCH('IMO 2020_Operator''s Comment'!D31,RemainingOnBoard_RAW!B:B,0)),"")</f>
        <v>113.99</v>
      </c>
      <c r="K31" s="186">
        <f>IFERROR(INDEX(RemainingOnBoard_RAW!X:X,MATCH('IMO 2020_Operator''s Comment'!D31,RemainingOnBoard_RAW!B:B,0)),"")</f>
        <v>0</v>
      </c>
      <c r="L31" s="186">
        <f>IFERROR(INDEX(RemainingOnBoard_RAW!Y:Y,MATCH('IMO 2020_Operator''s Comment'!D31,RemainingOnBoard_RAW!B:B,0)),"")</f>
        <v>198.78</v>
      </c>
      <c r="M31" s="186"/>
      <c r="N31" s="186">
        <f>IFERROR(INDEX(RemainingOnBoard_RAW!AJ:AJ,MATCH('IMO 2020_Operator''s Comment'!D31,RemainingOnBoard_RAW!B:B,0))," ")</f>
        <v>0</v>
      </c>
      <c r="O31" s="186">
        <f>IFERROR(INDEX(RemainingOnBoard_RAW!AK:AK,MATCH('IMO 2020_Operator''s Comment'!D31,RemainingOnBoard_RAW!B:B,0))," ")</f>
        <v>655.32000000000005</v>
      </c>
      <c r="P31" s="186">
        <f>IFERROR(INDEX(RemainingOnBoard_RAW!AL:AL,MATCH('IMO 2020_Operator''s Comment'!D31,RemainingOnBoard_RAW!B:B,0))," ")</f>
        <v>0</v>
      </c>
      <c r="Q31" s="186">
        <f>IFERROR(INDEX(RemainingOnBoard_RAW!AM:AM,MATCH('IMO 2020_Operator''s Comment'!D31,RemainingOnBoard_RAW!B:B,0))," ")</f>
        <v>148.29</v>
      </c>
      <c r="S31" s="188">
        <v>0.55000000000000004</v>
      </c>
      <c r="T31" s="188">
        <v>0.1</v>
      </c>
      <c r="U31" s="188">
        <v>0.15</v>
      </c>
      <c r="V31" s="188">
        <v>0.2</v>
      </c>
      <c r="X31" s="189">
        <f>INDEX(Intermediate!L:L,MATCH('IMO 2020_Operator''s Comment'!E31,Intermediate!B:B,0))</f>
        <v>2.5</v>
      </c>
      <c r="Y31" s="189">
        <f>INDEX(Intermediate!M:M,MATCH('IMO 2020_Operator''s Comment'!E31,Intermediate!B:B,0))</f>
        <v>9.9</v>
      </c>
      <c r="Z31" s="189">
        <f>INDEX(Intermediate!N:N,MATCH('IMO 2020_Operator''s Comment'!E31,Intermediate!B:B,0))</f>
        <v>15</v>
      </c>
      <c r="AA31" s="189">
        <f>INDEX(Intermediate!O:O,MATCH('IMO 2020_Operator''s Comment'!E31,Intermediate!B:B,0))</f>
        <v>18.100000000000001</v>
      </c>
      <c r="AB31" s="189">
        <f t="shared" si="0"/>
        <v>8.2350000000000012</v>
      </c>
      <c r="AC31" s="189" t="str">
        <f>IFERROR(INDEX('Monthly_Consumption _Trend'!R:R,MATCH('IMO 2020_Operator''s Comment'!D31,'Monthly_Consumption _Trend'!D:D,0))/30,"")</f>
        <v/>
      </c>
      <c r="AD31" s="189">
        <f t="shared" si="3"/>
        <v>8.2350000000000012</v>
      </c>
      <c r="AF31" s="190">
        <f t="shared" si="25"/>
        <v>0</v>
      </c>
      <c r="AG31" s="190">
        <f t="shared" si="2"/>
        <v>1</v>
      </c>
      <c r="AH31" s="190"/>
      <c r="AI31" s="190"/>
      <c r="AJ31" s="189">
        <f t="shared" si="4"/>
        <v>757.62000000000012</v>
      </c>
      <c r="AK31" s="189">
        <f t="shared" si="5"/>
        <v>502.33500000000009</v>
      </c>
      <c r="AL31" s="189">
        <f t="shared" si="6"/>
        <v>255.28500000000003</v>
      </c>
      <c r="AM31" s="189">
        <f t="shared" si="7"/>
        <v>123.52500000000002</v>
      </c>
      <c r="AN31" s="191">
        <v>4</v>
      </c>
      <c r="AO31" s="262" t="s">
        <v>841</v>
      </c>
      <c r="AP31" s="262" t="s">
        <v>842</v>
      </c>
      <c r="AQ31" s="262" t="s">
        <v>846</v>
      </c>
      <c r="AR31" s="267">
        <v>0.95</v>
      </c>
      <c r="AT31" s="189">
        <f t="shared" si="8"/>
        <v>255.28500000000003</v>
      </c>
      <c r="AU31" s="189">
        <f t="shared" si="9"/>
        <v>164.70000000000002</v>
      </c>
      <c r="AV31" s="189">
        <f t="shared" si="10"/>
        <v>123.52500000000002</v>
      </c>
      <c r="AW31" s="192" t="s">
        <v>529</v>
      </c>
      <c r="AY31" s="192" t="str">
        <f t="shared" si="24"/>
        <v>Okay</v>
      </c>
      <c r="AZ31" s="192" t="str">
        <f t="shared" si="24"/>
        <v>High Stock</v>
      </c>
      <c r="BA31" s="192" t="str">
        <f t="shared" si="24"/>
        <v>High Stock</v>
      </c>
      <c r="BC31" s="191">
        <f t="shared" si="12"/>
        <v>0</v>
      </c>
      <c r="BD31" s="191">
        <f t="shared" si="12"/>
        <v>63.289999999999992</v>
      </c>
      <c r="BE31" s="191">
        <f t="shared" si="13"/>
        <v>104.46499999999999</v>
      </c>
      <c r="BF31" s="184" t="str">
        <f>BF30</f>
        <v>Trading outside the Pool till 2020</v>
      </c>
      <c r="BH31" s="286">
        <v>115</v>
      </c>
      <c r="BI31" s="286" t="s">
        <v>612</v>
      </c>
      <c r="BJ31" s="286">
        <v>145</v>
      </c>
      <c r="BK31" s="286" t="s">
        <v>612</v>
      </c>
      <c r="BL31" s="286">
        <v>87</v>
      </c>
      <c r="BM31" s="286" t="s">
        <v>612</v>
      </c>
      <c r="BN31" s="286">
        <v>147</v>
      </c>
      <c r="BO31" s="286" t="s">
        <v>612</v>
      </c>
      <c r="BP31" s="286"/>
      <c r="BQ31" s="286"/>
      <c r="BR31" s="286"/>
      <c r="BS31" s="286">
        <v>39</v>
      </c>
      <c r="BT31" s="286" t="s">
        <v>612</v>
      </c>
      <c r="BU31" s="286">
        <v>27</v>
      </c>
      <c r="BV31" s="286" t="s">
        <v>612</v>
      </c>
      <c r="BX31" s="286">
        <v>37</v>
      </c>
      <c r="BY31" s="286" t="s">
        <v>612</v>
      </c>
      <c r="BZ31" s="286">
        <v>25</v>
      </c>
      <c r="CA31" s="286" t="s">
        <v>612</v>
      </c>
      <c r="CB31" s="286"/>
      <c r="CC31" s="286"/>
      <c r="CG31" s="192">
        <f t="shared" si="14"/>
        <v>0</v>
      </c>
      <c r="CH31" s="192" t="str">
        <f>INDEX('[2]Tank Cleaning Status'!$P:$P, MATCH(E31,'[2]Tank Cleaning Status'!$E:$E,0))</f>
        <v>No</v>
      </c>
      <c r="CI31" s="192">
        <f t="shared" si="15"/>
        <v>0</v>
      </c>
      <c r="CJ31" s="192" t="str">
        <f>INDEX('[2]Tank Cleaning Status'!$R:$R, MATCH(E31,'[2]Tank Cleaning Status'!$E:$E,0))</f>
        <v>No</v>
      </c>
      <c r="CK31" s="192">
        <f t="shared" si="16"/>
        <v>0</v>
      </c>
      <c r="CL31" s="192" t="str">
        <f>INDEX('[2]Tank Cleaning Status'!$T:$T, MATCH(E31,'[2]Tank Cleaning Status'!$E:$E,0))</f>
        <v>No</v>
      </c>
      <c r="CM31" s="192">
        <f t="shared" si="17"/>
        <v>0</v>
      </c>
      <c r="CN31" s="192" t="str">
        <f>INDEX('[2]Tank Cleaning Status'!$V:$V, MATCH(E31,'[2]Tank Cleaning Status'!$E:$E,0))</f>
        <v>No</v>
      </c>
      <c r="CO31" s="192">
        <f t="shared" si="18"/>
        <v>0</v>
      </c>
      <c r="CP31" s="192">
        <f>INDEX('[2]Tank Cleaning Status'!$X:$X, MATCH(E31,'[2]Tank Cleaning Status'!$E:$E,0))</f>
        <v>0</v>
      </c>
      <c r="CQ31" s="192"/>
      <c r="CR31" s="192">
        <f t="shared" si="19"/>
        <v>0</v>
      </c>
      <c r="CS31" s="192" t="str">
        <f>INDEX('[2]Tank Cleaning Status'!$AA:$AA, MATCH(E31,'[2]Tank Cleaning Status'!$E:$E,0))</f>
        <v>No</v>
      </c>
      <c r="CT31" s="192">
        <f t="shared" si="20"/>
        <v>0</v>
      </c>
      <c r="CU31" s="192" t="str">
        <f>INDEX('[2]Tank Cleaning Status'!$AC:$AC, MATCH(E31,'[2]Tank Cleaning Status'!$E:$E,0))</f>
        <v>No</v>
      </c>
      <c r="CV31" s="192"/>
      <c r="CW31" s="192">
        <f t="shared" si="21"/>
        <v>0</v>
      </c>
      <c r="CX31" s="192" t="str">
        <f>INDEX('[2]Tank Cleaning Status'!$AF:$AF, MATCH(E31,'[2]Tank Cleaning Status'!$E:$E,0))</f>
        <v>No</v>
      </c>
      <c r="CY31" s="192">
        <f t="shared" si="22"/>
        <v>0</v>
      </c>
      <c r="CZ31" s="192" t="str">
        <f>INDEX('[2]Tank Cleaning Status'!$AH:$AH, MATCH(E31,'[2]Tank Cleaning Status'!$E:$E,0))</f>
        <v>No</v>
      </c>
      <c r="DA31" s="192"/>
      <c r="DB31" s="192">
        <f>INDEX('[2]Tank Cleaning Status'!$AJ:$AJ, MATCH(E31,'[2]Tank Cleaning Status'!$E:$E,0))</f>
        <v>0</v>
      </c>
    </row>
    <row r="32" spans="1:106" s="187" customFormat="1" ht="26.25" x14ac:dyDescent="0.25">
      <c r="A32" s="246" t="s">
        <v>810</v>
      </c>
      <c r="B32" s="246" t="s">
        <v>523</v>
      </c>
      <c r="C32" s="183" t="s">
        <v>391</v>
      </c>
      <c r="D32" s="183">
        <v>9460459</v>
      </c>
      <c r="E32" s="184" t="s">
        <v>781</v>
      </c>
      <c r="F32" s="184"/>
      <c r="G32" s="236"/>
      <c r="H32" s="236">
        <f>IFERROR(INDEX(RemainingOnBoard_RAW!U:U,MATCH('IMO 2020_Operator''s Comment'!D32,RemainingOnBoard_RAW!B:B,0))," ")</f>
        <v>43778.125</v>
      </c>
      <c r="I32" s="186">
        <f>IFERROR(INDEX(RemainingOnBoard_RAW!V:V,MATCH('IMO 2020_Operator''s Comment'!D32,RemainingOnBoard_RAW!B:B,0))," ")</f>
        <v>15</v>
      </c>
      <c r="J32" s="186">
        <f>IFERROR(INDEX(RemainingOnBoard_RAW!W:W,MATCH('IMO 2020_Operator''s Comment'!D32,RemainingOnBoard_RAW!B:B,0)),"")</f>
        <v>0</v>
      </c>
      <c r="K32" s="186">
        <f>IFERROR(INDEX(RemainingOnBoard_RAW!X:X,MATCH('IMO 2020_Operator''s Comment'!D32,RemainingOnBoard_RAW!B:B,0)),"")</f>
        <v>0</v>
      </c>
      <c r="L32" s="186">
        <f>IFERROR(INDEX(RemainingOnBoard_RAW!Y:Y,MATCH('IMO 2020_Operator''s Comment'!D32,RemainingOnBoard_RAW!B:B,0)),"")</f>
        <v>78.900000000000006</v>
      </c>
      <c r="M32" s="186"/>
      <c r="N32" s="186">
        <f>IFERROR(INDEX(RemainingOnBoard_RAW!AJ:AJ,MATCH('IMO 2020_Operator''s Comment'!D32,RemainingOnBoard_RAW!B:B,0))," ")</f>
        <v>722.2</v>
      </c>
      <c r="O32" s="186">
        <f>IFERROR(INDEX(RemainingOnBoard_RAW!AK:AK,MATCH('IMO 2020_Operator''s Comment'!D32,RemainingOnBoard_RAW!B:B,0))," ")</f>
        <v>0</v>
      </c>
      <c r="P32" s="186">
        <f>IFERROR(INDEX(RemainingOnBoard_RAW!AL:AL,MATCH('IMO 2020_Operator''s Comment'!D32,RemainingOnBoard_RAW!B:B,0))," ")</f>
        <v>0</v>
      </c>
      <c r="Q32" s="186">
        <f>IFERROR(INDEX(RemainingOnBoard_RAW!AM:AM,MATCH('IMO 2020_Operator''s Comment'!D32,RemainingOnBoard_RAW!B:B,0))," ")</f>
        <v>65.3</v>
      </c>
      <c r="S32" s="188">
        <v>0.55000000000000004</v>
      </c>
      <c r="T32" s="188">
        <v>0.1</v>
      </c>
      <c r="U32" s="188">
        <v>0.15</v>
      </c>
      <c r="V32" s="188">
        <v>0.2</v>
      </c>
      <c r="X32" s="189">
        <f>INDEX(Intermediate!L:L,MATCH('IMO 2020_Operator''s Comment'!E32,Intermediate!B:B,0))</f>
        <v>3.3</v>
      </c>
      <c r="Y32" s="189">
        <f>INDEX(Intermediate!M:M,MATCH('IMO 2020_Operator''s Comment'!E32,Intermediate!B:B,0))</f>
        <v>9.5</v>
      </c>
      <c r="Z32" s="189">
        <f>INDEX(Intermediate!N:N,MATCH('IMO 2020_Operator''s Comment'!E32,Intermediate!B:B,0))</f>
        <v>15.5</v>
      </c>
      <c r="AA32" s="189">
        <f>INDEX(Intermediate!O:O,MATCH('IMO 2020_Operator''s Comment'!E32,Intermediate!B:B,0))</f>
        <v>18</v>
      </c>
      <c r="AB32" s="189">
        <f>IFERROR(SUMPRODUCT(S32:V32,X32:AA32),"")</f>
        <v>8.69</v>
      </c>
      <c r="AC32" s="189">
        <f>IFERROR(INDEX('Monthly_Consumption _Trend'!R:R,MATCH('IMO 2020_Operator''s Comment'!D32,'Monthly_Consumption _Trend'!D:D,0))/30,"")</f>
        <v>8.2866666666666671</v>
      </c>
      <c r="AD32" s="189">
        <f>IFERROR(MIN(AB32,AC32),AB32)</f>
        <v>8.2866666666666671</v>
      </c>
      <c r="AF32" s="190">
        <f>IFERROR(N32/SUM(N32:Q32), "")</f>
        <v>0.91707936507936516</v>
      </c>
      <c r="AG32" s="190">
        <f>IFERROR(1-AF32,"")</f>
        <v>8.2920634920634839E-2</v>
      </c>
      <c r="AH32" s="190" t="s">
        <v>770</v>
      </c>
      <c r="AI32" s="190"/>
      <c r="AJ32" s="189">
        <f>IFERROR($AD32*92,"")</f>
        <v>762.37333333333333</v>
      </c>
      <c r="AK32" s="189">
        <f>IFERROR($AD32*61,"")</f>
        <v>505.48666666666668</v>
      </c>
      <c r="AL32" s="189">
        <f>IFERROR($AD32*31,"")</f>
        <v>256.88666666666666</v>
      </c>
      <c r="AM32" s="189">
        <f>IFERROR($AD32*15,"")</f>
        <v>124.30000000000001</v>
      </c>
      <c r="AN32" s="232">
        <v>3</v>
      </c>
      <c r="AO32" s="262" t="s">
        <v>850</v>
      </c>
      <c r="AP32" s="262" t="s">
        <v>851</v>
      </c>
      <c r="AQ32" s="262" t="s">
        <v>852</v>
      </c>
      <c r="AR32" s="267">
        <v>0.95</v>
      </c>
      <c r="AT32" s="189">
        <f>IFERROR($AD32*31,"")</f>
        <v>256.88666666666666</v>
      </c>
      <c r="AU32" s="189">
        <f>IFERROR($AD32*20,"")</f>
        <v>165.73333333333335</v>
      </c>
      <c r="AV32" s="189">
        <f>IFERROR($AD32*15,"")</f>
        <v>124.30000000000001</v>
      </c>
      <c r="AW32" s="192" t="s">
        <v>529</v>
      </c>
      <c r="AY32" s="192" t="str">
        <f t="shared" ref="AY32:BA34" si="26">IFERROR(IF($I32+$K32-AT32&lt;0,"Okay", "High Stock"),"")</f>
        <v>Okay</v>
      </c>
      <c r="AZ32" s="192" t="str">
        <f t="shared" si="26"/>
        <v>Okay</v>
      </c>
      <c r="BA32" s="192" t="str">
        <f t="shared" si="26"/>
        <v>Okay</v>
      </c>
      <c r="BC32" s="191">
        <f t="shared" ref="BC32:BD34" si="27">IF(IFERROR($I32+$K32-AT32,0)&lt;=0,0,IFERROR($I32+$K32-AT32,0))</f>
        <v>0</v>
      </c>
      <c r="BD32" s="191">
        <f t="shared" si="27"/>
        <v>0</v>
      </c>
      <c r="BE32" s="191">
        <f>IF(IFERROR($I32+$K32-AV32,0)&lt;=0, 0,IFERROR($I32+$K32-AV32,0))</f>
        <v>0</v>
      </c>
      <c r="BF32" s="184"/>
      <c r="BH32" s="286">
        <v>336.5</v>
      </c>
      <c r="BI32" s="286" t="s">
        <v>612</v>
      </c>
      <c r="BJ32" s="286">
        <v>373</v>
      </c>
      <c r="BK32" s="286" t="s">
        <v>612</v>
      </c>
      <c r="BL32" s="286">
        <v>68.3</v>
      </c>
      <c r="BM32" s="286" t="s">
        <v>612</v>
      </c>
      <c r="BN32" s="286"/>
      <c r="BO32" s="286"/>
      <c r="BP32" s="286"/>
      <c r="BQ32" s="286"/>
      <c r="BR32" s="286"/>
      <c r="BS32" s="286">
        <v>18.3</v>
      </c>
      <c r="BT32" s="286" t="s">
        <v>612</v>
      </c>
      <c r="BU32" s="286"/>
      <c r="BV32" s="286"/>
      <c r="BX32" s="286">
        <v>18.16</v>
      </c>
      <c r="BY32" s="286" t="s">
        <v>612</v>
      </c>
      <c r="BZ32" s="286">
        <v>18.05</v>
      </c>
      <c r="CA32" s="286" t="s">
        <v>612</v>
      </c>
      <c r="CB32" s="286">
        <v>16.43</v>
      </c>
      <c r="CC32" s="286" t="s">
        <v>612</v>
      </c>
      <c r="CG32" s="192">
        <f t="shared" si="14"/>
        <v>0</v>
      </c>
      <c r="CH32" s="192" t="str">
        <f>INDEX('[2]Tank Cleaning Status'!$P:$P, MATCH(E32,'[2]Tank Cleaning Status'!$E:$E,0))</f>
        <v>No</v>
      </c>
      <c r="CI32" s="192">
        <f t="shared" si="15"/>
        <v>0</v>
      </c>
      <c r="CJ32" s="192" t="str">
        <f>INDEX('[2]Tank Cleaning Status'!$R:$R, MATCH(E32,'[2]Tank Cleaning Status'!$E:$E,0))</f>
        <v>No</v>
      </c>
      <c r="CK32" s="192">
        <f t="shared" si="16"/>
        <v>0</v>
      </c>
      <c r="CL32" s="192" t="str">
        <f>INDEX('[2]Tank Cleaning Status'!$T:$T, MATCH(E32,'[2]Tank Cleaning Status'!$E:$E,0))</f>
        <v>No</v>
      </c>
      <c r="CM32" s="192">
        <f t="shared" si="17"/>
        <v>0</v>
      </c>
      <c r="CN32" s="192">
        <f>INDEX('[2]Tank Cleaning Status'!$V:$V, MATCH(E32,'[2]Tank Cleaning Status'!$E:$E,0))</f>
        <v>0</v>
      </c>
      <c r="CO32" s="192">
        <f t="shared" si="18"/>
        <v>0</v>
      </c>
      <c r="CP32" s="192">
        <f>INDEX('[2]Tank Cleaning Status'!$X:$X, MATCH(E32,'[2]Tank Cleaning Status'!$E:$E,0))</f>
        <v>0</v>
      </c>
      <c r="CQ32" s="192"/>
      <c r="CR32" s="192">
        <f t="shared" si="19"/>
        <v>0</v>
      </c>
      <c r="CS32" s="192" t="str">
        <f>INDEX('[2]Tank Cleaning Status'!$AA:$AA, MATCH(E32,'[2]Tank Cleaning Status'!$E:$E,0))</f>
        <v>No</v>
      </c>
      <c r="CT32" s="192">
        <f t="shared" si="20"/>
        <v>0</v>
      </c>
      <c r="CU32" s="192">
        <f>INDEX('[2]Tank Cleaning Status'!$AC:$AC, MATCH(E32,'[2]Tank Cleaning Status'!$E:$E,0))</f>
        <v>0</v>
      </c>
      <c r="CV32" s="192"/>
      <c r="CW32" s="192">
        <f t="shared" si="21"/>
        <v>0</v>
      </c>
      <c r="CX32" s="192" t="str">
        <f>INDEX('[2]Tank Cleaning Status'!$AF:$AF, MATCH(E32,'[2]Tank Cleaning Status'!$E:$E,0))</f>
        <v>No</v>
      </c>
      <c r="CY32" s="192">
        <f t="shared" si="22"/>
        <v>0</v>
      </c>
      <c r="CZ32" s="192" t="str">
        <f>INDEX('[2]Tank Cleaning Status'!$AH:$AH, MATCH(E32,'[2]Tank Cleaning Status'!$E:$E,0))</f>
        <v>No</v>
      </c>
      <c r="DA32" s="192"/>
      <c r="DB32" s="192" t="str">
        <f>INDEX('[2]Tank Cleaning Status'!$AJ:$AJ, MATCH(E32,'[2]Tank Cleaning Status'!$E:$E,0))</f>
        <v>No</v>
      </c>
    </row>
    <row r="33" spans="1:106" s="187" customFormat="1" x14ac:dyDescent="0.25">
      <c r="A33" s="246" t="s">
        <v>810</v>
      </c>
      <c r="B33" s="246" t="s">
        <v>523</v>
      </c>
      <c r="C33" s="183" t="s">
        <v>391</v>
      </c>
      <c r="D33" s="183">
        <v>9473913</v>
      </c>
      <c r="E33" s="300" t="s">
        <v>782</v>
      </c>
      <c r="F33" s="300"/>
      <c r="G33" s="296"/>
      <c r="H33" s="296">
        <v>43775.416666666664</v>
      </c>
      <c r="I33" s="297">
        <v>308</v>
      </c>
      <c r="J33" s="297">
        <f>IFERROR(INDEX(RemainingOnBoard_RAW!W:W,MATCH('IMO _2020_Dont Edit'!D33,RemainingOnBoard_RAW!B:B,0)),"")</f>
        <v>0</v>
      </c>
      <c r="K33" s="297">
        <f>IFERROR(INDEX(RemainingOnBoard_RAW!X:X,MATCH('IMO _2020_Dont Edit'!D33,RemainingOnBoard_RAW!B:B,0)),"")</f>
        <v>0</v>
      </c>
      <c r="L33" s="297">
        <v>63</v>
      </c>
      <c r="M33" s="186"/>
      <c r="N33" s="186">
        <f>IFERROR(INDEX(RemainingOnBoard_RAW!AJ:AJ,MATCH('IMO 2020_Operator''s Comment'!D33,RemainingOnBoard_RAW!B:B,0))," ")</f>
        <v>0</v>
      </c>
      <c r="O33" s="186">
        <f>IFERROR(INDEX(RemainingOnBoard_RAW!AK:AK,MATCH('IMO 2020_Operator''s Comment'!D33,RemainingOnBoard_RAW!B:B,0))," ")</f>
        <v>0</v>
      </c>
      <c r="P33" s="186">
        <f>IFERROR(INDEX(RemainingOnBoard_RAW!AL:AL,MATCH('IMO 2020_Operator''s Comment'!D33,RemainingOnBoard_RAW!B:B,0))," ")</f>
        <v>0</v>
      </c>
      <c r="Q33" s="186">
        <f>IFERROR(INDEX(RemainingOnBoard_RAW!AM:AM,MATCH('IMO 2020_Operator''s Comment'!D33,RemainingOnBoard_RAW!B:B,0))," ")</f>
        <v>0</v>
      </c>
      <c r="S33" s="188">
        <v>0.55000000000000004</v>
      </c>
      <c r="T33" s="188">
        <v>0.1</v>
      </c>
      <c r="U33" s="188">
        <v>0.15</v>
      </c>
      <c r="V33" s="188">
        <v>0.2</v>
      </c>
      <c r="X33" s="189">
        <f>INDEX(Intermediate!L:L,MATCH('IMO 2020_Operator''s Comment'!E33,Intermediate!B:B,0))</f>
        <v>3.3</v>
      </c>
      <c r="Y33" s="189">
        <f>INDEX(Intermediate!M:M,MATCH('IMO 2020_Operator''s Comment'!E33,Intermediate!B:B,0))</f>
        <v>9.5</v>
      </c>
      <c r="Z33" s="189">
        <f>INDEX(Intermediate!N:N,MATCH('IMO 2020_Operator''s Comment'!E33,Intermediate!B:B,0))</f>
        <v>15.5</v>
      </c>
      <c r="AA33" s="189">
        <f>INDEX(Intermediate!O:O,MATCH('IMO 2020_Operator''s Comment'!E33,Intermediate!B:B,0))</f>
        <v>18</v>
      </c>
      <c r="AB33" s="189">
        <f>IFERROR(SUMPRODUCT(S33:V33,X33:AA33),"")</f>
        <v>8.69</v>
      </c>
      <c r="AC33" s="189" t="str">
        <f>IFERROR(INDEX('Monthly_Consumption _Trend'!R:R,MATCH('IMO 2020_Operator''s Comment'!D33,'Monthly_Consumption _Trend'!D:D,0))/30,"")</f>
        <v/>
      </c>
      <c r="AD33" s="189">
        <f>IFERROR(MIN(AB33,AC33),AB33)</f>
        <v>8.69</v>
      </c>
      <c r="AF33" s="190" t="str">
        <f>IFERROR(N33/SUM(N33:Q33), "")</f>
        <v/>
      </c>
      <c r="AG33" s="190" t="str">
        <f>IFERROR(1-AF33,"")</f>
        <v/>
      </c>
      <c r="AH33" s="190" t="s">
        <v>770</v>
      </c>
      <c r="AI33" s="190"/>
      <c r="AJ33" s="189">
        <f>IFERROR($AD33*92,"")</f>
        <v>799.4799999999999</v>
      </c>
      <c r="AK33" s="189">
        <f>IFERROR($AD33*61,"")</f>
        <v>530.08999999999992</v>
      </c>
      <c r="AL33" s="189">
        <f>IFERROR($AD33*31,"")</f>
        <v>269.39</v>
      </c>
      <c r="AM33" s="189">
        <f>IFERROR($AD33*15,"")</f>
        <v>130.35</v>
      </c>
      <c r="AN33" s="232">
        <v>3</v>
      </c>
      <c r="AO33" s="262" t="s">
        <v>853</v>
      </c>
      <c r="AP33" s="262" t="s">
        <v>854</v>
      </c>
      <c r="AQ33" s="262" t="s">
        <v>854</v>
      </c>
      <c r="AR33" s="267">
        <v>0.95</v>
      </c>
      <c r="AT33" s="189">
        <f>IFERROR($AD33*31,"")</f>
        <v>269.39</v>
      </c>
      <c r="AU33" s="189">
        <f>IFERROR($AD33*20,"")</f>
        <v>173.79999999999998</v>
      </c>
      <c r="AV33" s="189">
        <f>IFERROR($AD33*15,"")</f>
        <v>130.35</v>
      </c>
      <c r="AW33" s="192" t="s">
        <v>529</v>
      </c>
      <c r="AY33" s="192" t="str">
        <f t="shared" si="26"/>
        <v>High Stock</v>
      </c>
      <c r="AZ33" s="192" t="str">
        <f t="shared" si="26"/>
        <v>High Stock</v>
      </c>
      <c r="BA33" s="192" t="str">
        <f t="shared" si="26"/>
        <v>High Stock</v>
      </c>
      <c r="BC33" s="191">
        <f t="shared" si="27"/>
        <v>38.610000000000014</v>
      </c>
      <c r="BD33" s="191">
        <f t="shared" si="27"/>
        <v>134.20000000000002</v>
      </c>
      <c r="BE33" s="191">
        <f>IF(IFERROR($I33+$K33-AV33,0)&lt;=0, 0,IFERROR($I33+$K33-AV33,0))</f>
        <v>177.65</v>
      </c>
      <c r="BF33" s="184"/>
      <c r="BH33" s="286">
        <v>315</v>
      </c>
      <c r="BI33" s="286" t="s">
        <v>612</v>
      </c>
      <c r="BJ33" s="286">
        <v>350</v>
      </c>
      <c r="BK33" s="286" t="s">
        <v>612</v>
      </c>
      <c r="BL33" s="286">
        <v>65</v>
      </c>
      <c r="BM33" s="286" t="s">
        <v>612</v>
      </c>
      <c r="BN33" s="286"/>
      <c r="BO33" s="286"/>
      <c r="BP33" s="286"/>
      <c r="BQ33" s="286"/>
      <c r="BR33" s="286"/>
      <c r="BS33" s="286">
        <v>15</v>
      </c>
      <c r="BT33" s="286" t="s">
        <v>612</v>
      </c>
      <c r="BU33" s="286"/>
      <c r="BV33" s="286"/>
      <c r="BX33" s="286">
        <v>15</v>
      </c>
      <c r="BY33" s="286" t="s">
        <v>612</v>
      </c>
      <c r="BZ33" s="286"/>
      <c r="CA33" s="286"/>
      <c r="CB33" s="286"/>
      <c r="CC33" s="286"/>
      <c r="CG33" s="192">
        <f t="shared" si="14"/>
        <v>0</v>
      </c>
      <c r="CH33" s="192" t="str">
        <f>INDEX('[2]Tank Cleaning Status'!$P:$P, MATCH(E33,'[2]Tank Cleaning Status'!$E:$E,0))</f>
        <v>No</v>
      </c>
      <c r="CI33" s="192">
        <f t="shared" si="15"/>
        <v>0</v>
      </c>
      <c r="CJ33" s="192" t="str">
        <f>INDEX('[2]Tank Cleaning Status'!$R:$R, MATCH(E33,'[2]Tank Cleaning Status'!$E:$E,0))</f>
        <v>No</v>
      </c>
      <c r="CK33" s="192">
        <f t="shared" si="16"/>
        <v>0</v>
      </c>
      <c r="CL33" s="192" t="str">
        <f>INDEX('[2]Tank Cleaning Status'!$T:$T, MATCH(E33,'[2]Tank Cleaning Status'!$E:$E,0))</f>
        <v>No</v>
      </c>
      <c r="CM33" s="192">
        <f t="shared" si="17"/>
        <v>0</v>
      </c>
      <c r="CN33" s="192">
        <f>INDEX('[2]Tank Cleaning Status'!$V:$V, MATCH(E33,'[2]Tank Cleaning Status'!$E:$E,0))</f>
        <v>0</v>
      </c>
      <c r="CO33" s="192">
        <f t="shared" si="18"/>
        <v>0</v>
      </c>
      <c r="CP33" s="192">
        <f>INDEX('[2]Tank Cleaning Status'!$X:$X, MATCH(E33,'[2]Tank Cleaning Status'!$E:$E,0))</f>
        <v>0</v>
      </c>
      <c r="CQ33" s="192"/>
      <c r="CR33" s="192">
        <f t="shared" si="19"/>
        <v>0</v>
      </c>
      <c r="CS33" s="192" t="str">
        <f>INDEX('[2]Tank Cleaning Status'!$AA:$AA, MATCH(E33,'[2]Tank Cleaning Status'!$E:$E,0))</f>
        <v>No</v>
      </c>
      <c r="CT33" s="192">
        <f t="shared" si="20"/>
        <v>0</v>
      </c>
      <c r="CU33" s="192">
        <f>INDEX('[2]Tank Cleaning Status'!$AC:$AC, MATCH(E33,'[2]Tank Cleaning Status'!$E:$E,0))</f>
        <v>0</v>
      </c>
      <c r="CV33" s="192"/>
      <c r="CW33" s="192">
        <f t="shared" si="21"/>
        <v>0</v>
      </c>
      <c r="CX33" s="192" t="str">
        <f>INDEX('[2]Tank Cleaning Status'!$AF:$AF, MATCH(E33,'[2]Tank Cleaning Status'!$E:$E,0))</f>
        <v>No</v>
      </c>
      <c r="CY33" s="192">
        <f t="shared" si="22"/>
        <v>0</v>
      </c>
      <c r="CZ33" s="192">
        <f>INDEX('[2]Tank Cleaning Status'!$AH:$AH, MATCH(E33,'[2]Tank Cleaning Status'!$E:$E,0))</f>
        <v>0</v>
      </c>
      <c r="DA33" s="192"/>
      <c r="DB33" s="192">
        <f>INDEX('[2]Tank Cleaning Status'!$AJ:$AJ, MATCH(E33,'[2]Tank Cleaning Status'!$E:$E,0))</f>
        <v>0</v>
      </c>
    </row>
    <row r="34" spans="1:106" s="187" customFormat="1" ht="27" thickBot="1" x14ac:dyDescent="0.3">
      <c r="A34" s="246" t="s">
        <v>810</v>
      </c>
      <c r="B34" s="246" t="s">
        <v>523</v>
      </c>
      <c r="C34" s="183" t="s">
        <v>391</v>
      </c>
      <c r="D34" s="183">
        <v>9460461</v>
      </c>
      <c r="E34" s="184" t="s">
        <v>783</v>
      </c>
      <c r="F34" s="184"/>
      <c r="G34" s="236"/>
      <c r="H34" s="236">
        <f>IFERROR(INDEX(RemainingOnBoard_RAW!U:U,MATCH('IMO _2020_Dont Edit'!D34,RemainingOnBoard_RAW!B:B,0))," ")</f>
        <v>43780.5</v>
      </c>
      <c r="I34" s="186">
        <f>IFERROR(INDEX(RemainingOnBoard_RAW!V:V,MATCH('IMO _2020_Dont Edit'!D34,RemainingOnBoard_RAW!B:B,0))," ")</f>
        <v>634.75</v>
      </c>
      <c r="J34" s="186">
        <f>IFERROR(INDEX(RemainingOnBoard_RAW!W:W,MATCH('IMO _2020_Dont Edit'!D34,RemainingOnBoard_RAW!B:B,0)),"")</f>
        <v>0</v>
      </c>
      <c r="K34" s="186">
        <f>IFERROR(INDEX(RemainingOnBoard_RAW!X:X,MATCH('IMO _2020_Dont Edit'!D34,RemainingOnBoard_RAW!B:B,0)),"")</f>
        <v>0</v>
      </c>
      <c r="L34" s="186">
        <f>IFERROR(INDEX(RemainingOnBoard_RAW!Y:Y,MATCH('IMO _2020_Dont Edit'!D34,RemainingOnBoard_RAW!B:B,0)),"")</f>
        <v>78.37</v>
      </c>
      <c r="M34" s="186"/>
      <c r="N34" s="186">
        <f>IFERROR(INDEX(RemainingOnBoard_RAW!AJ:AJ,MATCH('IMO 2020_Operator''s Comment'!D34,RemainingOnBoard_RAW!B:B,0))," ")</f>
        <v>1058.77</v>
      </c>
      <c r="O34" s="186">
        <f>IFERROR(INDEX(RemainingOnBoard_RAW!AK:AK,MATCH('IMO 2020_Operator''s Comment'!D34,RemainingOnBoard_RAW!B:B,0))," ")</f>
        <v>0</v>
      </c>
      <c r="P34" s="186">
        <f>IFERROR(INDEX(RemainingOnBoard_RAW!AL:AL,MATCH('IMO 2020_Operator''s Comment'!D34,RemainingOnBoard_RAW!B:B,0))," ")</f>
        <v>0</v>
      </c>
      <c r="Q34" s="186">
        <f>IFERROR(INDEX(RemainingOnBoard_RAW!AM:AM,MATCH('IMO 2020_Operator''s Comment'!D34,RemainingOnBoard_RAW!B:B,0))," ")</f>
        <v>8.84</v>
      </c>
      <c r="S34" s="188">
        <v>0.55000000000000004</v>
      </c>
      <c r="T34" s="188">
        <v>0.1</v>
      </c>
      <c r="U34" s="188">
        <v>0.15</v>
      </c>
      <c r="V34" s="188">
        <v>0.2</v>
      </c>
      <c r="X34" s="189">
        <f>INDEX(Intermediate!L:L,MATCH('IMO 2020_Operator''s Comment'!E34,Intermediate!B:B,0))</f>
        <v>3.3</v>
      </c>
      <c r="Y34" s="189">
        <f>INDEX(Intermediate!M:M,MATCH('IMO 2020_Operator''s Comment'!E34,Intermediate!B:B,0))</f>
        <v>9.5</v>
      </c>
      <c r="Z34" s="189">
        <f>INDEX(Intermediate!N:N,MATCH('IMO 2020_Operator''s Comment'!E34,Intermediate!B:B,0))</f>
        <v>15.5</v>
      </c>
      <c r="AA34" s="189">
        <f>INDEX(Intermediate!O:O,MATCH('IMO 2020_Operator''s Comment'!E34,Intermediate!B:B,0))</f>
        <v>18</v>
      </c>
      <c r="AB34" s="189">
        <f>IFERROR(SUMPRODUCT(S34:V34,X34:AA34),"")</f>
        <v>8.69</v>
      </c>
      <c r="AC34" s="189">
        <f>IFERROR(INDEX('Monthly_Consumption _Trend'!R:R,MATCH('IMO 2020_Operator''s Comment'!D34,'Monthly_Consumption _Trend'!D:D,0))/30,"")</f>
        <v>14.640666666666668</v>
      </c>
      <c r="AD34" s="189">
        <f>IFERROR(MIN(AB34,AC34),AB34)</f>
        <v>8.69</v>
      </c>
      <c r="AF34" s="190">
        <f>IFERROR(N34/SUM(N34:Q34), "")</f>
        <v>0.99171982278172743</v>
      </c>
      <c r="AG34" s="190">
        <f>IFERROR(1-AF34,"")</f>
        <v>8.2801772182725664E-3</v>
      </c>
      <c r="AH34" s="190" t="s">
        <v>770</v>
      </c>
      <c r="AI34" s="190"/>
      <c r="AJ34" s="189">
        <f>IFERROR($AD34*92,"")</f>
        <v>799.4799999999999</v>
      </c>
      <c r="AK34" s="189">
        <f>IFERROR($AD34*61,"")</f>
        <v>530.08999999999992</v>
      </c>
      <c r="AL34" s="189">
        <f>IFERROR($AD34*31,"")</f>
        <v>269.39</v>
      </c>
      <c r="AM34" s="189">
        <f>IFERROR($AD34*15,"")</f>
        <v>130.35</v>
      </c>
      <c r="AN34" s="232">
        <v>3</v>
      </c>
      <c r="AO34" s="262" t="s">
        <v>855</v>
      </c>
      <c r="AP34" s="262" t="s">
        <v>856</v>
      </c>
      <c r="AQ34" s="262" t="s">
        <v>857</v>
      </c>
      <c r="AR34" s="267">
        <v>0.95</v>
      </c>
      <c r="AT34" s="189">
        <f>IFERROR($AD34*31,"")</f>
        <v>269.39</v>
      </c>
      <c r="AU34" s="189">
        <f>IFERROR($AD34*20,"")</f>
        <v>173.79999999999998</v>
      </c>
      <c r="AV34" s="189">
        <f>IFERROR($AD34*15,"")</f>
        <v>130.35</v>
      </c>
      <c r="AW34" s="192" t="s">
        <v>529</v>
      </c>
      <c r="AY34" s="192" t="str">
        <f t="shared" si="26"/>
        <v>High Stock</v>
      </c>
      <c r="AZ34" s="192" t="str">
        <f t="shared" si="26"/>
        <v>High Stock</v>
      </c>
      <c r="BA34" s="192" t="str">
        <f t="shared" si="26"/>
        <v>High Stock</v>
      </c>
      <c r="BC34" s="191">
        <f t="shared" si="27"/>
        <v>365.36</v>
      </c>
      <c r="BD34" s="191">
        <f t="shared" si="27"/>
        <v>460.95000000000005</v>
      </c>
      <c r="BE34" s="191">
        <f>IF(IFERROR($I34+$K34-AV34,0)&lt;=0, 0,IFERROR($I34+$K34-AV34,0))</f>
        <v>504.4</v>
      </c>
      <c r="BF34" s="184"/>
      <c r="BH34" s="286">
        <v>332.4</v>
      </c>
      <c r="BI34" s="286" t="s">
        <v>612</v>
      </c>
      <c r="BJ34" s="286">
        <v>369</v>
      </c>
      <c r="BK34" s="286" t="s">
        <v>612</v>
      </c>
      <c r="BL34" s="286">
        <v>67</v>
      </c>
      <c r="BM34" s="286" t="s">
        <v>612</v>
      </c>
      <c r="BN34" s="286"/>
      <c r="BO34" s="286"/>
      <c r="BP34" s="286"/>
      <c r="BQ34" s="286"/>
      <c r="BR34" s="286"/>
      <c r="BS34" s="286">
        <v>17.510000000000002</v>
      </c>
      <c r="BT34" s="286" t="s">
        <v>612</v>
      </c>
      <c r="BU34" s="286">
        <v>17.2</v>
      </c>
      <c r="BV34" s="286" t="s">
        <v>612</v>
      </c>
      <c r="BX34" s="286">
        <v>16.93</v>
      </c>
      <c r="BY34" s="286" t="s">
        <v>612</v>
      </c>
      <c r="BZ34" s="286">
        <v>17.2</v>
      </c>
      <c r="CA34" s="286" t="s">
        <v>612</v>
      </c>
      <c r="CB34" s="286"/>
      <c r="CC34" s="286"/>
      <c r="CG34" s="192">
        <f t="shared" si="14"/>
        <v>0</v>
      </c>
      <c r="CH34" s="192" t="str">
        <f>INDEX('[2]Tank Cleaning Status'!$P:$P, MATCH(E34,'[2]Tank Cleaning Status'!$E:$E,0))</f>
        <v>No</v>
      </c>
      <c r="CI34" s="192">
        <f t="shared" si="15"/>
        <v>0</v>
      </c>
      <c r="CJ34" s="192" t="str">
        <f>INDEX('[2]Tank Cleaning Status'!$R:$R, MATCH(E34,'[2]Tank Cleaning Status'!$E:$E,0))</f>
        <v>No</v>
      </c>
      <c r="CK34" s="192">
        <f t="shared" si="16"/>
        <v>0</v>
      </c>
      <c r="CL34" s="192" t="str">
        <f>INDEX('[2]Tank Cleaning Status'!$T:$T, MATCH(E34,'[2]Tank Cleaning Status'!$E:$E,0))</f>
        <v>No</v>
      </c>
      <c r="CM34" s="192">
        <f t="shared" si="17"/>
        <v>0</v>
      </c>
      <c r="CN34" s="192">
        <f>INDEX('[2]Tank Cleaning Status'!$V:$V, MATCH(E34,'[2]Tank Cleaning Status'!$E:$E,0))</f>
        <v>0</v>
      </c>
      <c r="CO34" s="192">
        <f t="shared" si="18"/>
        <v>0</v>
      </c>
      <c r="CP34" s="192">
        <f>INDEX('[2]Tank Cleaning Status'!$X:$X, MATCH(E34,'[2]Tank Cleaning Status'!$E:$E,0))</f>
        <v>0</v>
      </c>
      <c r="CQ34" s="192"/>
      <c r="CR34" s="192">
        <f t="shared" si="19"/>
        <v>0</v>
      </c>
      <c r="CS34" s="192" t="str">
        <f>INDEX('[2]Tank Cleaning Status'!$AA:$AA, MATCH(E34,'[2]Tank Cleaning Status'!$E:$E,0))</f>
        <v>No</v>
      </c>
      <c r="CT34" s="192">
        <f t="shared" si="20"/>
        <v>0</v>
      </c>
      <c r="CU34" s="192" t="str">
        <f>INDEX('[2]Tank Cleaning Status'!$AC:$AC, MATCH(E34,'[2]Tank Cleaning Status'!$E:$E,0))</f>
        <v>No</v>
      </c>
      <c r="CV34" s="192"/>
      <c r="CW34" s="192">
        <f t="shared" si="21"/>
        <v>0</v>
      </c>
      <c r="CX34" s="192" t="str">
        <f>INDEX('[2]Tank Cleaning Status'!$AF:$AF, MATCH(E34,'[2]Tank Cleaning Status'!$E:$E,0))</f>
        <v>No</v>
      </c>
      <c r="CY34" s="192">
        <f t="shared" si="22"/>
        <v>0</v>
      </c>
      <c r="CZ34" s="192" t="str">
        <f>INDEX('[2]Tank Cleaning Status'!$AH:$AH, MATCH(E34,'[2]Tank Cleaning Status'!$E:$E,0))</f>
        <v>No</v>
      </c>
      <c r="DA34" s="192"/>
      <c r="DB34" s="192">
        <f>INDEX('[2]Tank Cleaning Status'!$AJ:$AJ, MATCH(E34,'[2]Tank Cleaning Status'!$E:$E,0))</f>
        <v>0</v>
      </c>
    </row>
    <row r="35" spans="1:106" s="187" customFormat="1" ht="15.75" thickBot="1" x14ac:dyDescent="0.3">
      <c r="A35" s="246" t="s">
        <v>810</v>
      </c>
      <c r="B35" s="246" t="s">
        <v>523</v>
      </c>
      <c r="C35" s="183" t="s">
        <v>670</v>
      </c>
      <c r="D35" s="183">
        <v>9298387</v>
      </c>
      <c r="E35" s="300" t="s">
        <v>1048</v>
      </c>
      <c r="F35" s="184"/>
      <c r="G35" s="236"/>
      <c r="H35" s="236">
        <v>43777.416666666664</v>
      </c>
      <c r="I35" s="186">
        <v>162</v>
      </c>
      <c r="J35" s="186"/>
      <c r="K35" s="186"/>
      <c r="L35" s="186">
        <v>346</v>
      </c>
      <c r="M35" s="186"/>
      <c r="N35" s="186" t="str">
        <f>IFERROR(INDEX(RemainingOnBoard_RAW!AJ:AJ,MATCH('IMO _2020_Dont Edit'!D35,RemainingOnBoard_RAW!B:B,0))," ")</f>
        <v xml:space="preserve"> </v>
      </c>
      <c r="O35" s="186" t="str">
        <f>IFERROR(INDEX(RemainingOnBoard_RAW!AK:AK,MATCH('IMO _2020_Dont Edit'!D35,RemainingOnBoard_RAW!B:B,0))," ")</f>
        <v xml:space="preserve"> </v>
      </c>
      <c r="P35" s="186" t="str">
        <f>IFERROR(INDEX(RemainingOnBoard_RAW!AL:AL,MATCH('IMO _2020_Dont Edit'!D35,RemainingOnBoard_RAW!B:B,0))," ")</f>
        <v xml:space="preserve"> </v>
      </c>
      <c r="Q35" s="186" t="str">
        <f>IFERROR(INDEX(RemainingOnBoard_RAW!AM:AM,MATCH('IMO _2020_Dont Edit'!D35,RemainingOnBoard_RAW!B:B,0))," ")</f>
        <v xml:space="preserve"> </v>
      </c>
      <c r="S35" s="188">
        <v>0.55000000000000004</v>
      </c>
      <c r="T35" s="188">
        <v>0.1</v>
      </c>
      <c r="U35" s="188">
        <v>0.15</v>
      </c>
      <c r="V35" s="188">
        <v>0.2</v>
      </c>
      <c r="X35" s="189"/>
      <c r="Y35" s="189"/>
      <c r="Z35" s="189"/>
      <c r="AA35" s="189"/>
      <c r="AB35" s="189"/>
      <c r="AC35" s="189"/>
      <c r="AD35" s="189"/>
      <c r="AF35" s="190"/>
      <c r="AG35" s="190"/>
      <c r="AH35" s="190"/>
      <c r="AI35" s="190"/>
      <c r="AJ35" s="189"/>
      <c r="AK35" s="189"/>
      <c r="AL35" s="189"/>
      <c r="AM35" s="189"/>
      <c r="AN35" s="232"/>
      <c r="AO35" s="262"/>
      <c r="AP35" s="262"/>
      <c r="AQ35" s="262"/>
      <c r="AR35" s="267"/>
      <c r="AT35" s="189"/>
      <c r="AU35" s="189"/>
      <c r="AV35" s="189"/>
      <c r="AW35" s="192"/>
      <c r="AY35" s="192"/>
      <c r="AZ35" s="192"/>
      <c r="BA35" s="192"/>
      <c r="BC35" s="191"/>
      <c r="BD35" s="191"/>
      <c r="BE35" s="191"/>
      <c r="BF35" s="184"/>
      <c r="BH35" s="245"/>
      <c r="BI35" s="245"/>
      <c r="BJ35" s="245"/>
      <c r="BK35" s="245"/>
      <c r="BL35" s="245"/>
      <c r="BM35" s="245"/>
      <c r="BN35" s="245"/>
      <c r="BO35" s="245"/>
      <c r="BP35" s="245"/>
      <c r="BQ35" s="245"/>
      <c r="BR35" s="286"/>
      <c r="BS35" s="245"/>
      <c r="BT35" s="245"/>
      <c r="BU35" s="245"/>
      <c r="BV35" s="245"/>
      <c r="BX35" s="245"/>
      <c r="BY35" s="245"/>
      <c r="BZ35" s="245"/>
      <c r="CA35" s="245"/>
      <c r="CB35" s="245"/>
      <c r="CC35" s="245"/>
      <c r="CG35" s="192" t="e">
        <f t="shared" si="14"/>
        <v>#N/A</v>
      </c>
      <c r="CH35" s="192" t="e">
        <f>INDEX('[2]Tank Cleaning Status'!$P:$P, MATCH(E35,'[2]Tank Cleaning Status'!$E:$E,0))</f>
        <v>#N/A</v>
      </c>
      <c r="CI35" s="192" t="e">
        <f t="shared" si="15"/>
        <v>#N/A</v>
      </c>
      <c r="CJ35" s="192" t="e">
        <f>INDEX('[2]Tank Cleaning Status'!$R:$R, MATCH(E35,'[2]Tank Cleaning Status'!$E:$E,0))</f>
        <v>#N/A</v>
      </c>
      <c r="CK35" s="192" t="e">
        <f t="shared" si="16"/>
        <v>#N/A</v>
      </c>
      <c r="CL35" s="192" t="e">
        <f>INDEX('[2]Tank Cleaning Status'!$T:$T, MATCH(E35,'[2]Tank Cleaning Status'!$E:$E,0))</f>
        <v>#N/A</v>
      </c>
      <c r="CM35" s="192" t="e">
        <f t="shared" si="17"/>
        <v>#N/A</v>
      </c>
      <c r="CN35" s="192" t="e">
        <f>INDEX('[2]Tank Cleaning Status'!$V:$V, MATCH(E35,'[2]Tank Cleaning Status'!$E:$E,0))</f>
        <v>#N/A</v>
      </c>
      <c r="CO35" s="192" t="e">
        <f t="shared" si="18"/>
        <v>#N/A</v>
      </c>
      <c r="CP35" s="192" t="e">
        <f>INDEX('[2]Tank Cleaning Status'!$X:$X, MATCH(E35,'[2]Tank Cleaning Status'!$E:$E,0))</f>
        <v>#N/A</v>
      </c>
      <c r="CQ35" s="192"/>
      <c r="CR35" s="192" t="e">
        <f t="shared" si="19"/>
        <v>#N/A</v>
      </c>
      <c r="CS35" s="192" t="e">
        <f>INDEX('[2]Tank Cleaning Status'!$AA:$AA, MATCH(E35,'[2]Tank Cleaning Status'!$E:$E,0))</f>
        <v>#N/A</v>
      </c>
      <c r="CT35" s="192" t="e">
        <f t="shared" si="20"/>
        <v>#N/A</v>
      </c>
      <c r="CU35" s="192" t="e">
        <f>INDEX('[2]Tank Cleaning Status'!$AC:$AC, MATCH(E35,'[2]Tank Cleaning Status'!$E:$E,0))</f>
        <v>#N/A</v>
      </c>
      <c r="CV35" s="192"/>
      <c r="CW35" s="192" t="e">
        <f t="shared" si="21"/>
        <v>#N/A</v>
      </c>
      <c r="CX35" s="192" t="e">
        <f>INDEX('[2]Tank Cleaning Status'!$AF:$AF, MATCH(E35,'[2]Tank Cleaning Status'!$E:$E,0))</f>
        <v>#N/A</v>
      </c>
      <c r="CY35" s="192" t="e">
        <f t="shared" si="22"/>
        <v>#N/A</v>
      </c>
      <c r="CZ35" s="192" t="e">
        <f>INDEX('[2]Tank Cleaning Status'!$AH:$AH, MATCH(E35,'[2]Tank Cleaning Status'!$E:$E,0))</f>
        <v>#N/A</v>
      </c>
      <c r="DA35" s="192"/>
      <c r="DB35" s="192" t="e">
        <f>INDEX('[2]Tank Cleaning Status'!$AJ:$AJ, MATCH(E35,'[2]Tank Cleaning Status'!$E:$E,0))</f>
        <v>#N/A</v>
      </c>
    </row>
    <row r="36" spans="1:106" s="187" customFormat="1" ht="15.75" thickBot="1" x14ac:dyDescent="0.3">
      <c r="A36" s="246" t="s">
        <v>810</v>
      </c>
      <c r="B36" s="246" t="s">
        <v>523</v>
      </c>
      <c r="C36" s="183" t="s">
        <v>670</v>
      </c>
      <c r="D36" s="183">
        <v>9298375</v>
      </c>
      <c r="E36" s="316" t="s">
        <v>145</v>
      </c>
      <c r="F36" s="184"/>
      <c r="G36" s="236"/>
      <c r="H36" s="236">
        <f>IFERROR(INDEX(RemainingOnBoard_RAW!U:U,MATCH('IMO _2020_Dont Edit'!D36,RemainingOnBoard_RAW!B:B,0))," ")</f>
        <v>43780.541666666664</v>
      </c>
      <c r="I36" s="186">
        <f>IFERROR(INDEX(RemainingOnBoard_RAW!V:V,MATCH('IMO _2020_Dont Edit'!D36,RemainingOnBoard_RAW!B:B,0))," ")</f>
        <v>127.2</v>
      </c>
      <c r="J36" s="186">
        <f>IFERROR(INDEX(RemainingOnBoard_RAW!W:W,MATCH('IMO _2020_Dont Edit'!D36,RemainingOnBoard_RAW!B:B,0)),"")</f>
        <v>20.100000000000001</v>
      </c>
      <c r="K36" s="186">
        <f>IFERROR(INDEX(RemainingOnBoard_RAW!X:X,MATCH('IMO _2020_Dont Edit'!D36,RemainingOnBoard_RAW!B:B,0)),"")</f>
        <v>0</v>
      </c>
      <c r="L36" s="186">
        <f>IFERROR(INDEX(RemainingOnBoard_RAW!Y:Y,MATCH('IMO _2020_Dont Edit'!D36,RemainingOnBoard_RAW!B:B,0)),"")</f>
        <v>239.4</v>
      </c>
      <c r="M36" s="186"/>
      <c r="N36" s="186">
        <f>IFERROR(INDEX(RemainingOnBoard_RAW!AJ:AJ,MATCH('IMO _2020_Dont Edit'!D36,RemainingOnBoard_RAW!B:B,0))," ")</f>
        <v>973.3</v>
      </c>
      <c r="O36" s="186">
        <f>IFERROR(INDEX(RemainingOnBoard_RAW!AK:AK,MATCH('IMO _2020_Dont Edit'!D36,RemainingOnBoard_RAW!B:B,0))," ")</f>
        <v>1386.99</v>
      </c>
      <c r="P36" s="186">
        <f>IFERROR(INDEX(RemainingOnBoard_RAW!AL:AL,MATCH('IMO _2020_Dont Edit'!D36,RemainingOnBoard_RAW!B:B,0))," ")</f>
        <v>0</v>
      </c>
      <c r="Q36" s="186">
        <f>IFERROR(INDEX(RemainingOnBoard_RAW!AM:AM,MATCH('IMO _2020_Dont Edit'!D36,RemainingOnBoard_RAW!B:B,0))," ")</f>
        <v>920.94</v>
      </c>
      <c r="S36" s="188">
        <v>0.55000000000000004</v>
      </c>
      <c r="T36" s="188">
        <v>0.1</v>
      </c>
      <c r="U36" s="188">
        <v>0.15</v>
      </c>
      <c r="V36" s="188">
        <v>0.2</v>
      </c>
      <c r="X36" s="189"/>
      <c r="Y36" s="189"/>
      <c r="Z36" s="189"/>
      <c r="AA36" s="189"/>
      <c r="AB36" s="189"/>
      <c r="AC36" s="189"/>
      <c r="AD36" s="189"/>
      <c r="AF36" s="190"/>
      <c r="AG36" s="190"/>
      <c r="AH36" s="190"/>
      <c r="AI36" s="190"/>
      <c r="AJ36" s="189"/>
      <c r="AK36" s="189"/>
      <c r="AL36" s="189"/>
      <c r="AM36" s="189"/>
      <c r="AN36" s="232"/>
      <c r="AO36" s="262"/>
      <c r="AP36" s="262"/>
      <c r="AQ36" s="262"/>
      <c r="AR36" s="267"/>
      <c r="AT36" s="189"/>
      <c r="AU36" s="189"/>
      <c r="AV36" s="189"/>
      <c r="AW36" s="192"/>
      <c r="AY36" s="192"/>
      <c r="AZ36" s="192"/>
      <c r="BA36" s="192"/>
      <c r="BC36" s="191"/>
      <c r="BD36" s="191"/>
      <c r="BE36" s="191"/>
      <c r="BF36" s="184"/>
      <c r="BH36" s="245"/>
      <c r="BI36" s="245"/>
      <c r="BJ36" s="245"/>
      <c r="BK36" s="245"/>
      <c r="BL36" s="245"/>
      <c r="BM36" s="245"/>
      <c r="BN36" s="245"/>
      <c r="BO36" s="245"/>
      <c r="BP36" s="245"/>
      <c r="BQ36" s="245"/>
      <c r="BR36" s="286"/>
      <c r="BS36" s="245"/>
      <c r="BT36" s="245"/>
      <c r="BU36" s="245"/>
      <c r="BV36" s="245"/>
      <c r="BX36" s="245"/>
      <c r="BY36" s="245"/>
      <c r="BZ36" s="245"/>
      <c r="CA36" s="245"/>
      <c r="CB36" s="245"/>
      <c r="CC36" s="245"/>
      <c r="CG36" s="192">
        <f t="shared" si="14"/>
        <v>0</v>
      </c>
      <c r="CH36" s="192">
        <f>INDEX('[2]Tank Cleaning Status'!$P:$P, MATCH(E36,'[2]Tank Cleaning Status'!$E:$E,0))</f>
        <v>0</v>
      </c>
      <c r="CI36" s="192">
        <f t="shared" si="15"/>
        <v>0</v>
      </c>
      <c r="CJ36" s="192">
        <f>INDEX('[2]Tank Cleaning Status'!$R:$R, MATCH(E36,'[2]Tank Cleaning Status'!$E:$E,0))</f>
        <v>0</v>
      </c>
      <c r="CK36" s="192">
        <f t="shared" si="16"/>
        <v>0</v>
      </c>
      <c r="CL36" s="192">
        <f>INDEX('[2]Tank Cleaning Status'!$T:$T, MATCH(E36,'[2]Tank Cleaning Status'!$E:$E,0))</f>
        <v>0</v>
      </c>
      <c r="CM36" s="192">
        <f t="shared" si="17"/>
        <v>0</v>
      </c>
      <c r="CN36" s="192">
        <f>INDEX('[2]Tank Cleaning Status'!$V:$V, MATCH(E36,'[2]Tank Cleaning Status'!$E:$E,0))</f>
        <v>0</v>
      </c>
      <c r="CO36" s="192">
        <f t="shared" si="18"/>
        <v>0</v>
      </c>
      <c r="CP36" s="192">
        <f>INDEX('[2]Tank Cleaning Status'!$X:$X, MATCH(E36,'[2]Tank Cleaning Status'!$E:$E,0))</f>
        <v>0</v>
      </c>
      <c r="CQ36" s="192"/>
      <c r="CR36" s="192">
        <f t="shared" si="19"/>
        <v>0</v>
      </c>
      <c r="CS36" s="192">
        <f>INDEX('[2]Tank Cleaning Status'!$AA:$AA, MATCH(E36,'[2]Tank Cleaning Status'!$E:$E,0))</f>
        <v>0</v>
      </c>
      <c r="CT36" s="192">
        <f t="shared" si="20"/>
        <v>0</v>
      </c>
      <c r="CU36" s="192">
        <f>INDEX('[2]Tank Cleaning Status'!$AC:$AC, MATCH(E36,'[2]Tank Cleaning Status'!$E:$E,0))</f>
        <v>0</v>
      </c>
      <c r="CV36" s="192"/>
      <c r="CW36" s="192">
        <f t="shared" si="21"/>
        <v>0</v>
      </c>
      <c r="CX36" s="192">
        <f>INDEX('[2]Tank Cleaning Status'!$AF:$AF, MATCH(E36,'[2]Tank Cleaning Status'!$E:$E,0))</f>
        <v>0</v>
      </c>
      <c r="CY36" s="192">
        <f t="shared" si="22"/>
        <v>0</v>
      </c>
      <c r="CZ36" s="192">
        <f>INDEX('[2]Tank Cleaning Status'!$AH:$AH, MATCH(E36,'[2]Tank Cleaning Status'!$E:$E,0))</f>
        <v>0</v>
      </c>
      <c r="DA36" s="192"/>
      <c r="DB36" s="192">
        <f>INDEX('[2]Tank Cleaning Status'!$AJ:$AJ, MATCH(E36,'[2]Tank Cleaning Status'!$E:$E,0))</f>
        <v>0</v>
      </c>
    </row>
    <row r="37" spans="1:106" s="187" customFormat="1" ht="15.75" thickBot="1" x14ac:dyDescent="0.3">
      <c r="A37" s="246" t="s">
        <v>810</v>
      </c>
      <c r="B37" s="246" t="s">
        <v>523</v>
      </c>
      <c r="C37" s="183" t="s">
        <v>389</v>
      </c>
      <c r="D37" s="183">
        <v>9809784</v>
      </c>
      <c r="E37" s="300" t="s">
        <v>977</v>
      </c>
      <c r="F37" s="184"/>
      <c r="G37" s="236"/>
      <c r="H37" s="236">
        <v>43776</v>
      </c>
      <c r="I37" s="186">
        <v>41</v>
      </c>
      <c r="J37" s="186"/>
      <c r="K37" s="186">
        <v>211</v>
      </c>
      <c r="L37" s="186">
        <v>94</v>
      </c>
      <c r="M37" s="186"/>
      <c r="N37" s="186" t="str">
        <f>IFERROR(INDEX(RemainingOnBoard_RAW!AJ:AJ,MATCH('IMO _2020_Dont Edit'!D37,RemainingOnBoard_RAW!B:B,0))," ")</f>
        <v xml:space="preserve"> </v>
      </c>
      <c r="O37" s="186" t="str">
        <f>IFERROR(INDEX(RemainingOnBoard_RAW!AK:AK,MATCH('IMO _2020_Dont Edit'!D37,RemainingOnBoard_RAW!B:B,0))," ")</f>
        <v xml:space="preserve"> </v>
      </c>
      <c r="P37" s="186" t="str">
        <f>IFERROR(INDEX(RemainingOnBoard_RAW!AL:AL,MATCH('IMO _2020_Dont Edit'!D37,RemainingOnBoard_RAW!B:B,0))," ")</f>
        <v xml:space="preserve"> </v>
      </c>
      <c r="Q37" s="186" t="str">
        <f>IFERROR(INDEX(RemainingOnBoard_RAW!AM:AM,MATCH('IMO _2020_Dont Edit'!D37,RemainingOnBoard_RAW!B:B,0))," ")</f>
        <v xml:space="preserve"> </v>
      </c>
      <c r="S37" s="188">
        <v>0.55000000000000004</v>
      </c>
      <c r="T37" s="188">
        <v>0.1</v>
      </c>
      <c r="U37" s="188">
        <v>0.15</v>
      </c>
      <c r="V37" s="188">
        <v>0.2</v>
      </c>
      <c r="X37" s="189"/>
      <c r="Y37" s="189"/>
      <c r="Z37" s="189"/>
      <c r="AA37" s="189"/>
      <c r="AB37" s="189"/>
      <c r="AC37" s="189"/>
      <c r="AD37" s="189"/>
      <c r="AF37" s="190"/>
      <c r="AG37" s="190"/>
      <c r="AH37" s="190"/>
      <c r="AI37" s="190"/>
      <c r="AJ37" s="189"/>
      <c r="AK37" s="189"/>
      <c r="AL37" s="189"/>
      <c r="AM37" s="189"/>
      <c r="AN37" s="232"/>
      <c r="AO37" s="262"/>
      <c r="AP37" s="262"/>
      <c r="AQ37" s="262"/>
      <c r="AR37" s="267"/>
      <c r="AT37" s="189"/>
      <c r="AU37" s="189"/>
      <c r="AV37" s="189"/>
      <c r="AW37" s="192"/>
      <c r="AY37" s="192"/>
      <c r="AZ37" s="192"/>
      <c r="BA37" s="192"/>
      <c r="BC37" s="191"/>
      <c r="BD37" s="191"/>
      <c r="BE37" s="191"/>
      <c r="BF37" s="184"/>
      <c r="BH37" s="245"/>
      <c r="BI37" s="245"/>
      <c r="BJ37" s="245"/>
      <c r="BK37" s="245"/>
      <c r="BL37" s="245"/>
      <c r="BM37" s="245"/>
      <c r="BN37" s="245"/>
      <c r="BO37" s="245"/>
      <c r="BP37" s="245"/>
      <c r="BQ37" s="245"/>
      <c r="BR37" s="286"/>
      <c r="BS37" s="245"/>
      <c r="BT37" s="245"/>
      <c r="BU37" s="245"/>
      <c r="BV37" s="245"/>
      <c r="BX37" s="245"/>
      <c r="BY37" s="245"/>
      <c r="BZ37" s="245"/>
      <c r="CA37" s="245"/>
      <c r="CB37" s="245"/>
      <c r="CC37" s="245"/>
      <c r="CG37" s="192" t="e">
        <f t="shared" si="14"/>
        <v>#N/A</v>
      </c>
      <c r="CH37" s="192" t="e">
        <f>INDEX('[2]Tank Cleaning Status'!$P:$P, MATCH(E37,'[2]Tank Cleaning Status'!$E:$E,0))</f>
        <v>#N/A</v>
      </c>
      <c r="CI37" s="192" t="e">
        <f t="shared" si="15"/>
        <v>#N/A</v>
      </c>
      <c r="CJ37" s="192" t="e">
        <f>INDEX('[2]Tank Cleaning Status'!$R:$R, MATCH(E37,'[2]Tank Cleaning Status'!$E:$E,0))</f>
        <v>#N/A</v>
      </c>
      <c r="CK37" s="192" t="e">
        <f t="shared" si="16"/>
        <v>#N/A</v>
      </c>
      <c r="CL37" s="192" t="e">
        <f>INDEX('[2]Tank Cleaning Status'!$T:$T, MATCH(E37,'[2]Tank Cleaning Status'!$E:$E,0))</f>
        <v>#N/A</v>
      </c>
      <c r="CM37" s="192" t="e">
        <f t="shared" si="17"/>
        <v>#N/A</v>
      </c>
      <c r="CN37" s="192" t="e">
        <f>INDEX('[2]Tank Cleaning Status'!$V:$V, MATCH(E37,'[2]Tank Cleaning Status'!$E:$E,0))</f>
        <v>#N/A</v>
      </c>
      <c r="CO37" s="192" t="e">
        <f t="shared" si="18"/>
        <v>#N/A</v>
      </c>
      <c r="CP37" s="192" t="e">
        <f>INDEX('[2]Tank Cleaning Status'!$X:$X, MATCH(E37,'[2]Tank Cleaning Status'!$E:$E,0))</f>
        <v>#N/A</v>
      </c>
      <c r="CQ37" s="192"/>
      <c r="CR37" s="192" t="e">
        <f t="shared" si="19"/>
        <v>#N/A</v>
      </c>
      <c r="CS37" s="192" t="e">
        <f>INDEX('[2]Tank Cleaning Status'!$AA:$AA, MATCH(E37,'[2]Tank Cleaning Status'!$E:$E,0))</f>
        <v>#N/A</v>
      </c>
      <c r="CT37" s="192" t="e">
        <f t="shared" si="20"/>
        <v>#N/A</v>
      </c>
      <c r="CU37" s="192" t="e">
        <f>INDEX('[2]Tank Cleaning Status'!$AC:$AC, MATCH(E37,'[2]Tank Cleaning Status'!$E:$E,0))</f>
        <v>#N/A</v>
      </c>
      <c r="CV37" s="192"/>
      <c r="CW37" s="192" t="e">
        <f t="shared" si="21"/>
        <v>#N/A</v>
      </c>
      <c r="CX37" s="192" t="e">
        <f>INDEX('[2]Tank Cleaning Status'!$AF:$AF, MATCH(E37,'[2]Tank Cleaning Status'!$E:$E,0))</f>
        <v>#N/A</v>
      </c>
      <c r="CY37" s="192" t="e">
        <f t="shared" si="22"/>
        <v>#N/A</v>
      </c>
      <c r="CZ37" s="192" t="e">
        <f>INDEX('[2]Tank Cleaning Status'!$AH:$AH, MATCH(E37,'[2]Tank Cleaning Status'!$E:$E,0))</f>
        <v>#N/A</v>
      </c>
      <c r="DA37" s="192"/>
      <c r="DB37" s="192" t="e">
        <f>INDEX('[2]Tank Cleaning Status'!$AJ:$AJ, MATCH(E37,'[2]Tank Cleaning Status'!$E:$E,0))</f>
        <v>#N/A</v>
      </c>
    </row>
    <row r="38" spans="1:106" s="187" customFormat="1" x14ac:dyDescent="0.25">
      <c r="A38" s="246" t="s">
        <v>810</v>
      </c>
      <c r="B38" s="246" t="s">
        <v>523</v>
      </c>
      <c r="C38" s="183" t="s">
        <v>387</v>
      </c>
      <c r="D38" s="183">
        <v>9410143</v>
      </c>
      <c r="E38" s="300" t="s">
        <v>1049</v>
      </c>
      <c r="F38" s="184"/>
      <c r="G38" s="236"/>
      <c r="H38" s="236">
        <v>43778.679166666669</v>
      </c>
      <c r="I38" s="186">
        <v>115</v>
      </c>
      <c r="J38" s="186"/>
      <c r="K38" s="186"/>
      <c r="L38" s="186">
        <v>190</v>
      </c>
      <c r="M38" s="186"/>
      <c r="N38" s="186" t="str">
        <f>IFERROR(INDEX(RemainingOnBoard_RAW!AJ:AJ,MATCH('IMO _2020_Dont Edit'!D38,RemainingOnBoard_RAW!B:B,0))," ")</f>
        <v xml:space="preserve"> </v>
      </c>
      <c r="O38" s="186" t="str">
        <f>IFERROR(INDEX(RemainingOnBoard_RAW!AK:AK,MATCH('IMO _2020_Dont Edit'!D38,RemainingOnBoard_RAW!B:B,0))," ")</f>
        <v xml:space="preserve"> </v>
      </c>
      <c r="P38" s="186" t="str">
        <f>IFERROR(INDEX(RemainingOnBoard_RAW!AL:AL,MATCH('IMO _2020_Dont Edit'!D38,RemainingOnBoard_RAW!B:B,0))," ")</f>
        <v xml:space="preserve"> </v>
      </c>
      <c r="Q38" s="186" t="str">
        <f>IFERROR(INDEX(RemainingOnBoard_RAW!AM:AM,MATCH('IMO _2020_Dont Edit'!D38,RemainingOnBoard_RAW!B:B,0))," ")</f>
        <v xml:space="preserve"> </v>
      </c>
      <c r="S38" s="188">
        <v>0.55000000000000004</v>
      </c>
      <c r="T38" s="188">
        <v>0.1</v>
      </c>
      <c r="U38" s="188">
        <v>0.15</v>
      </c>
      <c r="V38" s="188">
        <v>0.2</v>
      </c>
      <c r="X38" s="189"/>
      <c r="Y38" s="189"/>
      <c r="Z38" s="189"/>
      <c r="AA38" s="189"/>
      <c r="AB38" s="189"/>
      <c r="AC38" s="189"/>
      <c r="AD38" s="189"/>
      <c r="AF38" s="190"/>
      <c r="AG38" s="190"/>
      <c r="AH38" s="190"/>
      <c r="AI38" s="190"/>
      <c r="AJ38" s="189"/>
      <c r="AK38" s="189"/>
      <c r="AL38" s="189"/>
      <c r="AM38" s="189"/>
      <c r="AN38" s="232"/>
      <c r="AO38" s="262"/>
      <c r="AP38" s="262"/>
      <c r="AQ38" s="262"/>
      <c r="AR38" s="267"/>
      <c r="AT38" s="189"/>
      <c r="AU38" s="189"/>
      <c r="AV38" s="189"/>
      <c r="AW38" s="192"/>
      <c r="AY38" s="192"/>
      <c r="AZ38" s="192"/>
      <c r="BA38" s="192"/>
      <c r="BC38" s="191"/>
      <c r="BD38" s="191"/>
      <c r="BE38" s="191"/>
      <c r="BF38" s="184"/>
      <c r="BH38" s="245"/>
      <c r="BI38" s="245"/>
      <c r="BJ38" s="245"/>
      <c r="BK38" s="245"/>
      <c r="BL38" s="245"/>
      <c r="BM38" s="245"/>
      <c r="BN38" s="245"/>
      <c r="BO38" s="245"/>
      <c r="BP38" s="245"/>
      <c r="BQ38" s="245"/>
      <c r="BR38" s="286"/>
      <c r="BS38" s="245"/>
      <c r="BT38" s="245"/>
      <c r="BU38" s="245"/>
      <c r="BV38" s="245"/>
      <c r="BX38" s="245"/>
      <c r="BY38" s="245"/>
      <c r="BZ38" s="245"/>
      <c r="CA38" s="245"/>
      <c r="CB38" s="245"/>
      <c r="CC38" s="245"/>
      <c r="CG38" s="192" t="e">
        <f t="shared" si="14"/>
        <v>#N/A</v>
      </c>
      <c r="CH38" s="192" t="e">
        <f>INDEX('[2]Tank Cleaning Status'!$P:$P, MATCH(E38,'[2]Tank Cleaning Status'!$E:$E,0))</f>
        <v>#N/A</v>
      </c>
      <c r="CI38" s="192" t="e">
        <f t="shared" si="15"/>
        <v>#N/A</v>
      </c>
      <c r="CJ38" s="192" t="e">
        <f>INDEX('[2]Tank Cleaning Status'!$R:$R, MATCH(E38,'[2]Tank Cleaning Status'!$E:$E,0))</f>
        <v>#N/A</v>
      </c>
      <c r="CK38" s="192" t="e">
        <f t="shared" si="16"/>
        <v>#N/A</v>
      </c>
      <c r="CL38" s="192" t="e">
        <f>INDEX('[2]Tank Cleaning Status'!$T:$T, MATCH(E38,'[2]Tank Cleaning Status'!$E:$E,0))</f>
        <v>#N/A</v>
      </c>
      <c r="CM38" s="192" t="e">
        <f t="shared" si="17"/>
        <v>#N/A</v>
      </c>
      <c r="CN38" s="192" t="e">
        <f>INDEX('[2]Tank Cleaning Status'!$V:$V, MATCH(E38,'[2]Tank Cleaning Status'!$E:$E,0))</f>
        <v>#N/A</v>
      </c>
      <c r="CO38" s="192" t="e">
        <f t="shared" si="18"/>
        <v>#N/A</v>
      </c>
      <c r="CP38" s="192" t="e">
        <f>INDEX('[2]Tank Cleaning Status'!$X:$X, MATCH(E38,'[2]Tank Cleaning Status'!$E:$E,0))</f>
        <v>#N/A</v>
      </c>
      <c r="CQ38" s="192"/>
      <c r="CR38" s="192" t="e">
        <f t="shared" si="19"/>
        <v>#N/A</v>
      </c>
      <c r="CS38" s="192" t="e">
        <f>INDEX('[2]Tank Cleaning Status'!$AA:$AA, MATCH(E38,'[2]Tank Cleaning Status'!$E:$E,0))</f>
        <v>#N/A</v>
      </c>
      <c r="CT38" s="192" t="e">
        <f t="shared" si="20"/>
        <v>#N/A</v>
      </c>
      <c r="CU38" s="192" t="e">
        <f>INDEX('[2]Tank Cleaning Status'!$AC:$AC, MATCH(E38,'[2]Tank Cleaning Status'!$E:$E,0))</f>
        <v>#N/A</v>
      </c>
      <c r="CV38" s="192"/>
      <c r="CW38" s="192" t="e">
        <f t="shared" si="21"/>
        <v>#N/A</v>
      </c>
      <c r="CX38" s="192" t="e">
        <f>INDEX('[2]Tank Cleaning Status'!$AF:$AF, MATCH(E38,'[2]Tank Cleaning Status'!$E:$E,0))</f>
        <v>#N/A</v>
      </c>
      <c r="CY38" s="192" t="e">
        <f t="shared" si="22"/>
        <v>#N/A</v>
      </c>
      <c r="CZ38" s="192" t="e">
        <f>INDEX('[2]Tank Cleaning Status'!$AH:$AH, MATCH(E38,'[2]Tank Cleaning Status'!$E:$E,0))</f>
        <v>#N/A</v>
      </c>
      <c r="DA38" s="192"/>
      <c r="DB38" s="192" t="e">
        <f>INDEX('[2]Tank Cleaning Status'!$AJ:$AJ, MATCH(E38,'[2]Tank Cleaning Status'!$E:$E,0))</f>
        <v>#N/A</v>
      </c>
    </row>
    <row r="39" spans="1:106" x14ac:dyDescent="0.25">
      <c r="A39" s="247">
        <f>INDEX('[4]Handy -MR - LR2 Operators'!$H:$H,MATCH(E39,'[4]Handy -MR - LR2 Operators'!$B:$B,0))</f>
        <v>0</v>
      </c>
      <c r="B39" s="247" t="s">
        <v>393</v>
      </c>
      <c r="C39" s="98" t="s">
        <v>670</v>
      </c>
      <c r="D39" s="98">
        <v>9587843</v>
      </c>
      <c r="E39" s="139" t="s">
        <v>81</v>
      </c>
      <c r="F39" s="139" t="str">
        <f>INDEX('[5]TC IN Sheet - CONSOLIDATED'!$C:$C,MATCH(E39,'[5]TC IN Sheet - CONSOLIDATED'!$B:$B,0))</f>
        <v>Astella Acquisition SA</v>
      </c>
      <c r="G39" s="237">
        <v>43858</v>
      </c>
      <c r="H39" s="236">
        <f>IFERROR(INDEX(RemainingOnBoard_RAW!U:U,MATCH('IMO 2020_Operator''s Comment'!D39,RemainingOnBoard_RAW!B:B,0))," ")</f>
        <v>43780.241666666669</v>
      </c>
      <c r="I39" s="186">
        <f>IFERROR(INDEX(RemainingOnBoard_RAW!V:V,MATCH('IMO 2020_Operator''s Comment'!D39,RemainingOnBoard_RAW!B:B,0))," ")</f>
        <v>162.80000000000001</v>
      </c>
      <c r="J39" s="193">
        <f>IFERROR(INDEX(RemainingOnBoard_RAW!W:W,MATCH('IMO 2020_Operator''s Comment'!D39,RemainingOnBoard_RAW!B:B,0)),"")</f>
        <v>0</v>
      </c>
      <c r="K39" s="193">
        <f>IFERROR(INDEX(RemainingOnBoard_RAW!X:X,MATCH('IMO 2020_Operator''s Comment'!D39,RemainingOnBoard_RAW!B:B,0)),"")</f>
        <v>0</v>
      </c>
      <c r="L39" s="193">
        <f>IFERROR(INDEX(RemainingOnBoard_RAW!Y:Y,MATCH('IMO 2020_Operator''s Comment'!D39,RemainingOnBoard_RAW!B:B,0)),"")</f>
        <v>236.44</v>
      </c>
      <c r="M39" s="193"/>
      <c r="N39" s="193">
        <f>IFERROR(INDEX(RemainingOnBoard_RAW!AJ:AJ,MATCH('IMO 2020_Operator''s Comment'!D39,RemainingOnBoard_RAW!B:B,0))," ")</f>
        <v>2632.43</v>
      </c>
      <c r="O39" s="193">
        <f>IFERROR(INDEX(RemainingOnBoard_RAW!AK:AK,MATCH('IMO 2020_Operator''s Comment'!D39,RemainingOnBoard_RAW!B:B,0))," ")</f>
        <v>0</v>
      </c>
      <c r="P39" s="193">
        <f>IFERROR(INDEX(RemainingOnBoard_RAW!AL:AL,MATCH('IMO 2020_Operator''s Comment'!D39,RemainingOnBoard_RAW!B:B,0))," ")</f>
        <v>0</v>
      </c>
      <c r="Q39" s="193">
        <f>IFERROR(INDEX(RemainingOnBoard_RAW!AM:AM,MATCH('IMO 2020_Operator''s Comment'!D39,RemainingOnBoard_RAW!B:B,0))," ")</f>
        <v>586.11300000000006</v>
      </c>
      <c r="R39" s="194"/>
      <c r="S39" s="195">
        <v>0.45</v>
      </c>
      <c r="T39" s="195">
        <v>0.05</v>
      </c>
      <c r="U39" s="195">
        <v>0.17499999999999999</v>
      </c>
      <c r="V39" s="195">
        <v>0.32500000000000001</v>
      </c>
      <c r="W39" s="194"/>
      <c r="X39" s="196">
        <f>INDEX(Handy!T:T,MATCH('IMO 2020_Operator''s Comment'!E39,Handy!B:B,0))</f>
        <v>3.7</v>
      </c>
      <c r="Y39" s="196">
        <f>INDEX(Handy!U:U,MATCH('IMO 2020_Operator''s Comment'!E39,Handy!B:B,0))</f>
        <v>17.399999999999999</v>
      </c>
      <c r="Z39" s="196">
        <f>INDEX(Handy!V:V,MATCH('IMO 2020_Operator''s Comment'!E39,Handy!B:B,0))</f>
        <v>23.1</v>
      </c>
      <c r="AA39" s="196">
        <f>INDEX(Handy!W:W,MATCH('IMO 2020_Operator''s Comment'!E39,Handy!B:B,0))</f>
        <v>26.2</v>
      </c>
      <c r="AB39" s="196">
        <f t="shared" si="0"/>
        <v>15.092500000000001</v>
      </c>
      <c r="AC39" s="196">
        <f>IFERROR(INDEX('Monthly_Consumption _Trend'!R:R,MATCH('IMO 2020_Operator''s Comment'!D39,'Monthly_Consumption _Trend'!D:D,0))/30,"")</f>
        <v>8.6321000000000012</v>
      </c>
      <c r="AD39" s="196">
        <f t="shared" si="3"/>
        <v>8.6321000000000012</v>
      </c>
      <c r="AE39" s="194"/>
      <c r="AF39" s="197">
        <f t="shared" si="25"/>
        <v>0.81789492947585296</v>
      </c>
      <c r="AG39" s="197">
        <f t="shared" si="2"/>
        <v>0.18210507052414704</v>
      </c>
      <c r="AH39" s="197"/>
      <c r="AI39" s="197"/>
      <c r="AJ39" s="196">
        <f t="shared" si="4"/>
        <v>794.15320000000008</v>
      </c>
      <c r="AK39" s="196">
        <f t="shared" si="5"/>
        <v>526.55810000000008</v>
      </c>
      <c r="AL39" s="196">
        <f t="shared" si="6"/>
        <v>267.59510000000006</v>
      </c>
      <c r="AM39" s="196">
        <f t="shared" si="7"/>
        <v>129.48150000000001</v>
      </c>
      <c r="AN39" s="198">
        <v>3</v>
      </c>
      <c r="AO39" s="263" t="s">
        <v>703</v>
      </c>
      <c r="AP39" s="263">
        <v>2</v>
      </c>
      <c r="AQ39" s="263">
        <v>2</v>
      </c>
      <c r="AR39" s="268"/>
      <c r="AS39" s="194"/>
      <c r="AT39" s="196">
        <f t="shared" si="8"/>
        <v>267.59510000000006</v>
      </c>
      <c r="AU39" s="196">
        <f t="shared" si="9"/>
        <v>172.64200000000002</v>
      </c>
      <c r="AV39" s="196">
        <f t="shared" si="10"/>
        <v>129.48150000000001</v>
      </c>
      <c r="AW39" s="199" t="s">
        <v>529</v>
      </c>
      <c r="AX39" s="194"/>
      <c r="AY39" s="199" t="str">
        <f t="shared" si="24"/>
        <v>Okay</v>
      </c>
      <c r="AZ39" s="199" t="str">
        <f t="shared" si="24"/>
        <v>Okay</v>
      </c>
      <c r="BA39" s="199" t="str">
        <f t="shared" si="24"/>
        <v>High Stock</v>
      </c>
      <c r="BB39" s="194"/>
      <c r="BC39" s="191">
        <f t="shared" si="12"/>
        <v>0</v>
      </c>
      <c r="BD39" s="191">
        <f t="shared" si="12"/>
        <v>0</v>
      </c>
      <c r="BE39" s="191">
        <f t="shared" si="13"/>
        <v>33.3185</v>
      </c>
      <c r="BF39" s="139" t="s">
        <v>942</v>
      </c>
      <c r="BH39" s="287">
        <v>200</v>
      </c>
      <c r="BI39" s="286" t="s">
        <v>612</v>
      </c>
      <c r="BJ39" s="287">
        <v>160</v>
      </c>
      <c r="BK39" s="286" t="s">
        <v>612</v>
      </c>
      <c r="BL39" s="287">
        <f>BJ39</f>
        <v>160</v>
      </c>
      <c r="BM39" s="286" t="s">
        <v>612</v>
      </c>
      <c r="BN39" s="287"/>
      <c r="BO39" s="287"/>
      <c r="BP39" s="287"/>
      <c r="BQ39" s="287"/>
      <c r="BR39" s="287"/>
      <c r="BS39" s="287"/>
      <c r="BT39" s="286" t="s">
        <v>612</v>
      </c>
      <c r="BU39" s="287"/>
      <c r="BV39" s="286" t="s">
        <v>612</v>
      </c>
      <c r="BX39" s="287"/>
      <c r="BY39" s="286" t="s">
        <v>612</v>
      </c>
      <c r="BZ39" s="287"/>
      <c r="CA39" s="286" t="s">
        <v>612</v>
      </c>
      <c r="CB39" s="287"/>
      <c r="CC39" s="287"/>
      <c r="CG39" s="192">
        <f t="shared" si="14"/>
        <v>0</v>
      </c>
      <c r="CH39" s="192" t="str">
        <f>INDEX('[2]Tank Cleaning Status'!$P:$P, MATCH(E39,'[2]Tank Cleaning Status'!$E:$E,0))</f>
        <v>No</v>
      </c>
      <c r="CI39" s="192">
        <f t="shared" si="15"/>
        <v>0</v>
      </c>
      <c r="CJ39" s="192" t="str">
        <f>INDEX('[2]Tank Cleaning Status'!$R:$R, MATCH(E39,'[2]Tank Cleaning Status'!$E:$E,0))</f>
        <v>No</v>
      </c>
      <c r="CK39" s="192">
        <f t="shared" si="16"/>
        <v>0</v>
      </c>
      <c r="CL39" s="192" t="str">
        <f>INDEX('[2]Tank Cleaning Status'!$T:$T, MATCH(E39,'[2]Tank Cleaning Status'!$E:$E,0))</f>
        <v>No</v>
      </c>
      <c r="CM39" s="192">
        <f t="shared" si="17"/>
        <v>0</v>
      </c>
      <c r="CN39" s="192">
        <f>INDEX('[2]Tank Cleaning Status'!$V:$V, MATCH(E39,'[2]Tank Cleaning Status'!$E:$E,0))</f>
        <v>0</v>
      </c>
      <c r="CO39" s="192">
        <f t="shared" si="18"/>
        <v>0</v>
      </c>
      <c r="CP39" s="192">
        <f>INDEX('[2]Tank Cleaning Status'!$X:$X, MATCH(E39,'[2]Tank Cleaning Status'!$E:$E,0))</f>
        <v>0</v>
      </c>
      <c r="CQ39" s="312"/>
      <c r="CR39" s="192">
        <f t="shared" si="19"/>
        <v>0</v>
      </c>
      <c r="CS39" s="192" t="str">
        <f>INDEX('[2]Tank Cleaning Status'!$AA:$AA, MATCH(E39,'[2]Tank Cleaning Status'!$E:$E,0))</f>
        <v>No</v>
      </c>
      <c r="CT39" s="192">
        <f t="shared" si="20"/>
        <v>0</v>
      </c>
      <c r="CU39" s="192" t="str">
        <f>INDEX('[2]Tank Cleaning Status'!$AC:$AC, MATCH(E39,'[2]Tank Cleaning Status'!$E:$E,0))</f>
        <v>No</v>
      </c>
      <c r="CV39" s="312"/>
      <c r="CW39" s="192">
        <f t="shared" si="21"/>
        <v>0</v>
      </c>
      <c r="CX39" s="192" t="str">
        <f>INDEX('[2]Tank Cleaning Status'!$AF:$AF, MATCH(E39,'[2]Tank Cleaning Status'!$E:$E,0))</f>
        <v>No</v>
      </c>
      <c r="CY39" s="192">
        <f t="shared" si="22"/>
        <v>0</v>
      </c>
      <c r="CZ39" s="192" t="str">
        <f>INDEX('[2]Tank Cleaning Status'!$AH:$AH, MATCH(E39,'[2]Tank Cleaning Status'!$E:$E,0))</f>
        <v>No</v>
      </c>
      <c r="DA39" s="192"/>
      <c r="DB39" s="192">
        <f>INDEX('[2]Tank Cleaning Status'!$AJ:$AJ, MATCH(E39,'[2]Tank Cleaning Status'!$E:$E,0))</f>
        <v>0</v>
      </c>
    </row>
    <row r="40" spans="1:106" s="194" customFormat="1" ht="51.75" x14ac:dyDescent="0.25">
      <c r="A40" s="247" t="str">
        <f>INDEX('[4]Handy -MR - LR2 Operators'!$H:$H,MATCH(E40,'[4]Handy -MR - LR2 Operators'!$B:$B,0))</f>
        <v>MVK</v>
      </c>
      <c r="B40" s="247" t="s">
        <v>393</v>
      </c>
      <c r="C40" s="98" t="s">
        <v>395</v>
      </c>
      <c r="D40" s="98">
        <v>9383974</v>
      </c>
      <c r="E40" s="139" t="s">
        <v>87</v>
      </c>
      <c r="F40" s="139"/>
      <c r="G40" s="237"/>
      <c r="H40" s="236">
        <f>IFERROR(INDEX(RemainingOnBoard_RAW!U:U,MATCH('IMO 2020_Operator''s Comment'!D40,RemainingOnBoard_RAW!B:B,0))," ")</f>
        <v>43781.208333333336</v>
      </c>
      <c r="I40" s="186">
        <f>IFERROR(INDEX(RemainingOnBoard_RAW!V:V,MATCH('IMO 2020_Operator''s Comment'!D40,RemainingOnBoard_RAW!B:B,0))," ")</f>
        <v>203.298</v>
      </c>
      <c r="J40" s="193">
        <f>IFERROR(INDEX(RemainingOnBoard_RAW!W:W,MATCH('IMO 2020_Operator''s Comment'!D40,RemainingOnBoard_RAW!B:B,0)),"")</f>
        <v>0</v>
      </c>
      <c r="K40" s="193">
        <f>IFERROR(INDEX(RemainingOnBoard_RAW!X:X,MATCH('IMO 2020_Operator''s Comment'!D40,RemainingOnBoard_RAW!B:B,0)),"")</f>
        <v>0</v>
      </c>
      <c r="L40" s="193">
        <f>IFERROR(INDEX(RemainingOnBoard_RAW!Y:Y,MATCH('IMO 2020_Operator''s Comment'!D40,RemainingOnBoard_RAW!B:B,0)),"")</f>
        <v>144.99</v>
      </c>
      <c r="M40" s="193"/>
      <c r="N40" s="193">
        <f>IFERROR(INDEX(RemainingOnBoard_RAW!AJ:AJ,MATCH('IMO 2020_Operator''s Comment'!D40,RemainingOnBoard_RAW!B:B,0))," ")</f>
        <v>4461.9030000000002</v>
      </c>
      <c r="O40" s="193">
        <f>IFERROR(INDEX(RemainingOnBoard_RAW!AK:AK,MATCH('IMO 2020_Operator''s Comment'!D40,RemainingOnBoard_RAW!B:B,0))," ")</f>
        <v>0</v>
      </c>
      <c r="P40" s="193">
        <f>IFERROR(INDEX(RemainingOnBoard_RAW!AL:AL,MATCH('IMO 2020_Operator''s Comment'!D40,RemainingOnBoard_RAW!B:B,0))," ")</f>
        <v>0</v>
      </c>
      <c r="Q40" s="193">
        <f>IFERROR(INDEX(RemainingOnBoard_RAW!AM:AM,MATCH('IMO 2020_Operator''s Comment'!D40,RemainingOnBoard_RAW!B:B,0))," ")</f>
        <v>155.5</v>
      </c>
      <c r="S40" s="195">
        <v>0.45</v>
      </c>
      <c r="T40" s="195">
        <v>0.05</v>
      </c>
      <c r="U40" s="195">
        <v>0.17499999999999999</v>
      </c>
      <c r="V40" s="195">
        <v>0.32500000000000001</v>
      </c>
      <c r="X40" s="196">
        <f>INDEX(Handy!T:T,MATCH('IMO 2020_Operator''s Comment'!E40,Handy!B:B,0))</f>
        <v>3.9</v>
      </c>
      <c r="Y40" s="196">
        <f>INDEX(Handy!U:U,MATCH('IMO 2020_Operator''s Comment'!E40,Handy!B:B,0))</f>
        <v>17.5</v>
      </c>
      <c r="Z40" s="196">
        <f>INDEX(Handy!V:V,MATCH('IMO 2020_Operator''s Comment'!E40,Handy!B:B,0))</f>
        <v>26.1</v>
      </c>
      <c r="AA40" s="196">
        <f>INDEX(Handy!W:W,MATCH('IMO 2020_Operator''s Comment'!E40,Handy!B:B,0))</f>
        <v>29.7</v>
      </c>
      <c r="AB40" s="196">
        <f t="shared" si="0"/>
        <v>16.850000000000001</v>
      </c>
      <c r="AC40" s="196">
        <f>IFERROR(INDEX('Monthly_Consumption _Trend'!R:R,MATCH('IMO 2020_Operator''s Comment'!D40,'Monthly_Consumption _Trend'!D:D,0))/30,"")</f>
        <v>13.918669999999999</v>
      </c>
      <c r="AD40" s="196">
        <f t="shared" si="3"/>
        <v>13.918669999999999</v>
      </c>
      <c r="AF40" s="197">
        <f t="shared" si="25"/>
        <v>0.96632306082011898</v>
      </c>
      <c r="AG40" s="197">
        <f t="shared" si="2"/>
        <v>3.3676939179881016E-2</v>
      </c>
      <c r="AH40" s="197"/>
      <c r="AI40" s="197"/>
      <c r="AJ40" s="196">
        <f t="shared" si="4"/>
        <v>1280.5176399999998</v>
      </c>
      <c r="AK40" s="196">
        <f t="shared" si="5"/>
        <v>849.03886999999997</v>
      </c>
      <c r="AL40" s="196">
        <f t="shared" si="6"/>
        <v>431.47876999999994</v>
      </c>
      <c r="AM40" s="196">
        <f t="shared" si="7"/>
        <v>208.78004999999999</v>
      </c>
      <c r="AN40" s="198">
        <v>3</v>
      </c>
      <c r="AO40" s="263" t="s">
        <v>730</v>
      </c>
      <c r="AP40" s="263">
        <v>2</v>
      </c>
      <c r="AQ40" s="263">
        <v>2</v>
      </c>
      <c r="AR40" s="268">
        <v>0.95</v>
      </c>
      <c r="AT40" s="196">
        <f t="shared" si="8"/>
        <v>431.47876999999994</v>
      </c>
      <c r="AU40" s="196">
        <f t="shared" si="9"/>
        <v>278.37339999999995</v>
      </c>
      <c r="AV40" s="196">
        <f t="shared" si="10"/>
        <v>208.78004999999999</v>
      </c>
      <c r="AW40" s="199" t="s">
        <v>529</v>
      </c>
      <c r="AY40" s="199" t="str">
        <f t="shared" si="24"/>
        <v>Okay</v>
      </c>
      <c r="AZ40" s="199" t="str">
        <f t="shared" si="24"/>
        <v>Okay</v>
      </c>
      <c r="BA40" s="199" t="str">
        <f t="shared" si="24"/>
        <v>Okay</v>
      </c>
      <c r="BC40" s="191">
        <f t="shared" si="12"/>
        <v>0</v>
      </c>
      <c r="BD40" s="191">
        <f t="shared" si="12"/>
        <v>0</v>
      </c>
      <c r="BE40" s="191">
        <f t="shared" si="13"/>
        <v>0</v>
      </c>
      <c r="BF40" s="263" t="s">
        <v>1023</v>
      </c>
      <c r="BH40" s="287">
        <v>317</v>
      </c>
      <c r="BI40" s="286" t="s">
        <v>612</v>
      </c>
      <c r="BJ40" s="287">
        <v>210</v>
      </c>
      <c r="BK40" s="286" t="s">
        <v>612</v>
      </c>
      <c r="BL40" s="287">
        <f t="shared" ref="BL40:BL44" si="28">BJ40</f>
        <v>210</v>
      </c>
      <c r="BM40" s="286" t="s">
        <v>612</v>
      </c>
      <c r="BN40" s="287"/>
      <c r="BO40" s="287"/>
      <c r="BP40" s="287"/>
      <c r="BQ40" s="287"/>
      <c r="BR40" s="287"/>
      <c r="BS40" s="287"/>
      <c r="BT40" s="286" t="s">
        <v>612</v>
      </c>
      <c r="BU40" s="287"/>
      <c r="BV40" s="286" t="s">
        <v>612</v>
      </c>
      <c r="BX40" s="287"/>
      <c r="BY40" s="286" t="s">
        <v>612</v>
      </c>
      <c r="BZ40" s="287"/>
      <c r="CA40" s="286" t="s">
        <v>612</v>
      </c>
      <c r="CB40" s="287"/>
      <c r="CC40" s="287"/>
      <c r="CG40" s="192">
        <f t="shared" si="14"/>
        <v>0</v>
      </c>
      <c r="CH40" s="192" t="str">
        <f>INDEX('[2]Tank Cleaning Status'!$P:$P, MATCH(E40,'[2]Tank Cleaning Status'!$E:$E,0))</f>
        <v>No</v>
      </c>
      <c r="CI40" s="192">
        <f t="shared" si="15"/>
        <v>0</v>
      </c>
      <c r="CJ40" s="192" t="str">
        <f>INDEX('[2]Tank Cleaning Status'!$R:$R, MATCH(E40,'[2]Tank Cleaning Status'!$E:$E,0))</f>
        <v>No</v>
      </c>
      <c r="CK40" s="192">
        <f t="shared" si="16"/>
        <v>0</v>
      </c>
      <c r="CL40" s="192" t="str">
        <f>INDEX('[2]Tank Cleaning Status'!$T:$T, MATCH(E40,'[2]Tank Cleaning Status'!$E:$E,0))</f>
        <v>No</v>
      </c>
      <c r="CM40" s="192">
        <f t="shared" si="17"/>
        <v>0</v>
      </c>
      <c r="CN40" s="192">
        <f>INDEX('[2]Tank Cleaning Status'!$V:$V, MATCH(E40,'[2]Tank Cleaning Status'!$E:$E,0))</f>
        <v>0</v>
      </c>
      <c r="CO40" s="192">
        <f t="shared" si="18"/>
        <v>0</v>
      </c>
      <c r="CP40" s="192">
        <f>INDEX('[2]Tank Cleaning Status'!$X:$X, MATCH(E40,'[2]Tank Cleaning Status'!$E:$E,0))</f>
        <v>0</v>
      </c>
      <c r="CQ40" s="199"/>
      <c r="CR40" s="192">
        <f t="shared" si="19"/>
        <v>0</v>
      </c>
      <c r="CS40" s="192" t="str">
        <f>INDEX('[2]Tank Cleaning Status'!$AA:$AA, MATCH(E40,'[2]Tank Cleaning Status'!$E:$E,0))</f>
        <v>No</v>
      </c>
      <c r="CT40" s="192">
        <f t="shared" si="20"/>
        <v>0</v>
      </c>
      <c r="CU40" s="192" t="str">
        <f>INDEX('[2]Tank Cleaning Status'!$AC:$AC, MATCH(E40,'[2]Tank Cleaning Status'!$E:$E,0))</f>
        <v>No</v>
      </c>
      <c r="CV40" s="199"/>
      <c r="CW40" s="192">
        <f t="shared" si="21"/>
        <v>0</v>
      </c>
      <c r="CX40" s="192" t="str">
        <f>INDEX('[2]Tank Cleaning Status'!$AF:$AF, MATCH(E40,'[2]Tank Cleaning Status'!$E:$E,0))</f>
        <v>No</v>
      </c>
      <c r="CY40" s="192">
        <f t="shared" si="22"/>
        <v>0</v>
      </c>
      <c r="CZ40" s="192" t="str">
        <f>INDEX('[2]Tank Cleaning Status'!$AH:$AH, MATCH(E40,'[2]Tank Cleaning Status'!$E:$E,0))</f>
        <v>No</v>
      </c>
      <c r="DA40" s="192"/>
      <c r="DB40" s="192">
        <f>INDEX('[2]Tank Cleaning Status'!$AJ:$AJ, MATCH(E40,'[2]Tank Cleaning Status'!$E:$E,0))</f>
        <v>0</v>
      </c>
    </row>
    <row r="41" spans="1:106" s="194" customFormat="1" x14ac:dyDescent="0.25">
      <c r="A41" s="247" t="str">
        <f>INDEX('[4]Handy -MR - LR2 Operators'!$H:$H,MATCH(E41,'[4]Handy -MR - LR2 Operators'!$B:$B,0))</f>
        <v>MVK</v>
      </c>
      <c r="B41" s="247" t="s">
        <v>393</v>
      </c>
      <c r="C41" s="98" t="s">
        <v>395</v>
      </c>
      <c r="D41" s="98">
        <v>9464560</v>
      </c>
      <c r="E41" s="139" t="s">
        <v>91</v>
      </c>
      <c r="F41" s="139"/>
      <c r="G41" s="237"/>
      <c r="H41" s="236">
        <f>IFERROR(INDEX(RemainingOnBoard_RAW!U:U,MATCH('IMO 2020_Operator''s Comment'!D41,RemainingOnBoard_RAW!B:B,0))," ")</f>
        <v>43780.708333333336</v>
      </c>
      <c r="I41" s="186">
        <f>IFERROR(INDEX(RemainingOnBoard_RAW!V:V,MATCH('IMO 2020_Operator''s Comment'!D41,RemainingOnBoard_RAW!B:B,0))," ")</f>
        <v>206</v>
      </c>
      <c r="J41" s="193">
        <f>IFERROR(INDEX(RemainingOnBoard_RAW!W:W,MATCH('IMO 2020_Operator''s Comment'!D41,RemainingOnBoard_RAW!B:B,0)),"")</f>
        <v>0</v>
      </c>
      <c r="K41" s="193">
        <f>IFERROR(INDEX(RemainingOnBoard_RAW!X:X,MATCH('IMO 2020_Operator''s Comment'!D41,RemainingOnBoard_RAW!B:B,0)),"")</f>
        <v>0</v>
      </c>
      <c r="L41" s="193">
        <f>IFERROR(INDEX(RemainingOnBoard_RAW!Y:Y,MATCH('IMO 2020_Operator''s Comment'!D41,RemainingOnBoard_RAW!B:B,0)),"")</f>
        <v>335.6</v>
      </c>
      <c r="M41" s="193"/>
      <c r="N41" s="193">
        <f>IFERROR(INDEX(RemainingOnBoard_RAW!AJ:AJ,MATCH('IMO 2020_Operator''s Comment'!D41,RemainingOnBoard_RAW!B:B,0))," ")</f>
        <v>4710.2</v>
      </c>
      <c r="O41" s="193">
        <f>IFERROR(INDEX(RemainingOnBoard_RAW!AK:AK,MATCH('IMO 2020_Operator''s Comment'!D41,RemainingOnBoard_RAW!B:B,0))," ")</f>
        <v>0</v>
      </c>
      <c r="P41" s="193">
        <f>IFERROR(INDEX(RemainingOnBoard_RAW!AL:AL,MATCH('IMO 2020_Operator''s Comment'!D41,RemainingOnBoard_RAW!B:B,0))," ")</f>
        <v>0</v>
      </c>
      <c r="Q41" s="193">
        <f>IFERROR(INDEX(RemainingOnBoard_RAW!AM:AM,MATCH('IMO 2020_Operator''s Comment'!D41,RemainingOnBoard_RAW!B:B,0))," ")</f>
        <v>711.6</v>
      </c>
      <c r="S41" s="195">
        <v>0.45</v>
      </c>
      <c r="T41" s="195">
        <v>0.05</v>
      </c>
      <c r="U41" s="195">
        <v>0.17499999999999999</v>
      </c>
      <c r="V41" s="195">
        <v>0.32500000000000001</v>
      </c>
      <c r="X41" s="196">
        <f>INDEX(Handy!T:T,MATCH('IMO 2020_Operator''s Comment'!E41,Handy!B:B,0))</f>
        <v>4.0999999999999996</v>
      </c>
      <c r="Y41" s="196">
        <f>INDEX(Handy!U:U,MATCH('IMO 2020_Operator''s Comment'!E41,Handy!B:B,0))</f>
        <v>17.600000000000001</v>
      </c>
      <c r="Z41" s="196">
        <f>INDEX(Handy!V:V,MATCH('IMO 2020_Operator''s Comment'!E41,Handy!B:B,0))</f>
        <v>21.9</v>
      </c>
      <c r="AA41" s="196">
        <f>INDEX(Handy!W:W,MATCH('IMO 2020_Operator''s Comment'!E41,Handy!B:B,0))</f>
        <v>24.5</v>
      </c>
      <c r="AB41" s="196">
        <f t="shared" si="0"/>
        <v>14.52</v>
      </c>
      <c r="AC41" s="196">
        <f>IFERROR(INDEX('Monthly_Consumption _Trend'!R:R,MATCH('IMO 2020_Operator''s Comment'!D41,'Monthly_Consumption _Trend'!D:D,0))/30,"")</f>
        <v>14.740666666666666</v>
      </c>
      <c r="AD41" s="196">
        <f t="shared" si="3"/>
        <v>14.52</v>
      </c>
      <c r="AF41" s="197">
        <f t="shared" si="25"/>
        <v>0.86875207495665641</v>
      </c>
      <c r="AG41" s="197">
        <f t="shared" si="2"/>
        <v>0.13124792504334359</v>
      </c>
      <c r="AH41" s="197"/>
      <c r="AI41" s="197"/>
      <c r="AJ41" s="196">
        <f t="shared" si="4"/>
        <v>1335.84</v>
      </c>
      <c r="AK41" s="196">
        <f t="shared" si="5"/>
        <v>885.72</v>
      </c>
      <c r="AL41" s="196">
        <f t="shared" si="6"/>
        <v>450.12</v>
      </c>
      <c r="AM41" s="196">
        <f t="shared" si="7"/>
        <v>217.79999999999998</v>
      </c>
      <c r="AN41" s="198">
        <v>3</v>
      </c>
      <c r="AO41" s="263" t="s">
        <v>693</v>
      </c>
      <c r="AP41" s="263">
        <v>2</v>
      </c>
      <c r="AQ41" s="263">
        <v>2</v>
      </c>
      <c r="AR41" s="268"/>
      <c r="AT41" s="196">
        <f t="shared" si="8"/>
        <v>450.12</v>
      </c>
      <c r="AU41" s="196">
        <f t="shared" si="9"/>
        <v>290.39999999999998</v>
      </c>
      <c r="AV41" s="196">
        <f t="shared" si="10"/>
        <v>217.79999999999998</v>
      </c>
      <c r="AW41" s="199" t="s">
        <v>529</v>
      </c>
      <c r="AY41" s="199" t="str">
        <f t="shared" si="24"/>
        <v>Okay</v>
      </c>
      <c r="AZ41" s="199" t="str">
        <f t="shared" si="24"/>
        <v>Okay</v>
      </c>
      <c r="BA41" s="199" t="str">
        <f t="shared" si="24"/>
        <v>Okay</v>
      </c>
      <c r="BC41" s="191">
        <f t="shared" si="12"/>
        <v>0</v>
      </c>
      <c r="BD41" s="191">
        <f t="shared" si="12"/>
        <v>0</v>
      </c>
      <c r="BE41" s="191">
        <f t="shared" si="13"/>
        <v>0</v>
      </c>
      <c r="BF41" s="139" t="s">
        <v>1024</v>
      </c>
      <c r="BH41" s="287">
        <v>307</v>
      </c>
      <c r="BI41" s="286" t="s">
        <v>612</v>
      </c>
      <c r="BJ41" s="287">
        <v>203</v>
      </c>
      <c r="BK41" s="286" t="s">
        <v>612</v>
      </c>
      <c r="BL41" s="287">
        <f t="shared" si="28"/>
        <v>203</v>
      </c>
      <c r="BM41" s="286" t="s">
        <v>612</v>
      </c>
      <c r="BN41" s="287"/>
      <c r="BO41" s="287"/>
      <c r="BP41" s="287"/>
      <c r="BQ41" s="287"/>
      <c r="BR41" s="287"/>
      <c r="BS41" s="287"/>
      <c r="BT41" s="286" t="s">
        <v>612</v>
      </c>
      <c r="BU41" s="287"/>
      <c r="BV41" s="286" t="s">
        <v>612</v>
      </c>
      <c r="BX41" s="287"/>
      <c r="BY41" s="286" t="s">
        <v>612</v>
      </c>
      <c r="BZ41" s="287"/>
      <c r="CA41" s="286" t="s">
        <v>612</v>
      </c>
      <c r="CB41" s="287"/>
      <c r="CC41" s="287"/>
      <c r="CG41" s="192">
        <f t="shared" si="14"/>
        <v>0</v>
      </c>
      <c r="CH41" s="192" t="str">
        <f>INDEX('[2]Tank Cleaning Status'!$P:$P, MATCH(E41,'[2]Tank Cleaning Status'!$E:$E,0))</f>
        <v>No</v>
      </c>
      <c r="CI41" s="192">
        <f t="shared" si="15"/>
        <v>0</v>
      </c>
      <c r="CJ41" s="192" t="str">
        <f>INDEX('[2]Tank Cleaning Status'!$R:$R, MATCH(E41,'[2]Tank Cleaning Status'!$E:$E,0))</f>
        <v>No</v>
      </c>
      <c r="CK41" s="192">
        <f t="shared" si="16"/>
        <v>0</v>
      </c>
      <c r="CL41" s="192" t="str">
        <f>INDEX('[2]Tank Cleaning Status'!$T:$T, MATCH(E41,'[2]Tank Cleaning Status'!$E:$E,0))</f>
        <v>No</v>
      </c>
      <c r="CM41" s="192">
        <f t="shared" si="17"/>
        <v>0</v>
      </c>
      <c r="CN41" s="192">
        <f>INDEX('[2]Tank Cleaning Status'!$V:$V, MATCH(E41,'[2]Tank Cleaning Status'!$E:$E,0))</f>
        <v>0</v>
      </c>
      <c r="CO41" s="192">
        <f t="shared" si="18"/>
        <v>0</v>
      </c>
      <c r="CP41" s="192">
        <f>INDEX('[2]Tank Cleaning Status'!$X:$X, MATCH(E41,'[2]Tank Cleaning Status'!$E:$E,0))</f>
        <v>0</v>
      </c>
      <c r="CQ41" s="199"/>
      <c r="CR41" s="192">
        <f t="shared" si="19"/>
        <v>0</v>
      </c>
      <c r="CS41" s="192" t="str">
        <f>INDEX('[2]Tank Cleaning Status'!$AA:$AA, MATCH(E41,'[2]Tank Cleaning Status'!$E:$E,0))</f>
        <v>No</v>
      </c>
      <c r="CT41" s="192">
        <f t="shared" si="20"/>
        <v>0</v>
      </c>
      <c r="CU41" s="192" t="str">
        <f>INDEX('[2]Tank Cleaning Status'!$AC:$AC, MATCH(E41,'[2]Tank Cleaning Status'!$E:$E,0))</f>
        <v>No</v>
      </c>
      <c r="CV41" s="199"/>
      <c r="CW41" s="192">
        <f t="shared" si="21"/>
        <v>0</v>
      </c>
      <c r="CX41" s="192" t="str">
        <f>INDEX('[2]Tank Cleaning Status'!$AF:$AF, MATCH(E41,'[2]Tank Cleaning Status'!$E:$E,0))</f>
        <v>No</v>
      </c>
      <c r="CY41" s="192">
        <f t="shared" si="22"/>
        <v>0</v>
      </c>
      <c r="CZ41" s="192" t="str">
        <f>INDEX('[2]Tank Cleaning Status'!$AH:$AH, MATCH(E41,'[2]Tank Cleaning Status'!$E:$E,0))</f>
        <v>No</v>
      </c>
      <c r="DA41" s="192"/>
      <c r="DB41" s="192">
        <f>INDEX('[2]Tank Cleaning Status'!$AJ:$AJ, MATCH(E41,'[2]Tank Cleaning Status'!$E:$E,0))</f>
        <v>0</v>
      </c>
    </row>
    <row r="42" spans="1:106" s="194" customFormat="1" x14ac:dyDescent="0.25">
      <c r="A42" s="247" t="str">
        <f>INDEX('[4]Handy -MR - LR2 Operators'!$H:$H,MATCH(E42,'[4]Handy -MR - LR2 Operators'!$B:$B,0))</f>
        <v>MVK</v>
      </c>
      <c r="B42" s="247" t="s">
        <v>393</v>
      </c>
      <c r="C42" s="98" t="s">
        <v>395</v>
      </c>
      <c r="D42" s="98">
        <v>9383962</v>
      </c>
      <c r="E42" s="139" t="s">
        <v>89</v>
      </c>
      <c r="F42" s="139"/>
      <c r="G42" s="237"/>
      <c r="H42" s="236">
        <f>IFERROR(INDEX(RemainingOnBoard_RAW!U:U,MATCH('IMO 2020_Operator''s Comment'!D42,RemainingOnBoard_RAW!B:B,0))," ")</f>
        <v>43780.416666666664</v>
      </c>
      <c r="I42" s="186">
        <f>IFERROR(INDEX(RemainingOnBoard_RAW!V:V,MATCH('IMO 2020_Operator''s Comment'!D42,RemainingOnBoard_RAW!B:B,0))," ")</f>
        <v>95.5</v>
      </c>
      <c r="J42" s="193">
        <f>IFERROR(INDEX(RemainingOnBoard_RAW!W:W,MATCH('IMO 2020_Operator''s Comment'!D42,RemainingOnBoard_RAW!B:B,0)),"")</f>
        <v>0</v>
      </c>
      <c r="K42" s="193">
        <f>IFERROR(INDEX(RemainingOnBoard_RAW!X:X,MATCH('IMO 2020_Operator''s Comment'!D42,RemainingOnBoard_RAW!B:B,0)),"")</f>
        <v>0</v>
      </c>
      <c r="L42" s="193">
        <f>IFERROR(INDEX(RemainingOnBoard_RAW!Y:Y,MATCH('IMO 2020_Operator''s Comment'!D42,RemainingOnBoard_RAW!B:B,0)),"")</f>
        <v>142.5</v>
      </c>
      <c r="M42" s="193"/>
      <c r="N42" s="193">
        <f>IFERROR(INDEX(RemainingOnBoard_RAW!AJ:AJ,MATCH('IMO 2020_Operator''s Comment'!D42,RemainingOnBoard_RAW!B:B,0))," ")</f>
        <v>3459.86</v>
      </c>
      <c r="O42" s="193">
        <f>IFERROR(INDEX(RemainingOnBoard_RAW!AK:AK,MATCH('IMO 2020_Operator''s Comment'!D42,RemainingOnBoard_RAW!B:B,0))," ")</f>
        <v>0</v>
      </c>
      <c r="P42" s="193">
        <f>IFERROR(INDEX(RemainingOnBoard_RAW!AL:AL,MATCH('IMO 2020_Operator''s Comment'!D42,RemainingOnBoard_RAW!B:B,0))," ")</f>
        <v>0</v>
      </c>
      <c r="Q42" s="193">
        <f>IFERROR(INDEX(RemainingOnBoard_RAW!AM:AM,MATCH('IMO 2020_Operator''s Comment'!D42,RemainingOnBoard_RAW!B:B,0))," ")</f>
        <v>531.32000000000005</v>
      </c>
      <c r="S42" s="195">
        <v>0.45</v>
      </c>
      <c r="T42" s="195">
        <v>0.05</v>
      </c>
      <c r="U42" s="195">
        <v>0.17499999999999999</v>
      </c>
      <c r="V42" s="195">
        <v>0.32500000000000001</v>
      </c>
      <c r="X42" s="196">
        <f>INDEX(Handy!T:T,MATCH('IMO 2020_Operator''s Comment'!E42,Handy!B:B,0))</f>
        <v>3.7</v>
      </c>
      <c r="Y42" s="196">
        <f>INDEX(Handy!U:U,MATCH('IMO 2020_Operator''s Comment'!E42,Handy!B:B,0))</f>
        <v>17.3</v>
      </c>
      <c r="Z42" s="196">
        <f>INDEX(Handy!V:V,MATCH('IMO 2020_Operator''s Comment'!E42,Handy!B:B,0))</f>
        <v>20</v>
      </c>
      <c r="AA42" s="196">
        <f>INDEX(Handy!W:W,MATCH('IMO 2020_Operator''s Comment'!E42,Handy!B:B,0))</f>
        <v>22.6</v>
      </c>
      <c r="AB42" s="196">
        <f t="shared" si="0"/>
        <v>13.375</v>
      </c>
      <c r="AC42" s="196">
        <f>IFERROR(INDEX('Monthly_Consumption _Trend'!R:R,MATCH('IMO 2020_Operator''s Comment'!D42,'Monthly_Consumption _Trend'!D:D,0))/30,"")</f>
        <v>11.185533333333332</v>
      </c>
      <c r="AD42" s="196">
        <f t="shared" si="3"/>
        <v>11.185533333333332</v>
      </c>
      <c r="AF42" s="197">
        <f t="shared" si="25"/>
        <v>0.86687646260003304</v>
      </c>
      <c r="AG42" s="197">
        <f t="shared" si="2"/>
        <v>0.13312353739996696</v>
      </c>
      <c r="AH42" s="197"/>
      <c r="AI42" s="197"/>
      <c r="AJ42" s="196">
        <f t="shared" si="4"/>
        <v>1029.0690666666665</v>
      </c>
      <c r="AK42" s="196">
        <f t="shared" si="5"/>
        <v>682.31753333333324</v>
      </c>
      <c r="AL42" s="196">
        <f t="shared" si="6"/>
        <v>346.75153333333327</v>
      </c>
      <c r="AM42" s="196">
        <f t="shared" si="7"/>
        <v>167.78299999999999</v>
      </c>
      <c r="AN42" s="198">
        <v>3</v>
      </c>
      <c r="AO42" s="263" t="s">
        <v>692</v>
      </c>
      <c r="AP42" s="263">
        <v>2</v>
      </c>
      <c r="AQ42" s="263">
        <v>2</v>
      </c>
      <c r="AR42" s="268"/>
      <c r="AT42" s="196">
        <f t="shared" si="8"/>
        <v>346.75153333333327</v>
      </c>
      <c r="AU42" s="196">
        <f t="shared" si="9"/>
        <v>223.71066666666664</v>
      </c>
      <c r="AV42" s="196">
        <f t="shared" si="10"/>
        <v>167.78299999999999</v>
      </c>
      <c r="AW42" s="199" t="s">
        <v>529</v>
      </c>
      <c r="AY42" s="199" t="str">
        <f t="shared" si="24"/>
        <v>Okay</v>
      </c>
      <c r="AZ42" s="199" t="str">
        <f t="shared" si="24"/>
        <v>Okay</v>
      </c>
      <c r="BA42" s="199" t="str">
        <f t="shared" si="24"/>
        <v>Okay</v>
      </c>
      <c r="BC42" s="191">
        <f t="shared" si="12"/>
        <v>0</v>
      </c>
      <c r="BD42" s="191">
        <f t="shared" si="12"/>
        <v>0</v>
      </c>
      <c r="BE42" s="191">
        <f t="shared" si="13"/>
        <v>0</v>
      </c>
      <c r="BF42" s="139"/>
      <c r="BH42" s="287">
        <v>295</v>
      </c>
      <c r="BI42" s="286" t="s">
        <v>613</v>
      </c>
      <c r="BJ42" s="287">
        <v>195</v>
      </c>
      <c r="BK42" s="286" t="s">
        <v>612</v>
      </c>
      <c r="BL42" s="287">
        <f t="shared" si="28"/>
        <v>195</v>
      </c>
      <c r="BM42" s="286" t="s">
        <v>612</v>
      </c>
      <c r="BN42" s="287"/>
      <c r="BO42" s="287"/>
      <c r="BP42" s="287"/>
      <c r="BQ42" s="287"/>
      <c r="BR42" s="287"/>
      <c r="BS42" s="287"/>
      <c r="BT42" s="286" t="s">
        <v>613</v>
      </c>
      <c r="BU42" s="287"/>
      <c r="BV42" s="286" t="s">
        <v>613</v>
      </c>
      <c r="BX42" s="287"/>
      <c r="BY42" s="286" t="s">
        <v>612</v>
      </c>
      <c r="BZ42" s="287"/>
      <c r="CA42" s="286" t="s">
        <v>612</v>
      </c>
      <c r="CB42" s="287"/>
      <c r="CC42" s="287"/>
      <c r="CG42" s="192">
        <f t="shared" si="14"/>
        <v>1</v>
      </c>
      <c r="CH42" s="192" t="str">
        <f>INDEX('[2]Tank Cleaning Status'!$P:$P, MATCH(E42,'[2]Tank Cleaning Status'!$E:$E,0))</f>
        <v>No</v>
      </c>
      <c r="CI42" s="192">
        <f t="shared" si="15"/>
        <v>0</v>
      </c>
      <c r="CJ42" s="192" t="str">
        <f>INDEX('[2]Tank Cleaning Status'!$R:$R, MATCH(E42,'[2]Tank Cleaning Status'!$E:$E,0))</f>
        <v>No</v>
      </c>
      <c r="CK42" s="192">
        <f t="shared" si="16"/>
        <v>0</v>
      </c>
      <c r="CL42" s="192" t="str">
        <f>INDEX('[2]Tank Cleaning Status'!$T:$T, MATCH(E42,'[2]Tank Cleaning Status'!$E:$E,0))</f>
        <v>No</v>
      </c>
      <c r="CM42" s="192">
        <f t="shared" si="17"/>
        <v>0</v>
      </c>
      <c r="CN42" s="192">
        <f>INDEX('[2]Tank Cleaning Status'!$V:$V, MATCH(E42,'[2]Tank Cleaning Status'!$E:$E,0))</f>
        <v>0</v>
      </c>
      <c r="CO42" s="192">
        <f t="shared" si="18"/>
        <v>0</v>
      </c>
      <c r="CP42" s="192">
        <f>INDEX('[2]Tank Cleaning Status'!$X:$X, MATCH(E42,'[2]Tank Cleaning Status'!$E:$E,0))</f>
        <v>0</v>
      </c>
      <c r="CQ42" s="199"/>
      <c r="CR42" s="192">
        <f t="shared" si="19"/>
        <v>1</v>
      </c>
      <c r="CS42" s="192" t="str">
        <f>INDEX('[2]Tank Cleaning Status'!$AA:$AA, MATCH(E42,'[2]Tank Cleaning Status'!$E:$E,0))</f>
        <v>No</v>
      </c>
      <c r="CT42" s="192">
        <f t="shared" si="20"/>
        <v>1</v>
      </c>
      <c r="CU42" s="192" t="str">
        <f>INDEX('[2]Tank Cleaning Status'!$AC:$AC, MATCH(E42,'[2]Tank Cleaning Status'!$E:$E,0))</f>
        <v>No</v>
      </c>
      <c r="CV42" s="199"/>
      <c r="CW42" s="192">
        <f t="shared" si="21"/>
        <v>0</v>
      </c>
      <c r="CX42" s="192" t="str">
        <f>INDEX('[2]Tank Cleaning Status'!$AF:$AF, MATCH(E42,'[2]Tank Cleaning Status'!$E:$E,0))</f>
        <v>No</v>
      </c>
      <c r="CY42" s="192">
        <f t="shared" si="22"/>
        <v>0</v>
      </c>
      <c r="CZ42" s="192" t="str">
        <f>INDEX('[2]Tank Cleaning Status'!$AH:$AH, MATCH(E42,'[2]Tank Cleaning Status'!$E:$E,0))</f>
        <v>No</v>
      </c>
      <c r="DA42" s="192"/>
      <c r="DB42" s="192">
        <f>INDEX('[2]Tank Cleaning Status'!$AJ:$AJ, MATCH(E42,'[2]Tank Cleaning Status'!$E:$E,0))</f>
        <v>0</v>
      </c>
    </row>
    <row r="43" spans="1:106" s="194" customFormat="1" ht="26.25" x14ac:dyDescent="0.25">
      <c r="A43" s="247" t="str">
        <f>INDEX('[4]Handy -MR - LR2 Operators'!$H:$H,MATCH(E43,'[4]Handy -MR - LR2 Operators'!$B:$B,0))</f>
        <v>SSH1</v>
      </c>
      <c r="B43" s="247" t="s">
        <v>393</v>
      </c>
      <c r="C43" s="98" t="s">
        <v>396</v>
      </c>
      <c r="D43" s="98">
        <v>9259915</v>
      </c>
      <c r="E43" s="139" t="s">
        <v>95</v>
      </c>
      <c r="F43" s="139"/>
      <c r="G43" s="237"/>
      <c r="H43" s="236">
        <f>IFERROR(INDEX(RemainingOnBoard_RAW!U:U,MATCH('IMO 2020_Operator''s Comment'!D43,RemainingOnBoard_RAW!B:B,0))," ")</f>
        <v>43780.5</v>
      </c>
      <c r="I43" s="186">
        <f>IFERROR(INDEX(RemainingOnBoard_RAW!V:V,MATCH('IMO 2020_Operator''s Comment'!D43,RemainingOnBoard_RAW!B:B,0))," ")</f>
        <v>181.4</v>
      </c>
      <c r="J43" s="193">
        <f>IFERROR(INDEX(RemainingOnBoard_RAW!W:W,MATCH('IMO 2020_Operator''s Comment'!D43,RemainingOnBoard_RAW!B:B,0)),"")</f>
        <v>0</v>
      </c>
      <c r="K43" s="193">
        <f>IFERROR(INDEX(RemainingOnBoard_RAW!X:X,MATCH('IMO 2020_Operator''s Comment'!D43,RemainingOnBoard_RAW!B:B,0)),"")</f>
        <v>0</v>
      </c>
      <c r="L43" s="193">
        <f>IFERROR(INDEX(RemainingOnBoard_RAW!Y:Y,MATCH('IMO 2020_Operator''s Comment'!D43,RemainingOnBoard_RAW!B:B,0)),"")</f>
        <v>120.3</v>
      </c>
      <c r="M43" s="193"/>
      <c r="N43" s="193">
        <f>IFERROR(INDEX(RemainingOnBoard_RAW!AJ:AJ,MATCH('IMO 2020_Operator''s Comment'!D43,RemainingOnBoard_RAW!B:B,0))," ")</f>
        <v>3663.5</v>
      </c>
      <c r="O43" s="193">
        <f>IFERROR(INDEX(RemainingOnBoard_RAW!AK:AK,MATCH('IMO 2020_Operator''s Comment'!D43,RemainingOnBoard_RAW!B:B,0))," ")</f>
        <v>0</v>
      </c>
      <c r="P43" s="193">
        <f>IFERROR(INDEX(RemainingOnBoard_RAW!AL:AL,MATCH('IMO 2020_Operator''s Comment'!D43,RemainingOnBoard_RAW!B:B,0))," ")</f>
        <v>0.3</v>
      </c>
      <c r="Q43" s="193">
        <f>IFERROR(INDEX(RemainingOnBoard_RAW!AM:AM,MATCH('IMO 2020_Operator''s Comment'!D43,RemainingOnBoard_RAW!B:B,0))," ")</f>
        <v>744.1</v>
      </c>
      <c r="S43" s="195">
        <v>0.45</v>
      </c>
      <c r="T43" s="195">
        <v>0.05</v>
      </c>
      <c r="U43" s="195">
        <v>0.17499999999999999</v>
      </c>
      <c r="V43" s="195">
        <v>0.32500000000000001</v>
      </c>
      <c r="X43" s="196">
        <f>INDEX(Handy!T:T,MATCH('IMO 2020_Operator''s Comment'!E43,Handy!B:B,0))</f>
        <v>4.0999999999999996</v>
      </c>
      <c r="Y43" s="196">
        <f>INDEX(Handy!U:U,MATCH('IMO 2020_Operator''s Comment'!E43,Handy!B:B,0))</f>
        <v>20</v>
      </c>
      <c r="Z43" s="196">
        <f>INDEX(Handy!V:V,MATCH('IMO 2020_Operator''s Comment'!E43,Handy!B:B,0))</f>
        <v>24.2</v>
      </c>
      <c r="AA43" s="196">
        <f>INDEX(Handy!W:W,MATCH('IMO 2020_Operator''s Comment'!E43,Handy!B:B,0))</f>
        <v>26.7</v>
      </c>
      <c r="AB43" s="196">
        <f t="shared" si="0"/>
        <v>15.7575</v>
      </c>
      <c r="AC43" s="196">
        <f>IFERROR(INDEX('Monthly_Consumption _Trend'!R:R,MATCH('IMO 2020_Operator''s Comment'!D43,'Monthly_Consumption _Trend'!D:D,0))/30,"")</f>
        <v>12.211666666666668</v>
      </c>
      <c r="AD43" s="196">
        <f t="shared" si="3"/>
        <v>12.211666666666668</v>
      </c>
      <c r="AF43" s="197">
        <f t="shared" si="25"/>
        <v>0.83112139567594534</v>
      </c>
      <c r="AG43" s="197">
        <f t="shared" si="2"/>
        <v>0.16887860432405466</v>
      </c>
      <c r="AH43" s="197"/>
      <c r="AI43" s="197"/>
      <c r="AJ43" s="196">
        <f t="shared" si="4"/>
        <v>1123.4733333333334</v>
      </c>
      <c r="AK43" s="196">
        <f t="shared" si="5"/>
        <v>744.91166666666675</v>
      </c>
      <c r="AL43" s="196">
        <f t="shared" si="6"/>
        <v>378.56166666666672</v>
      </c>
      <c r="AM43" s="196">
        <f t="shared" si="7"/>
        <v>183.17500000000001</v>
      </c>
      <c r="AN43" s="198">
        <v>3</v>
      </c>
      <c r="AO43" s="263" t="s">
        <v>719</v>
      </c>
      <c r="AP43" s="263">
        <v>1</v>
      </c>
      <c r="AQ43" s="263">
        <v>1</v>
      </c>
      <c r="AR43" s="268">
        <v>0.9</v>
      </c>
      <c r="AT43" s="196">
        <f t="shared" si="8"/>
        <v>378.56166666666672</v>
      </c>
      <c r="AU43" s="196">
        <f t="shared" si="9"/>
        <v>244.23333333333335</v>
      </c>
      <c r="AV43" s="196">
        <f t="shared" si="10"/>
        <v>183.17500000000001</v>
      </c>
      <c r="AW43" s="199" t="s">
        <v>529</v>
      </c>
      <c r="AY43" s="199" t="str">
        <f t="shared" si="24"/>
        <v>Okay</v>
      </c>
      <c r="AZ43" s="199" t="str">
        <f t="shared" si="24"/>
        <v>Okay</v>
      </c>
      <c r="BA43" s="199" t="str">
        <f t="shared" si="24"/>
        <v>Okay</v>
      </c>
      <c r="BC43" s="191">
        <f t="shared" si="12"/>
        <v>0</v>
      </c>
      <c r="BD43" s="191">
        <f t="shared" si="12"/>
        <v>0</v>
      </c>
      <c r="BE43" s="191">
        <f t="shared" si="13"/>
        <v>0</v>
      </c>
      <c r="BF43" s="263" t="s">
        <v>961</v>
      </c>
      <c r="BH43" s="287">
        <v>280</v>
      </c>
      <c r="BI43" s="286" t="s">
        <v>612</v>
      </c>
      <c r="BJ43" s="287">
        <v>225</v>
      </c>
      <c r="BK43" s="286" t="s">
        <v>612</v>
      </c>
      <c r="BL43" s="287">
        <f t="shared" si="28"/>
        <v>225</v>
      </c>
      <c r="BM43" s="286" t="s">
        <v>612</v>
      </c>
      <c r="BN43" s="287"/>
      <c r="BO43" s="287"/>
      <c r="BP43" s="287"/>
      <c r="BQ43" s="287"/>
      <c r="BR43" s="287"/>
      <c r="BS43" s="287"/>
      <c r="BT43" s="286" t="s">
        <v>612</v>
      </c>
      <c r="BU43" s="287"/>
      <c r="BV43" s="287"/>
      <c r="BX43" s="287"/>
      <c r="BY43" s="286" t="s">
        <v>612</v>
      </c>
      <c r="BZ43" s="287"/>
      <c r="CA43" s="287"/>
      <c r="CB43" s="287"/>
      <c r="CC43" s="287"/>
      <c r="CG43" s="192">
        <f t="shared" si="14"/>
        <v>0</v>
      </c>
      <c r="CH43" s="192" t="str">
        <f>INDEX('[2]Tank Cleaning Status'!$P:$P, MATCH(E43,'[2]Tank Cleaning Status'!$E:$E,0))</f>
        <v>No</v>
      </c>
      <c r="CI43" s="192">
        <f t="shared" si="15"/>
        <v>0</v>
      </c>
      <c r="CJ43" s="192" t="str">
        <f>INDEX('[2]Tank Cleaning Status'!$R:$R, MATCH(E43,'[2]Tank Cleaning Status'!$E:$E,0))</f>
        <v>No</v>
      </c>
      <c r="CK43" s="192">
        <f t="shared" si="16"/>
        <v>0</v>
      </c>
      <c r="CL43" s="192" t="str">
        <f>INDEX('[2]Tank Cleaning Status'!$T:$T, MATCH(E43,'[2]Tank Cleaning Status'!$E:$E,0))</f>
        <v>No</v>
      </c>
      <c r="CM43" s="192">
        <f t="shared" si="17"/>
        <v>0</v>
      </c>
      <c r="CN43" s="192">
        <f>INDEX('[2]Tank Cleaning Status'!$V:$V, MATCH(E43,'[2]Tank Cleaning Status'!$E:$E,0))</f>
        <v>0</v>
      </c>
      <c r="CO43" s="192">
        <f t="shared" si="18"/>
        <v>0</v>
      </c>
      <c r="CP43" s="192">
        <f>INDEX('[2]Tank Cleaning Status'!$X:$X, MATCH(E43,'[2]Tank Cleaning Status'!$E:$E,0))</f>
        <v>0</v>
      </c>
      <c r="CQ43" s="199"/>
      <c r="CR43" s="192">
        <f t="shared" si="19"/>
        <v>0</v>
      </c>
      <c r="CS43" s="192" t="str">
        <f>INDEX('[2]Tank Cleaning Status'!$AA:$AA, MATCH(E43,'[2]Tank Cleaning Status'!$E:$E,0))</f>
        <v>No</v>
      </c>
      <c r="CT43" s="192">
        <f t="shared" si="20"/>
        <v>0</v>
      </c>
      <c r="CU43" s="192">
        <f>INDEX('[2]Tank Cleaning Status'!$AC:$AC, MATCH(E43,'[2]Tank Cleaning Status'!$E:$E,0))</f>
        <v>0</v>
      </c>
      <c r="CV43" s="199"/>
      <c r="CW43" s="192">
        <f t="shared" si="21"/>
        <v>0</v>
      </c>
      <c r="CX43" s="192" t="str">
        <f>INDEX('[2]Tank Cleaning Status'!$AF:$AF, MATCH(E43,'[2]Tank Cleaning Status'!$E:$E,0))</f>
        <v>No</v>
      </c>
      <c r="CY43" s="192">
        <f t="shared" si="22"/>
        <v>0</v>
      </c>
      <c r="CZ43" s="192">
        <f>INDEX('[2]Tank Cleaning Status'!$AH:$AH, MATCH(E43,'[2]Tank Cleaning Status'!$E:$E,0))</f>
        <v>0</v>
      </c>
      <c r="DA43" s="192"/>
      <c r="DB43" s="192">
        <f>INDEX('[2]Tank Cleaning Status'!$AJ:$AJ, MATCH(E43,'[2]Tank Cleaning Status'!$E:$E,0))</f>
        <v>0</v>
      </c>
    </row>
    <row r="44" spans="1:106" s="194" customFormat="1" x14ac:dyDescent="0.25">
      <c r="A44" s="247" t="str">
        <f>INDEX('[4]Handy -MR - LR2 Operators'!$H:$H,MATCH(E44,'[4]Handy -MR - LR2 Operators'!$B:$B,0))</f>
        <v>SSH1</v>
      </c>
      <c r="B44" s="247" t="s">
        <v>393</v>
      </c>
      <c r="C44" s="98" t="s">
        <v>396</v>
      </c>
      <c r="D44" s="98">
        <v>9365283</v>
      </c>
      <c r="E44" s="139" t="s">
        <v>104</v>
      </c>
      <c r="F44" s="139"/>
      <c r="G44" s="237"/>
      <c r="H44" s="236">
        <f>IFERROR(INDEX(RemainingOnBoard_RAW!U:U,MATCH('IMO 2020_Operator''s Comment'!D44,RemainingOnBoard_RAW!B:B,0))," ")</f>
        <v>43780.375</v>
      </c>
      <c r="I44" s="186">
        <f>IFERROR(INDEX(RemainingOnBoard_RAW!V:V,MATCH('IMO 2020_Operator''s Comment'!D44,RemainingOnBoard_RAW!B:B,0))," ")</f>
        <v>47.58</v>
      </c>
      <c r="J44" s="193">
        <f>IFERROR(INDEX(RemainingOnBoard_RAW!W:W,MATCH('IMO 2020_Operator''s Comment'!D44,RemainingOnBoard_RAW!B:B,0)),"")</f>
        <v>0</v>
      </c>
      <c r="K44" s="193">
        <f>IFERROR(INDEX(RemainingOnBoard_RAW!X:X,MATCH('IMO 2020_Operator''s Comment'!D44,RemainingOnBoard_RAW!B:B,0)),"")</f>
        <v>0</v>
      </c>
      <c r="L44" s="193">
        <f>IFERROR(INDEX(RemainingOnBoard_RAW!Y:Y,MATCH('IMO 2020_Operator''s Comment'!D44,RemainingOnBoard_RAW!B:B,0)),"")</f>
        <v>157.24</v>
      </c>
      <c r="M44" s="193"/>
      <c r="N44" s="193">
        <f>IFERROR(INDEX(RemainingOnBoard_RAW!AJ:AJ,MATCH('IMO 2020_Operator''s Comment'!D44,RemainingOnBoard_RAW!B:B,0))," ")</f>
        <v>3041.74</v>
      </c>
      <c r="O44" s="193">
        <f>IFERROR(INDEX(RemainingOnBoard_RAW!AK:AK,MATCH('IMO 2020_Operator''s Comment'!D44,RemainingOnBoard_RAW!B:B,0))," ")</f>
        <v>0</v>
      </c>
      <c r="P44" s="193">
        <f>IFERROR(INDEX(RemainingOnBoard_RAW!AL:AL,MATCH('IMO 2020_Operator''s Comment'!D44,RemainingOnBoard_RAW!B:B,0))," ")</f>
        <v>4.4000000000000004</v>
      </c>
      <c r="Q44" s="193">
        <f>IFERROR(INDEX(RemainingOnBoard_RAW!AM:AM,MATCH('IMO 2020_Operator''s Comment'!D44,RemainingOnBoard_RAW!B:B,0))," ")</f>
        <v>643.39</v>
      </c>
      <c r="S44" s="195">
        <v>0.45</v>
      </c>
      <c r="T44" s="195">
        <v>0.05</v>
      </c>
      <c r="U44" s="195">
        <v>0.17499999999999999</v>
      </c>
      <c r="V44" s="195">
        <v>0.32500000000000001</v>
      </c>
      <c r="X44" s="196">
        <f>INDEX(Handy!T:T,MATCH('IMO 2020_Operator''s Comment'!E44,Handy!B:B,0))</f>
        <v>4.5999999999999996</v>
      </c>
      <c r="Y44" s="196">
        <f>INDEX(Handy!U:U,MATCH('IMO 2020_Operator''s Comment'!E44,Handy!B:B,0))</f>
        <v>17.8</v>
      </c>
      <c r="Z44" s="196">
        <f>INDEX(Handy!V:V,MATCH('IMO 2020_Operator''s Comment'!E44,Handy!B:B,0))</f>
        <v>25.4</v>
      </c>
      <c r="AA44" s="196">
        <f>INDEX(Handy!W:W,MATCH('IMO 2020_Operator''s Comment'!E44,Handy!B:B,0))</f>
        <v>29.5</v>
      </c>
      <c r="AB44" s="196">
        <f t="shared" si="0"/>
        <v>16.9925</v>
      </c>
      <c r="AC44" s="196">
        <f>IFERROR(INDEX('Monthly_Consumption _Trend'!R:R,MATCH('IMO 2020_Operator''s Comment'!D44,'Monthly_Consumption _Trend'!D:D,0))/30,"")</f>
        <v>9.5648999999999997</v>
      </c>
      <c r="AD44" s="196">
        <f t="shared" si="3"/>
        <v>9.5648999999999997</v>
      </c>
      <c r="AF44" s="197">
        <f t="shared" si="25"/>
        <v>0.82442479123357171</v>
      </c>
      <c r="AG44" s="197">
        <f t="shared" si="2"/>
        <v>0.17557520876642829</v>
      </c>
      <c r="AH44" s="197"/>
      <c r="AI44" s="197"/>
      <c r="AJ44" s="196">
        <f t="shared" si="4"/>
        <v>879.97079999999994</v>
      </c>
      <c r="AK44" s="196">
        <f t="shared" si="5"/>
        <v>583.45889999999997</v>
      </c>
      <c r="AL44" s="196">
        <f t="shared" si="6"/>
        <v>296.51189999999997</v>
      </c>
      <c r="AM44" s="196">
        <f t="shared" si="7"/>
        <v>143.4735</v>
      </c>
      <c r="AN44" s="198">
        <v>3</v>
      </c>
      <c r="AO44" s="263" t="s">
        <v>689</v>
      </c>
      <c r="AP44" s="263">
        <v>1</v>
      </c>
      <c r="AQ44" s="263">
        <v>2</v>
      </c>
      <c r="AR44" s="268">
        <v>0.85</v>
      </c>
      <c r="AT44" s="196">
        <f t="shared" si="8"/>
        <v>296.51189999999997</v>
      </c>
      <c r="AU44" s="196">
        <f t="shared" si="9"/>
        <v>191.298</v>
      </c>
      <c r="AV44" s="196">
        <f t="shared" si="10"/>
        <v>143.4735</v>
      </c>
      <c r="AW44" s="199" t="s">
        <v>529</v>
      </c>
      <c r="AY44" s="199" t="str">
        <f t="shared" si="24"/>
        <v>Okay</v>
      </c>
      <c r="AZ44" s="199" t="str">
        <f t="shared" si="24"/>
        <v>Okay</v>
      </c>
      <c r="BA44" s="199" t="str">
        <f t="shared" si="24"/>
        <v>Okay</v>
      </c>
      <c r="BC44" s="191">
        <f t="shared" si="12"/>
        <v>0</v>
      </c>
      <c r="BD44" s="191">
        <f t="shared" si="12"/>
        <v>0</v>
      </c>
      <c r="BE44" s="191">
        <f t="shared" si="13"/>
        <v>0</v>
      </c>
      <c r="BF44" s="139" t="s">
        <v>897</v>
      </c>
      <c r="BH44" s="287">
        <v>272</v>
      </c>
      <c r="BI44" s="286" t="s">
        <v>612</v>
      </c>
      <c r="BJ44" s="287">
        <v>178</v>
      </c>
      <c r="BK44" s="286" t="s">
        <v>612</v>
      </c>
      <c r="BL44" s="287">
        <f t="shared" si="28"/>
        <v>178</v>
      </c>
      <c r="BM44" s="286" t="s">
        <v>612</v>
      </c>
      <c r="BN44" s="287"/>
      <c r="BO44" s="287"/>
      <c r="BP44" s="287"/>
      <c r="BQ44" s="287"/>
      <c r="BR44" s="287"/>
      <c r="BS44" s="287"/>
      <c r="BT44" s="286" t="s">
        <v>612</v>
      </c>
      <c r="BU44" s="287"/>
      <c r="BV44" s="287"/>
      <c r="BX44" s="287"/>
      <c r="BY44" s="286" t="s">
        <v>612</v>
      </c>
      <c r="BZ44" s="287"/>
      <c r="CA44" s="286" t="s">
        <v>612</v>
      </c>
      <c r="CB44" s="287"/>
      <c r="CC44" s="287"/>
      <c r="CG44" s="192">
        <f t="shared" si="14"/>
        <v>0</v>
      </c>
      <c r="CH44" s="192" t="str">
        <f>INDEX('[2]Tank Cleaning Status'!$P:$P, MATCH(E44,'[2]Tank Cleaning Status'!$E:$E,0))</f>
        <v>No</v>
      </c>
      <c r="CI44" s="192">
        <f t="shared" si="15"/>
        <v>0</v>
      </c>
      <c r="CJ44" s="192" t="str">
        <f>INDEX('[2]Tank Cleaning Status'!$R:$R, MATCH(E44,'[2]Tank Cleaning Status'!$E:$E,0))</f>
        <v>No</v>
      </c>
      <c r="CK44" s="192">
        <f t="shared" si="16"/>
        <v>0</v>
      </c>
      <c r="CL44" s="192" t="str">
        <f>INDEX('[2]Tank Cleaning Status'!$T:$T, MATCH(E44,'[2]Tank Cleaning Status'!$E:$E,0))</f>
        <v>No</v>
      </c>
      <c r="CM44" s="192">
        <f t="shared" si="17"/>
        <v>0</v>
      </c>
      <c r="CN44" s="192">
        <f>INDEX('[2]Tank Cleaning Status'!$V:$V, MATCH(E44,'[2]Tank Cleaning Status'!$E:$E,0))</f>
        <v>0</v>
      </c>
      <c r="CO44" s="192">
        <f t="shared" si="18"/>
        <v>0</v>
      </c>
      <c r="CP44" s="192">
        <f>INDEX('[2]Tank Cleaning Status'!$X:$X, MATCH(E44,'[2]Tank Cleaning Status'!$E:$E,0))</f>
        <v>0</v>
      </c>
      <c r="CQ44" s="199"/>
      <c r="CR44" s="192">
        <f t="shared" si="19"/>
        <v>0</v>
      </c>
      <c r="CS44" s="192" t="str">
        <f>INDEX('[2]Tank Cleaning Status'!$AA:$AA, MATCH(E44,'[2]Tank Cleaning Status'!$E:$E,0))</f>
        <v>No</v>
      </c>
      <c r="CT44" s="192">
        <f t="shared" si="20"/>
        <v>0</v>
      </c>
      <c r="CU44" s="192">
        <f>INDEX('[2]Tank Cleaning Status'!$AC:$AC, MATCH(E44,'[2]Tank Cleaning Status'!$E:$E,0))</f>
        <v>0</v>
      </c>
      <c r="CV44" s="199"/>
      <c r="CW44" s="192">
        <f t="shared" si="21"/>
        <v>0</v>
      </c>
      <c r="CX44" s="192" t="str">
        <f>INDEX('[2]Tank Cleaning Status'!$AF:$AF, MATCH(E44,'[2]Tank Cleaning Status'!$E:$E,0))</f>
        <v>No</v>
      </c>
      <c r="CY44" s="192">
        <f t="shared" si="22"/>
        <v>0</v>
      </c>
      <c r="CZ44" s="192" t="str">
        <f>INDEX('[2]Tank Cleaning Status'!$AH:$AH, MATCH(E44,'[2]Tank Cleaning Status'!$E:$E,0))</f>
        <v>No</v>
      </c>
      <c r="DA44" s="192"/>
      <c r="DB44" s="192">
        <f>INDEX('[2]Tank Cleaning Status'!$AJ:$AJ, MATCH(E44,'[2]Tank Cleaning Status'!$E:$E,0))</f>
        <v>0</v>
      </c>
    </row>
    <row r="45" spans="1:106" s="194" customFormat="1" ht="26.25" x14ac:dyDescent="0.25">
      <c r="A45" s="247" t="str">
        <f>INDEX('[4]Handy -MR - LR2 Operators'!$H:$H,MATCH(E45,'[4]Handy -MR - LR2 Operators'!$B:$B,0))</f>
        <v>SJB</v>
      </c>
      <c r="B45" s="247" t="s">
        <v>393</v>
      </c>
      <c r="C45" s="98" t="s">
        <v>382</v>
      </c>
      <c r="D45" s="98">
        <v>9341433</v>
      </c>
      <c r="E45" s="139" t="s">
        <v>397</v>
      </c>
      <c r="F45" s="139"/>
      <c r="G45" s="237"/>
      <c r="H45" s="236">
        <f>IFERROR(INDEX(RemainingOnBoard_RAW!U:U,MATCH('IMO 2020_Operator''s Comment'!D45,RemainingOnBoard_RAW!B:B,0))," ")</f>
        <v>43781.241666666669</v>
      </c>
      <c r="I45" s="186">
        <f>IFERROR(INDEX(RemainingOnBoard_RAW!V:V,MATCH('IMO 2020_Operator''s Comment'!D45,RemainingOnBoard_RAW!B:B,0))," ")</f>
        <v>162.78</v>
      </c>
      <c r="J45" s="193">
        <f>IFERROR(INDEX(RemainingOnBoard_RAW!W:W,MATCH('IMO 2020_Operator''s Comment'!D45,RemainingOnBoard_RAW!B:B,0)),"")</f>
        <v>0</v>
      </c>
      <c r="K45" s="193">
        <f>IFERROR(INDEX(RemainingOnBoard_RAW!X:X,MATCH('IMO 2020_Operator''s Comment'!D45,RemainingOnBoard_RAW!B:B,0)),"")</f>
        <v>0</v>
      </c>
      <c r="L45" s="193">
        <f>IFERROR(INDEX(RemainingOnBoard_RAW!Y:Y,MATCH('IMO 2020_Operator''s Comment'!D45,RemainingOnBoard_RAW!B:B,0)),"")</f>
        <v>160.41999999999999</v>
      </c>
      <c r="M45" s="193"/>
      <c r="N45" s="193">
        <f>IFERROR(INDEX(RemainingOnBoard_RAW!AJ:AJ,MATCH('IMO 2020_Operator''s Comment'!D45,RemainingOnBoard_RAW!B:B,0))," ")</f>
        <v>3082.91</v>
      </c>
      <c r="O45" s="193">
        <f>IFERROR(INDEX(RemainingOnBoard_RAW!AK:AK,MATCH('IMO 2020_Operator''s Comment'!D45,RemainingOnBoard_RAW!B:B,0))," ")</f>
        <v>3.6</v>
      </c>
      <c r="P45" s="193">
        <f>IFERROR(INDEX(RemainingOnBoard_RAW!AL:AL,MATCH('IMO 2020_Operator''s Comment'!D45,RemainingOnBoard_RAW!B:B,0))," ")</f>
        <v>0</v>
      </c>
      <c r="Q45" s="193">
        <f>IFERROR(INDEX(RemainingOnBoard_RAW!AM:AM,MATCH('IMO 2020_Operator''s Comment'!D45,RemainingOnBoard_RAW!B:B,0))," ")</f>
        <v>1008.021</v>
      </c>
      <c r="S45" s="195">
        <v>0.45</v>
      </c>
      <c r="T45" s="195">
        <v>0.05</v>
      </c>
      <c r="U45" s="195">
        <v>0.17499999999999999</v>
      </c>
      <c r="V45" s="195">
        <v>0.32500000000000001</v>
      </c>
      <c r="X45" s="196">
        <f>INDEX(Handy!T:T,MATCH('IMO 2020_Operator''s Comment'!E45,Handy!B:B,0))</f>
        <v>3.3</v>
      </c>
      <c r="Y45" s="196">
        <f>INDEX(Handy!U:U,MATCH('IMO 2020_Operator''s Comment'!E45,Handy!B:B,0))</f>
        <v>13.8</v>
      </c>
      <c r="Z45" s="196">
        <f>INDEX(Handy!V:V,MATCH('IMO 2020_Operator''s Comment'!E45,Handy!B:B,0))</f>
        <v>20.2</v>
      </c>
      <c r="AA45" s="196">
        <f>INDEX(Handy!W:W,MATCH('IMO 2020_Operator''s Comment'!E45,Handy!B:B,0))</f>
        <v>22.8</v>
      </c>
      <c r="AB45" s="196">
        <f t="shared" si="0"/>
        <v>13.12</v>
      </c>
      <c r="AC45" s="196">
        <f>IFERROR(INDEX('Monthly_Consumption _Trend'!R:R,MATCH('IMO 2020_Operator''s Comment'!D45,'Monthly_Consumption _Trend'!D:D,0))/30,"")</f>
        <v>9.7822999999999993</v>
      </c>
      <c r="AD45" s="196">
        <f t="shared" si="3"/>
        <v>9.7822999999999993</v>
      </c>
      <c r="AF45" s="197">
        <f t="shared" si="25"/>
        <v>0.75293360826917655</v>
      </c>
      <c r="AG45" s="197">
        <f t="shared" si="2"/>
        <v>0.24706639173082345</v>
      </c>
      <c r="AH45" s="197"/>
      <c r="AI45" s="197"/>
      <c r="AJ45" s="196">
        <f t="shared" si="4"/>
        <v>899.97159999999997</v>
      </c>
      <c r="AK45" s="196">
        <f t="shared" si="5"/>
        <v>596.72029999999995</v>
      </c>
      <c r="AL45" s="196">
        <f t="shared" si="6"/>
        <v>303.25129999999996</v>
      </c>
      <c r="AM45" s="196">
        <f t="shared" si="7"/>
        <v>146.7345</v>
      </c>
      <c r="AN45" s="198">
        <v>4</v>
      </c>
      <c r="AO45" s="263" t="str">
        <f>INDEX([1]Handy!$D:$D,MATCH(E45,[1]Handy!$B:$B,0))</f>
        <v>4 pcs. 558,2/ 519,6/ 121,3/ 124,9</v>
      </c>
      <c r="AP45" s="263" t="str">
        <f>INDEX([1]Handy!$E:$E,MATCH(E45,[1]Handy!$B:$B,0))</f>
        <v>2 pcs. 38,7/ 38,7</v>
      </c>
      <c r="AQ45" s="263" t="str">
        <f>INDEX([1]Handy!$F:$F,MATCH(E45,[1]Handy!$B:$B,0))</f>
        <v>2 pcs. 38,7/ 38,7</v>
      </c>
      <c r="AR45" s="268">
        <f>INDEX([1]Handy!$J:$J,MATCH(E45,[1]Handy!$B:$B,0))</f>
        <v>0.9</v>
      </c>
      <c r="AT45" s="196">
        <f t="shared" si="8"/>
        <v>303.25129999999996</v>
      </c>
      <c r="AU45" s="196">
        <f t="shared" si="9"/>
        <v>195.64599999999999</v>
      </c>
      <c r="AV45" s="196">
        <f t="shared" si="10"/>
        <v>146.7345</v>
      </c>
      <c r="AW45" s="199" t="s">
        <v>529</v>
      </c>
      <c r="AY45" s="199" t="str">
        <f t="shared" ref="AY45:BA110" si="29">IFERROR(IF($I45+$K45-AT45&lt;0,"Okay", "High Stock"),"")</f>
        <v>Okay</v>
      </c>
      <c r="AZ45" s="199" t="str">
        <f t="shared" si="29"/>
        <v>Okay</v>
      </c>
      <c r="BA45" s="199" t="str">
        <f t="shared" si="29"/>
        <v>High Stock</v>
      </c>
      <c r="BC45" s="191">
        <f t="shared" si="12"/>
        <v>0</v>
      </c>
      <c r="BD45" s="191">
        <f t="shared" si="12"/>
        <v>0</v>
      </c>
      <c r="BE45" s="191">
        <f t="shared" si="13"/>
        <v>16.045500000000004</v>
      </c>
      <c r="BF45" s="139" t="s">
        <v>1041</v>
      </c>
      <c r="BH45" s="287">
        <v>558.20000000000005</v>
      </c>
      <c r="BI45" s="286" t="s">
        <v>613</v>
      </c>
      <c r="BJ45" s="287">
        <v>519.6</v>
      </c>
      <c r="BK45" s="286" t="s">
        <v>613</v>
      </c>
      <c r="BL45" s="287">
        <v>121.3</v>
      </c>
      <c r="BM45" s="286" t="s">
        <v>613</v>
      </c>
      <c r="BN45" s="287">
        <v>124.9</v>
      </c>
      <c r="BO45" s="286" t="s">
        <v>613</v>
      </c>
      <c r="BP45" s="287"/>
      <c r="BQ45" s="287"/>
      <c r="BR45" s="287"/>
      <c r="BS45" s="287">
        <v>38.700000000000003</v>
      </c>
      <c r="BT45" s="286" t="s">
        <v>613</v>
      </c>
      <c r="BU45" s="287">
        <v>38.700000000000003</v>
      </c>
      <c r="BV45" s="286" t="s">
        <v>613</v>
      </c>
      <c r="BX45" s="287">
        <v>38.700000000000003</v>
      </c>
      <c r="BY45" s="286" t="s">
        <v>612</v>
      </c>
      <c r="BZ45" s="287">
        <v>38.700000000000003</v>
      </c>
      <c r="CA45" s="286" t="s">
        <v>613</v>
      </c>
      <c r="CB45" s="287"/>
      <c r="CC45" s="287"/>
      <c r="CG45" s="192">
        <f t="shared" si="14"/>
        <v>0</v>
      </c>
      <c r="CH45" s="192" t="str">
        <f>INDEX('[2]Tank Cleaning Status'!$P:$P, MATCH(E45,'[2]Tank Cleaning Status'!$E:$E,0))</f>
        <v>Yes</v>
      </c>
      <c r="CI45" s="192">
        <f t="shared" si="15"/>
        <v>0</v>
      </c>
      <c r="CJ45" s="192" t="str">
        <f>INDEX('[2]Tank Cleaning Status'!$R:$R, MATCH(E45,'[2]Tank Cleaning Status'!$E:$E,0))</f>
        <v>Yes</v>
      </c>
      <c r="CK45" s="192">
        <f t="shared" si="16"/>
        <v>0</v>
      </c>
      <c r="CL45" s="192" t="str">
        <f>INDEX('[2]Tank Cleaning Status'!$T:$T, MATCH(E45,'[2]Tank Cleaning Status'!$E:$E,0))</f>
        <v>Yes</v>
      </c>
      <c r="CM45" s="192">
        <f t="shared" si="17"/>
        <v>0</v>
      </c>
      <c r="CN45" s="192" t="str">
        <f>INDEX('[2]Tank Cleaning Status'!$V:$V, MATCH(E45,'[2]Tank Cleaning Status'!$E:$E,0))</f>
        <v>Yes</v>
      </c>
      <c r="CO45" s="192">
        <f t="shared" si="18"/>
        <v>0</v>
      </c>
      <c r="CP45" s="192">
        <f>INDEX('[2]Tank Cleaning Status'!$X:$X, MATCH(E45,'[2]Tank Cleaning Status'!$E:$E,0))</f>
        <v>0</v>
      </c>
      <c r="CQ45" s="199"/>
      <c r="CR45" s="192">
        <f t="shared" si="19"/>
        <v>0</v>
      </c>
      <c r="CS45" s="192" t="str">
        <f>INDEX('[2]Tank Cleaning Status'!$AA:$AA, MATCH(E45,'[2]Tank Cleaning Status'!$E:$E,0))</f>
        <v>Yes</v>
      </c>
      <c r="CT45" s="192">
        <f t="shared" si="20"/>
        <v>0</v>
      </c>
      <c r="CU45" s="192" t="str">
        <f>INDEX('[2]Tank Cleaning Status'!$AC:$AC, MATCH(E45,'[2]Tank Cleaning Status'!$E:$E,0))</f>
        <v>Yes</v>
      </c>
      <c r="CV45" s="199"/>
      <c r="CW45" s="192">
        <f t="shared" si="21"/>
        <v>0</v>
      </c>
      <c r="CX45" s="192" t="str">
        <f>INDEX('[2]Tank Cleaning Status'!$AF:$AF, MATCH(E45,'[2]Tank Cleaning Status'!$E:$E,0))</f>
        <v>No</v>
      </c>
      <c r="CY45" s="192">
        <f t="shared" si="22"/>
        <v>0</v>
      </c>
      <c r="CZ45" s="192" t="str">
        <f>INDEX('[2]Tank Cleaning Status'!$AH:$AH, MATCH(E45,'[2]Tank Cleaning Status'!$E:$E,0))</f>
        <v>Yes</v>
      </c>
      <c r="DA45" s="192"/>
      <c r="DB45" s="192">
        <f>INDEX('[2]Tank Cleaning Status'!$AJ:$AJ, MATCH(E45,'[2]Tank Cleaning Status'!$E:$E,0))</f>
        <v>0</v>
      </c>
    </row>
    <row r="46" spans="1:106" s="194" customFormat="1" x14ac:dyDescent="0.25">
      <c r="A46" s="247" t="str">
        <f>INDEX('[4]Handy -MR - LR2 Operators'!$H:$H,MATCH(E46,'[4]Handy -MR - LR2 Operators'!$B:$B,0))</f>
        <v>SJB</v>
      </c>
      <c r="B46" s="247" t="s">
        <v>393</v>
      </c>
      <c r="C46" s="98" t="s">
        <v>398</v>
      </c>
      <c r="D46" s="98">
        <v>9340116</v>
      </c>
      <c r="E46" s="139" t="s">
        <v>159</v>
      </c>
      <c r="F46" s="139"/>
      <c r="G46" s="237"/>
      <c r="H46" s="236">
        <f>IFERROR(INDEX(RemainingOnBoard_RAW!U:U,MATCH('IMO 2020_Operator''s Comment'!D46,RemainingOnBoard_RAW!B:B,0))," ")</f>
        <v>43778.166666666664</v>
      </c>
      <c r="I46" s="186">
        <f>IFERROR(INDEX(RemainingOnBoard_RAW!V:V,MATCH('IMO 2020_Operator''s Comment'!D46,RemainingOnBoard_RAW!B:B,0))," ")</f>
        <v>352.9</v>
      </c>
      <c r="J46" s="193">
        <f>IFERROR(INDEX(RemainingOnBoard_RAW!W:W,MATCH('IMO 2020_Operator''s Comment'!D46,RemainingOnBoard_RAW!B:B,0)),"")</f>
        <v>0</v>
      </c>
      <c r="K46" s="193">
        <f>IFERROR(INDEX(RemainingOnBoard_RAW!X:X,MATCH('IMO 2020_Operator''s Comment'!D46,RemainingOnBoard_RAW!B:B,0)),"")</f>
        <v>0</v>
      </c>
      <c r="L46" s="193">
        <f>IFERROR(INDEX(RemainingOnBoard_RAW!Y:Y,MATCH('IMO 2020_Operator''s Comment'!D46,RemainingOnBoard_RAW!B:B,0)),"")</f>
        <v>153.30000000000001</v>
      </c>
      <c r="M46" s="193"/>
      <c r="N46" s="193">
        <f>IFERROR(INDEX(RemainingOnBoard_RAW!AJ:AJ,MATCH('IMO 2020_Operator''s Comment'!D46,RemainingOnBoard_RAW!B:B,0))," ")</f>
        <v>3798.5</v>
      </c>
      <c r="O46" s="193">
        <f>IFERROR(INDEX(RemainingOnBoard_RAW!AK:AK,MATCH('IMO 2020_Operator''s Comment'!D46,RemainingOnBoard_RAW!B:B,0))," ")</f>
        <v>0</v>
      </c>
      <c r="P46" s="193">
        <f>IFERROR(INDEX(RemainingOnBoard_RAW!AL:AL,MATCH('IMO 2020_Operator''s Comment'!D46,RemainingOnBoard_RAW!B:B,0))," ")</f>
        <v>0</v>
      </c>
      <c r="Q46" s="193">
        <f>IFERROR(INDEX(RemainingOnBoard_RAW!AM:AM,MATCH('IMO 2020_Operator''s Comment'!D46,RemainingOnBoard_RAW!B:B,0))," ")</f>
        <v>1178.4000000000001</v>
      </c>
      <c r="S46" s="195">
        <v>0.45</v>
      </c>
      <c r="T46" s="195">
        <v>0.05</v>
      </c>
      <c r="U46" s="195">
        <v>0.17499999999999999</v>
      </c>
      <c r="V46" s="195">
        <v>0.32500000000000001</v>
      </c>
      <c r="X46" s="196">
        <f>INDEX(Handy!T:T,MATCH('IMO 2020_Operator''s Comment'!E46,Handy!B:B,0))</f>
        <v>3.7</v>
      </c>
      <c r="Y46" s="196">
        <f>INDEX(Handy!U:U,MATCH('IMO 2020_Operator''s Comment'!E46,Handy!B:B,0))</f>
        <v>17</v>
      </c>
      <c r="Z46" s="196">
        <f>INDEX(Handy!V:V,MATCH('IMO 2020_Operator''s Comment'!E46,Handy!B:B,0))</f>
        <v>20.6</v>
      </c>
      <c r="AA46" s="196">
        <f>INDEX(Handy!W:W,MATCH('IMO 2020_Operator''s Comment'!E46,Handy!B:B,0))</f>
        <v>23.3</v>
      </c>
      <c r="AB46" s="196">
        <f t="shared" si="0"/>
        <v>13.692500000000001</v>
      </c>
      <c r="AC46" s="196">
        <f>IFERROR(INDEX('Monthly_Consumption _Trend'!R:R,MATCH('IMO 2020_Operator''s Comment'!D46,'Monthly_Consumption _Trend'!D:D,0))/30,"")</f>
        <v>13.045185185185185</v>
      </c>
      <c r="AD46" s="196">
        <f t="shared" si="3"/>
        <v>13.045185185185185</v>
      </c>
      <c r="AF46" s="197">
        <f t="shared" si="25"/>
        <v>0.76322610460326712</v>
      </c>
      <c r="AG46" s="197">
        <f t="shared" si="2"/>
        <v>0.23677389539673288</v>
      </c>
      <c r="AH46" s="197"/>
      <c r="AI46" s="197"/>
      <c r="AJ46" s="196">
        <f t="shared" si="4"/>
        <v>1200.1570370370371</v>
      </c>
      <c r="AK46" s="196">
        <f t="shared" si="5"/>
        <v>795.75629629629623</v>
      </c>
      <c r="AL46" s="196">
        <f t="shared" si="6"/>
        <v>404.40074074074073</v>
      </c>
      <c r="AM46" s="196">
        <f t="shared" si="7"/>
        <v>195.67777777777778</v>
      </c>
      <c r="AN46" s="198">
        <v>4</v>
      </c>
      <c r="AO46" s="263" t="s">
        <v>738</v>
      </c>
      <c r="AP46" s="263">
        <v>1</v>
      </c>
      <c r="AQ46" s="263">
        <v>2</v>
      </c>
      <c r="AR46" s="268"/>
      <c r="AT46" s="196">
        <f t="shared" si="8"/>
        <v>404.40074074074073</v>
      </c>
      <c r="AU46" s="196">
        <f t="shared" si="9"/>
        <v>260.90370370370368</v>
      </c>
      <c r="AV46" s="196">
        <f t="shared" si="10"/>
        <v>195.67777777777778</v>
      </c>
      <c r="AW46" s="199" t="s">
        <v>529</v>
      </c>
      <c r="AY46" s="199" t="str">
        <f t="shared" si="29"/>
        <v>Okay</v>
      </c>
      <c r="AZ46" s="199" t="str">
        <f t="shared" si="29"/>
        <v>High Stock</v>
      </c>
      <c r="BA46" s="199" t="str">
        <f t="shared" si="29"/>
        <v>High Stock</v>
      </c>
      <c r="BC46" s="191">
        <f t="shared" si="12"/>
        <v>0</v>
      </c>
      <c r="BD46" s="191">
        <f t="shared" si="12"/>
        <v>91.996296296296293</v>
      </c>
      <c r="BE46" s="191">
        <f t="shared" si="13"/>
        <v>157.2222222222222</v>
      </c>
      <c r="BF46" s="139" t="s">
        <v>898</v>
      </c>
      <c r="BH46" s="287">
        <v>326</v>
      </c>
      <c r="BI46" s="286" t="s">
        <v>612</v>
      </c>
      <c r="BJ46" s="287">
        <v>134</v>
      </c>
      <c r="BK46" s="286" t="s">
        <v>612</v>
      </c>
      <c r="BL46" s="287">
        <f>BH46</f>
        <v>326</v>
      </c>
      <c r="BM46" s="286" t="s">
        <v>612</v>
      </c>
      <c r="BN46" s="287">
        <f>BJ46</f>
        <v>134</v>
      </c>
      <c r="BO46" s="286" t="s">
        <v>612</v>
      </c>
      <c r="BP46" s="287"/>
      <c r="BQ46" s="287"/>
      <c r="BR46" s="287"/>
      <c r="BS46" s="287"/>
      <c r="BT46" s="286" t="s">
        <v>612</v>
      </c>
      <c r="BU46" s="287"/>
      <c r="BV46" s="287"/>
      <c r="BX46" s="287"/>
      <c r="BY46" s="286" t="s">
        <v>612</v>
      </c>
      <c r="BZ46" s="287"/>
      <c r="CA46" s="286" t="s">
        <v>612</v>
      </c>
      <c r="CB46" s="287"/>
      <c r="CC46" s="287"/>
      <c r="CG46" s="192">
        <f t="shared" si="14"/>
        <v>0</v>
      </c>
      <c r="CH46" s="192" t="str">
        <f>INDEX('[2]Tank Cleaning Status'!$P:$P, MATCH(E46,'[2]Tank Cleaning Status'!$E:$E,0))</f>
        <v>No</v>
      </c>
      <c r="CI46" s="192">
        <f t="shared" si="15"/>
        <v>0</v>
      </c>
      <c r="CJ46" s="192" t="str">
        <f>INDEX('[2]Tank Cleaning Status'!$R:$R, MATCH(E46,'[2]Tank Cleaning Status'!$E:$E,0))</f>
        <v>No</v>
      </c>
      <c r="CK46" s="192">
        <f t="shared" si="16"/>
        <v>0</v>
      </c>
      <c r="CL46" s="192" t="str">
        <f>INDEX('[2]Tank Cleaning Status'!$T:$T, MATCH(E46,'[2]Tank Cleaning Status'!$E:$E,0))</f>
        <v>No</v>
      </c>
      <c r="CM46" s="192">
        <f t="shared" si="17"/>
        <v>0</v>
      </c>
      <c r="CN46" s="192" t="str">
        <f>INDEX('[2]Tank Cleaning Status'!$V:$V, MATCH(E46,'[2]Tank Cleaning Status'!$E:$E,0))</f>
        <v>No</v>
      </c>
      <c r="CO46" s="192">
        <f t="shared" si="18"/>
        <v>0</v>
      </c>
      <c r="CP46" s="192">
        <f>INDEX('[2]Tank Cleaning Status'!$X:$X, MATCH(E46,'[2]Tank Cleaning Status'!$E:$E,0))</f>
        <v>0</v>
      </c>
      <c r="CQ46" s="199"/>
      <c r="CR46" s="192">
        <f t="shared" si="19"/>
        <v>0</v>
      </c>
      <c r="CS46" s="192" t="str">
        <f>INDEX('[2]Tank Cleaning Status'!$AA:$AA, MATCH(E46,'[2]Tank Cleaning Status'!$E:$E,0))</f>
        <v>No</v>
      </c>
      <c r="CT46" s="192">
        <f t="shared" si="20"/>
        <v>0</v>
      </c>
      <c r="CU46" s="192">
        <f>INDEX('[2]Tank Cleaning Status'!$AC:$AC, MATCH(E46,'[2]Tank Cleaning Status'!$E:$E,0))</f>
        <v>0</v>
      </c>
      <c r="CV46" s="199"/>
      <c r="CW46" s="192">
        <f t="shared" si="21"/>
        <v>0</v>
      </c>
      <c r="CX46" s="192" t="str">
        <f>INDEX('[2]Tank Cleaning Status'!$AF:$AF, MATCH(E46,'[2]Tank Cleaning Status'!$E:$E,0))</f>
        <v>No</v>
      </c>
      <c r="CY46" s="192">
        <f t="shared" si="22"/>
        <v>0</v>
      </c>
      <c r="CZ46" s="192" t="str">
        <f>INDEX('[2]Tank Cleaning Status'!$AH:$AH, MATCH(E46,'[2]Tank Cleaning Status'!$E:$E,0))</f>
        <v>No</v>
      </c>
      <c r="DA46" s="192"/>
      <c r="DB46" s="192">
        <f>INDEX('[2]Tank Cleaning Status'!$AJ:$AJ, MATCH(E46,'[2]Tank Cleaning Status'!$E:$E,0))</f>
        <v>0</v>
      </c>
    </row>
    <row r="47" spans="1:106" s="194" customFormat="1" x14ac:dyDescent="0.25">
      <c r="A47" s="247" t="str">
        <f>INDEX('[4]Handy -MR - LR2 Operators'!$H:$H,MATCH(E47,'[4]Handy -MR - LR2 Operators'!$B:$B,0))</f>
        <v>MVK</v>
      </c>
      <c r="B47" s="247" t="s">
        <v>393</v>
      </c>
      <c r="C47" s="98" t="s">
        <v>398</v>
      </c>
      <c r="D47" s="98">
        <v>9374416</v>
      </c>
      <c r="E47" s="139" t="s">
        <v>163</v>
      </c>
      <c r="F47" s="139"/>
      <c r="G47" s="237"/>
      <c r="H47" s="236">
        <f>IFERROR(INDEX(RemainingOnBoard_RAW!U:U,MATCH('IMO 2020_Operator''s Comment'!D47,RemainingOnBoard_RAW!B:B,0))," ")</f>
        <v>43764.787499999999</v>
      </c>
      <c r="I47" s="186">
        <f>IFERROR(INDEX(RemainingOnBoard_RAW!V:V,MATCH('IMO 2020_Operator''s Comment'!D47,RemainingOnBoard_RAW!B:B,0))," ")</f>
        <v>628.70000000000005</v>
      </c>
      <c r="J47" s="193">
        <f>IFERROR(INDEX(RemainingOnBoard_RAW!W:W,MATCH('IMO 2020_Operator''s Comment'!D47,RemainingOnBoard_RAW!B:B,0)),"")</f>
        <v>0</v>
      </c>
      <c r="K47" s="193">
        <f>IFERROR(INDEX(RemainingOnBoard_RAW!X:X,MATCH('IMO 2020_Operator''s Comment'!D47,RemainingOnBoard_RAW!B:B,0)),"")</f>
        <v>0</v>
      </c>
      <c r="L47" s="193">
        <f>IFERROR(INDEX(RemainingOnBoard_RAW!Y:Y,MATCH('IMO 2020_Operator''s Comment'!D47,RemainingOnBoard_RAW!B:B,0)),"")</f>
        <v>166.3</v>
      </c>
      <c r="M47" s="193"/>
      <c r="N47" s="193">
        <f>IFERROR(INDEX(RemainingOnBoard_RAW!AJ:AJ,MATCH('IMO 2020_Operator''s Comment'!D47,RemainingOnBoard_RAW!B:B,0))," ")</f>
        <v>4635.4449999999997</v>
      </c>
      <c r="O47" s="193">
        <f>IFERROR(INDEX(RemainingOnBoard_RAW!AK:AK,MATCH('IMO 2020_Operator''s Comment'!D47,RemainingOnBoard_RAW!B:B,0))," ")</f>
        <v>0</v>
      </c>
      <c r="P47" s="193">
        <f>IFERROR(INDEX(RemainingOnBoard_RAW!AL:AL,MATCH('IMO 2020_Operator''s Comment'!D47,RemainingOnBoard_RAW!B:B,0))," ")</f>
        <v>0</v>
      </c>
      <c r="Q47" s="193">
        <f>IFERROR(INDEX(RemainingOnBoard_RAW!AM:AM,MATCH('IMO 2020_Operator''s Comment'!D47,RemainingOnBoard_RAW!B:B,0))," ")</f>
        <v>942.63</v>
      </c>
      <c r="S47" s="195">
        <v>0.45</v>
      </c>
      <c r="T47" s="195">
        <v>0.05</v>
      </c>
      <c r="U47" s="195">
        <v>0.17499999999999999</v>
      </c>
      <c r="V47" s="195">
        <v>0.32500000000000001</v>
      </c>
      <c r="X47" s="196">
        <f>INDEX(Handy!T:T,MATCH('IMO 2020_Operator''s Comment'!E47,Handy!B:B,0))</f>
        <v>4.4000000000000004</v>
      </c>
      <c r="Y47" s="196">
        <f>INDEX(Handy!U:U,MATCH('IMO 2020_Operator''s Comment'!E47,Handy!B:B,0))</f>
        <v>17.600000000000001</v>
      </c>
      <c r="Z47" s="196">
        <f>INDEX(Handy!V:V,MATCH('IMO 2020_Operator''s Comment'!E47,Handy!B:B,0))</f>
        <v>20.7</v>
      </c>
      <c r="AA47" s="196">
        <f>INDEX(Handy!W:W,MATCH('IMO 2020_Operator''s Comment'!E47,Handy!B:B,0))</f>
        <v>23</v>
      </c>
      <c r="AB47" s="196">
        <f t="shared" si="0"/>
        <v>13.9575</v>
      </c>
      <c r="AC47" s="196">
        <f>IFERROR(INDEX('Monthly_Consumption _Trend'!R:R,MATCH('IMO 2020_Operator''s Comment'!D47,'Monthly_Consumption _Trend'!D:D,0))/30,"")</f>
        <v>15.486483333333332</v>
      </c>
      <c r="AD47" s="196">
        <f t="shared" si="3"/>
        <v>13.9575</v>
      </c>
      <c r="AF47" s="197">
        <f t="shared" si="25"/>
        <v>0.83101159450168738</v>
      </c>
      <c r="AG47" s="197">
        <f t="shared" si="2"/>
        <v>0.16898840549831262</v>
      </c>
      <c r="AH47" s="197"/>
      <c r="AI47" s="197"/>
      <c r="AJ47" s="196">
        <f t="shared" si="4"/>
        <v>1284.0899999999999</v>
      </c>
      <c r="AK47" s="196">
        <f t="shared" si="5"/>
        <v>851.40750000000003</v>
      </c>
      <c r="AL47" s="196">
        <f t="shared" si="6"/>
        <v>432.6825</v>
      </c>
      <c r="AM47" s="196">
        <f t="shared" si="7"/>
        <v>209.36249999999998</v>
      </c>
      <c r="AN47" s="198">
        <v>4</v>
      </c>
      <c r="AO47" s="263" t="s">
        <v>694</v>
      </c>
      <c r="AP47" s="263">
        <v>1</v>
      </c>
      <c r="AQ47" s="263">
        <v>2</v>
      </c>
      <c r="AR47" s="268"/>
      <c r="AT47" s="196">
        <f t="shared" si="8"/>
        <v>432.6825</v>
      </c>
      <c r="AU47" s="196">
        <f t="shared" si="9"/>
        <v>279.14999999999998</v>
      </c>
      <c r="AV47" s="196">
        <f t="shared" si="10"/>
        <v>209.36249999999998</v>
      </c>
      <c r="AW47" s="199" t="s">
        <v>529</v>
      </c>
      <c r="AY47" s="199" t="str">
        <f t="shared" si="29"/>
        <v>High Stock</v>
      </c>
      <c r="AZ47" s="199" t="str">
        <f t="shared" si="29"/>
        <v>High Stock</v>
      </c>
      <c r="BA47" s="199" t="str">
        <f t="shared" si="29"/>
        <v>High Stock</v>
      </c>
      <c r="BC47" s="191">
        <f t="shared" si="12"/>
        <v>196.01750000000004</v>
      </c>
      <c r="BD47" s="191">
        <f t="shared" si="12"/>
        <v>349.55000000000007</v>
      </c>
      <c r="BE47" s="191">
        <f t="shared" si="13"/>
        <v>419.33750000000009</v>
      </c>
      <c r="BF47" s="139" t="s">
        <v>1022</v>
      </c>
      <c r="BH47" s="287">
        <v>290</v>
      </c>
      <c r="BI47" s="286" t="s">
        <v>612</v>
      </c>
      <c r="BJ47" s="287">
        <v>125</v>
      </c>
      <c r="BK47" s="286" t="s">
        <v>612</v>
      </c>
      <c r="BL47" s="287">
        <f t="shared" ref="BL47:BL49" si="30">BH47</f>
        <v>290</v>
      </c>
      <c r="BM47" s="286" t="s">
        <v>612</v>
      </c>
      <c r="BN47" s="287">
        <f t="shared" ref="BN47:BN49" si="31">BJ47</f>
        <v>125</v>
      </c>
      <c r="BO47" s="286" t="s">
        <v>612</v>
      </c>
      <c r="BP47" s="287"/>
      <c r="BQ47" s="287"/>
      <c r="BR47" s="287"/>
      <c r="BS47" s="287"/>
      <c r="BT47" s="286" t="s">
        <v>612</v>
      </c>
      <c r="BU47" s="287"/>
      <c r="BV47" s="287"/>
      <c r="BX47" s="287"/>
      <c r="BY47" s="286" t="s">
        <v>612</v>
      </c>
      <c r="BZ47" s="287"/>
      <c r="CA47" s="286" t="s">
        <v>612</v>
      </c>
      <c r="CB47" s="287"/>
      <c r="CC47" s="287"/>
      <c r="CG47" s="192">
        <f t="shared" si="14"/>
        <v>0</v>
      </c>
      <c r="CH47" s="192" t="str">
        <f>INDEX('[2]Tank Cleaning Status'!$P:$P, MATCH(E47,'[2]Tank Cleaning Status'!$E:$E,0))</f>
        <v>No</v>
      </c>
      <c r="CI47" s="192">
        <f t="shared" si="15"/>
        <v>0</v>
      </c>
      <c r="CJ47" s="192" t="str">
        <f>INDEX('[2]Tank Cleaning Status'!$R:$R, MATCH(E47,'[2]Tank Cleaning Status'!$E:$E,0))</f>
        <v>No</v>
      </c>
      <c r="CK47" s="192">
        <f t="shared" si="16"/>
        <v>0</v>
      </c>
      <c r="CL47" s="192" t="str">
        <f>INDEX('[2]Tank Cleaning Status'!$T:$T, MATCH(E47,'[2]Tank Cleaning Status'!$E:$E,0))</f>
        <v>No</v>
      </c>
      <c r="CM47" s="192">
        <f t="shared" si="17"/>
        <v>0</v>
      </c>
      <c r="CN47" s="192" t="str">
        <f>INDEX('[2]Tank Cleaning Status'!$V:$V, MATCH(E47,'[2]Tank Cleaning Status'!$E:$E,0))</f>
        <v>No</v>
      </c>
      <c r="CO47" s="192">
        <f t="shared" si="18"/>
        <v>0</v>
      </c>
      <c r="CP47" s="192">
        <f>INDEX('[2]Tank Cleaning Status'!$X:$X, MATCH(E47,'[2]Tank Cleaning Status'!$E:$E,0))</f>
        <v>0</v>
      </c>
      <c r="CQ47" s="199"/>
      <c r="CR47" s="192">
        <f t="shared" si="19"/>
        <v>0</v>
      </c>
      <c r="CS47" s="192" t="str">
        <f>INDEX('[2]Tank Cleaning Status'!$AA:$AA, MATCH(E47,'[2]Tank Cleaning Status'!$E:$E,0))</f>
        <v>No</v>
      </c>
      <c r="CT47" s="192">
        <f t="shared" si="20"/>
        <v>0</v>
      </c>
      <c r="CU47" s="192">
        <f>INDEX('[2]Tank Cleaning Status'!$AC:$AC, MATCH(E47,'[2]Tank Cleaning Status'!$E:$E,0))</f>
        <v>0</v>
      </c>
      <c r="CV47" s="199"/>
      <c r="CW47" s="192">
        <f t="shared" si="21"/>
        <v>0</v>
      </c>
      <c r="CX47" s="192" t="str">
        <f>INDEX('[2]Tank Cleaning Status'!$AF:$AF, MATCH(E47,'[2]Tank Cleaning Status'!$E:$E,0))</f>
        <v>No</v>
      </c>
      <c r="CY47" s="192">
        <f t="shared" si="22"/>
        <v>0</v>
      </c>
      <c r="CZ47" s="192" t="str">
        <f>INDEX('[2]Tank Cleaning Status'!$AH:$AH, MATCH(E47,'[2]Tank Cleaning Status'!$E:$E,0))</f>
        <v>No</v>
      </c>
      <c r="DA47" s="192"/>
      <c r="DB47" s="192">
        <f>INDEX('[2]Tank Cleaning Status'!$AJ:$AJ, MATCH(E47,'[2]Tank Cleaning Status'!$E:$E,0))</f>
        <v>0</v>
      </c>
    </row>
    <row r="48" spans="1:106" s="194" customFormat="1" x14ac:dyDescent="0.25">
      <c r="A48" s="247" t="str">
        <f>INDEX('[4]Handy -MR - LR2 Operators'!$H:$H,MATCH(E48,'[4]Handy -MR - LR2 Operators'!$B:$B,0))</f>
        <v>ASU</v>
      </c>
      <c r="B48" s="247" t="s">
        <v>393</v>
      </c>
      <c r="C48" s="98" t="s">
        <v>399</v>
      </c>
      <c r="D48" s="98">
        <v>9214745</v>
      </c>
      <c r="E48" s="139" t="s">
        <v>164</v>
      </c>
      <c r="F48" s="139"/>
      <c r="G48" s="237"/>
      <c r="H48" s="236">
        <f>IFERROR(INDEX(RemainingOnBoard_RAW!U:U,MATCH('IMO 2020_Operator''s Comment'!D48,RemainingOnBoard_RAW!B:B,0))," ")</f>
        <v>43779.275000000001</v>
      </c>
      <c r="I48" s="186">
        <f>IFERROR(INDEX(RemainingOnBoard_RAW!V:V,MATCH('IMO 2020_Operator''s Comment'!D48,RemainingOnBoard_RAW!B:B,0))," ")</f>
        <v>372.64</v>
      </c>
      <c r="J48" s="193">
        <f>IFERROR(INDEX(RemainingOnBoard_RAW!W:W,MATCH('IMO 2020_Operator''s Comment'!D48,RemainingOnBoard_RAW!B:B,0)),"")</f>
        <v>0</v>
      </c>
      <c r="K48" s="193">
        <f>IFERROR(INDEX(RemainingOnBoard_RAW!X:X,MATCH('IMO 2020_Operator''s Comment'!D48,RemainingOnBoard_RAW!B:B,0)),"")</f>
        <v>0</v>
      </c>
      <c r="L48" s="193">
        <f>IFERROR(INDEX(RemainingOnBoard_RAW!Y:Y,MATCH('IMO 2020_Operator''s Comment'!D48,RemainingOnBoard_RAW!B:B,0)),"")</f>
        <v>134.30000000000001</v>
      </c>
      <c r="M48" s="193"/>
      <c r="N48" s="193">
        <f>IFERROR(INDEX(RemainingOnBoard_RAW!AJ:AJ,MATCH('IMO 2020_Operator''s Comment'!D48,RemainingOnBoard_RAW!B:B,0))," ")</f>
        <v>2367.6999999999998</v>
      </c>
      <c r="O48" s="193">
        <f>IFERROR(INDEX(RemainingOnBoard_RAW!AK:AK,MATCH('IMO 2020_Operator''s Comment'!D48,RemainingOnBoard_RAW!B:B,0))," ")</f>
        <v>0</v>
      </c>
      <c r="P48" s="193">
        <f>IFERROR(INDEX(RemainingOnBoard_RAW!AL:AL,MATCH('IMO 2020_Operator''s Comment'!D48,RemainingOnBoard_RAW!B:B,0))," ")</f>
        <v>0</v>
      </c>
      <c r="Q48" s="193">
        <f>IFERROR(INDEX(RemainingOnBoard_RAW!AM:AM,MATCH('IMO 2020_Operator''s Comment'!D48,RemainingOnBoard_RAW!B:B,0))," ")</f>
        <v>230.35</v>
      </c>
      <c r="S48" s="195">
        <v>0.45</v>
      </c>
      <c r="T48" s="195">
        <v>0.05</v>
      </c>
      <c r="U48" s="195">
        <v>0.17499999999999999</v>
      </c>
      <c r="V48" s="195">
        <v>0.32500000000000001</v>
      </c>
      <c r="X48" s="196">
        <f>INDEX(Handy!T:T,MATCH('IMO 2020_Operator''s Comment'!E48,Handy!B:B,0))</f>
        <v>3.2</v>
      </c>
      <c r="Y48" s="196">
        <f>INDEX(Handy!U:U,MATCH('IMO 2020_Operator''s Comment'!E48,Handy!B:B,0))</f>
        <v>15</v>
      </c>
      <c r="Z48" s="196">
        <f>INDEX(Handy!V:V,MATCH('IMO 2020_Operator''s Comment'!E48,Handy!B:B,0))</f>
        <v>21.2</v>
      </c>
      <c r="AA48" s="196">
        <f>INDEX(Handy!W:W,MATCH('IMO 2020_Operator''s Comment'!E48,Handy!B:B,0))</f>
        <v>24.6</v>
      </c>
      <c r="AB48" s="196">
        <f t="shared" si="0"/>
        <v>13.895000000000001</v>
      </c>
      <c r="AC48" s="196">
        <f>IFERROR(INDEX('Monthly_Consumption _Trend'!R:R,MATCH('IMO 2020_Operator''s Comment'!D48,'Monthly_Consumption _Trend'!D:D,0))/30,"")</f>
        <v>7.5274999999999999</v>
      </c>
      <c r="AD48" s="196">
        <f t="shared" si="3"/>
        <v>7.5274999999999999</v>
      </c>
      <c r="AF48" s="197">
        <f t="shared" si="25"/>
        <v>0.91133734916572051</v>
      </c>
      <c r="AG48" s="197">
        <f t="shared" si="2"/>
        <v>8.8662650834279488E-2</v>
      </c>
      <c r="AH48" s="197"/>
      <c r="AI48" s="197"/>
      <c r="AJ48" s="196">
        <f t="shared" si="4"/>
        <v>692.53</v>
      </c>
      <c r="AK48" s="196">
        <f t="shared" si="5"/>
        <v>459.17750000000001</v>
      </c>
      <c r="AL48" s="196">
        <f t="shared" si="6"/>
        <v>233.35249999999999</v>
      </c>
      <c r="AM48" s="196">
        <f t="shared" si="7"/>
        <v>112.91249999999999</v>
      </c>
      <c r="AN48" s="198">
        <v>4</v>
      </c>
      <c r="AO48" s="263" t="s">
        <v>699</v>
      </c>
      <c r="AP48" s="263">
        <v>1</v>
      </c>
      <c r="AQ48" s="263">
        <v>1</v>
      </c>
      <c r="AR48" s="268"/>
      <c r="AT48" s="196">
        <f t="shared" si="8"/>
        <v>233.35249999999999</v>
      </c>
      <c r="AU48" s="196">
        <f t="shared" si="9"/>
        <v>150.55000000000001</v>
      </c>
      <c r="AV48" s="196">
        <f t="shared" si="10"/>
        <v>112.91249999999999</v>
      </c>
      <c r="AW48" s="199" t="s">
        <v>529</v>
      </c>
      <c r="AY48" s="199" t="str">
        <f t="shared" si="29"/>
        <v>High Stock</v>
      </c>
      <c r="AZ48" s="199" t="str">
        <f t="shared" si="29"/>
        <v>High Stock</v>
      </c>
      <c r="BA48" s="199" t="str">
        <f t="shared" si="29"/>
        <v>High Stock</v>
      </c>
      <c r="BC48" s="191">
        <f t="shared" si="12"/>
        <v>139.28749999999999</v>
      </c>
      <c r="BD48" s="191">
        <f t="shared" si="12"/>
        <v>222.08999999999997</v>
      </c>
      <c r="BE48" s="191">
        <f t="shared" si="13"/>
        <v>259.72749999999996</v>
      </c>
      <c r="BF48" s="139" t="s">
        <v>1000</v>
      </c>
      <c r="BH48" s="287">
        <v>390</v>
      </c>
      <c r="BI48" s="286" t="s">
        <v>612</v>
      </c>
      <c r="BJ48" s="287">
        <v>146</v>
      </c>
      <c r="BK48" s="286" t="s">
        <v>612</v>
      </c>
      <c r="BL48" s="287">
        <f t="shared" si="30"/>
        <v>390</v>
      </c>
      <c r="BM48" s="286" t="s">
        <v>612</v>
      </c>
      <c r="BN48" s="287">
        <f t="shared" si="31"/>
        <v>146</v>
      </c>
      <c r="BO48" s="286" t="s">
        <v>612</v>
      </c>
      <c r="BP48" s="287"/>
      <c r="BQ48" s="287"/>
      <c r="BR48" s="287"/>
      <c r="BS48" s="287"/>
      <c r="BT48" s="286" t="s">
        <v>612</v>
      </c>
      <c r="BU48" s="287"/>
      <c r="BV48" s="287"/>
      <c r="BX48" s="287"/>
      <c r="BY48" s="286" t="s">
        <v>612</v>
      </c>
      <c r="BZ48" s="287"/>
      <c r="CA48" s="287"/>
      <c r="CB48" s="287"/>
      <c r="CC48" s="287"/>
      <c r="CG48" s="192">
        <f t="shared" si="14"/>
        <v>0</v>
      </c>
      <c r="CH48" s="192" t="str">
        <f>INDEX('[2]Tank Cleaning Status'!$P:$P, MATCH(E48,'[2]Tank Cleaning Status'!$E:$E,0))</f>
        <v>No</v>
      </c>
      <c r="CI48" s="192">
        <f t="shared" si="15"/>
        <v>0</v>
      </c>
      <c r="CJ48" s="192" t="str">
        <f>INDEX('[2]Tank Cleaning Status'!$R:$R, MATCH(E48,'[2]Tank Cleaning Status'!$E:$E,0))</f>
        <v>No</v>
      </c>
      <c r="CK48" s="192">
        <f t="shared" si="16"/>
        <v>0</v>
      </c>
      <c r="CL48" s="192" t="str">
        <f>INDEX('[2]Tank Cleaning Status'!$T:$T, MATCH(E48,'[2]Tank Cleaning Status'!$E:$E,0))</f>
        <v>No</v>
      </c>
      <c r="CM48" s="192">
        <f t="shared" si="17"/>
        <v>0</v>
      </c>
      <c r="CN48" s="192" t="str">
        <f>INDEX('[2]Tank Cleaning Status'!$V:$V, MATCH(E48,'[2]Tank Cleaning Status'!$E:$E,0))</f>
        <v>No</v>
      </c>
      <c r="CO48" s="192">
        <f t="shared" si="18"/>
        <v>0</v>
      </c>
      <c r="CP48" s="192">
        <f>INDEX('[2]Tank Cleaning Status'!$X:$X, MATCH(E48,'[2]Tank Cleaning Status'!$E:$E,0))</f>
        <v>0</v>
      </c>
      <c r="CQ48" s="199"/>
      <c r="CR48" s="192">
        <f t="shared" si="19"/>
        <v>0</v>
      </c>
      <c r="CS48" s="192" t="str">
        <f>INDEX('[2]Tank Cleaning Status'!$AA:$AA, MATCH(E48,'[2]Tank Cleaning Status'!$E:$E,0))</f>
        <v>No</v>
      </c>
      <c r="CT48" s="192">
        <f t="shared" si="20"/>
        <v>0</v>
      </c>
      <c r="CU48" s="192">
        <f>INDEX('[2]Tank Cleaning Status'!$AC:$AC, MATCH(E48,'[2]Tank Cleaning Status'!$E:$E,0))</f>
        <v>0</v>
      </c>
      <c r="CV48" s="199"/>
      <c r="CW48" s="192">
        <f t="shared" si="21"/>
        <v>0</v>
      </c>
      <c r="CX48" s="192" t="str">
        <f>INDEX('[2]Tank Cleaning Status'!$AF:$AF, MATCH(E48,'[2]Tank Cleaning Status'!$E:$E,0))</f>
        <v>No</v>
      </c>
      <c r="CY48" s="192">
        <f t="shared" si="22"/>
        <v>0</v>
      </c>
      <c r="CZ48" s="192">
        <f>INDEX('[2]Tank Cleaning Status'!$AH:$AH, MATCH(E48,'[2]Tank Cleaning Status'!$E:$E,0))</f>
        <v>0</v>
      </c>
      <c r="DA48" s="192"/>
      <c r="DB48" s="192">
        <f>INDEX('[2]Tank Cleaning Status'!$AJ:$AJ, MATCH(E48,'[2]Tank Cleaning Status'!$E:$E,0))</f>
        <v>0</v>
      </c>
    </row>
    <row r="49" spans="1:106" s="194" customFormat="1" x14ac:dyDescent="0.25">
      <c r="A49" s="247" t="str">
        <f>INDEX('[4]Handy -MR - LR2 Operators'!$H:$H,MATCH(E49,'[4]Handy -MR - LR2 Operators'!$B:$B,0))</f>
        <v>ASU</v>
      </c>
      <c r="B49" s="247" t="s">
        <v>393</v>
      </c>
      <c r="C49" s="98" t="s">
        <v>399</v>
      </c>
      <c r="D49" s="98">
        <v>9167174</v>
      </c>
      <c r="E49" s="139" t="s">
        <v>165</v>
      </c>
      <c r="F49" s="139"/>
      <c r="G49" s="237"/>
      <c r="H49" s="236">
        <f>IFERROR(INDEX(RemainingOnBoard_RAW!U:U,MATCH('IMO 2020_Operator''s Comment'!D49,RemainingOnBoard_RAW!B:B,0))," ")</f>
        <v>43780.25</v>
      </c>
      <c r="I49" s="186">
        <f>IFERROR(INDEX(RemainingOnBoard_RAW!V:V,MATCH('IMO 2020_Operator''s Comment'!D49,RemainingOnBoard_RAW!B:B,0))," ")</f>
        <v>178.64</v>
      </c>
      <c r="J49" s="193">
        <f>IFERROR(INDEX(RemainingOnBoard_RAW!W:W,MATCH('IMO 2020_Operator''s Comment'!D49,RemainingOnBoard_RAW!B:B,0)),"")</f>
        <v>0</v>
      </c>
      <c r="K49" s="193">
        <f>IFERROR(INDEX(RemainingOnBoard_RAW!X:X,MATCH('IMO 2020_Operator''s Comment'!D49,RemainingOnBoard_RAW!B:B,0)),"")</f>
        <v>0</v>
      </c>
      <c r="L49" s="193">
        <f>IFERROR(INDEX(RemainingOnBoard_RAW!Y:Y,MATCH('IMO 2020_Operator''s Comment'!D49,RemainingOnBoard_RAW!B:B,0)),"")</f>
        <v>124.8</v>
      </c>
      <c r="M49" s="193"/>
      <c r="N49" s="193">
        <f>IFERROR(INDEX(RemainingOnBoard_RAW!AJ:AJ,MATCH('IMO 2020_Operator''s Comment'!D49,RemainingOnBoard_RAW!B:B,0))," ")</f>
        <v>2642.03</v>
      </c>
      <c r="O49" s="193">
        <f>IFERROR(INDEX(RemainingOnBoard_RAW!AK:AK,MATCH('IMO 2020_Operator''s Comment'!D49,RemainingOnBoard_RAW!B:B,0))," ")</f>
        <v>0</v>
      </c>
      <c r="P49" s="193">
        <f>IFERROR(INDEX(RemainingOnBoard_RAW!AL:AL,MATCH('IMO 2020_Operator''s Comment'!D49,RemainingOnBoard_RAW!B:B,0))," ")</f>
        <v>0</v>
      </c>
      <c r="Q49" s="193">
        <f>IFERROR(INDEX(RemainingOnBoard_RAW!AM:AM,MATCH('IMO 2020_Operator''s Comment'!D49,RemainingOnBoard_RAW!B:B,0))," ")</f>
        <v>86.970000000000098</v>
      </c>
      <c r="S49" s="195">
        <v>0.45</v>
      </c>
      <c r="T49" s="195">
        <v>0.05</v>
      </c>
      <c r="U49" s="195">
        <v>0.17499999999999999</v>
      </c>
      <c r="V49" s="195">
        <v>0.32500000000000001</v>
      </c>
      <c r="X49" s="196">
        <f>INDEX(Handy!T:T,MATCH('IMO 2020_Operator''s Comment'!E49,Handy!B:B,0))</f>
        <v>3.3</v>
      </c>
      <c r="Y49" s="196">
        <f>INDEX(Handy!U:U,MATCH('IMO 2020_Operator''s Comment'!E49,Handy!B:B,0))</f>
        <v>15.1</v>
      </c>
      <c r="Z49" s="196">
        <f>INDEX(Handy!V:V,MATCH('IMO 2020_Operator''s Comment'!E49,Handy!B:B,0))</f>
        <v>22.5</v>
      </c>
      <c r="AA49" s="196">
        <f>INDEX(Handy!W:W,MATCH('IMO 2020_Operator''s Comment'!E49,Handy!B:B,0))</f>
        <v>25.4</v>
      </c>
      <c r="AB49" s="196">
        <f t="shared" si="0"/>
        <v>14.432499999999997</v>
      </c>
      <c r="AC49" s="196">
        <f>IFERROR(INDEX('Monthly_Consumption _Trend'!R:R,MATCH('IMO 2020_Operator''s Comment'!D49,'Monthly_Consumption _Trend'!D:D,0))/30,"")</f>
        <v>8.1021666666666672</v>
      </c>
      <c r="AD49" s="196">
        <f t="shared" si="3"/>
        <v>8.1021666666666672</v>
      </c>
      <c r="AF49" s="197">
        <f t="shared" si="25"/>
        <v>0.96813118358373018</v>
      </c>
      <c r="AG49" s="197">
        <f t="shared" si="2"/>
        <v>3.1868816416269818E-2</v>
      </c>
      <c r="AH49" s="197"/>
      <c r="AI49" s="197"/>
      <c r="AJ49" s="196">
        <f t="shared" si="4"/>
        <v>745.3993333333334</v>
      </c>
      <c r="AK49" s="196">
        <f t="shared" si="5"/>
        <v>494.23216666666667</v>
      </c>
      <c r="AL49" s="196">
        <f t="shared" si="6"/>
        <v>251.16716666666667</v>
      </c>
      <c r="AM49" s="196">
        <f t="shared" si="7"/>
        <v>121.53250000000001</v>
      </c>
      <c r="AN49" s="198">
        <v>4</v>
      </c>
      <c r="AO49" s="263" t="s">
        <v>744</v>
      </c>
      <c r="AP49" s="263">
        <v>1</v>
      </c>
      <c r="AQ49" s="263">
        <v>1</v>
      </c>
      <c r="AR49" s="268">
        <v>0.95</v>
      </c>
      <c r="AT49" s="196">
        <f t="shared" si="8"/>
        <v>251.16716666666667</v>
      </c>
      <c r="AU49" s="196">
        <f t="shared" si="9"/>
        <v>162.04333333333335</v>
      </c>
      <c r="AV49" s="196">
        <f t="shared" si="10"/>
        <v>121.53250000000001</v>
      </c>
      <c r="AW49" s="199" t="s">
        <v>529</v>
      </c>
      <c r="AY49" s="199" t="str">
        <f t="shared" si="29"/>
        <v>Okay</v>
      </c>
      <c r="AZ49" s="199" t="str">
        <f t="shared" si="29"/>
        <v>High Stock</v>
      </c>
      <c r="BA49" s="199" t="str">
        <f t="shared" si="29"/>
        <v>High Stock</v>
      </c>
      <c r="BC49" s="191">
        <f t="shared" si="12"/>
        <v>0</v>
      </c>
      <c r="BD49" s="191">
        <f t="shared" si="12"/>
        <v>16.596666666666636</v>
      </c>
      <c r="BE49" s="191">
        <f t="shared" si="13"/>
        <v>57.107499999999973</v>
      </c>
      <c r="BF49" s="139" t="s">
        <v>1027</v>
      </c>
      <c r="BH49" s="287">
        <v>390</v>
      </c>
      <c r="BI49" s="286" t="s">
        <v>612</v>
      </c>
      <c r="BJ49" s="287">
        <v>207</v>
      </c>
      <c r="BK49" s="286" t="s">
        <v>612</v>
      </c>
      <c r="BL49" s="287">
        <f t="shared" si="30"/>
        <v>390</v>
      </c>
      <c r="BM49" s="286" t="s">
        <v>612</v>
      </c>
      <c r="BN49" s="287">
        <f t="shared" si="31"/>
        <v>207</v>
      </c>
      <c r="BO49" s="286" t="s">
        <v>612</v>
      </c>
      <c r="BP49" s="287"/>
      <c r="BQ49" s="287"/>
      <c r="BR49" s="287"/>
      <c r="BS49" s="287"/>
      <c r="BT49" s="286" t="s">
        <v>612</v>
      </c>
      <c r="BU49" s="287"/>
      <c r="BV49" s="287"/>
      <c r="BX49" s="287"/>
      <c r="BY49" s="286" t="s">
        <v>612</v>
      </c>
      <c r="BZ49" s="287"/>
      <c r="CA49" s="287"/>
      <c r="CB49" s="287"/>
      <c r="CC49" s="287"/>
      <c r="CG49" s="192">
        <f t="shared" si="14"/>
        <v>0</v>
      </c>
      <c r="CH49" s="192" t="str">
        <f>INDEX('[2]Tank Cleaning Status'!$P:$P, MATCH(E49,'[2]Tank Cleaning Status'!$E:$E,0))</f>
        <v>No</v>
      </c>
      <c r="CI49" s="192">
        <f t="shared" si="15"/>
        <v>0</v>
      </c>
      <c r="CJ49" s="192" t="str">
        <f>INDEX('[2]Tank Cleaning Status'!$R:$R, MATCH(E49,'[2]Tank Cleaning Status'!$E:$E,0))</f>
        <v>No</v>
      </c>
      <c r="CK49" s="192">
        <f t="shared" si="16"/>
        <v>0</v>
      </c>
      <c r="CL49" s="192" t="str">
        <f>INDEX('[2]Tank Cleaning Status'!$T:$T, MATCH(E49,'[2]Tank Cleaning Status'!$E:$E,0))</f>
        <v>No</v>
      </c>
      <c r="CM49" s="192">
        <f t="shared" si="17"/>
        <v>0</v>
      </c>
      <c r="CN49" s="192" t="str">
        <f>INDEX('[2]Tank Cleaning Status'!$V:$V, MATCH(E49,'[2]Tank Cleaning Status'!$E:$E,0))</f>
        <v>No</v>
      </c>
      <c r="CO49" s="192">
        <f t="shared" si="18"/>
        <v>0</v>
      </c>
      <c r="CP49" s="192">
        <f>INDEX('[2]Tank Cleaning Status'!$X:$X, MATCH(E49,'[2]Tank Cleaning Status'!$E:$E,0))</f>
        <v>0</v>
      </c>
      <c r="CQ49" s="199"/>
      <c r="CR49" s="192">
        <f t="shared" si="19"/>
        <v>0</v>
      </c>
      <c r="CS49" s="192" t="str">
        <f>INDEX('[2]Tank Cleaning Status'!$AA:$AA, MATCH(E49,'[2]Tank Cleaning Status'!$E:$E,0))</f>
        <v>No</v>
      </c>
      <c r="CT49" s="192">
        <f t="shared" si="20"/>
        <v>0</v>
      </c>
      <c r="CU49" s="192">
        <f>INDEX('[2]Tank Cleaning Status'!$AC:$AC, MATCH(E49,'[2]Tank Cleaning Status'!$E:$E,0))</f>
        <v>0</v>
      </c>
      <c r="CV49" s="199"/>
      <c r="CW49" s="192">
        <f t="shared" si="21"/>
        <v>0</v>
      </c>
      <c r="CX49" s="192" t="str">
        <f>INDEX('[2]Tank Cleaning Status'!$AF:$AF, MATCH(E49,'[2]Tank Cleaning Status'!$E:$E,0))</f>
        <v>No</v>
      </c>
      <c r="CY49" s="192">
        <f t="shared" si="22"/>
        <v>0</v>
      </c>
      <c r="CZ49" s="192">
        <f>INDEX('[2]Tank Cleaning Status'!$AH:$AH, MATCH(E49,'[2]Tank Cleaning Status'!$E:$E,0))</f>
        <v>0</v>
      </c>
      <c r="DA49" s="192"/>
      <c r="DB49" s="192">
        <f>INDEX('[2]Tank Cleaning Status'!$AJ:$AJ, MATCH(E49,'[2]Tank Cleaning Status'!$E:$E,0))</f>
        <v>0</v>
      </c>
    </row>
    <row r="50" spans="1:106" s="194" customFormat="1" x14ac:dyDescent="0.25">
      <c r="A50" s="247" t="str">
        <f>INDEX('[4]Handy -MR - LR2 Operators'!$H:$H,MATCH(E50,'[4]Handy -MR - LR2 Operators'!$B:$B,0))</f>
        <v>ASU</v>
      </c>
      <c r="B50" s="247" t="s">
        <v>393</v>
      </c>
      <c r="C50" s="98" t="s">
        <v>399</v>
      </c>
      <c r="D50" s="98">
        <v>9167186</v>
      </c>
      <c r="E50" s="139" t="s">
        <v>166</v>
      </c>
      <c r="F50" s="139"/>
      <c r="G50" s="237"/>
      <c r="H50" s="236">
        <f>IFERROR(INDEX(RemainingOnBoard_RAW!U:U,MATCH('IMO 2020_Operator''s Comment'!D50,RemainingOnBoard_RAW!B:B,0))," ")</f>
        <v>43781.166666666664</v>
      </c>
      <c r="I50" s="186">
        <f>IFERROR(INDEX(RemainingOnBoard_RAW!V:V,MATCH('IMO 2020_Operator''s Comment'!D50,RemainingOnBoard_RAW!B:B,0))," ")</f>
        <v>343.5</v>
      </c>
      <c r="J50" s="193">
        <f>IFERROR(INDEX(RemainingOnBoard_RAW!W:W,MATCH('IMO 2020_Operator''s Comment'!D50,RemainingOnBoard_RAW!B:B,0)),"")</f>
        <v>0</v>
      </c>
      <c r="K50" s="193">
        <f>IFERROR(INDEX(RemainingOnBoard_RAW!X:X,MATCH('IMO 2020_Operator''s Comment'!D50,RemainingOnBoard_RAW!B:B,0)),"")</f>
        <v>0</v>
      </c>
      <c r="L50" s="193">
        <f>IFERROR(INDEX(RemainingOnBoard_RAW!Y:Y,MATCH('IMO 2020_Operator''s Comment'!D50,RemainingOnBoard_RAW!B:B,0)),"")</f>
        <v>97.5</v>
      </c>
      <c r="M50" s="193"/>
      <c r="N50" s="193">
        <f>IFERROR(INDEX(RemainingOnBoard_RAW!AJ:AJ,MATCH('IMO 2020_Operator''s Comment'!D50,RemainingOnBoard_RAW!B:B,0))," ")</f>
        <v>3173.68</v>
      </c>
      <c r="O50" s="193">
        <f>IFERROR(INDEX(RemainingOnBoard_RAW!AK:AK,MATCH('IMO 2020_Operator''s Comment'!D50,RemainingOnBoard_RAW!B:B,0))," ")</f>
        <v>0</v>
      </c>
      <c r="P50" s="193">
        <f>IFERROR(INDEX(RemainingOnBoard_RAW!AL:AL,MATCH('IMO 2020_Operator''s Comment'!D50,RemainingOnBoard_RAW!B:B,0))," ")</f>
        <v>36.25</v>
      </c>
      <c r="Q50" s="193">
        <f>IFERROR(INDEX(RemainingOnBoard_RAW!AM:AM,MATCH('IMO 2020_Operator''s Comment'!D50,RemainingOnBoard_RAW!B:B,0))," ")</f>
        <v>52.3</v>
      </c>
      <c r="S50" s="195">
        <v>0.45</v>
      </c>
      <c r="T50" s="195">
        <v>0.05</v>
      </c>
      <c r="U50" s="195">
        <v>0.17499999999999999</v>
      </c>
      <c r="V50" s="195">
        <v>0.32500000000000001</v>
      </c>
      <c r="X50" s="196">
        <f>INDEX(Handy!T:T,MATCH('IMO 2020_Operator''s Comment'!E50,Handy!B:B,0))</f>
        <v>3.3</v>
      </c>
      <c r="Y50" s="196">
        <f>INDEX(Handy!U:U,MATCH('IMO 2020_Operator''s Comment'!E50,Handy!B:B,0))</f>
        <v>15.1</v>
      </c>
      <c r="Z50" s="196">
        <f>INDEX(Handy!V:V,MATCH('IMO 2020_Operator''s Comment'!E50,Handy!B:B,0))</f>
        <v>20.8</v>
      </c>
      <c r="AA50" s="196">
        <f>INDEX(Handy!W:W,MATCH('IMO 2020_Operator''s Comment'!E50,Handy!B:B,0))</f>
        <v>23.5</v>
      </c>
      <c r="AB50" s="196">
        <f t="shared" si="0"/>
        <v>13.517499999999998</v>
      </c>
      <c r="AC50" s="196">
        <f>IFERROR(INDEX('Monthly_Consumption _Trend'!R:R,MATCH('IMO 2020_Operator''s Comment'!D50,'Monthly_Consumption _Trend'!D:D,0))/30,"")</f>
        <v>10.450133333333333</v>
      </c>
      <c r="AD50" s="196">
        <f t="shared" si="3"/>
        <v>10.450133333333333</v>
      </c>
      <c r="AF50" s="197">
        <f t="shared" si="25"/>
        <v>0.97285599114716004</v>
      </c>
      <c r="AG50" s="197">
        <f t="shared" si="2"/>
        <v>2.7144008852839963E-2</v>
      </c>
      <c r="AH50" s="197"/>
      <c r="AI50" s="197"/>
      <c r="AJ50" s="196">
        <f t="shared" si="4"/>
        <v>961.41226666666671</v>
      </c>
      <c r="AK50" s="196">
        <f t="shared" si="5"/>
        <v>637.45813333333331</v>
      </c>
      <c r="AL50" s="196">
        <f t="shared" si="6"/>
        <v>323.95413333333335</v>
      </c>
      <c r="AM50" s="196">
        <f t="shared" si="7"/>
        <v>156.75200000000001</v>
      </c>
      <c r="AN50" s="198">
        <v>3</v>
      </c>
      <c r="AO50" s="263" t="s">
        <v>726</v>
      </c>
      <c r="AP50" s="263">
        <v>1</v>
      </c>
      <c r="AQ50" s="263">
        <v>1</v>
      </c>
      <c r="AR50" s="268">
        <v>0.95</v>
      </c>
      <c r="AT50" s="196">
        <f t="shared" si="8"/>
        <v>323.95413333333335</v>
      </c>
      <c r="AU50" s="196">
        <f t="shared" si="9"/>
        <v>209.00266666666667</v>
      </c>
      <c r="AV50" s="196">
        <f t="shared" si="10"/>
        <v>156.75200000000001</v>
      </c>
      <c r="AW50" s="199" t="s">
        <v>529</v>
      </c>
      <c r="AY50" s="199" t="str">
        <f t="shared" si="29"/>
        <v>High Stock</v>
      </c>
      <c r="AZ50" s="199" t="str">
        <f t="shared" si="29"/>
        <v>High Stock</v>
      </c>
      <c r="BA50" s="199" t="str">
        <f t="shared" si="29"/>
        <v>High Stock</v>
      </c>
      <c r="BC50" s="191">
        <f t="shared" si="12"/>
        <v>19.545866666666655</v>
      </c>
      <c r="BD50" s="191">
        <f t="shared" si="12"/>
        <v>134.49733333333333</v>
      </c>
      <c r="BE50" s="191">
        <f t="shared" si="13"/>
        <v>186.74799999999999</v>
      </c>
      <c r="BF50" s="139" t="s">
        <v>1001</v>
      </c>
      <c r="BH50" s="287">
        <v>400</v>
      </c>
      <c r="BI50" s="286" t="s">
        <v>612</v>
      </c>
      <c r="BJ50" s="287">
        <v>252</v>
      </c>
      <c r="BK50" s="286" t="s">
        <v>612</v>
      </c>
      <c r="BL50" s="287">
        <f t="shared" ref="BL50:BL53" si="32">BJ50</f>
        <v>252</v>
      </c>
      <c r="BM50" s="286" t="s">
        <v>612</v>
      </c>
      <c r="BN50" s="287"/>
      <c r="BO50" s="287"/>
      <c r="BP50" s="287"/>
      <c r="BQ50" s="287"/>
      <c r="BR50" s="287"/>
      <c r="BS50" s="287"/>
      <c r="BT50" s="286" t="s">
        <v>612</v>
      </c>
      <c r="BU50" s="287"/>
      <c r="BV50" s="287"/>
      <c r="BX50" s="287"/>
      <c r="BY50" s="286" t="s">
        <v>612</v>
      </c>
      <c r="BZ50" s="287"/>
      <c r="CA50" s="287"/>
      <c r="CB50" s="287"/>
      <c r="CC50" s="287"/>
      <c r="CG50" s="192">
        <f t="shared" si="14"/>
        <v>0</v>
      </c>
      <c r="CH50" s="192" t="str">
        <f>INDEX('[2]Tank Cleaning Status'!$P:$P, MATCH(E50,'[2]Tank Cleaning Status'!$E:$E,0))</f>
        <v>No</v>
      </c>
      <c r="CI50" s="192">
        <f t="shared" si="15"/>
        <v>0</v>
      </c>
      <c r="CJ50" s="192" t="str">
        <f>INDEX('[2]Tank Cleaning Status'!$R:$R, MATCH(E50,'[2]Tank Cleaning Status'!$E:$E,0))</f>
        <v>No</v>
      </c>
      <c r="CK50" s="192">
        <f t="shared" si="16"/>
        <v>0</v>
      </c>
      <c r="CL50" s="192" t="str">
        <f>INDEX('[2]Tank Cleaning Status'!$T:$T, MATCH(E50,'[2]Tank Cleaning Status'!$E:$E,0))</f>
        <v>No</v>
      </c>
      <c r="CM50" s="192">
        <f t="shared" si="17"/>
        <v>0</v>
      </c>
      <c r="CN50" s="192">
        <f>INDEX('[2]Tank Cleaning Status'!$V:$V, MATCH(E50,'[2]Tank Cleaning Status'!$E:$E,0))</f>
        <v>0</v>
      </c>
      <c r="CO50" s="192">
        <f t="shared" si="18"/>
        <v>0</v>
      </c>
      <c r="CP50" s="192">
        <f>INDEX('[2]Tank Cleaning Status'!$X:$X, MATCH(E50,'[2]Tank Cleaning Status'!$E:$E,0))</f>
        <v>0</v>
      </c>
      <c r="CQ50" s="199"/>
      <c r="CR50" s="192">
        <f t="shared" si="19"/>
        <v>0</v>
      </c>
      <c r="CS50" s="192" t="str">
        <f>INDEX('[2]Tank Cleaning Status'!$AA:$AA, MATCH(E50,'[2]Tank Cleaning Status'!$E:$E,0))</f>
        <v>No</v>
      </c>
      <c r="CT50" s="192">
        <f t="shared" si="20"/>
        <v>0</v>
      </c>
      <c r="CU50" s="192">
        <f>INDEX('[2]Tank Cleaning Status'!$AC:$AC, MATCH(E50,'[2]Tank Cleaning Status'!$E:$E,0))</f>
        <v>0</v>
      </c>
      <c r="CV50" s="199"/>
      <c r="CW50" s="192">
        <f t="shared" si="21"/>
        <v>0</v>
      </c>
      <c r="CX50" s="192" t="str">
        <f>INDEX('[2]Tank Cleaning Status'!$AF:$AF, MATCH(E50,'[2]Tank Cleaning Status'!$E:$E,0))</f>
        <v>No</v>
      </c>
      <c r="CY50" s="192">
        <f t="shared" si="22"/>
        <v>0</v>
      </c>
      <c r="CZ50" s="192">
        <f>INDEX('[2]Tank Cleaning Status'!$AH:$AH, MATCH(E50,'[2]Tank Cleaning Status'!$E:$E,0))</f>
        <v>0</v>
      </c>
      <c r="DA50" s="192"/>
      <c r="DB50" s="192">
        <f>INDEX('[2]Tank Cleaning Status'!$AJ:$AJ, MATCH(E50,'[2]Tank Cleaning Status'!$E:$E,0))</f>
        <v>0</v>
      </c>
    </row>
    <row r="51" spans="1:106" s="194" customFormat="1" ht="26.25" x14ac:dyDescent="0.25">
      <c r="A51" s="247" t="str">
        <f>INDEX('[4]Handy -MR - LR2 Operators'!$H:$H,MATCH(E51,'[4]Handy -MR - LR2 Operators'!$B:$B,0))</f>
        <v>HKU</v>
      </c>
      <c r="B51" s="247" t="s">
        <v>393</v>
      </c>
      <c r="C51" s="98" t="s">
        <v>394</v>
      </c>
      <c r="D51" s="98">
        <v>9246786</v>
      </c>
      <c r="E51" s="139" t="s">
        <v>191</v>
      </c>
      <c r="F51" s="139"/>
      <c r="G51" s="237"/>
      <c r="H51" s="236">
        <f>IFERROR(INDEX(RemainingOnBoard_RAW!U:U,MATCH('IMO 2020_Operator''s Comment'!D51,RemainingOnBoard_RAW!B:B,0))," ")</f>
        <v>43779.166666666664</v>
      </c>
      <c r="I51" s="186">
        <f>IFERROR(INDEX(RemainingOnBoard_RAW!V:V,MATCH('IMO 2020_Operator''s Comment'!D51,RemainingOnBoard_RAW!B:B,0))," ")</f>
        <v>160.04</v>
      </c>
      <c r="J51" s="193">
        <f>IFERROR(INDEX(RemainingOnBoard_RAW!W:W,MATCH('IMO 2020_Operator''s Comment'!D51,RemainingOnBoard_RAW!B:B,0)),"")</f>
        <v>0</v>
      </c>
      <c r="K51" s="193">
        <f>IFERROR(INDEX(RemainingOnBoard_RAW!X:X,MATCH('IMO 2020_Operator''s Comment'!D51,RemainingOnBoard_RAW!B:B,0)),"")</f>
        <v>0</v>
      </c>
      <c r="L51" s="193">
        <f>IFERROR(INDEX(RemainingOnBoard_RAW!Y:Y,MATCH('IMO 2020_Operator''s Comment'!D51,RemainingOnBoard_RAW!B:B,0)),"")</f>
        <v>83.6</v>
      </c>
      <c r="M51" s="193"/>
      <c r="N51" s="193">
        <f>IFERROR(INDEX(RemainingOnBoard_RAW!AJ:AJ,MATCH('IMO 2020_Operator''s Comment'!D51,RemainingOnBoard_RAW!B:B,0))," ")</f>
        <v>4104.9629999999997</v>
      </c>
      <c r="O51" s="193">
        <f>IFERROR(INDEX(RemainingOnBoard_RAW!AK:AK,MATCH('IMO 2020_Operator''s Comment'!D51,RemainingOnBoard_RAW!B:B,0))," ")</f>
        <v>0</v>
      </c>
      <c r="P51" s="193">
        <f>IFERROR(INDEX(RemainingOnBoard_RAW!AL:AL,MATCH('IMO 2020_Operator''s Comment'!D51,RemainingOnBoard_RAW!B:B,0))," ")</f>
        <v>0</v>
      </c>
      <c r="Q51" s="193">
        <f>IFERROR(INDEX(RemainingOnBoard_RAW!AM:AM,MATCH('IMO 2020_Operator''s Comment'!D51,RemainingOnBoard_RAW!B:B,0))," ")</f>
        <v>251.59299999999999</v>
      </c>
      <c r="S51" s="195">
        <v>0.45</v>
      </c>
      <c r="T51" s="195">
        <v>0.05</v>
      </c>
      <c r="U51" s="195">
        <v>0.17499999999999999</v>
      </c>
      <c r="V51" s="195">
        <v>0.32500000000000001</v>
      </c>
      <c r="X51" s="196">
        <f>INDEX(Handy!T:T,MATCH('IMO 2020_Operator''s Comment'!E51,Handy!B:B,0))</f>
        <v>3.3</v>
      </c>
      <c r="Y51" s="196">
        <f>INDEX(Handy!U:U,MATCH('IMO 2020_Operator''s Comment'!E51,Handy!B:B,0))</f>
        <v>17.899999999999999</v>
      </c>
      <c r="Z51" s="196">
        <f>INDEX(Handy!V:V,MATCH('IMO 2020_Operator''s Comment'!E51,Handy!B:B,0))</f>
        <v>32</v>
      </c>
      <c r="AA51" s="196">
        <f>INDEX(Handy!W:W,MATCH('IMO 2020_Operator''s Comment'!E51,Handy!B:B,0))</f>
        <v>34.4</v>
      </c>
      <c r="AB51" s="196">
        <f t="shared" si="0"/>
        <v>19.16</v>
      </c>
      <c r="AC51" s="196">
        <f>IFERROR(INDEX('Monthly_Consumption _Trend'!R:R,MATCH('IMO 2020_Operator''s Comment'!D51,'Monthly_Consumption _Trend'!D:D,0))/30,"")</f>
        <v>13.221849999999998</v>
      </c>
      <c r="AD51" s="196">
        <f t="shared" si="3"/>
        <v>13.221849999999998</v>
      </c>
      <c r="AF51" s="197">
        <f t="shared" si="25"/>
        <v>0.9422495659415373</v>
      </c>
      <c r="AG51" s="197">
        <f t="shared" si="2"/>
        <v>5.7750434058462696E-2</v>
      </c>
      <c r="AH51" s="197"/>
      <c r="AI51" s="197"/>
      <c r="AJ51" s="196">
        <f t="shared" si="4"/>
        <v>1216.4101999999998</v>
      </c>
      <c r="AK51" s="196">
        <f t="shared" si="5"/>
        <v>806.53284999999994</v>
      </c>
      <c r="AL51" s="196">
        <f t="shared" si="6"/>
        <v>409.87734999999992</v>
      </c>
      <c r="AM51" s="196">
        <f t="shared" si="7"/>
        <v>198.32774999999998</v>
      </c>
      <c r="AN51" s="198">
        <v>3</v>
      </c>
      <c r="AO51" s="263" t="s">
        <v>741</v>
      </c>
      <c r="AP51" s="263">
        <v>1</v>
      </c>
      <c r="AQ51" s="263">
        <v>1</v>
      </c>
      <c r="AR51" s="268">
        <v>0.95</v>
      </c>
      <c r="AT51" s="196">
        <f t="shared" si="8"/>
        <v>409.87734999999992</v>
      </c>
      <c r="AU51" s="196">
        <f t="shared" si="9"/>
        <v>264.43699999999995</v>
      </c>
      <c r="AV51" s="196">
        <f t="shared" si="10"/>
        <v>198.32774999999998</v>
      </c>
      <c r="AW51" s="199" t="s">
        <v>529</v>
      </c>
      <c r="AY51" s="199" t="str">
        <f t="shared" si="29"/>
        <v>Okay</v>
      </c>
      <c r="AZ51" s="199" t="str">
        <f t="shared" si="29"/>
        <v>Okay</v>
      </c>
      <c r="BA51" s="199" t="str">
        <f t="shared" si="29"/>
        <v>Okay</v>
      </c>
      <c r="BC51" s="191">
        <f t="shared" si="12"/>
        <v>0</v>
      </c>
      <c r="BD51" s="191">
        <f t="shared" si="12"/>
        <v>0</v>
      </c>
      <c r="BE51" s="191">
        <f t="shared" si="13"/>
        <v>0</v>
      </c>
      <c r="BF51" s="263" t="s">
        <v>1004</v>
      </c>
      <c r="BH51" s="287">
        <v>400</v>
      </c>
      <c r="BI51" s="286" t="s">
        <v>612</v>
      </c>
      <c r="BJ51" s="287">
        <v>252</v>
      </c>
      <c r="BK51" s="286" t="s">
        <v>612</v>
      </c>
      <c r="BL51" s="287">
        <f t="shared" si="32"/>
        <v>252</v>
      </c>
      <c r="BM51" s="286" t="s">
        <v>612</v>
      </c>
      <c r="BN51" s="287"/>
      <c r="BO51" s="287"/>
      <c r="BP51" s="287"/>
      <c r="BQ51" s="287"/>
      <c r="BR51" s="287"/>
      <c r="BS51" s="287"/>
      <c r="BT51" s="286" t="s">
        <v>612</v>
      </c>
      <c r="BU51" s="287"/>
      <c r="BV51" s="287"/>
      <c r="BX51" s="287"/>
      <c r="BY51" s="286" t="s">
        <v>612</v>
      </c>
      <c r="BZ51" s="287"/>
      <c r="CA51" s="287"/>
      <c r="CB51" s="287"/>
      <c r="CC51" s="287"/>
      <c r="CG51" s="192">
        <f t="shared" si="14"/>
        <v>0</v>
      </c>
      <c r="CH51" s="192" t="str">
        <f>INDEX('[2]Tank Cleaning Status'!$P:$P, MATCH(E51,'[2]Tank Cleaning Status'!$E:$E,0))</f>
        <v>No</v>
      </c>
      <c r="CI51" s="192">
        <f t="shared" si="15"/>
        <v>0</v>
      </c>
      <c r="CJ51" s="192" t="str">
        <f>INDEX('[2]Tank Cleaning Status'!$R:$R, MATCH(E51,'[2]Tank Cleaning Status'!$E:$E,0))</f>
        <v>No</v>
      </c>
      <c r="CK51" s="192">
        <f t="shared" si="16"/>
        <v>0</v>
      </c>
      <c r="CL51" s="192" t="str">
        <f>INDEX('[2]Tank Cleaning Status'!$T:$T, MATCH(E51,'[2]Tank Cleaning Status'!$E:$E,0))</f>
        <v>No</v>
      </c>
      <c r="CM51" s="192">
        <f t="shared" si="17"/>
        <v>0</v>
      </c>
      <c r="CN51" s="192">
        <f>INDEX('[2]Tank Cleaning Status'!$V:$V, MATCH(E51,'[2]Tank Cleaning Status'!$E:$E,0))</f>
        <v>0</v>
      </c>
      <c r="CO51" s="192">
        <f t="shared" si="18"/>
        <v>0</v>
      </c>
      <c r="CP51" s="192">
        <f>INDEX('[2]Tank Cleaning Status'!$X:$X, MATCH(E51,'[2]Tank Cleaning Status'!$E:$E,0))</f>
        <v>0</v>
      </c>
      <c r="CQ51" s="199"/>
      <c r="CR51" s="192">
        <f t="shared" si="19"/>
        <v>0</v>
      </c>
      <c r="CS51" s="192" t="str">
        <f>INDEX('[2]Tank Cleaning Status'!$AA:$AA, MATCH(E51,'[2]Tank Cleaning Status'!$E:$E,0))</f>
        <v>No</v>
      </c>
      <c r="CT51" s="192">
        <f t="shared" si="20"/>
        <v>0</v>
      </c>
      <c r="CU51" s="192">
        <f>INDEX('[2]Tank Cleaning Status'!$AC:$AC, MATCH(E51,'[2]Tank Cleaning Status'!$E:$E,0))</f>
        <v>0</v>
      </c>
      <c r="CV51" s="199"/>
      <c r="CW51" s="192">
        <f t="shared" si="21"/>
        <v>0</v>
      </c>
      <c r="CX51" s="192" t="str">
        <f>INDEX('[2]Tank Cleaning Status'!$AF:$AF, MATCH(E51,'[2]Tank Cleaning Status'!$E:$E,0))</f>
        <v>No</v>
      </c>
      <c r="CY51" s="192">
        <f t="shared" si="22"/>
        <v>0</v>
      </c>
      <c r="CZ51" s="192">
        <f>INDEX('[2]Tank Cleaning Status'!$AH:$AH, MATCH(E51,'[2]Tank Cleaning Status'!$E:$E,0))</f>
        <v>0</v>
      </c>
      <c r="DA51" s="192"/>
      <c r="DB51" s="192">
        <f>INDEX('[2]Tank Cleaning Status'!$AJ:$AJ, MATCH(E51,'[2]Tank Cleaning Status'!$E:$E,0))</f>
        <v>0</v>
      </c>
    </row>
    <row r="52" spans="1:106" s="194" customFormat="1" x14ac:dyDescent="0.25">
      <c r="A52" s="247" t="str">
        <f>INDEX('[4]Handy -MR - LR2 Operators'!$H:$H,MATCH(E52,'[4]Handy -MR - LR2 Operators'!$B:$B,0))</f>
        <v>SSH1</v>
      </c>
      <c r="B52" s="247" t="s">
        <v>393</v>
      </c>
      <c r="C52" s="98" t="s">
        <v>394</v>
      </c>
      <c r="D52" s="98">
        <v>9231183</v>
      </c>
      <c r="E52" s="139" t="s">
        <v>98</v>
      </c>
      <c r="F52" s="139"/>
      <c r="G52" s="237"/>
      <c r="H52" s="236">
        <f>IFERROR(INDEX(RemainingOnBoard_RAW!U:U,MATCH('IMO 2020_Operator''s Comment'!D52,RemainingOnBoard_RAW!B:B,0))," ")</f>
        <v>43780.458333333336</v>
      </c>
      <c r="I52" s="186">
        <f>IFERROR(INDEX(RemainingOnBoard_RAW!V:V,MATCH('IMO 2020_Operator''s Comment'!D52,RemainingOnBoard_RAW!B:B,0))," ")</f>
        <v>113.1</v>
      </c>
      <c r="J52" s="193">
        <f>IFERROR(INDEX(RemainingOnBoard_RAW!W:W,MATCH('IMO 2020_Operator''s Comment'!D52,RemainingOnBoard_RAW!B:B,0)),"")</f>
        <v>0</v>
      </c>
      <c r="K52" s="193">
        <f>IFERROR(INDEX(RemainingOnBoard_RAW!X:X,MATCH('IMO 2020_Operator''s Comment'!D52,RemainingOnBoard_RAW!B:B,0)),"")</f>
        <v>0</v>
      </c>
      <c r="L52" s="193">
        <f>IFERROR(INDEX(RemainingOnBoard_RAW!Y:Y,MATCH('IMO 2020_Operator''s Comment'!D52,RemainingOnBoard_RAW!B:B,0)),"")</f>
        <v>155.6</v>
      </c>
      <c r="M52" s="193"/>
      <c r="N52" s="193">
        <f>IFERROR(INDEX(RemainingOnBoard_RAW!AJ:AJ,MATCH('IMO 2020_Operator''s Comment'!D52,RemainingOnBoard_RAW!B:B,0))," ")</f>
        <v>2825.9</v>
      </c>
      <c r="O52" s="193">
        <f>IFERROR(INDEX(RemainingOnBoard_RAW!AK:AK,MATCH('IMO 2020_Operator''s Comment'!D52,RemainingOnBoard_RAW!B:B,0))," ")</f>
        <v>23.4</v>
      </c>
      <c r="P52" s="193">
        <f>IFERROR(INDEX(RemainingOnBoard_RAW!AL:AL,MATCH('IMO 2020_Operator''s Comment'!D52,RemainingOnBoard_RAW!B:B,0))," ")</f>
        <v>0</v>
      </c>
      <c r="Q52" s="193">
        <f>IFERROR(INDEX(RemainingOnBoard_RAW!AM:AM,MATCH('IMO 2020_Operator''s Comment'!D52,RemainingOnBoard_RAW!B:B,0))," ")</f>
        <v>468.9</v>
      </c>
      <c r="S52" s="195">
        <v>0.45</v>
      </c>
      <c r="T52" s="195">
        <v>0.05</v>
      </c>
      <c r="U52" s="195">
        <v>0.17499999999999999</v>
      </c>
      <c r="V52" s="195">
        <v>0.32500000000000001</v>
      </c>
      <c r="X52" s="196">
        <f>INDEX(Handy!T:T,MATCH('IMO 2020_Operator''s Comment'!E52,Handy!B:B,0))</f>
        <v>3.8</v>
      </c>
      <c r="Y52" s="196">
        <f>INDEX(Handy!U:U,MATCH('IMO 2020_Operator''s Comment'!E52,Handy!B:B,0))</f>
        <v>18.399999999999999</v>
      </c>
      <c r="Z52" s="196">
        <f>INDEX(Handy!V:V,MATCH('IMO 2020_Operator''s Comment'!E52,Handy!B:B,0))</f>
        <v>24.3</v>
      </c>
      <c r="AA52" s="196">
        <f>INDEX(Handy!W:W,MATCH('IMO 2020_Operator''s Comment'!E52,Handy!B:B,0))</f>
        <v>26</v>
      </c>
      <c r="AB52" s="196">
        <f t="shared" si="0"/>
        <v>15.3325</v>
      </c>
      <c r="AC52" s="196">
        <f>IFERROR(INDEX('Monthly_Consumption _Trend'!R:R,MATCH('IMO 2020_Operator''s Comment'!D52,'Monthly_Consumption _Trend'!D:D,0))/30,"")</f>
        <v>8.7469999999999981</v>
      </c>
      <c r="AD52" s="196">
        <f t="shared" si="3"/>
        <v>8.7469999999999981</v>
      </c>
      <c r="AF52" s="197">
        <f t="shared" si="25"/>
        <v>0.85163642938942796</v>
      </c>
      <c r="AG52" s="197">
        <f t="shared" si="2"/>
        <v>0.14836357061057204</v>
      </c>
      <c r="AH52" s="197"/>
      <c r="AI52" s="197"/>
      <c r="AJ52" s="196">
        <f t="shared" si="4"/>
        <v>804.72399999999982</v>
      </c>
      <c r="AK52" s="196">
        <f t="shared" si="5"/>
        <v>533.56699999999989</v>
      </c>
      <c r="AL52" s="196">
        <f t="shared" si="6"/>
        <v>271.15699999999993</v>
      </c>
      <c r="AM52" s="196">
        <f t="shared" si="7"/>
        <v>131.20499999999998</v>
      </c>
      <c r="AN52" s="198">
        <v>3</v>
      </c>
      <c r="AO52" s="263" t="s">
        <v>716</v>
      </c>
      <c r="AP52" s="263">
        <v>1</v>
      </c>
      <c r="AQ52" s="263">
        <v>1</v>
      </c>
      <c r="AR52" s="268">
        <v>0.9</v>
      </c>
      <c r="AT52" s="196">
        <f t="shared" si="8"/>
        <v>271.15699999999993</v>
      </c>
      <c r="AU52" s="196">
        <f t="shared" si="9"/>
        <v>174.93999999999997</v>
      </c>
      <c r="AV52" s="196">
        <f t="shared" si="10"/>
        <v>131.20499999999998</v>
      </c>
      <c r="AW52" s="199" t="s">
        <v>529</v>
      </c>
      <c r="AY52" s="199" t="str">
        <f t="shared" si="29"/>
        <v>Okay</v>
      </c>
      <c r="AZ52" s="199" t="str">
        <f t="shared" si="29"/>
        <v>Okay</v>
      </c>
      <c r="BA52" s="199" t="str">
        <f t="shared" si="29"/>
        <v>Okay</v>
      </c>
      <c r="BC52" s="191">
        <f t="shared" si="12"/>
        <v>0</v>
      </c>
      <c r="BD52" s="191">
        <f t="shared" si="12"/>
        <v>0</v>
      </c>
      <c r="BE52" s="191">
        <f t="shared" si="13"/>
        <v>0</v>
      </c>
      <c r="BF52" s="139" t="s">
        <v>894</v>
      </c>
      <c r="BH52" s="287">
        <v>360</v>
      </c>
      <c r="BI52" s="286" t="s">
        <v>612</v>
      </c>
      <c r="BJ52" s="287">
        <v>229</v>
      </c>
      <c r="BK52" s="286" t="s">
        <v>612</v>
      </c>
      <c r="BL52" s="287">
        <f t="shared" si="32"/>
        <v>229</v>
      </c>
      <c r="BM52" s="286" t="s">
        <v>612</v>
      </c>
      <c r="BN52" s="287"/>
      <c r="BO52" s="287"/>
      <c r="BP52" s="287"/>
      <c r="BQ52" s="287"/>
      <c r="BR52" s="287"/>
      <c r="BS52" s="287"/>
      <c r="BT52" s="286" t="s">
        <v>612</v>
      </c>
      <c r="BU52" s="287"/>
      <c r="BV52" s="287"/>
      <c r="BX52" s="287"/>
      <c r="BY52" s="286" t="s">
        <v>612</v>
      </c>
      <c r="BZ52" s="287"/>
      <c r="CA52" s="287"/>
      <c r="CB52" s="287"/>
      <c r="CC52" s="287"/>
      <c r="CG52" s="192">
        <f t="shared" si="14"/>
        <v>0</v>
      </c>
      <c r="CH52" s="192" t="str">
        <f>INDEX('[2]Tank Cleaning Status'!$P:$P, MATCH(E52,'[2]Tank Cleaning Status'!$E:$E,0))</f>
        <v>No</v>
      </c>
      <c r="CI52" s="192">
        <f t="shared" si="15"/>
        <v>0</v>
      </c>
      <c r="CJ52" s="192" t="str">
        <f>INDEX('[2]Tank Cleaning Status'!$R:$R, MATCH(E52,'[2]Tank Cleaning Status'!$E:$E,0))</f>
        <v>No</v>
      </c>
      <c r="CK52" s="192">
        <f t="shared" si="16"/>
        <v>0</v>
      </c>
      <c r="CL52" s="192" t="str">
        <f>INDEX('[2]Tank Cleaning Status'!$T:$T, MATCH(E52,'[2]Tank Cleaning Status'!$E:$E,0))</f>
        <v>No</v>
      </c>
      <c r="CM52" s="192">
        <f t="shared" si="17"/>
        <v>0</v>
      </c>
      <c r="CN52" s="192">
        <f>INDEX('[2]Tank Cleaning Status'!$V:$V, MATCH(E52,'[2]Tank Cleaning Status'!$E:$E,0))</f>
        <v>0</v>
      </c>
      <c r="CO52" s="192">
        <f t="shared" si="18"/>
        <v>0</v>
      </c>
      <c r="CP52" s="192">
        <f>INDEX('[2]Tank Cleaning Status'!$X:$X, MATCH(E52,'[2]Tank Cleaning Status'!$E:$E,0))</f>
        <v>0</v>
      </c>
      <c r="CQ52" s="199"/>
      <c r="CR52" s="192">
        <f t="shared" si="19"/>
        <v>0</v>
      </c>
      <c r="CS52" s="192" t="str">
        <f>INDEX('[2]Tank Cleaning Status'!$AA:$AA, MATCH(E52,'[2]Tank Cleaning Status'!$E:$E,0))</f>
        <v>No</v>
      </c>
      <c r="CT52" s="192">
        <f t="shared" si="20"/>
        <v>0</v>
      </c>
      <c r="CU52" s="192">
        <f>INDEX('[2]Tank Cleaning Status'!$AC:$AC, MATCH(E52,'[2]Tank Cleaning Status'!$E:$E,0))</f>
        <v>0</v>
      </c>
      <c r="CV52" s="199"/>
      <c r="CW52" s="192">
        <f t="shared" si="21"/>
        <v>0</v>
      </c>
      <c r="CX52" s="192" t="str">
        <f>INDEX('[2]Tank Cleaning Status'!$AF:$AF, MATCH(E52,'[2]Tank Cleaning Status'!$E:$E,0))</f>
        <v>No</v>
      </c>
      <c r="CY52" s="192">
        <f t="shared" si="22"/>
        <v>0</v>
      </c>
      <c r="CZ52" s="192">
        <f>INDEX('[2]Tank Cleaning Status'!$AH:$AH, MATCH(E52,'[2]Tank Cleaning Status'!$E:$E,0))</f>
        <v>0</v>
      </c>
      <c r="DA52" s="192"/>
      <c r="DB52" s="192">
        <f>INDEX('[2]Tank Cleaning Status'!$AJ:$AJ, MATCH(E52,'[2]Tank Cleaning Status'!$E:$E,0))</f>
        <v>0</v>
      </c>
    </row>
    <row r="53" spans="1:106" s="194" customFormat="1" x14ac:dyDescent="0.25">
      <c r="A53" s="247" t="str">
        <f>INDEX('[4]Handy -MR - LR2 Operators'!$H:$H,MATCH(E53,'[4]Handy -MR - LR2 Operators'!$B:$B,0))</f>
        <v>SSH1</v>
      </c>
      <c r="B53" s="247" t="s">
        <v>393</v>
      </c>
      <c r="C53" s="98" t="s">
        <v>394</v>
      </c>
      <c r="D53" s="98">
        <v>9231171</v>
      </c>
      <c r="E53" s="139" t="s">
        <v>346</v>
      </c>
      <c r="F53" s="139"/>
      <c r="G53" s="237"/>
      <c r="H53" s="236">
        <f>IFERROR(INDEX(RemainingOnBoard_RAW!U:U,MATCH('IMO 2020_Operator''s Comment'!D53,RemainingOnBoard_RAW!B:B,0))," ")</f>
        <v>43777.6875</v>
      </c>
      <c r="I53" s="186">
        <f>IFERROR(INDEX(RemainingOnBoard_RAW!V:V,MATCH('IMO 2020_Operator''s Comment'!D53,RemainingOnBoard_RAW!B:B,0))," ")</f>
        <v>103.4</v>
      </c>
      <c r="J53" s="193">
        <f>IFERROR(INDEX(RemainingOnBoard_RAW!W:W,MATCH('IMO 2020_Operator''s Comment'!D53,RemainingOnBoard_RAW!B:B,0)),"")</f>
        <v>0</v>
      </c>
      <c r="K53" s="193">
        <f>IFERROR(INDEX(RemainingOnBoard_RAW!X:X,MATCH('IMO 2020_Operator''s Comment'!D53,RemainingOnBoard_RAW!B:B,0)),"")</f>
        <v>0</v>
      </c>
      <c r="L53" s="193">
        <f>IFERROR(INDEX(RemainingOnBoard_RAW!Y:Y,MATCH('IMO 2020_Operator''s Comment'!D53,RemainingOnBoard_RAW!B:B,0)),"")</f>
        <v>150.69999999999999</v>
      </c>
      <c r="M53" s="193"/>
      <c r="N53" s="193">
        <f>IFERROR(INDEX(RemainingOnBoard_RAW!AJ:AJ,MATCH('IMO 2020_Operator''s Comment'!D53,RemainingOnBoard_RAW!B:B,0))," ")</f>
        <v>3469.7</v>
      </c>
      <c r="O53" s="193">
        <f>IFERROR(INDEX(RemainingOnBoard_RAW!AK:AK,MATCH('IMO 2020_Operator''s Comment'!D53,RemainingOnBoard_RAW!B:B,0))," ")</f>
        <v>0</v>
      </c>
      <c r="P53" s="193">
        <f>IFERROR(INDEX(RemainingOnBoard_RAW!AL:AL,MATCH('IMO 2020_Operator''s Comment'!D53,RemainingOnBoard_RAW!B:B,0))," ")</f>
        <v>3.6</v>
      </c>
      <c r="Q53" s="193">
        <f>IFERROR(INDEX(RemainingOnBoard_RAW!AM:AM,MATCH('IMO 2020_Operator''s Comment'!D53,RemainingOnBoard_RAW!B:B,0))," ")</f>
        <v>1311.5</v>
      </c>
      <c r="S53" s="195">
        <v>0.45</v>
      </c>
      <c r="T53" s="195">
        <v>0.05</v>
      </c>
      <c r="U53" s="195">
        <v>0.17499999999999999</v>
      </c>
      <c r="V53" s="195">
        <v>0.32500000000000001</v>
      </c>
      <c r="X53" s="196">
        <f>INDEX(Handy!T:T,MATCH('IMO 2020_Operator''s Comment'!E53,Handy!B:B,0))</f>
        <v>4.3</v>
      </c>
      <c r="Y53" s="196">
        <f>INDEX(Handy!U:U,MATCH('IMO 2020_Operator''s Comment'!E53,Handy!B:B,0))</f>
        <v>18.899999999999999</v>
      </c>
      <c r="Z53" s="196">
        <f>INDEX(Handy!V:V,MATCH('IMO 2020_Operator''s Comment'!E53,Handy!B:B,0))</f>
        <v>28</v>
      </c>
      <c r="AA53" s="196">
        <f>INDEX(Handy!W:W,MATCH('IMO 2020_Operator''s Comment'!E53,Handy!B:B,0))</f>
        <v>29.9</v>
      </c>
      <c r="AB53" s="196">
        <f t="shared" si="0"/>
        <v>17.497499999999999</v>
      </c>
      <c r="AC53" s="196">
        <f>IFERROR(INDEX('Monthly_Consumption _Trend'!R:R,MATCH('IMO 2020_Operator''s Comment'!D53,'Monthly_Consumption _Trend'!D:D,0))/30,"")</f>
        <v>11.011333333333335</v>
      </c>
      <c r="AD53" s="196">
        <f t="shared" si="3"/>
        <v>11.011333333333335</v>
      </c>
      <c r="AF53" s="197">
        <f t="shared" si="25"/>
        <v>0.72515047650894504</v>
      </c>
      <c r="AG53" s="197">
        <f t="shared" si="2"/>
        <v>0.27484952349105496</v>
      </c>
      <c r="AH53" s="197"/>
      <c r="AI53" s="197"/>
      <c r="AJ53" s="196">
        <f t="shared" si="4"/>
        <v>1013.0426666666668</v>
      </c>
      <c r="AK53" s="196">
        <f t="shared" si="5"/>
        <v>671.69133333333343</v>
      </c>
      <c r="AL53" s="196">
        <f t="shared" si="6"/>
        <v>341.3513333333334</v>
      </c>
      <c r="AM53" s="196">
        <f t="shared" si="7"/>
        <v>165.17000000000002</v>
      </c>
      <c r="AN53" s="198">
        <v>3</v>
      </c>
      <c r="AO53" s="263" t="s">
        <v>688</v>
      </c>
      <c r="AP53" s="263">
        <v>1</v>
      </c>
      <c r="AQ53" s="263">
        <v>1</v>
      </c>
      <c r="AR53" s="268">
        <v>0.85</v>
      </c>
      <c r="AT53" s="196">
        <f t="shared" si="8"/>
        <v>341.3513333333334</v>
      </c>
      <c r="AU53" s="196">
        <f t="shared" si="9"/>
        <v>220.22666666666669</v>
      </c>
      <c r="AV53" s="196">
        <f t="shared" si="10"/>
        <v>165.17000000000002</v>
      </c>
      <c r="AW53" s="199" t="s">
        <v>529</v>
      </c>
      <c r="AY53" s="199" t="str">
        <f t="shared" si="29"/>
        <v>Okay</v>
      </c>
      <c r="AZ53" s="199" t="str">
        <f t="shared" si="29"/>
        <v>Okay</v>
      </c>
      <c r="BA53" s="199" t="str">
        <f t="shared" si="29"/>
        <v>Okay</v>
      </c>
      <c r="BC53" s="191">
        <f t="shared" si="12"/>
        <v>0</v>
      </c>
      <c r="BD53" s="191">
        <f t="shared" si="12"/>
        <v>0</v>
      </c>
      <c r="BE53" s="191">
        <f t="shared" si="13"/>
        <v>0</v>
      </c>
      <c r="BF53" s="139" t="s">
        <v>894</v>
      </c>
      <c r="BH53" s="287">
        <v>350</v>
      </c>
      <c r="BI53" s="286" t="s">
        <v>612</v>
      </c>
      <c r="BJ53" s="287">
        <v>225</v>
      </c>
      <c r="BK53" s="286" t="s">
        <v>612</v>
      </c>
      <c r="BL53" s="287">
        <f t="shared" si="32"/>
        <v>225</v>
      </c>
      <c r="BM53" s="286" t="s">
        <v>612</v>
      </c>
      <c r="BN53" s="287"/>
      <c r="BO53" s="287"/>
      <c r="BP53" s="287"/>
      <c r="BQ53" s="287"/>
      <c r="BR53" s="287"/>
      <c r="BS53" s="287"/>
      <c r="BT53" s="286" t="s">
        <v>612</v>
      </c>
      <c r="BU53" s="287"/>
      <c r="BV53" s="287"/>
      <c r="BX53" s="287"/>
      <c r="BY53" s="286" t="s">
        <v>612</v>
      </c>
      <c r="BZ53" s="287"/>
      <c r="CA53" s="287"/>
      <c r="CB53" s="287"/>
      <c r="CC53" s="287"/>
      <c r="CG53" s="192">
        <f t="shared" si="14"/>
        <v>0</v>
      </c>
      <c r="CH53" s="192" t="str">
        <f>INDEX('[2]Tank Cleaning Status'!$P:$P, MATCH(E53,'[2]Tank Cleaning Status'!$E:$E,0))</f>
        <v>No</v>
      </c>
      <c r="CI53" s="192">
        <f t="shared" si="15"/>
        <v>0</v>
      </c>
      <c r="CJ53" s="192" t="str">
        <f>INDEX('[2]Tank Cleaning Status'!$R:$R, MATCH(E53,'[2]Tank Cleaning Status'!$E:$E,0))</f>
        <v>No</v>
      </c>
      <c r="CK53" s="192">
        <f t="shared" si="16"/>
        <v>0</v>
      </c>
      <c r="CL53" s="192" t="str">
        <f>INDEX('[2]Tank Cleaning Status'!$T:$T, MATCH(E53,'[2]Tank Cleaning Status'!$E:$E,0))</f>
        <v>No</v>
      </c>
      <c r="CM53" s="192">
        <f t="shared" si="17"/>
        <v>0</v>
      </c>
      <c r="CN53" s="192">
        <f>INDEX('[2]Tank Cleaning Status'!$V:$V, MATCH(E53,'[2]Tank Cleaning Status'!$E:$E,0))</f>
        <v>0</v>
      </c>
      <c r="CO53" s="192">
        <f t="shared" si="18"/>
        <v>0</v>
      </c>
      <c r="CP53" s="192">
        <f>INDEX('[2]Tank Cleaning Status'!$X:$X, MATCH(E53,'[2]Tank Cleaning Status'!$E:$E,0))</f>
        <v>0</v>
      </c>
      <c r="CQ53" s="199"/>
      <c r="CR53" s="192">
        <f t="shared" si="19"/>
        <v>0</v>
      </c>
      <c r="CS53" s="192" t="str">
        <f>INDEX('[2]Tank Cleaning Status'!$AA:$AA, MATCH(E53,'[2]Tank Cleaning Status'!$E:$E,0))</f>
        <v>No</v>
      </c>
      <c r="CT53" s="192">
        <f t="shared" si="20"/>
        <v>0</v>
      </c>
      <c r="CU53" s="192">
        <f>INDEX('[2]Tank Cleaning Status'!$AC:$AC, MATCH(E53,'[2]Tank Cleaning Status'!$E:$E,0))</f>
        <v>0</v>
      </c>
      <c r="CV53" s="199"/>
      <c r="CW53" s="192">
        <f t="shared" si="21"/>
        <v>0</v>
      </c>
      <c r="CX53" s="192" t="str">
        <f>INDEX('[2]Tank Cleaning Status'!$AF:$AF, MATCH(E53,'[2]Tank Cleaning Status'!$E:$E,0))</f>
        <v>No</v>
      </c>
      <c r="CY53" s="192">
        <f t="shared" si="22"/>
        <v>0</v>
      </c>
      <c r="CZ53" s="192">
        <f>INDEX('[2]Tank Cleaning Status'!$AH:$AH, MATCH(E53,'[2]Tank Cleaning Status'!$E:$E,0))</f>
        <v>0</v>
      </c>
      <c r="DA53" s="192"/>
      <c r="DB53" s="192">
        <f>INDEX('[2]Tank Cleaning Status'!$AJ:$AJ, MATCH(E53,'[2]Tank Cleaning Status'!$E:$E,0))</f>
        <v>0</v>
      </c>
    </row>
    <row r="54" spans="1:106" s="194" customFormat="1" x14ac:dyDescent="0.25">
      <c r="A54" s="247" t="str">
        <f>INDEX('[4]Handy -MR - LR2 Operators'!$H:$H,MATCH(E54,'[4]Handy -MR - LR2 Operators'!$B:$B,0))</f>
        <v>TSE</v>
      </c>
      <c r="B54" s="247" t="s">
        <v>393</v>
      </c>
      <c r="C54" s="98" t="s">
        <v>400</v>
      </c>
      <c r="D54" s="98">
        <v>9339624</v>
      </c>
      <c r="E54" s="139" t="s">
        <v>194</v>
      </c>
      <c r="F54" s="139"/>
      <c r="G54" s="237"/>
      <c r="H54" s="236">
        <f>IFERROR(INDEX(RemainingOnBoard_RAW!U:U,MATCH('IMO 2020_Operator''s Comment'!D54,RemainingOnBoard_RAW!B:B,0))," ")</f>
        <v>43780.458333333336</v>
      </c>
      <c r="I54" s="186">
        <f>IFERROR(INDEX(RemainingOnBoard_RAW!V:V,MATCH('IMO 2020_Operator''s Comment'!D54,RemainingOnBoard_RAW!B:B,0))," ")</f>
        <v>193.7</v>
      </c>
      <c r="J54" s="193">
        <f>IFERROR(INDEX(RemainingOnBoard_RAW!W:W,MATCH('IMO 2020_Operator''s Comment'!D54,RemainingOnBoard_RAW!B:B,0)),"")</f>
        <v>0</v>
      </c>
      <c r="K54" s="193">
        <f>IFERROR(INDEX(RemainingOnBoard_RAW!X:X,MATCH('IMO 2020_Operator''s Comment'!D54,RemainingOnBoard_RAW!B:B,0)),"")</f>
        <v>0</v>
      </c>
      <c r="L54" s="193">
        <f>IFERROR(INDEX(RemainingOnBoard_RAW!Y:Y,MATCH('IMO 2020_Operator''s Comment'!D54,RemainingOnBoard_RAW!B:B,0)),"")</f>
        <v>189.9</v>
      </c>
      <c r="M54" s="193"/>
      <c r="N54" s="193">
        <f>IFERROR(INDEX(RemainingOnBoard_RAW!AJ:AJ,MATCH('IMO 2020_Operator''s Comment'!D54,RemainingOnBoard_RAW!B:B,0))," ")</f>
        <v>3396.05</v>
      </c>
      <c r="O54" s="193">
        <f>IFERROR(INDEX(RemainingOnBoard_RAW!AK:AK,MATCH('IMO 2020_Operator''s Comment'!D54,RemainingOnBoard_RAW!B:B,0))," ")</f>
        <v>0</v>
      </c>
      <c r="P54" s="193">
        <f>IFERROR(INDEX(RemainingOnBoard_RAW!AL:AL,MATCH('IMO 2020_Operator''s Comment'!D54,RemainingOnBoard_RAW!B:B,0))," ")</f>
        <v>0</v>
      </c>
      <c r="Q54" s="193">
        <f>IFERROR(INDEX(RemainingOnBoard_RAW!AM:AM,MATCH('IMO 2020_Operator''s Comment'!D54,RemainingOnBoard_RAW!B:B,0))," ")</f>
        <v>952.6</v>
      </c>
      <c r="S54" s="195">
        <v>0.45</v>
      </c>
      <c r="T54" s="195">
        <v>0.05</v>
      </c>
      <c r="U54" s="195">
        <v>0.17499999999999999</v>
      </c>
      <c r="V54" s="195">
        <v>0.32500000000000001</v>
      </c>
      <c r="X54" s="196">
        <f>INDEX(Handy!T:T,MATCH('IMO 2020_Operator''s Comment'!E54,Handy!B:B,0))</f>
        <v>3.9</v>
      </c>
      <c r="Y54" s="196">
        <f>INDEX(Handy!U:U,MATCH('IMO 2020_Operator''s Comment'!E54,Handy!B:B,0))</f>
        <v>15.7</v>
      </c>
      <c r="Z54" s="196">
        <f>INDEX(Handy!V:V,MATCH('IMO 2020_Operator''s Comment'!E54,Handy!B:B,0))</f>
        <v>21.2</v>
      </c>
      <c r="AA54" s="196">
        <f>INDEX(Handy!W:W,MATCH('IMO 2020_Operator''s Comment'!E54,Handy!B:B,0))</f>
        <v>24.1</v>
      </c>
      <c r="AB54" s="196">
        <f t="shared" si="0"/>
        <v>14.0825</v>
      </c>
      <c r="AC54" s="196">
        <f>IFERROR(INDEX('Monthly_Consumption _Trend'!R:R,MATCH('IMO 2020_Operator''s Comment'!D54,'Monthly_Consumption _Trend'!D:D,0))/30,"")</f>
        <v>10.608833333333333</v>
      </c>
      <c r="AD54" s="196">
        <f t="shared" si="3"/>
        <v>10.608833333333333</v>
      </c>
      <c r="AF54" s="197">
        <f t="shared" si="25"/>
        <v>0.78094351120462668</v>
      </c>
      <c r="AG54" s="197">
        <f t="shared" si="2"/>
        <v>0.21905648879537332</v>
      </c>
      <c r="AH54" s="197"/>
      <c r="AI54" s="197"/>
      <c r="AJ54" s="196">
        <f t="shared" si="4"/>
        <v>976.01266666666663</v>
      </c>
      <c r="AK54" s="196">
        <f t="shared" si="5"/>
        <v>647.13883333333331</v>
      </c>
      <c r="AL54" s="196">
        <f t="shared" si="6"/>
        <v>328.87383333333332</v>
      </c>
      <c r="AM54" s="196">
        <f t="shared" si="7"/>
        <v>159.13249999999999</v>
      </c>
      <c r="AN54" s="198">
        <v>4</v>
      </c>
      <c r="AO54" s="263" t="s">
        <v>722</v>
      </c>
      <c r="AP54" s="263">
        <v>2</v>
      </c>
      <c r="AQ54" s="263">
        <v>2</v>
      </c>
      <c r="AR54" s="268">
        <v>0.85</v>
      </c>
      <c r="AT54" s="196">
        <f t="shared" si="8"/>
        <v>328.87383333333332</v>
      </c>
      <c r="AU54" s="196">
        <f t="shared" si="9"/>
        <v>212.17666666666668</v>
      </c>
      <c r="AV54" s="196">
        <f t="shared" si="10"/>
        <v>159.13249999999999</v>
      </c>
      <c r="AW54" s="199" t="s">
        <v>529</v>
      </c>
      <c r="AY54" s="199" t="str">
        <f t="shared" si="29"/>
        <v>Okay</v>
      </c>
      <c r="AZ54" s="199" t="str">
        <f t="shared" si="29"/>
        <v>Okay</v>
      </c>
      <c r="BA54" s="199" t="str">
        <f t="shared" si="29"/>
        <v>High Stock</v>
      </c>
      <c r="BC54" s="191">
        <f t="shared" si="12"/>
        <v>0</v>
      </c>
      <c r="BD54" s="191">
        <f t="shared" si="12"/>
        <v>0</v>
      </c>
      <c r="BE54" s="191">
        <f t="shared" si="13"/>
        <v>34.567499999999995</v>
      </c>
      <c r="BF54" s="139"/>
      <c r="BH54" s="287">
        <v>286</v>
      </c>
      <c r="BI54" s="286" t="s">
        <v>612</v>
      </c>
      <c r="BJ54" s="287">
        <v>130</v>
      </c>
      <c r="BK54" s="286" t="s">
        <v>612</v>
      </c>
      <c r="BL54" s="287">
        <f>BH54</f>
        <v>286</v>
      </c>
      <c r="BM54" s="286" t="s">
        <v>612</v>
      </c>
      <c r="BN54" s="287">
        <f>BJ54</f>
        <v>130</v>
      </c>
      <c r="BO54" s="286" t="s">
        <v>612</v>
      </c>
      <c r="BP54" s="287"/>
      <c r="BQ54" s="287"/>
      <c r="BR54" s="287"/>
      <c r="BS54" s="287"/>
      <c r="BT54" s="286" t="s">
        <v>612</v>
      </c>
      <c r="BU54" s="287"/>
      <c r="BV54" s="286" t="s">
        <v>612</v>
      </c>
      <c r="BX54" s="287"/>
      <c r="BY54" s="286" t="s">
        <v>612</v>
      </c>
      <c r="BZ54" s="287"/>
      <c r="CA54" s="286" t="s">
        <v>612</v>
      </c>
      <c r="CB54" s="287"/>
      <c r="CC54" s="287"/>
      <c r="CG54" s="192">
        <f t="shared" si="14"/>
        <v>0</v>
      </c>
      <c r="CH54" s="192" t="str">
        <f>INDEX('[2]Tank Cleaning Status'!$P:$P, MATCH(E54,'[2]Tank Cleaning Status'!$E:$E,0))</f>
        <v>No</v>
      </c>
      <c r="CI54" s="192">
        <f t="shared" si="15"/>
        <v>0</v>
      </c>
      <c r="CJ54" s="192" t="str">
        <f>INDEX('[2]Tank Cleaning Status'!$R:$R, MATCH(E54,'[2]Tank Cleaning Status'!$E:$E,0))</f>
        <v>No</v>
      </c>
      <c r="CK54" s="192">
        <f t="shared" si="16"/>
        <v>0</v>
      </c>
      <c r="CL54" s="192" t="str">
        <f>INDEX('[2]Tank Cleaning Status'!$T:$T, MATCH(E54,'[2]Tank Cleaning Status'!$E:$E,0))</f>
        <v>No</v>
      </c>
      <c r="CM54" s="192">
        <f t="shared" si="17"/>
        <v>0</v>
      </c>
      <c r="CN54" s="192" t="str">
        <f>INDEX('[2]Tank Cleaning Status'!$V:$V, MATCH(E54,'[2]Tank Cleaning Status'!$E:$E,0))</f>
        <v>No</v>
      </c>
      <c r="CO54" s="192">
        <f t="shared" si="18"/>
        <v>0</v>
      </c>
      <c r="CP54" s="192">
        <f>INDEX('[2]Tank Cleaning Status'!$X:$X, MATCH(E54,'[2]Tank Cleaning Status'!$E:$E,0))</f>
        <v>0</v>
      </c>
      <c r="CQ54" s="199"/>
      <c r="CR54" s="192">
        <f t="shared" si="19"/>
        <v>0</v>
      </c>
      <c r="CS54" s="192" t="str">
        <f>INDEX('[2]Tank Cleaning Status'!$AA:$AA, MATCH(E54,'[2]Tank Cleaning Status'!$E:$E,0))</f>
        <v>No</v>
      </c>
      <c r="CT54" s="192">
        <f t="shared" si="20"/>
        <v>0</v>
      </c>
      <c r="CU54" s="192" t="str">
        <f>INDEX('[2]Tank Cleaning Status'!$AC:$AC, MATCH(E54,'[2]Tank Cleaning Status'!$E:$E,0))</f>
        <v>No</v>
      </c>
      <c r="CV54" s="199"/>
      <c r="CW54" s="192">
        <f t="shared" si="21"/>
        <v>0</v>
      </c>
      <c r="CX54" s="192" t="str">
        <f>INDEX('[2]Tank Cleaning Status'!$AF:$AF, MATCH(E54,'[2]Tank Cleaning Status'!$E:$E,0))</f>
        <v>No</v>
      </c>
      <c r="CY54" s="192">
        <f t="shared" si="22"/>
        <v>0</v>
      </c>
      <c r="CZ54" s="192" t="str">
        <f>INDEX('[2]Tank Cleaning Status'!$AH:$AH, MATCH(E54,'[2]Tank Cleaning Status'!$E:$E,0))</f>
        <v>No</v>
      </c>
      <c r="DA54" s="192"/>
      <c r="DB54" s="192">
        <f>INDEX('[2]Tank Cleaning Status'!$AJ:$AJ, MATCH(E54,'[2]Tank Cleaning Status'!$E:$E,0))</f>
        <v>0</v>
      </c>
    </row>
    <row r="55" spans="1:106" s="194" customFormat="1" x14ac:dyDescent="0.25">
      <c r="A55" s="247" t="str">
        <f>INDEX('[4]Handy -MR - LR2 Operators'!$H:$H,MATCH(E55,'[4]Handy -MR - LR2 Operators'!$B:$B,0))</f>
        <v>SSH1</v>
      </c>
      <c r="B55" s="247" t="s">
        <v>393</v>
      </c>
      <c r="C55" s="98" t="s">
        <v>399</v>
      </c>
      <c r="D55" s="98">
        <v>9247508</v>
      </c>
      <c r="E55" s="139" t="s">
        <v>195</v>
      </c>
      <c r="F55" s="139"/>
      <c r="G55" s="237"/>
      <c r="H55" s="236">
        <f>IFERROR(INDEX(RemainingOnBoard_RAW!U:U,MATCH('IMO 2020_Operator''s Comment'!D55,RemainingOnBoard_RAW!B:B,0))," ")</f>
        <v>43780.416666666664</v>
      </c>
      <c r="I55" s="186">
        <f>IFERROR(INDEX(RemainingOnBoard_RAW!V:V,MATCH('IMO 2020_Operator''s Comment'!D55,RemainingOnBoard_RAW!B:B,0))," ")</f>
        <v>297.3</v>
      </c>
      <c r="J55" s="193">
        <f>IFERROR(INDEX(RemainingOnBoard_RAW!W:W,MATCH('IMO 2020_Operator''s Comment'!D55,RemainingOnBoard_RAW!B:B,0)),"")</f>
        <v>0</v>
      </c>
      <c r="K55" s="193">
        <f>IFERROR(INDEX(RemainingOnBoard_RAW!X:X,MATCH('IMO 2020_Operator''s Comment'!D55,RemainingOnBoard_RAW!B:B,0)),"")</f>
        <v>0</v>
      </c>
      <c r="L55" s="193">
        <f>IFERROR(INDEX(RemainingOnBoard_RAW!Y:Y,MATCH('IMO 2020_Operator''s Comment'!D55,RemainingOnBoard_RAW!B:B,0)),"")</f>
        <v>198.9</v>
      </c>
      <c r="M55" s="193"/>
      <c r="N55" s="193">
        <f>IFERROR(INDEX(RemainingOnBoard_RAW!AJ:AJ,MATCH('IMO 2020_Operator''s Comment'!D55,RemainingOnBoard_RAW!B:B,0))," ")</f>
        <v>3171.72</v>
      </c>
      <c r="O55" s="193">
        <f>IFERROR(INDEX(RemainingOnBoard_RAW!AK:AK,MATCH('IMO 2020_Operator''s Comment'!D55,RemainingOnBoard_RAW!B:B,0))," ")</f>
        <v>0</v>
      </c>
      <c r="P55" s="193">
        <f>IFERROR(INDEX(RemainingOnBoard_RAW!AL:AL,MATCH('IMO 2020_Operator''s Comment'!D55,RemainingOnBoard_RAW!B:B,0))," ")</f>
        <v>0</v>
      </c>
      <c r="Q55" s="193">
        <f>IFERROR(INDEX(RemainingOnBoard_RAW!AM:AM,MATCH('IMO 2020_Operator''s Comment'!D55,RemainingOnBoard_RAW!B:B,0))," ")</f>
        <v>485.8</v>
      </c>
      <c r="S55" s="195">
        <v>0.45</v>
      </c>
      <c r="T55" s="195">
        <v>0.05</v>
      </c>
      <c r="U55" s="195">
        <v>0.17499999999999999</v>
      </c>
      <c r="V55" s="195">
        <v>0.32500000000000001</v>
      </c>
      <c r="X55" s="196">
        <f>INDEX(Handy!T:T,MATCH('IMO 2020_Operator''s Comment'!E55,Handy!B:B,0))</f>
        <v>3.9</v>
      </c>
      <c r="Y55" s="196">
        <f>INDEX(Handy!U:U,MATCH('IMO 2020_Operator''s Comment'!E55,Handy!B:B,0))</f>
        <v>17.600000000000001</v>
      </c>
      <c r="Z55" s="196">
        <f>INDEX(Handy!V:V,MATCH('IMO 2020_Operator''s Comment'!E55,Handy!B:B,0))</f>
        <v>30.3</v>
      </c>
      <c r="AA55" s="196">
        <f>INDEX(Handy!W:W,MATCH('IMO 2020_Operator''s Comment'!E55,Handy!B:B,0))</f>
        <v>33.6</v>
      </c>
      <c r="AB55" s="196">
        <f t="shared" si="0"/>
        <v>18.857500000000002</v>
      </c>
      <c r="AC55" s="196">
        <f>IFERROR(INDEX('Monthly_Consumption _Trend'!R:R,MATCH('IMO 2020_Operator''s Comment'!D55,'Monthly_Consumption _Trend'!D:D,0))/30,"")</f>
        <v>11.293037037037037</v>
      </c>
      <c r="AD55" s="196">
        <f t="shared" si="3"/>
        <v>11.293037037037037</v>
      </c>
      <c r="AF55" s="197">
        <f t="shared" si="25"/>
        <v>0.8671777597935213</v>
      </c>
      <c r="AG55" s="197">
        <f t="shared" si="2"/>
        <v>0.1328222402064787</v>
      </c>
      <c r="AH55" s="197"/>
      <c r="AI55" s="197"/>
      <c r="AJ55" s="196">
        <f t="shared" si="4"/>
        <v>1038.9594074074073</v>
      </c>
      <c r="AK55" s="196">
        <f t="shared" si="5"/>
        <v>688.87525925925922</v>
      </c>
      <c r="AL55" s="196">
        <f t="shared" si="6"/>
        <v>350.08414814814813</v>
      </c>
      <c r="AM55" s="196">
        <f t="shared" si="7"/>
        <v>169.39555555555555</v>
      </c>
      <c r="AN55" s="198">
        <v>3</v>
      </c>
      <c r="AO55" s="263" t="s">
        <v>705</v>
      </c>
      <c r="AP55" s="263">
        <v>1</v>
      </c>
      <c r="AQ55" s="263">
        <v>2</v>
      </c>
      <c r="AR55" s="268"/>
      <c r="AT55" s="196">
        <f t="shared" si="8"/>
        <v>350.08414814814813</v>
      </c>
      <c r="AU55" s="196">
        <f t="shared" si="9"/>
        <v>225.86074074074074</v>
      </c>
      <c r="AV55" s="196">
        <f t="shared" si="10"/>
        <v>169.39555555555555</v>
      </c>
      <c r="AW55" s="199" t="s">
        <v>529</v>
      </c>
      <c r="AY55" s="199" t="str">
        <f t="shared" si="29"/>
        <v>Okay</v>
      </c>
      <c r="AZ55" s="199" t="str">
        <f t="shared" si="29"/>
        <v>High Stock</v>
      </c>
      <c r="BA55" s="199" t="str">
        <f t="shared" si="29"/>
        <v>High Stock</v>
      </c>
      <c r="BC55" s="191">
        <f t="shared" si="12"/>
        <v>0</v>
      </c>
      <c r="BD55" s="191">
        <f t="shared" si="12"/>
        <v>71.439259259259273</v>
      </c>
      <c r="BE55" s="191">
        <f t="shared" si="13"/>
        <v>127.90444444444447</v>
      </c>
      <c r="BF55" s="139" t="s">
        <v>1002</v>
      </c>
      <c r="BH55" s="287">
        <v>608</v>
      </c>
      <c r="BI55" s="286" t="s">
        <v>612</v>
      </c>
      <c r="BJ55" s="287">
        <v>400</v>
      </c>
      <c r="BK55" s="286" t="s">
        <v>612</v>
      </c>
      <c r="BL55" s="287">
        <f t="shared" ref="BL55:BL56" si="33">BJ55</f>
        <v>400</v>
      </c>
      <c r="BM55" s="286" t="s">
        <v>612</v>
      </c>
      <c r="BN55" s="287"/>
      <c r="BO55" s="287"/>
      <c r="BP55" s="287"/>
      <c r="BQ55" s="287"/>
      <c r="BR55" s="287"/>
      <c r="BS55" s="287"/>
      <c r="BT55" s="286" t="s">
        <v>612</v>
      </c>
      <c r="BU55" s="287"/>
      <c r="BV55" s="287"/>
      <c r="BX55" s="287"/>
      <c r="BY55" s="286" t="s">
        <v>612</v>
      </c>
      <c r="BZ55" s="287"/>
      <c r="CA55" s="286" t="s">
        <v>612</v>
      </c>
      <c r="CB55" s="287"/>
      <c r="CC55" s="287"/>
      <c r="CG55" s="192">
        <f t="shared" si="14"/>
        <v>0</v>
      </c>
      <c r="CH55" s="192" t="str">
        <f>INDEX('[2]Tank Cleaning Status'!$P:$P, MATCH(E55,'[2]Tank Cleaning Status'!$E:$E,0))</f>
        <v>No</v>
      </c>
      <c r="CI55" s="192">
        <f t="shared" si="15"/>
        <v>0</v>
      </c>
      <c r="CJ55" s="192" t="str">
        <f>INDEX('[2]Tank Cleaning Status'!$R:$R, MATCH(E55,'[2]Tank Cleaning Status'!$E:$E,0))</f>
        <v>No</v>
      </c>
      <c r="CK55" s="192">
        <f t="shared" si="16"/>
        <v>0</v>
      </c>
      <c r="CL55" s="192" t="str">
        <f>INDEX('[2]Tank Cleaning Status'!$T:$T, MATCH(E55,'[2]Tank Cleaning Status'!$E:$E,0))</f>
        <v>No</v>
      </c>
      <c r="CM55" s="192">
        <f t="shared" si="17"/>
        <v>0</v>
      </c>
      <c r="CN55" s="192">
        <f>INDEX('[2]Tank Cleaning Status'!$V:$V, MATCH(E55,'[2]Tank Cleaning Status'!$E:$E,0))</f>
        <v>0</v>
      </c>
      <c r="CO55" s="192">
        <f t="shared" si="18"/>
        <v>0</v>
      </c>
      <c r="CP55" s="192">
        <f>INDEX('[2]Tank Cleaning Status'!$X:$X, MATCH(E55,'[2]Tank Cleaning Status'!$E:$E,0))</f>
        <v>0</v>
      </c>
      <c r="CQ55" s="199"/>
      <c r="CR55" s="192">
        <f t="shared" si="19"/>
        <v>0</v>
      </c>
      <c r="CS55" s="192" t="str">
        <f>INDEX('[2]Tank Cleaning Status'!$AA:$AA, MATCH(E55,'[2]Tank Cleaning Status'!$E:$E,0))</f>
        <v>No</v>
      </c>
      <c r="CT55" s="192">
        <f t="shared" si="20"/>
        <v>0</v>
      </c>
      <c r="CU55" s="192">
        <f>INDEX('[2]Tank Cleaning Status'!$AC:$AC, MATCH(E55,'[2]Tank Cleaning Status'!$E:$E,0))</f>
        <v>0</v>
      </c>
      <c r="CV55" s="199"/>
      <c r="CW55" s="192">
        <f t="shared" si="21"/>
        <v>0</v>
      </c>
      <c r="CX55" s="192" t="str">
        <f>INDEX('[2]Tank Cleaning Status'!$AF:$AF, MATCH(E55,'[2]Tank Cleaning Status'!$E:$E,0))</f>
        <v>No</v>
      </c>
      <c r="CY55" s="192">
        <f t="shared" si="22"/>
        <v>0</v>
      </c>
      <c r="CZ55" s="192" t="str">
        <f>INDEX('[2]Tank Cleaning Status'!$AH:$AH, MATCH(E55,'[2]Tank Cleaning Status'!$E:$E,0))</f>
        <v>No</v>
      </c>
      <c r="DA55" s="192"/>
      <c r="DB55" s="192">
        <f>INDEX('[2]Tank Cleaning Status'!$AJ:$AJ, MATCH(E55,'[2]Tank Cleaning Status'!$E:$E,0))</f>
        <v>0</v>
      </c>
    </row>
    <row r="56" spans="1:106" s="194" customFormat="1" x14ac:dyDescent="0.25">
      <c r="A56" s="247" t="str">
        <f>INDEX('[4]Handy -MR - LR2 Operators'!$H:$H,MATCH(E56,'[4]Handy -MR - LR2 Operators'!$B:$B,0))</f>
        <v>AKO</v>
      </c>
      <c r="B56" s="247" t="s">
        <v>393</v>
      </c>
      <c r="C56" s="98" t="s">
        <v>385</v>
      </c>
      <c r="D56" s="98">
        <v>9381500</v>
      </c>
      <c r="E56" s="139" t="s">
        <v>199</v>
      </c>
      <c r="F56" s="139"/>
      <c r="G56" s="237"/>
      <c r="H56" s="236">
        <f>IFERROR(INDEX(RemainingOnBoard_RAW!U:U,MATCH('IMO 2020_Operator''s Comment'!D56,RemainingOnBoard_RAW!B:B,0))," ")</f>
        <v>43781.17083333333</v>
      </c>
      <c r="I56" s="186">
        <f>IFERROR(INDEX(RemainingOnBoard_RAW!V:V,MATCH('IMO 2020_Operator''s Comment'!D56,RemainingOnBoard_RAW!B:B,0))," ")</f>
        <v>279.25</v>
      </c>
      <c r="J56" s="193">
        <f>IFERROR(INDEX(RemainingOnBoard_RAW!W:W,MATCH('IMO 2020_Operator''s Comment'!D56,RemainingOnBoard_RAW!B:B,0)),"")</f>
        <v>0</v>
      </c>
      <c r="K56" s="193">
        <f>IFERROR(INDEX(RemainingOnBoard_RAW!X:X,MATCH('IMO 2020_Operator''s Comment'!D56,RemainingOnBoard_RAW!B:B,0)),"")</f>
        <v>0</v>
      </c>
      <c r="L56" s="193">
        <f>IFERROR(INDEX(RemainingOnBoard_RAW!Y:Y,MATCH('IMO 2020_Operator''s Comment'!D56,RemainingOnBoard_RAW!B:B,0)),"")</f>
        <v>168.98</v>
      </c>
      <c r="M56" s="193"/>
      <c r="N56" s="193">
        <f>IFERROR(INDEX(RemainingOnBoard_RAW!AJ:AJ,MATCH('IMO 2020_Operator''s Comment'!D56,RemainingOnBoard_RAW!B:B,0))," ")</f>
        <v>2675.71</v>
      </c>
      <c r="O56" s="193">
        <f>IFERROR(INDEX(RemainingOnBoard_RAW!AK:AK,MATCH('IMO 2020_Operator''s Comment'!D56,RemainingOnBoard_RAW!B:B,0))," ")</f>
        <v>0</v>
      </c>
      <c r="P56" s="193">
        <f>IFERROR(INDEX(RemainingOnBoard_RAW!AL:AL,MATCH('IMO 2020_Operator''s Comment'!D56,RemainingOnBoard_RAW!B:B,0))," ")</f>
        <v>0</v>
      </c>
      <c r="Q56" s="193">
        <f>IFERROR(INDEX(RemainingOnBoard_RAW!AM:AM,MATCH('IMO 2020_Operator''s Comment'!D56,RemainingOnBoard_RAW!B:B,0))," ")</f>
        <v>883.65099999999995</v>
      </c>
      <c r="S56" s="195">
        <v>0.45</v>
      </c>
      <c r="T56" s="195">
        <v>0.05</v>
      </c>
      <c r="U56" s="195">
        <v>0.17499999999999999</v>
      </c>
      <c r="V56" s="195">
        <v>0.32500000000000001</v>
      </c>
      <c r="X56" s="196">
        <f>INDEX(Handy!T:T,MATCH('IMO 2020_Operator''s Comment'!E56,Handy!B:B,0))</f>
        <v>3.4</v>
      </c>
      <c r="Y56" s="196">
        <f>INDEX(Handy!U:U,MATCH('IMO 2020_Operator''s Comment'!E56,Handy!B:B,0))</f>
        <v>17.2</v>
      </c>
      <c r="Z56" s="196">
        <f>INDEX(Handy!V:V,MATCH('IMO 2020_Operator''s Comment'!E56,Handy!B:B,0))</f>
        <v>21.4</v>
      </c>
      <c r="AA56" s="196">
        <f>INDEX(Handy!W:W,MATCH('IMO 2020_Operator''s Comment'!E56,Handy!B:B,0))</f>
        <v>22.9</v>
      </c>
      <c r="AB56" s="196">
        <f t="shared" si="0"/>
        <v>13.577500000000001</v>
      </c>
      <c r="AC56" s="196">
        <f>IFERROR(INDEX('Monthly_Consumption _Trend'!R:R,MATCH('IMO 2020_Operator''s Comment'!D56,'Monthly_Consumption _Trend'!D:D,0))/30,"")</f>
        <v>8.6339000000000006</v>
      </c>
      <c r="AD56" s="196">
        <f t="shared" si="3"/>
        <v>8.6339000000000006</v>
      </c>
      <c r="AF56" s="197">
        <f t="shared" si="25"/>
        <v>0.75173886548737268</v>
      </c>
      <c r="AG56" s="197">
        <f t="shared" si="2"/>
        <v>0.24826113451262732</v>
      </c>
      <c r="AH56" s="197"/>
      <c r="AI56" s="197"/>
      <c r="AJ56" s="196">
        <f t="shared" si="4"/>
        <v>794.31880000000001</v>
      </c>
      <c r="AK56" s="196">
        <f t="shared" si="5"/>
        <v>526.66790000000003</v>
      </c>
      <c r="AL56" s="196">
        <f t="shared" si="6"/>
        <v>267.65090000000004</v>
      </c>
      <c r="AM56" s="196">
        <f t="shared" si="7"/>
        <v>129.5085</v>
      </c>
      <c r="AN56" s="198">
        <v>3</v>
      </c>
      <c r="AO56" s="263" t="s">
        <v>701</v>
      </c>
      <c r="AP56" s="263">
        <v>1</v>
      </c>
      <c r="AQ56" s="263">
        <v>2</v>
      </c>
      <c r="AR56" s="268"/>
      <c r="AT56" s="196">
        <f t="shared" si="8"/>
        <v>267.65090000000004</v>
      </c>
      <c r="AU56" s="196">
        <f t="shared" si="9"/>
        <v>172.678</v>
      </c>
      <c r="AV56" s="196">
        <f t="shared" si="10"/>
        <v>129.5085</v>
      </c>
      <c r="AW56" s="199" t="s">
        <v>529</v>
      </c>
      <c r="AY56" s="199" t="str">
        <f t="shared" si="29"/>
        <v>High Stock</v>
      </c>
      <c r="AZ56" s="199" t="str">
        <f t="shared" si="29"/>
        <v>High Stock</v>
      </c>
      <c r="BA56" s="199" t="str">
        <f t="shared" si="29"/>
        <v>High Stock</v>
      </c>
      <c r="BC56" s="191">
        <f t="shared" si="12"/>
        <v>11.599099999999964</v>
      </c>
      <c r="BD56" s="191">
        <f t="shared" si="12"/>
        <v>106.572</v>
      </c>
      <c r="BE56" s="191">
        <f t="shared" si="13"/>
        <v>149.7415</v>
      </c>
      <c r="BF56" s="139" t="s">
        <v>940</v>
      </c>
      <c r="BH56" s="287">
        <v>448</v>
      </c>
      <c r="BI56" s="286" t="s">
        <v>612</v>
      </c>
      <c r="BJ56" s="287">
        <v>355</v>
      </c>
      <c r="BK56" s="286" t="s">
        <v>612</v>
      </c>
      <c r="BL56" s="287">
        <f t="shared" si="33"/>
        <v>355</v>
      </c>
      <c r="BM56" s="286" t="s">
        <v>612</v>
      </c>
      <c r="BN56" s="287"/>
      <c r="BO56" s="287"/>
      <c r="BP56" s="287"/>
      <c r="BQ56" s="287"/>
      <c r="BR56" s="287"/>
      <c r="BS56" s="287"/>
      <c r="BT56" s="286" t="s">
        <v>612</v>
      </c>
      <c r="BU56" s="287"/>
      <c r="BV56" s="287"/>
      <c r="BX56" s="287"/>
      <c r="BY56" s="286" t="s">
        <v>612</v>
      </c>
      <c r="BZ56" s="287"/>
      <c r="CA56" s="286" t="s">
        <v>612</v>
      </c>
      <c r="CB56" s="287"/>
      <c r="CC56" s="287"/>
      <c r="CG56" s="192">
        <f t="shared" si="14"/>
        <v>0</v>
      </c>
      <c r="CH56" s="192" t="str">
        <f>INDEX('[2]Tank Cleaning Status'!$P:$P, MATCH(E56,'[2]Tank Cleaning Status'!$E:$E,0))</f>
        <v>No</v>
      </c>
      <c r="CI56" s="192">
        <f t="shared" si="15"/>
        <v>0</v>
      </c>
      <c r="CJ56" s="192" t="str">
        <f>INDEX('[2]Tank Cleaning Status'!$R:$R, MATCH(E56,'[2]Tank Cleaning Status'!$E:$E,0))</f>
        <v>No</v>
      </c>
      <c r="CK56" s="192">
        <f t="shared" si="16"/>
        <v>0</v>
      </c>
      <c r="CL56" s="192" t="str">
        <f>INDEX('[2]Tank Cleaning Status'!$T:$T, MATCH(E56,'[2]Tank Cleaning Status'!$E:$E,0))</f>
        <v>No</v>
      </c>
      <c r="CM56" s="192">
        <f t="shared" si="17"/>
        <v>0</v>
      </c>
      <c r="CN56" s="192">
        <f>INDEX('[2]Tank Cleaning Status'!$V:$V, MATCH(E56,'[2]Tank Cleaning Status'!$E:$E,0))</f>
        <v>0</v>
      </c>
      <c r="CO56" s="192">
        <f t="shared" si="18"/>
        <v>0</v>
      </c>
      <c r="CP56" s="192">
        <f>INDEX('[2]Tank Cleaning Status'!$X:$X, MATCH(E56,'[2]Tank Cleaning Status'!$E:$E,0))</f>
        <v>0</v>
      </c>
      <c r="CQ56" s="199"/>
      <c r="CR56" s="192">
        <f t="shared" si="19"/>
        <v>0</v>
      </c>
      <c r="CS56" s="192" t="str">
        <f>INDEX('[2]Tank Cleaning Status'!$AA:$AA, MATCH(E56,'[2]Tank Cleaning Status'!$E:$E,0))</f>
        <v>No</v>
      </c>
      <c r="CT56" s="192">
        <f t="shared" si="20"/>
        <v>0</v>
      </c>
      <c r="CU56" s="192">
        <f>INDEX('[2]Tank Cleaning Status'!$AC:$AC, MATCH(E56,'[2]Tank Cleaning Status'!$E:$E,0))</f>
        <v>0</v>
      </c>
      <c r="CV56" s="199"/>
      <c r="CW56" s="192">
        <f t="shared" si="21"/>
        <v>0</v>
      </c>
      <c r="CX56" s="192" t="str">
        <f>INDEX('[2]Tank Cleaning Status'!$AF:$AF, MATCH(E56,'[2]Tank Cleaning Status'!$E:$E,0))</f>
        <v>No</v>
      </c>
      <c r="CY56" s="192">
        <f t="shared" si="22"/>
        <v>0</v>
      </c>
      <c r="CZ56" s="192" t="str">
        <f>INDEX('[2]Tank Cleaning Status'!$AH:$AH, MATCH(E56,'[2]Tank Cleaning Status'!$E:$E,0))</f>
        <v>No</v>
      </c>
      <c r="DA56" s="192"/>
      <c r="DB56" s="192">
        <f>INDEX('[2]Tank Cleaning Status'!$AJ:$AJ, MATCH(E56,'[2]Tank Cleaning Status'!$E:$E,0))</f>
        <v>0</v>
      </c>
    </row>
    <row r="57" spans="1:106" s="194" customFormat="1" ht="26.25" x14ac:dyDescent="0.25">
      <c r="A57" s="247" t="str">
        <f>INDEX('[4]Handy -MR - LR2 Operators'!$H:$H,MATCH(E57,'[4]Handy -MR - LR2 Operators'!$B:$B,0))</f>
        <v>ASU</v>
      </c>
      <c r="B57" s="247" t="s">
        <v>393</v>
      </c>
      <c r="C57" s="98" t="s">
        <v>382</v>
      </c>
      <c r="D57" s="98">
        <v>9423712</v>
      </c>
      <c r="E57" s="139" t="s">
        <v>401</v>
      </c>
      <c r="F57" s="139"/>
      <c r="G57" s="237"/>
      <c r="H57" s="236">
        <f>IFERROR(INDEX(RemainingOnBoard_RAW!U:U,MATCH('IMO 2020_Operator''s Comment'!D57,RemainingOnBoard_RAW!B:B,0))," ")</f>
        <v>43780.408333333333</v>
      </c>
      <c r="I57" s="186">
        <f>IFERROR(INDEX(RemainingOnBoard_RAW!V:V,MATCH('IMO 2020_Operator''s Comment'!D57,RemainingOnBoard_RAW!B:B,0))," ")</f>
        <v>243.52</v>
      </c>
      <c r="J57" s="193">
        <f>IFERROR(INDEX(RemainingOnBoard_RAW!W:W,MATCH('IMO 2020_Operator''s Comment'!D57,RemainingOnBoard_RAW!B:B,0)),"")</f>
        <v>0</v>
      </c>
      <c r="K57" s="193">
        <f>IFERROR(INDEX(RemainingOnBoard_RAW!X:X,MATCH('IMO 2020_Operator''s Comment'!D57,RemainingOnBoard_RAW!B:B,0)),"")</f>
        <v>0</v>
      </c>
      <c r="L57" s="193">
        <f>IFERROR(INDEX(RemainingOnBoard_RAW!Y:Y,MATCH('IMO 2020_Operator''s Comment'!D57,RemainingOnBoard_RAW!B:B,0)),"")</f>
        <v>146.62</v>
      </c>
      <c r="M57" s="193"/>
      <c r="N57" s="193">
        <f>IFERROR(INDEX(RemainingOnBoard_RAW!AJ:AJ,MATCH('IMO 2020_Operator''s Comment'!D57,RemainingOnBoard_RAW!B:B,0))," ")</f>
        <v>3775.23</v>
      </c>
      <c r="O57" s="193">
        <f>IFERROR(INDEX(RemainingOnBoard_RAW!AK:AK,MATCH('IMO 2020_Operator''s Comment'!D57,RemainingOnBoard_RAW!B:B,0))," ")</f>
        <v>0</v>
      </c>
      <c r="P57" s="193">
        <f>IFERROR(INDEX(RemainingOnBoard_RAW!AL:AL,MATCH('IMO 2020_Operator''s Comment'!D57,RemainingOnBoard_RAW!B:B,0))," ")</f>
        <v>0</v>
      </c>
      <c r="Q57" s="193">
        <f>IFERROR(INDEX(RemainingOnBoard_RAW!AM:AM,MATCH('IMO 2020_Operator''s Comment'!D57,RemainingOnBoard_RAW!B:B,0))," ")</f>
        <v>70.8</v>
      </c>
      <c r="S57" s="195">
        <v>0.45</v>
      </c>
      <c r="T57" s="195">
        <v>0.05</v>
      </c>
      <c r="U57" s="195">
        <v>0.17499999999999999</v>
      </c>
      <c r="V57" s="195">
        <v>0.32500000000000001</v>
      </c>
      <c r="X57" s="196">
        <f>INDEX(Handy!T:T,MATCH('IMO 2020_Operator''s Comment'!E57,Handy!B:B,0))</f>
        <v>2.8</v>
      </c>
      <c r="Y57" s="196">
        <f>INDEX(Handy!U:U,MATCH('IMO 2020_Operator''s Comment'!E57,Handy!B:B,0))</f>
        <v>16.100000000000001</v>
      </c>
      <c r="Z57" s="196">
        <f>INDEX(Handy!V:V,MATCH('IMO 2020_Operator''s Comment'!E57,Handy!B:B,0))</f>
        <v>23.2</v>
      </c>
      <c r="AA57" s="196">
        <f>INDEX(Handy!W:W,MATCH('IMO 2020_Operator''s Comment'!E57,Handy!B:B,0))</f>
        <v>27.6</v>
      </c>
      <c r="AB57" s="196">
        <f t="shared" si="0"/>
        <v>15.095000000000001</v>
      </c>
      <c r="AC57" s="196">
        <f>IFERROR(INDEX('Monthly_Consumption _Trend'!R:R,MATCH('IMO 2020_Operator''s Comment'!D57,'Monthly_Consumption _Trend'!D:D,0))/30,"")</f>
        <v>12.088206666666668</v>
      </c>
      <c r="AD57" s="196">
        <f t="shared" si="3"/>
        <v>12.088206666666668</v>
      </c>
      <c r="AF57" s="197">
        <f t="shared" si="25"/>
        <v>0.98159140724331317</v>
      </c>
      <c r="AG57" s="197">
        <f t="shared" si="2"/>
        <v>1.8408592756686826E-2</v>
      </c>
      <c r="AH57" s="197"/>
      <c r="AI57" s="197"/>
      <c r="AJ57" s="196">
        <f t="shared" si="4"/>
        <v>1112.1150133333335</v>
      </c>
      <c r="AK57" s="196">
        <f t="shared" si="5"/>
        <v>737.38060666666672</v>
      </c>
      <c r="AL57" s="196">
        <f t="shared" si="6"/>
        <v>374.7344066666667</v>
      </c>
      <c r="AM57" s="196">
        <f t="shared" si="7"/>
        <v>181.32310000000001</v>
      </c>
      <c r="AN57" s="198">
        <v>4</v>
      </c>
      <c r="AO57" s="263" t="str">
        <f>INDEX([1]Handy!$D:$D,MATCH(E57,[1]Handy!$B:$B,0))</f>
        <v>4 pcs. 395,5/ 389,9/ 284,4/ 249,4</v>
      </c>
      <c r="AP57" s="263" t="str">
        <f>INDEX([1]Handy!$E:$E,MATCH(E57,[1]Handy!$B:$B,0))</f>
        <v>2 pcs. 30,8/ 30,8</v>
      </c>
      <c r="AQ57" s="263" t="str">
        <f>INDEX([1]Handy!$F:$F,MATCH(E57,[1]Handy!$B:$B,0))</f>
        <v>2 pcs. 30,8/ 30,8</v>
      </c>
      <c r="AR57" s="268">
        <f>INDEX([1]Handy!$J:$J,MATCH(E57,[1]Handy!$B:$B,0))</f>
        <v>0.9</v>
      </c>
      <c r="AT57" s="196">
        <f t="shared" si="8"/>
        <v>374.7344066666667</v>
      </c>
      <c r="AU57" s="196">
        <f t="shared" si="9"/>
        <v>241.76413333333335</v>
      </c>
      <c r="AV57" s="196">
        <f t="shared" si="10"/>
        <v>181.32310000000001</v>
      </c>
      <c r="AW57" s="199" t="s">
        <v>529</v>
      </c>
      <c r="AY57" s="199" t="str">
        <f t="shared" si="29"/>
        <v>Okay</v>
      </c>
      <c r="AZ57" s="199" t="str">
        <f t="shared" si="29"/>
        <v>High Stock</v>
      </c>
      <c r="BA57" s="199" t="str">
        <f t="shared" si="29"/>
        <v>High Stock</v>
      </c>
      <c r="BC57" s="191">
        <f t="shared" si="12"/>
        <v>0</v>
      </c>
      <c r="BD57" s="191">
        <f t="shared" si="12"/>
        <v>1.7558666666666625</v>
      </c>
      <c r="BE57" s="191">
        <f t="shared" si="13"/>
        <v>62.196899999999999</v>
      </c>
      <c r="BF57" s="139" t="s">
        <v>1029</v>
      </c>
      <c r="BH57" s="287">
        <v>395.5</v>
      </c>
      <c r="BI57" s="286" t="s">
        <v>612</v>
      </c>
      <c r="BJ57" s="287">
        <v>389.9</v>
      </c>
      <c r="BK57" s="286" t="s">
        <v>612</v>
      </c>
      <c r="BL57" s="287">
        <v>284.39999999999998</v>
      </c>
      <c r="BM57" s="286" t="s">
        <v>613</v>
      </c>
      <c r="BN57" s="287">
        <v>249.4</v>
      </c>
      <c r="BO57" s="286" t="s">
        <v>613</v>
      </c>
      <c r="BP57" s="287"/>
      <c r="BQ57" s="287"/>
      <c r="BR57" s="287"/>
      <c r="BS57" s="287">
        <v>30.8</v>
      </c>
      <c r="BT57" s="286" t="s">
        <v>612</v>
      </c>
      <c r="BU57" s="287">
        <v>30.8</v>
      </c>
      <c r="BV57" s="286" t="s">
        <v>613</v>
      </c>
      <c r="BX57" s="287">
        <v>30.8</v>
      </c>
      <c r="BY57" s="286" t="s">
        <v>612</v>
      </c>
      <c r="BZ57" s="287">
        <v>30.8</v>
      </c>
      <c r="CA57" s="286" t="s">
        <v>613</v>
      </c>
      <c r="CB57" s="287"/>
      <c r="CC57" s="287"/>
      <c r="CG57" s="192">
        <f t="shared" si="14"/>
        <v>0</v>
      </c>
      <c r="CH57" s="192" t="str">
        <f>INDEX('[2]Tank Cleaning Status'!$P:$P, MATCH(E57,'[2]Tank Cleaning Status'!$E:$E,0))</f>
        <v>No</v>
      </c>
      <c r="CI57" s="192">
        <f t="shared" si="15"/>
        <v>0</v>
      </c>
      <c r="CJ57" s="192" t="str">
        <f>INDEX('[2]Tank Cleaning Status'!$R:$R, MATCH(E57,'[2]Tank Cleaning Status'!$E:$E,0))</f>
        <v>No</v>
      </c>
      <c r="CK57" s="192">
        <f t="shared" si="16"/>
        <v>0</v>
      </c>
      <c r="CL57" s="192" t="str">
        <f>INDEX('[2]Tank Cleaning Status'!$T:$T, MATCH(E57,'[2]Tank Cleaning Status'!$E:$E,0))</f>
        <v>Yes</v>
      </c>
      <c r="CM57" s="192">
        <f t="shared" si="17"/>
        <v>0</v>
      </c>
      <c r="CN57" s="192" t="str">
        <f>INDEX('[2]Tank Cleaning Status'!$V:$V, MATCH(E57,'[2]Tank Cleaning Status'!$E:$E,0))</f>
        <v>Yes</v>
      </c>
      <c r="CO57" s="192">
        <f t="shared" si="18"/>
        <v>0</v>
      </c>
      <c r="CP57" s="192">
        <f>INDEX('[2]Tank Cleaning Status'!$X:$X, MATCH(E57,'[2]Tank Cleaning Status'!$E:$E,0))</f>
        <v>0</v>
      </c>
      <c r="CQ57" s="199"/>
      <c r="CR57" s="192">
        <f t="shared" si="19"/>
        <v>0</v>
      </c>
      <c r="CS57" s="192" t="str">
        <f>INDEX('[2]Tank Cleaning Status'!$AA:$AA, MATCH(E57,'[2]Tank Cleaning Status'!$E:$E,0))</f>
        <v>No</v>
      </c>
      <c r="CT57" s="192">
        <f t="shared" si="20"/>
        <v>0</v>
      </c>
      <c r="CU57" s="192" t="str">
        <f>INDEX('[2]Tank Cleaning Status'!$AC:$AC, MATCH(E57,'[2]Tank Cleaning Status'!$E:$E,0))</f>
        <v>Yes</v>
      </c>
      <c r="CV57" s="199"/>
      <c r="CW57" s="192">
        <f t="shared" si="21"/>
        <v>0</v>
      </c>
      <c r="CX57" s="192" t="str">
        <f>INDEX('[2]Tank Cleaning Status'!$AF:$AF, MATCH(E57,'[2]Tank Cleaning Status'!$E:$E,0))</f>
        <v>No</v>
      </c>
      <c r="CY57" s="192">
        <f t="shared" si="22"/>
        <v>0</v>
      </c>
      <c r="CZ57" s="192" t="str">
        <f>INDEX('[2]Tank Cleaning Status'!$AH:$AH, MATCH(E57,'[2]Tank Cleaning Status'!$E:$E,0))</f>
        <v>Yes</v>
      </c>
      <c r="DA57" s="192"/>
      <c r="DB57" s="192">
        <f>INDEX('[2]Tank Cleaning Status'!$AJ:$AJ, MATCH(E57,'[2]Tank Cleaning Status'!$E:$E,0))</f>
        <v>0</v>
      </c>
    </row>
    <row r="58" spans="1:106" s="194" customFormat="1" ht="26.25" x14ac:dyDescent="0.25">
      <c r="A58" s="247" t="str">
        <f>INDEX('[4]Handy -MR - LR2 Operators'!$H:$H,MATCH(E58,'[4]Handy -MR - LR2 Operators'!$B:$B,0))</f>
        <v>HKU</v>
      </c>
      <c r="B58" s="247" t="s">
        <v>393</v>
      </c>
      <c r="C58" s="98" t="s">
        <v>396</v>
      </c>
      <c r="D58" s="98">
        <v>9295050</v>
      </c>
      <c r="E58" s="139" t="s">
        <v>213</v>
      </c>
      <c r="F58" s="139"/>
      <c r="G58" s="237"/>
      <c r="H58" s="236">
        <f>IFERROR(INDEX(RemainingOnBoard_RAW!U:U,MATCH('IMO 2020_Operator''s Comment'!D58,RemainingOnBoard_RAW!B:B,0))," ")</f>
        <v>43781.208333333336</v>
      </c>
      <c r="I58" s="186">
        <f>IFERROR(INDEX(RemainingOnBoard_RAW!V:V,MATCH('IMO 2020_Operator''s Comment'!D58,RemainingOnBoard_RAW!B:B,0))," ")</f>
        <v>0</v>
      </c>
      <c r="J58" s="193">
        <f>IFERROR(INDEX(RemainingOnBoard_RAW!W:W,MATCH('IMO 2020_Operator''s Comment'!D58,RemainingOnBoard_RAW!B:B,0)),"")</f>
        <v>0</v>
      </c>
      <c r="K58" s="193">
        <f>IFERROR(INDEX(RemainingOnBoard_RAW!X:X,MATCH('IMO 2020_Operator''s Comment'!D58,RemainingOnBoard_RAW!B:B,0)),"")</f>
        <v>0</v>
      </c>
      <c r="L58" s="193">
        <f>IFERROR(INDEX(RemainingOnBoard_RAW!Y:Y,MATCH('IMO 2020_Operator''s Comment'!D58,RemainingOnBoard_RAW!B:B,0)),"")</f>
        <v>0</v>
      </c>
      <c r="M58" s="193"/>
      <c r="N58" s="193">
        <f>IFERROR(INDEX(RemainingOnBoard_RAW!AJ:AJ,MATCH('IMO 2020_Operator''s Comment'!D58,RemainingOnBoard_RAW!B:B,0))," ")</f>
        <v>2254.38</v>
      </c>
      <c r="O58" s="193">
        <f>IFERROR(INDEX(RemainingOnBoard_RAW!AK:AK,MATCH('IMO 2020_Operator''s Comment'!D58,RemainingOnBoard_RAW!B:B,0))," ")</f>
        <v>0</v>
      </c>
      <c r="P58" s="193">
        <f>IFERROR(INDEX(RemainingOnBoard_RAW!AL:AL,MATCH('IMO 2020_Operator''s Comment'!D58,RemainingOnBoard_RAW!B:B,0))," ")</f>
        <v>0</v>
      </c>
      <c r="Q58" s="193">
        <f>IFERROR(INDEX(RemainingOnBoard_RAW!AM:AM,MATCH('IMO 2020_Operator''s Comment'!D58,RemainingOnBoard_RAW!B:B,0))," ")</f>
        <v>93.11</v>
      </c>
      <c r="S58" s="195">
        <v>0.45</v>
      </c>
      <c r="T58" s="195">
        <v>0.05</v>
      </c>
      <c r="U58" s="195">
        <v>0.17499999999999999</v>
      </c>
      <c r="V58" s="195">
        <v>0.32500000000000001</v>
      </c>
      <c r="X58" s="196">
        <f>INDEX(Handy!T:T,MATCH('IMO 2020_Operator''s Comment'!E58,Handy!B:B,0))</f>
        <v>3.7</v>
      </c>
      <c r="Y58" s="196">
        <f>INDEX(Handy!U:U,MATCH('IMO 2020_Operator''s Comment'!E58,Handy!B:B,0))</f>
        <v>15.4</v>
      </c>
      <c r="Z58" s="196">
        <f>INDEX(Handy!V:V,MATCH('IMO 2020_Operator''s Comment'!E58,Handy!B:B,0))</f>
        <v>25.3</v>
      </c>
      <c r="AA58" s="196">
        <f>INDEX(Handy!W:W,MATCH('IMO 2020_Operator''s Comment'!E58,Handy!B:B,0))</f>
        <v>29.2</v>
      </c>
      <c r="AB58" s="196">
        <f t="shared" si="0"/>
        <v>16.352499999999999</v>
      </c>
      <c r="AC58" s="196">
        <f>IFERROR(INDEX('Monthly_Consumption _Trend'!R:R,MATCH('IMO 2020_Operator''s Comment'!D58,'Monthly_Consumption _Trend'!D:D,0))/30,"")</f>
        <v>7.3742666666666672</v>
      </c>
      <c r="AD58" s="196">
        <f t="shared" si="3"/>
        <v>7.3742666666666672</v>
      </c>
      <c r="AF58" s="197">
        <f t="shared" si="25"/>
        <v>0.96033635926031624</v>
      </c>
      <c r="AG58" s="197">
        <f t="shared" si="2"/>
        <v>3.9663640739683759E-2</v>
      </c>
      <c r="AH58" s="197"/>
      <c r="AI58" s="197"/>
      <c r="AJ58" s="196">
        <f t="shared" si="4"/>
        <v>678.43253333333337</v>
      </c>
      <c r="AK58" s="196">
        <f t="shared" si="5"/>
        <v>449.83026666666672</v>
      </c>
      <c r="AL58" s="196">
        <f t="shared" si="6"/>
        <v>228.60226666666668</v>
      </c>
      <c r="AM58" s="196">
        <f t="shared" si="7"/>
        <v>110.614</v>
      </c>
      <c r="AN58" s="198">
        <v>4</v>
      </c>
      <c r="AO58" s="263" t="s">
        <v>739</v>
      </c>
      <c r="AP58" s="263">
        <v>1</v>
      </c>
      <c r="AQ58" s="263">
        <v>1</v>
      </c>
      <c r="AR58" s="268">
        <v>0.9</v>
      </c>
      <c r="AT58" s="196">
        <f t="shared" si="8"/>
        <v>228.60226666666668</v>
      </c>
      <c r="AU58" s="196">
        <f t="shared" si="9"/>
        <v>147.48533333333336</v>
      </c>
      <c r="AV58" s="196">
        <f t="shared" si="10"/>
        <v>110.614</v>
      </c>
      <c r="AW58" s="199" t="s">
        <v>529</v>
      </c>
      <c r="AY58" s="199" t="str">
        <f t="shared" si="29"/>
        <v>Okay</v>
      </c>
      <c r="AZ58" s="199" t="str">
        <f t="shared" si="29"/>
        <v>Okay</v>
      </c>
      <c r="BA58" s="199" t="str">
        <f t="shared" si="29"/>
        <v>Okay</v>
      </c>
      <c r="BC58" s="191">
        <f t="shared" si="12"/>
        <v>0</v>
      </c>
      <c r="BD58" s="191">
        <f t="shared" si="12"/>
        <v>0</v>
      </c>
      <c r="BE58" s="191">
        <f t="shared" si="13"/>
        <v>0</v>
      </c>
      <c r="BF58" s="263" t="s">
        <v>899</v>
      </c>
      <c r="BH58" s="287">
        <v>368</v>
      </c>
      <c r="BI58" s="286" t="s">
        <v>612</v>
      </c>
      <c r="BJ58" s="287">
        <v>195</v>
      </c>
      <c r="BK58" s="286" t="s">
        <v>612</v>
      </c>
      <c r="BL58" s="287">
        <f>BH58</f>
        <v>368</v>
      </c>
      <c r="BM58" s="286" t="s">
        <v>612</v>
      </c>
      <c r="BN58" s="287">
        <f>BJ58</f>
        <v>195</v>
      </c>
      <c r="BO58" s="286" t="s">
        <v>612</v>
      </c>
      <c r="BP58" s="287"/>
      <c r="BQ58" s="287"/>
      <c r="BR58" s="287"/>
      <c r="BS58" s="287"/>
      <c r="BT58" s="286" t="s">
        <v>612</v>
      </c>
      <c r="BU58" s="287"/>
      <c r="BV58" s="287"/>
      <c r="BX58" s="287"/>
      <c r="BY58" s="286" t="s">
        <v>612</v>
      </c>
      <c r="BZ58" s="287"/>
      <c r="CA58" s="287"/>
      <c r="CB58" s="287"/>
      <c r="CC58" s="287"/>
      <c r="CG58" s="192">
        <f t="shared" si="14"/>
        <v>0</v>
      </c>
      <c r="CH58" s="192" t="str">
        <f>INDEX('[2]Tank Cleaning Status'!$P:$P, MATCH(E58,'[2]Tank Cleaning Status'!$E:$E,0))</f>
        <v>No</v>
      </c>
      <c r="CI58" s="192">
        <f t="shared" si="15"/>
        <v>0</v>
      </c>
      <c r="CJ58" s="192" t="str">
        <f>INDEX('[2]Tank Cleaning Status'!$R:$R, MATCH(E58,'[2]Tank Cleaning Status'!$E:$E,0))</f>
        <v>No</v>
      </c>
      <c r="CK58" s="192">
        <f t="shared" si="16"/>
        <v>0</v>
      </c>
      <c r="CL58" s="192" t="str">
        <f>INDEX('[2]Tank Cleaning Status'!$T:$T, MATCH(E58,'[2]Tank Cleaning Status'!$E:$E,0))</f>
        <v>No</v>
      </c>
      <c r="CM58" s="192">
        <f t="shared" si="17"/>
        <v>0</v>
      </c>
      <c r="CN58" s="192" t="str">
        <f>INDEX('[2]Tank Cleaning Status'!$V:$V, MATCH(E58,'[2]Tank Cleaning Status'!$E:$E,0))</f>
        <v>No</v>
      </c>
      <c r="CO58" s="192">
        <f t="shared" si="18"/>
        <v>0</v>
      </c>
      <c r="CP58" s="192">
        <f>INDEX('[2]Tank Cleaning Status'!$X:$X, MATCH(E58,'[2]Tank Cleaning Status'!$E:$E,0))</f>
        <v>0</v>
      </c>
      <c r="CQ58" s="199"/>
      <c r="CR58" s="192">
        <f t="shared" si="19"/>
        <v>0</v>
      </c>
      <c r="CS58" s="192" t="str">
        <f>INDEX('[2]Tank Cleaning Status'!$AA:$AA, MATCH(E58,'[2]Tank Cleaning Status'!$E:$E,0))</f>
        <v>No</v>
      </c>
      <c r="CT58" s="192">
        <f t="shared" si="20"/>
        <v>0</v>
      </c>
      <c r="CU58" s="192">
        <f>INDEX('[2]Tank Cleaning Status'!$AC:$AC, MATCH(E58,'[2]Tank Cleaning Status'!$E:$E,0))</f>
        <v>0</v>
      </c>
      <c r="CV58" s="199"/>
      <c r="CW58" s="192">
        <f t="shared" si="21"/>
        <v>0</v>
      </c>
      <c r="CX58" s="192" t="str">
        <f>INDEX('[2]Tank Cleaning Status'!$AF:$AF, MATCH(E58,'[2]Tank Cleaning Status'!$E:$E,0))</f>
        <v>No</v>
      </c>
      <c r="CY58" s="192">
        <f t="shared" si="22"/>
        <v>0</v>
      </c>
      <c r="CZ58" s="192">
        <f>INDEX('[2]Tank Cleaning Status'!$AH:$AH, MATCH(E58,'[2]Tank Cleaning Status'!$E:$E,0))</f>
        <v>0</v>
      </c>
      <c r="DA58" s="192"/>
      <c r="DB58" s="192">
        <f>INDEX('[2]Tank Cleaning Status'!$AJ:$AJ, MATCH(E58,'[2]Tank Cleaning Status'!$E:$E,0))</f>
        <v>0</v>
      </c>
    </row>
    <row r="59" spans="1:106" s="194" customFormat="1" ht="26.25" x14ac:dyDescent="0.25">
      <c r="A59" s="247" t="str">
        <f>INDEX('[4]Handy -MR - LR2 Operators'!$H:$H,MATCH(E59,'[4]Handy -MR - LR2 Operators'!$B:$B,0))</f>
        <v>ASU</v>
      </c>
      <c r="B59" s="247" t="s">
        <v>393</v>
      </c>
      <c r="C59" s="98" t="s">
        <v>382</v>
      </c>
      <c r="D59" s="98">
        <v>9431264</v>
      </c>
      <c r="E59" s="139" t="s">
        <v>402</v>
      </c>
      <c r="F59" s="139"/>
      <c r="G59" s="237"/>
      <c r="H59" s="236">
        <f>IFERROR(INDEX(RemainingOnBoard_RAW!U:U,MATCH('IMO 2020_Operator''s Comment'!D59,RemainingOnBoard_RAW!B:B,0))," ")</f>
        <v>43781.333333333336</v>
      </c>
      <c r="I59" s="186">
        <f>IFERROR(INDEX(RemainingOnBoard_RAW!V:V,MATCH('IMO 2020_Operator''s Comment'!D59,RemainingOnBoard_RAW!B:B,0))," ")</f>
        <v>270.54199999999997</v>
      </c>
      <c r="J59" s="193">
        <f>IFERROR(INDEX(RemainingOnBoard_RAW!W:W,MATCH('IMO 2020_Operator''s Comment'!D59,RemainingOnBoard_RAW!B:B,0)),"")</f>
        <v>0</v>
      </c>
      <c r="K59" s="193">
        <f>IFERROR(INDEX(RemainingOnBoard_RAW!X:X,MATCH('IMO 2020_Operator''s Comment'!D59,RemainingOnBoard_RAW!B:B,0)),"")</f>
        <v>0</v>
      </c>
      <c r="L59" s="193">
        <f>IFERROR(INDEX(RemainingOnBoard_RAW!Y:Y,MATCH('IMO 2020_Operator''s Comment'!D59,RemainingOnBoard_RAW!B:B,0)),"")</f>
        <v>107.9</v>
      </c>
      <c r="M59" s="193"/>
      <c r="N59" s="193">
        <f>IFERROR(INDEX(RemainingOnBoard_RAW!AJ:AJ,MATCH('IMO 2020_Operator''s Comment'!D59,RemainingOnBoard_RAW!B:B,0))," ")</f>
        <v>4419.415</v>
      </c>
      <c r="O59" s="193">
        <f>IFERROR(INDEX(RemainingOnBoard_RAW!AK:AK,MATCH('IMO 2020_Operator''s Comment'!D59,RemainingOnBoard_RAW!B:B,0))," ")</f>
        <v>0</v>
      </c>
      <c r="P59" s="193">
        <f>IFERROR(INDEX(RemainingOnBoard_RAW!AL:AL,MATCH('IMO 2020_Operator''s Comment'!D59,RemainingOnBoard_RAW!B:B,0))," ")</f>
        <v>0</v>
      </c>
      <c r="Q59" s="193">
        <f>IFERROR(INDEX(RemainingOnBoard_RAW!AM:AM,MATCH('IMO 2020_Operator''s Comment'!D59,RemainingOnBoard_RAW!B:B,0))," ")</f>
        <v>69.3</v>
      </c>
      <c r="S59" s="195">
        <v>0.45</v>
      </c>
      <c r="T59" s="195">
        <v>0.05</v>
      </c>
      <c r="U59" s="195">
        <v>0.17499999999999999</v>
      </c>
      <c r="V59" s="195">
        <v>0.32500000000000001</v>
      </c>
      <c r="X59" s="196">
        <f>INDEX(Handy!T:T,MATCH('IMO 2020_Operator''s Comment'!E59,Handy!B:B,0))</f>
        <v>3.4</v>
      </c>
      <c r="Y59" s="196">
        <f>INDEX(Handy!U:U,MATCH('IMO 2020_Operator''s Comment'!E59,Handy!B:B,0))</f>
        <v>16.7</v>
      </c>
      <c r="Z59" s="196">
        <f>INDEX(Handy!V:V,MATCH('IMO 2020_Operator''s Comment'!E59,Handy!B:B,0))</f>
        <v>20.8</v>
      </c>
      <c r="AA59" s="196">
        <f>INDEX(Handy!W:W,MATCH('IMO 2020_Operator''s Comment'!E59,Handy!B:B,0))</f>
        <v>25</v>
      </c>
      <c r="AB59" s="196">
        <f t="shared" si="0"/>
        <v>14.129999999999999</v>
      </c>
      <c r="AC59" s="196">
        <f>IFERROR(INDEX('Monthly_Consumption _Trend'!R:R,MATCH('IMO 2020_Operator''s Comment'!D59,'Monthly_Consumption _Trend'!D:D,0))/30,"")</f>
        <v>14.534343333333334</v>
      </c>
      <c r="AD59" s="196">
        <f t="shared" si="3"/>
        <v>14.129999999999999</v>
      </c>
      <c r="AF59" s="197">
        <f t="shared" si="25"/>
        <v>0.98456128312891322</v>
      </c>
      <c r="AG59" s="197">
        <f t="shared" si="2"/>
        <v>1.5438716871086777E-2</v>
      </c>
      <c r="AH59" s="197"/>
      <c r="AI59" s="197"/>
      <c r="AJ59" s="196">
        <f t="shared" si="4"/>
        <v>1299.9599999999998</v>
      </c>
      <c r="AK59" s="196">
        <f t="shared" si="5"/>
        <v>861.93</v>
      </c>
      <c r="AL59" s="196">
        <f t="shared" si="6"/>
        <v>438.03</v>
      </c>
      <c r="AM59" s="196">
        <f t="shared" si="7"/>
        <v>211.95</v>
      </c>
      <c r="AN59" s="198">
        <v>4</v>
      </c>
      <c r="AO59" s="263" t="str">
        <f>INDEX([1]Handy!$D:$D,MATCH(E59,[1]Handy!$B:$B,0))</f>
        <v>4 pcs. 395,5/ 389,9/ 284,4/ 249,4</v>
      </c>
      <c r="AP59" s="263" t="str">
        <f>INDEX([1]Handy!$E:$E,MATCH(E59,[1]Handy!$B:$B,0))</f>
        <v>2 pcs. 30,8/ 30,8</v>
      </c>
      <c r="AQ59" s="263" t="str">
        <f>INDEX([1]Handy!$F:$F,MATCH(E59,[1]Handy!$B:$B,0))</f>
        <v>2 pcs. 30,8/ 30,8</v>
      </c>
      <c r="AR59" s="268">
        <f>INDEX([1]Handy!$J:$J,MATCH(E59,[1]Handy!$B:$B,0))</f>
        <v>0.9</v>
      </c>
      <c r="AT59" s="196">
        <f t="shared" si="8"/>
        <v>438.03</v>
      </c>
      <c r="AU59" s="196">
        <f t="shared" si="9"/>
        <v>282.59999999999997</v>
      </c>
      <c r="AV59" s="196">
        <f t="shared" si="10"/>
        <v>211.95</v>
      </c>
      <c r="AW59" s="199" t="s">
        <v>529</v>
      </c>
      <c r="AY59" s="199" t="str">
        <f t="shared" si="29"/>
        <v>Okay</v>
      </c>
      <c r="AZ59" s="199" t="str">
        <f t="shared" si="29"/>
        <v>Okay</v>
      </c>
      <c r="BA59" s="199" t="str">
        <f t="shared" si="29"/>
        <v>High Stock</v>
      </c>
      <c r="BC59" s="191">
        <f t="shared" si="12"/>
        <v>0</v>
      </c>
      <c r="BD59" s="191">
        <f t="shared" si="12"/>
        <v>0</v>
      </c>
      <c r="BE59" s="191">
        <f t="shared" si="13"/>
        <v>58.591999999999985</v>
      </c>
      <c r="BF59" s="139" t="s">
        <v>1030</v>
      </c>
      <c r="BH59" s="287">
        <v>395.5</v>
      </c>
      <c r="BI59" s="286" t="s">
        <v>613</v>
      </c>
      <c r="BJ59" s="287">
        <v>389.9</v>
      </c>
      <c r="BK59" s="286" t="s">
        <v>612</v>
      </c>
      <c r="BL59" s="287">
        <v>284.39999999999998</v>
      </c>
      <c r="BM59" s="286" t="s">
        <v>613</v>
      </c>
      <c r="BN59" s="287">
        <v>249.4</v>
      </c>
      <c r="BO59" s="286" t="s">
        <v>613</v>
      </c>
      <c r="BP59" s="287"/>
      <c r="BQ59" s="287"/>
      <c r="BR59" s="287"/>
      <c r="BS59" s="287">
        <v>30.8</v>
      </c>
      <c r="BT59" s="286" t="s">
        <v>612</v>
      </c>
      <c r="BU59" s="287">
        <v>30.8</v>
      </c>
      <c r="BV59" s="286" t="s">
        <v>613</v>
      </c>
      <c r="BX59" s="287">
        <v>30.8</v>
      </c>
      <c r="BY59" s="286" t="s">
        <v>612</v>
      </c>
      <c r="BZ59" s="287">
        <v>30.8</v>
      </c>
      <c r="CA59" s="286" t="s">
        <v>613</v>
      </c>
      <c r="CB59" s="287"/>
      <c r="CC59" s="287"/>
      <c r="CG59" s="192">
        <f t="shared" si="14"/>
        <v>0</v>
      </c>
      <c r="CH59" s="192" t="str">
        <f>INDEX('[2]Tank Cleaning Status'!$P:$P, MATCH(E59,'[2]Tank Cleaning Status'!$E:$E,0))</f>
        <v>Yes</v>
      </c>
      <c r="CI59" s="192">
        <f t="shared" si="15"/>
        <v>0</v>
      </c>
      <c r="CJ59" s="192" t="str">
        <f>INDEX('[2]Tank Cleaning Status'!$R:$R, MATCH(E59,'[2]Tank Cleaning Status'!$E:$E,0))</f>
        <v>No</v>
      </c>
      <c r="CK59" s="192">
        <f t="shared" si="16"/>
        <v>0</v>
      </c>
      <c r="CL59" s="192" t="str">
        <f>INDEX('[2]Tank Cleaning Status'!$T:$T, MATCH(E59,'[2]Tank Cleaning Status'!$E:$E,0))</f>
        <v>Yes</v>
      </c>
      <c r="CM59" s="192">
        <f t="shared" si="17"/>
        <v>0</v>
      </c>
      <c r="CN59" s="192" t="str">
        <f>INDEX('[2]Tank Cleaning Status'!$V:$V, MATCH(E59,'[2]Tank Cleaning Status'!$E:$E,0))</f>
        <v>Yes</v>
      </c>
      <c r="CO59" s="192">
        <f t="shared" si="18"/>
        <v>0</v>
      </c>
      <c r="CP59" s="192">
        <f>INDEX('[2]Tank Cleaning Status'!$X:$X, MATCH(E59,'[2]Tank Cleaning Status'!$E:$E,0))</f>
        <v>0</v>
      </c>
      <c r="CQ59" s="199"/>
      <c r="CR59" s="192">
        <f t="shared" si="19"/>
        <v>0</v>
      </c>
      <c r="CS59" s="192" t="str">
        <f>INDEX('[2]Tank Cleaning Status'!$AA:$AA, MATCH(E59,'[2]Tank Cleaning Status'!$E:$E,0))</f>
        <v>No</v>
      </c>
      <c r="CT59" s="192">
        <f t="shared" si="20"/>
        <v>0</v>
      </c>
      <c r="CU59" s="192" t="str">
        <f>INDEX('[2]Tank Cleaning Status'!$AC:$AC, MATCH(E59,'[2]Tank Cleaning Status'!$E:$E,0))</f>
        <v>Yes</v>
      </c>
      <c r="CV59" s="199"/>
      <c r="CW59" s="192">
        <f t="shared" si="21"/>
        <v>0</v>
      </c>
      <c r="CX59" s="192" t="str">
        <f>INDEX('[2]Tank Cleaning Status'!$AF:$AF, MATCH(E59,'[2]Tank Cleaning Status'!$E:$E,0))</f>
        <v>No</v>
      </c>
      <c r="CY59" s="192">
        <f t="shared" si="22"/>
        <v>0</v>
      </c>
      <c r="CZ59" s="192" t="str">
        <f>INDEX('[2]Tank Cleaning Status'!$AH:$AH, MATCH(E59,'[2]Tank Cleaning Status'!$E:$E,0))</f>
        <v>Yes</v>
      </c>
      <c r="DA59" s="192"/>
      <c r="DB59" s="192">
        <f>INDEX('[2]Tank Cleaning Status'!$AJ:$AJ, MATCH(E59,'[2]Tank Cleaning Status'!$E:$E,0))</f>
        <v>0</v>
      </c>
    </row>
    <row r="60" spans="1:106" s="194" customFormat="1" ht="26.25" x14ac:dyDescent="0.25">
      <c r="A60" s="247" t="str">
        <f>INDEX('[4]Handy -MR - LR2 Operators'!$H:$H,MATCH(E60,'[4]Handy -MR - LR2 Operators'!$B:$B,0))</f>
        <v>AKO</v>
      </c>
      <c r="B60" s="247" t="s">
        <v>393</v>
      </c>
      <c r="C60" s="98" t="s">
        <v>382</v>
      </c>
      <c r="D60" s="98">
        <v>9636632</v>
      </c>
      <c r="E60" s="139" t="s">
        <v>403</v>
      </c>
      <c r="F60" s="139"/>
      <c r="G60" s="237"/>
      <c r="H60" s="236">
        <f>IFERROR(INDEX(RemainingOnBoard_RAW!U:U,MATCH('IMO 2020_Operator''s Comment'!D60,RemainingOnBoard_RAW!B:B,0))," ")</f>
        <v>43778.333333333336</v>
      </c>
      <c r="I60" s="186">
        <f>IFERROR(INDEX(RemainingOnBoard_RAW!V:V,MATCH('IMO 2020_Operator''s Comment'!D60,RemainingOnBoard_RAW!B:B,0))," ")</f>
        <v>300.2</v>
      </c>
      <c r="J60" s="193">
        <f>IFERROR(INDEX(RemainingOnBoard_RAW!W:W,MATCH('IMO 2020_Operator''s Comment'!D60,RemainingOnBoard_RAW!B:B,0)),"")</f>
        <v>0</v>
      </c>
      <c r="K60" s="193">
        <f>IFERROR(INDEX(RemainingOnBoard_RAW!X:X,MATCH('IMO 2020_Operator''s Comment'!D60,RemainingOnBoard_RAW!B:B,0)),"")</f>
        <v>0</v>
      </c>
      <c r="L60" s="193">
        <f>IFERROR(INDEX(RemainingOnBoard_RAW!Y:Y,MATCH('IMO 2020_Operator''s Comment'!D60,RemainingOnBoard_RAW!B:B,0)),"")</f>
        <v>210</v>
      </c>
      <c r="M60" s="193"/>
      <c r="N60" s="193">
        <f>IFERROR(INDEX(RemainingOnBoard_RAW!AJ:AJ,MATCH('IMO 2020_Operator''s Comment'!D60,RemainingOnBoard_RAW!B:B,0))," ")</f>
        <v>2265.2330000000002</v>
      </c>
      <c r="O60" s="193">
        <f>IFERROR(INDEX(RemainingOnBoard_RAW!AK:AK,MATCH('IMO 2020_Operator''s Comment'!D60,RemainingOnBoard_RAW!B:B,0))," ")</f>
        <v>0</v>
      </c>
      <c r="P60" s="193">
        <f>IFERROR(INDEX(RemainingOnBoard_RAW!AL:AL,MATCH('IMO 2020_Operator''s Comment'!D60,RemainingOnBoard_RAW!B:B,0))," ")</f>
        <v>0</v>
      </c>
      <c r="Q60" s="193">
        <f>IFERROR(INDEX(RemainingOnBoard_RAW!AM:AM,MATCH('IMO 2020_Operator''s Comment'!D60,RemainingOnBoard_RAW!B:B,0))," ")</f>
        <v>379.26000000000101</v>
      </c>
      <c r="S60" s="195">
        <v>0.45</v>
      </c>
      <c r="T60" s="195">
        <v>0.05</v>
      </c>
      <c r="U60" s="195">
        <v>0.17499999999999999</v>
      </c>
      <c r="V60" s="195">
        <v>0.32500000000000001</v>
      </c>
      <c r="X60" s="196">
        <f>INDEX(Handy!T:T,MATCH('IMO 2020_Operator''s Comment'!E60,Handy!B:B,0))</f>
        <v>3.3</v>
      </c>
      <c r="Y60" s="196">
        <f>INDEX(Handy!U:U,MATCH('IMO 2020_Operator''s Comment'!E60,Handy!B:B,0))</f>
        <v>17</v>
      </c>
      <c r="Z60" s="196">
        <f>INDEX(Handy!V:V,MATCH('IMO 2020_Operator''s Comment'!E60,Handy!B:B,0))</f>
        <v>19.899999999999999</v>
      </c>
      <c r="AA60" s="196">
        <f>INDEX(Handy!W:W,MATCH('IMO 2020_Operator''s Comment'!E60,Handy!B:B,0))</f>
        <v>22.2</v>
      </c>
      <c r="AB60" s="196">
        <f t="shared" si="0"/>
        <v>13.032499999999999</v>
      </c>
      <c r="AC60" s="196">
        <f>IFERROR(INDEX('Monthly_Consumption _Trend'!R:R,MATCH('IMO 2020_Operator''s Comment'!D60,'Monthly_Consumption _Trend'!D:D,0))/30,"")</f>
        <v>7.399443333333334</v>
      </c>
      <c r="AD60" s="196">
        <f t="shared" si="3"/>
        <v>7.399443333333334</v>
      </c>
      <c r="AF60" s="197">
        <f t="shared" si="25"/>
        <v>0.85658498623365575</v>
      </c>
      <c r="AG60" s="197">
        <f t="shared" si="2"/>
        <v>0.14341501376634425</v>
      </c>
      <c r="AH60" s="197"/>
      <c r="AI60" s="197"/>
      <c r="AJ60" s="196">
        <f t="shared" si="4"/>
        <v>680.74878666666677</v>
      </c>
      <c r="AK60" s="196">
        <f t="shared" si="5"/>
        <v>451.36604333333338</v>
      </c>
      <c r="AL60" s="196">
        <f t="shared" si="6"/>
        <v>229.38274333333337</v>
      </c>
      <c r="AM60" s="196">
        <f t="shared" si="7"/>
        <v>110.99165000000001</v>
      </c>
      <c r="AN60" s="198">
        <v>4</v>
      </c>
      <c r="AO60" s="263" t="str">
        <f>INDEX([1]Handy!$D:$D,MATCH(E60,[1]Handy!$B:$B,0))</f>
        <v>4 pcs. 188,1/ 343,2/ 232,9/ 227,4</v>
      </c>
      <c r="AP60" s="263" t="str">
        <f>INDEX([1]Handy!$E:$E,MATCH(E60,[1]Handy!$B:$B,0))</f>
        <v>2 pcs. 27,7/ 39,6</v>
      </c>
      <c r="AQ60" s="263" t="str">
        <f>INDEX([1]Handy!$F:$F,MATCH(E60,[1]Handy!$B:$B,0))</f>
        <v>2 pcs. 27,7/ 40,7</v>
      </c>
      <c r="AR60" s="268">
        <f>INDEX([1]Handy!$J:$J,MATCH(E60,[1]Handy!$B:$B,0))</f>
        <v>0.9</v>
      </c>
      <c r="AT60" s="196">
        <f t="shared" si="8"/>
        <v>229.38274333333337</v>
      </c>
      <c r="AU60" s="196">
        <f t="shared" si="9"/>
        <v>147.98886666666669</v>
      </c>
      <c r="AV60" s="196">
        <f t="shared" si="10"/>
        <v>110.99165000000001</v>
      </c>
      <c r="AW60" s="199" t="s">
        <v>529</v>
      </c>
      <c r="AY60" s="199" t="str">
        <f t="shared" si="29"/>
        <v>High Stock</v>
      </c>
      <c r="AZ60" s="199" t="str">
        <f t="shared" si="29"/>
        <v>High Stock</v>
      </c>
      <c r="BA60" s="199" t="str">
        <f t="shared" si="29"/>
        <v>High Stock</v>
      </c>
      <c r="BC60" s="191">
        <f t="shared" si="12"/>
        <v>70.817256666666623</v>
      </c>
      <c r="BD60" s="191">
        <f t="shared" si="12"/>
        <v>152.21113333333329</v>
      </c>
      <c r="BE60" s="191">
        <f t="shared" si="13"/>
        <v>189.20835</v>
      </c>
      <c r="BF60" s="139" t="s">
        <v>900</v>
      </c>
      <c r="BH60" s="287">
        <v>188.1</v>
      </c>
      <c r="BI60" s="286" t="s">
        <v>612</v>
      </c>
      <c r="BJ60" s="287">
        <v>343.2</v>
      </c>
      <c r="BK60" s="286" t="s">
        <v>612</v>
      </c>
      <c r="BL60" s="287">
        <v>232.9</v>
      </c>
      <c r="BM60" s="286" t="s">
        <v>612</v>
      </c>
      <c r="BN60" s="287">
        <v>227.4</v>
      </c>
      <c r="BO60" s="286" t="s">
        <v>612</v>
      </c>
      <c r="BP60" s="287"/>
      <c r="BQ60" s="287"/>
      <c r="BR60" s="287"/>
      <c r="BS60" s="287">
        <v>27.7</v>
      </c>
      <c r="BT60" s="286" t="s">
        <v>612</v>
      </c>
      <c r="BU60" s="287">
        <v>39.6</v>
      </c>
      <c r="BV60" s="286" t="s">
        <v>612</v>
      </c>
      <c r="BX60" s="287">
        <v>27.7</v>
      </c>
      <c r="BY60" s="286" t="s">
        <v>612</v>
      </c>
      <c r="BZ60" s="287">
        <v>40.700000000000003</v>
      </c>
      <c r="CA60" s="286" t="s">
        <v>612</v>
      </c>
      <c r="CB60" s="287"/>
      <c r="CC60" s="287"/>
      <c r="CG60" s="192">
        <f t="shared" si="14"/>
        <v>0</v>
      </c>
      <c r="CH60" s="192" t="str">
        <f>INDEX('[2]Tank Cleaning Status'!$P:$P, MATCH(E60,'[2]Tank Cleaning Status'!$E:$E,0))</f>
        <v>No</v>
      </c>
      <c r="CI60" s="192">
        <f t="shared" si="15"/>
        <v>0</v>
      </c>
      <c r="CJ60" s="192" t="str">
        <f>INDEX('[2]Tank Cleaning Status'!$R:$R, MATCH(E60,'[2]Tank Cleaning Status'!$E:$E,0))</f>
        <v>No</v>
      </c>
      <c r="CK60" s="192">
        <f t="shared" si="16"/>
        <v>0</v>
      </c>
      <c r="CL60" s="192" t="str">
        <f>INDEX('[2]Tank Cleaning Status'!$T:$T, MATCH(E60,'[2]Tank Cleaning Status'!$E:$E,0))</f>
        <v>No</v>
      </c>
      <c r="CM60" s="192">
        <f t="shared" si="17"/>
        <v>0</v>
      </c>
      <c r="CN60" s="192" t="str">
        <f>INDEX('[2]Tank Cleaning Status'!$V:$V, MATCH(E60,'[2]Tank Cleaning Status'!$E:$E,0))</f>
        <v>No</v>
      </c>
      <c r="CO60" s="192">
        <f t="shared" si="18"/>
        <v>0</v>
      </c>
      <c r="CP60" s="192">
        <f>INDEX('[2]Tank Cleaning Status'!$X:$X, MATCH(E60,'[2]Tank Cleaning Status'!$E:$E,0))</f>
        <v>0</v>
      </c>
      <c r="CQ60" s="199"/>
      <c r="CR60" s="192">
        <f t="shared" si="19"/>
        <v>0</v>
      </c>
      <c r="CS60" s="192" t="str">
        <f>INDEX('[2]Tank Cleaning Status'!$AA:$AA, MATCH(E60,'[2]Tank Cleaning Status'!$E:$E,0))</f>
        <v>No</v>
      </c>
      <c r="CT60" s="192">
        <f t="shared" si="20"/>
        <v>0</v>
      </c>
      <c r="CU60" s="192" t="str">
        <f>INDEX('[2]Tank Cleaning Status'!$AC:$AC, MATCH(E60,'[2]Tank Cleaning Status'!$E:$E,0))</f>
        <v>No</v>
      </c>
      <c r="CV60" s="199"/>
      <c r="CW60" s="192">
        <f t="shared" si="21"/>
        <v>0</v>
      </c>
      <c r="CX60" s="192" t="str">
        <f>INDEX('[2]Tank Cleaning Status'!$AF:$AF, MATCH(E60,'[2]Tank Cleaning Status'!$E:$E,0))</f>
        <v>No</v>
      </c>
      <c r="CY60" s="192">
        <f t="shared" si="22"/>
        <v>0</v>
      </c>
      <c r="CZ60" s="192" t="str">
        <f>INDEX('[2]Tank Cleaning Status'!$AH:$AH, MATCH(E60,'[2]Tank Cleaning Status'!$E:$E,0))</f>
        <v>No</v>
      </c>
      <c r="DA60" s="192"/>
      <c r="DB60" s="192">
        <f>INDEX('[2]Tank Cleaning Status'!$AJ:$AJ, MATCH(E60,'[2]Tank Cleaning Status'!$E:$E,0))</f>
        <v>0</v>
      </c>
    </row>
    <row r="61" spans="1:106" s="194" customFormat="1" ht="26.25" x14ac:dyDescent="0.25">
      <c r="A61" s="247" t="str">
        <f>INDEX('[4]Handy -MR - LR2 Operators'!$H:$H,MATCH(E61,'[4]Handy -MR - LR2 Operators'!$B:$B,0))</f>
        <v>ARA</v>
      </c>
      <c r="B61" s="247" t="s">
        <v>393</v>
      </c>
      <c r="C61" s="98" t="s">
        <v>382</v>
      </c>
      <c r="D61" s="98">
        <v>9636644</v>
      </c>
      <c r="E61" s="139" t="s">
        <v>404</v>
      </c>
      <c r="F61" s="139"/>
      <c r="G61" s="237"/>
      <c r="H61" s="236">
        <f>IFERROR(INDEX(RemainingOnBoard_RAW!U:U,MATCH('IMO 2020_Operator''s Comment'!D61,RemainingOnBoard_RAW!B:B,0))," ")</f>
        <v>43779.283333333333</v>
      </c>
      <c r="I61" s="186">
        <f>IFERROR(INDEX(RemainingOnBoard_RAW!V:V,MATCH('IMO 2020_Operator''s Comment'!D61,RemainingOnBoard_RAW!B:B,0))," ")</f>
        <v>236.01</v>
      </c>
      <c r="J61" s="193">
        <f>IFERROR(INDEX(RemainingOnBoard_RAW!W:W,MATCH('IMO 2020_Operator''s Comment'!D61,RemainingOnBoard_RAW!B:B,0)),"")</f>
        <v>0</v>
      </c>
      <c r="K61" s="193">
        <f>IFERROR(INDEX(RemainingOnBoard_RAW!X:X,MATCH('IMO 2020_Operator''s Comment'!D61,RemainingOnBoard_RAW!B:B,0)),"")</f>
        <v>0</v>
      </c>
      <c r="L61" s="193">
        <f>IFERROR(INDEX(RemainingOnBoard_RAW!Y:Y,MATCH('IMO 2020_Operator''s Comment'!D61,RemainingOnBoard_RAW!B:B,0)),"")</f>
        <v>129.47</v>
      </c>
      <c r="M61" s="193"/>
      <c r="N61" s="193">
        <f>IFERROR(INDEX(RemainingOnBoard_RAW!AJ:AJ,MATCH('IMO 2020_Operator''s Comment'!D61,RemainingOnBoard_RAW!B:B,0))," ")</f>
        <v>3240.2449999999999</v>
      </c>
      <c r="O61" s="193">
        <f>IFERROR(INDEX(RemainingOnBoard_RAW!AK:AK,MATCH('IMO 2020_Operator''s Comment'!D61,RemainingOnBoard_RAW!B:B,0))," ")</f>
        <v>177.64</v>
      </c>
      <c r="P61" s="193">
        <f>IFERROR(INDEX(RemainingOnBoard_RAW!AL:AL,MATCH('IMO 2020_Operator''s Comment'!D61,RemainingOnBoard_RAW!B:B,0))," ")</f>
        <v>0</v>
      </c>
      <c r="Q61" s="193">
        <f>IFERROR(INDEX(RemainingOnBoard_RAW!AM:AM,MATCH('IMO 2020_Operator''s Comment'!D61,RemainingOnBoard_RAW!B:B,0))," ")</f>
        <v>267.88499999999999</v>
      </c>
      <c r="S61" s="195">
        <v>0.45</v>
      </c>
      <c r="T61" s="195">
        <v>0.05</v>
      </c>
      <c r="U61" s="195">
        <v>0.17499999999999999</v>
      </c>
      <c r="V61" s="195">
        <v>0.32500000000000001</v>
      </c>
      <c r="X61" s="196">
        <f>INDEX(Handy!T:T,MATCH('IMO 2020_Operator''s Comment'!E61,Handy!B:B,0))</f>
        <v>3.4</v>
      </c>
      <c r="Y61" s="196">
        <f>INDEX(Handy!U:U,MATCH('IMO 2020_Operator''s Comment'!E61,Handy!B:B,0))</f>
        <v>17.100000000000001</v>
      </c>
      <c r="Z61" s="196">
        <f>INDEX(Handy!V:V,MATCH('IMO 2020_Operator''s Comment'!E61,Handy!B:B,0))</f>
        <v>19</v>
      </c>
      <c r="AA61" s="196">
        <f>INDEX(Handy!W:W,MATCH('IMO 2020_Operator''s Comment'!E61,Handy!B:B,0))</f>
        <v>21.2</v>
      </c>
      <c r="AB61" s="196">
        <f t="shared" si="0"/>
        <v>12.6</v>
      </c>
      <c r="AC61" s="196">
        <f>IFERROR(INDEX('Monthly_Consumption _Trend'!R:R,MATCH('IMO 2020_Operator''s Comment'!D61,'Monthly_Consumption _Trend'!D:D,0))/30,"")</f>
        <v>10.574383333333333</v>
      </c>
      <c r="AD61" s="196">
        <f t="shared" si="3"/>
        <v>10.574383333333333</v>
      </c>
      <c r="AF61" s="197">
        <f t="shared" si="25"/>
        <v>0.87912295124220996</v>
      </c>
      <c r="AG61" s="197">
        <f t="shared" si="2"/>
        <v>0.12087704875779004</v>
      </c>
      <c r="AH61" s="197"/>
      <c r="AI61" s="197"/>
      <c r="AJ61" s="196">
        <f t="shared" si="4"/>
        <v>972.84326666666664</v>
      </c>
      <c r="AK61" s="196">
        <f t="shared" si="5"/>
        <v>645.03738333333331</v>
      </c>
      <c r="AL61" s="196">
        <f t="shared" si="6"/>
        <v>327.80588333333333</v>
      </c>
      <c r="AM61" s="196">
        <f t="shared" si="7"/>
        <v>158.61574999999999</v>
      </c>
      <c r="AN61" s="198">
        <v>4</v>
      </c>
      <c r="AO61" s="263" t="str">
        <f>INDEX([1]Handy!$D:$D,MATCH(E61,[1]Handy!$B:$B,0))</f>
        <v>4 pcs. 188,1/ 343,2/ 232,9/ 227,4</v>
      </c>
      <c r="AP61" s="263" t="str">
        <f>INDEX([1]Handy!$E:$E,MATCH(E61,[1]Handy!$B:$B,0))</f>
        <v>2 pcs. 27,7/ 39,6</v>
      </c>
      <c r="AQ61" s="263" t="str">
        <f>INDEX([1]Handy!$F:$F,MATCH(E61,[1]Handy!$B:$B,0))</f>
        <v>2 pcs. 27,7/ 40,7</v>
      </c>
      <c r="AR61" s="268">
        <f>INDEX([1]Handy!$J:$J,MATCH(E61,[1]Handy!$B:$B,0))</f>
        <v>0.9</v>
      </c>
      <c r="AT61" s="196">
        <f t="shared" si="8"/>
        <v>327.80588333333333</v>
      </c>
      <c r="AU61" s="196">
        <f t="shared" si="9"/>
        <v>211.48766666666666</v>
      </c>
      <c r="AV61" s="196">
        <f t="shared" si="10"/>
        <v>158.61574999999999</v>
      </c>
      <c r="AW61" s="199" t="s">
        <v>529</v>
      </c>
      <c r="AY61" s="199" t="str">
        <f t="shared" si="29"/>
        <v>Okay</v>
      </c>
      <c r="AZ61" s="199" t="str">
        <f t="shared" si="29"/>
        <v>High Stock</v>
      </c>
      <c r="BA61" s="199" t="str">
        <f t="shared" si="29"/>
        <v>High Stock</v>
      </c>
      <c r="BC61" s="191">
        <f t="shared" si="12"/>
        <v>0</v>
      </c>
      <c r="BD61" s="191">
        <f t="shared" si="12"/>
        <v>24.522333333333336</v>
      </c>
      <c r="BE61" s="191">
        <f t="shared" si="13"/>
        <v>77.39425</v>
      </c>
      <c r="BF61" s="139"/>
      <c r="BH61" s="287">
        <v>188.1</v>
      </c>
      <c r="BI61" s="286" t="s">
        <v>613</v>
      </c>
      <c r="BJ61" s="287">
        <v>343.2</v>
      </c>
      <c r="BK61" s="286" t="s">
        <v>612</v>
      </c>
      <c r="BL61" s="287">
        <v>232.9</v>
      </c>
      <c r="BM61" s="286" t="s">
        <v>612</v>
      </c>
      <c r="BN61" s="287">
        <v>227.4</v>
      </c>
      <c r="BO61" s="286" t="s">
        <v>612</v>
      </c>
      <c r="BP61" s="287"/>
      <c r="BQ61" s="287"/>
      <c r="BR61" s="287"/>
      <c r="BS61" s="287">
        <v>27.7</v>
      </c>
      <c r="BT61" s="286" t="s">
        <v>613</v>
      </c>
      <c r="BU61" s="287">
        <v>39.6</v>
      </c>
      <c r="BV61" s="286" t="s">
        <v>613</v>
      </c>
      <c r="BX61" s="287">
        <v>27.7</v>
      </c>
      <c r="BY61" s="286" t="s">
        <v>613</v>
      </c>
      <c r="BZ61" s="287">
        <v>40.700000000000003</v>
      </c>
      <c r="CA61" s="286" t="s">
        <v>612</v>
      </c>
      <c r="CB61" s="287"/>
      <c r="CC61" s="287"/>
      <c r="CG61" s="192">
        <f t="shared" si="14"/>
        <v>0</v>
      </c>
      <c r="CH61" s="192" t="str">
        <f>INDEX('[2]Tank Cleaning Status'!$P:$P, MATCH(E61,'[2]Tank Cleaning Status'!$E:$E,0))</f>
        <v>Yes</v>
      </c>
      <c r="CI61" s="192">
        <f t="shared" si="15"/>
        <v>0</v>
      </c>
      <c r="CJ61" s="192" t="str">
        <f>INDEX('[2]Tank Cleaning Status'!$R:$R, MATCH(E61,'[2]Tank Cleaning Status'!$E:$E,0))</f>
        <v>No</v>
      </c>
      <c r="CK61" s="192">
        <f t="shared" si="16"/>
        <v>0</v>
      </c>
      <c r="CL61" s="192" t="str">
        <f>INDEX('[2]Tank Cleaning Status'!$T:$T, MATCH(E61,'[2]Tank Cleaning Status'!$E:$E,0))</f>
        <v>No</v>
      </c>
      <c r="CM61" s="192">
        <f t="shared" si="17"/>
        <v>0</v>
      </c>
      <c r="CN61" s="192" t="str">
        <f>INDEX('[2]Tank Cleaning Status'!$V:$V, MATCH(E61,'[2]Tank Cleaning Status'!$E:$E,0))</f>
        <v>No</v>
      </c>
      <c r="CO61" s="192">
        <f t="shared" si="18"/>
        <v>0</v>
      </c>
      <c r="CP61" s="192">
        <f>INDEX('[2]Tank Cleaning Status'!$X:$X, MATCH(E61,'[2]Tank Cleaning Status'!$E:$E,0))</f>
        <v>0</v>
      </c>
      <c r="CQ61" s="199"/>
      <c r="CR61" s="192">
        <f t="shared" si="19"/>
        <v>0</v>
      </c>
      <c r="CS61" s="192" t="str">
        <f>INDEX('[2]Tank Cleaning Status'!$AA:$AA, MATCH(E61,'[2]Tank Cleaning Status'!$E:$E,0))</f>
        <v>Yes</v>
      </c>
      <c r="CT61" s="192">
        <f t="shared" si="20"/>
        <v>0</v>
      </c>
      <c r="CU61" s="192" t="str">
        <f>INDEX('[2]Tank Cleaning Status'!$AC:$AC, MATCH(E61,'[2]Tank Cleaning Status'!$E:$E,0))</f>
        <v>Yes</v>
      </c>
      <c r="CV61" s="199"/>
      <c r="CW61" s="192">
        <f t="shared" si="21"/>
        <v>0</v>
      </c>
      <c r="CX61" s="192" t="str">
        <f>INDEX('[2]Tank Cleaning Status'!$AF:$AF, MATCH(E61,'[2]Tank Cleaning Status'!$E:$E,0))</f>
        <v>Yes</v>
      </c>
      <c r="CY61" s="192">
        <f t="shared" si="22"/>
        <v>0</v>
      </c>
      <c r="CZ61" s="192" t="str">
        <f>INDEX('[2]Tank Cleaning Status'!$AH:$AH, MATCH(E61,'[2]Tank Cleaning Status'!$E:$E,0))</f>
        <v>No</v>
      </c>
      <c r="DA61" s="192"/>
      <c r="DB61" s="192">
        <f>INDEX('[2]Tank Cleaning Status'!$AJ:$AJ, MATCH(E61,'[2]Tank Cleaning Status'!$E:$E,0))</f>
        <v>0</v>
      </c>
    </row>
    <row r="62" spans="1:106" s="194" customFormat="1" ht="26.25" x14ac:dyDescent="0.25">
      <c r="A62" s="247">
        <f>INDEX('[4]Handy -MR - LR2 Operators'!$H:$H,MATCH(E62,'[4]Handy -MR - LR2 Operators'!$B:$B,0))</f>
        <v>0</v>
      </c>
      <c r="B62" s="247" t="s">
        <v>393</v>
      </c>
      <c r="C62" s="98" t="s">
        <v>382</v>
      </c>
      <c r="D62" s="98">
        <v>9311751</v>
      </c>
      <c r="E62" s="139" t="s">
        <v>405</v>
      </c>
      <c r="F62" s="139"/>
      <c r="G62" s="237"/>
      <c r="H62" s="236">
        <f>IFERROR(INDEX(RemainingOnBoard_RAW!U:U,MATCH('IMO 2020_Operator''s Comment'!D62,RemainingOnBoard_RAW!B:B,0))," ")</f>
        <v>43781.375</v>
      </c>
      <c r="I62" s="186">
        <f>IFERROR(INDEX(RemainingOnBoard_RAW!V:V,MATCH('IMO 2020_Operator''s Comment'!D62,RemainingOnBoard_RAW!B:B,0))," ")</f>
        <v>97.5</v>
      </c>
      <c r="J62" s="193">
        <f>IFERROR(INDEX(RemainingOnBoard_RAW!W:W,MATCH('IMO 2020_Operator''s Comment'!D62,RemainingOnBoard_RAW!B:B,0)),"")</f>
        <v>0</v>
      </c>
      <c r="K62" s="193">
        <f>IFERROR(INDEX(RemainingOnBoard_RAW!X:X,MATCH('IMO 2020_Operator''s Comment'!D62,RemainingOnBoard_RAW!B:B,0)),"")</f>
        <v>0</v>
      </c>
      <c r="L62" s="193">
        <f>IFERROR(INDEX(RemainingOnBoard_RAW!Y:Y,MATCH('IMO 2020_Operator''s Comment'!D62,RemainingOnBoard_RAW!B:B,0)),"")</f>
        <v>138.69999999999999</v>
      </c>
      <c r="M62" s="193"/>
      <c r="N62" s="193">
        <f>IFERROR(INDEX(RemainingOnBoard_RAW!AJ:AJ,MATCH('IMO 2020_Operator''s Comment'!D62,RemainingOnBoard_RAW!B:B,0))," ")</f>
        <v>2487.3000000000002</v>
      </c>
      <c r="O62" s="193">
        <f>IFERROR(INDEX(RemainingOnBoard_RAW!AK:AK,MATCH('IMO 2020_Operator''s Comment'!D62,RemainingOnBoard_RAW!B:B,0))," ")</f>
        <v>0</v>
      </c>
      <c r="P62" s="193">
        <f>IFERROR(INDEX(RemainingOnBoard_RAW!AL:AL,MATCH('IMO 2020_Operator''s Comment'!D62,RemainingOnBoard_RAW!B:B,0))," ")</f>
        <v>0</v>
      </c>
      <c r="Q62" s="193">
        <f>IFERROR(INDEX(RemainingOnBoard_RAW!AM:AM,MATCH('IMO 2020_Operator''s Comment'!D62,RemainingOnBoard_RAW!B:B,0))," ")</f>
        <v>1537.1420000000001</v>
      </c>
      <c r="S62" s="195">
        <v>0.45</v>
      </c>
      <c r="T62" s="195">
        <v>0.05</v>
      </c>
      <c r="U62" s="195">
        <v>0.17499999999999999</v>
      </c>
      <c r="V62" s="195">
        <v>0.32500000000000001</v>
      </c>
      <c r="X62" s="196">
        <f>INDEX(Handy!T:T,MATCH('IMO 2020_Operator''s Comment'!E62,Handy!B:B,0))</f>
        <v>3.1</v>
      </c>
      <c r="Y62" s="196">
        <f>INDEX(Handy!U:U,MATCH('IMO 2020_Operator''s Comment'!E62,Handy!B:B,0))</f>
        <v>16.899999999999999</v>
      </c>
      <c r="Z62" s="196">
        <f>INDEX(Handy!V:V,MATCH('IMO 2020_Operator''s Comment'!E62,Handy!B:B,0))</f>
        <v>21.3</v>
      </c>
      <c r="AA62" s="196">
        <f>INDEX(Handy!W:W,MATCH('IMO 2020_Operator''s Comment'!E62,Handy!B:B,0))</f>
        <v>24</v>
      </c>
      <c r="AB62" s="196">
        <f t="shared" si="0"/>
        <v>13.767500000000002</v>
      </c>
      <c r="AC62" s="196">
        <f>IFERROR(INDEX('Monthly_Consumption _Trend'!R:R,MATCH('IMO 2020_Operator''s Comment'!D62,'Monthly_Consumption _Trend'!D:D,0))/30,"")</f>
        <v>9.2122222222222216</v>
      </c>
      <c r="AD62" s="196">
        <f t="shared" si="3"/>
        <v>9.2122222222222216</v>
      </c>
      <c r="AF62" s="197">
        <f t="shared" si="25"/>
        <v>0.61804841515916997</v>
      </c>
      <c r="AG62" s="197">
        <f t="shared" si="2"/>
        <v>0.38195158484083003</v>
      </c>
      <c r="AH62" s="197"/>
      <c r="AI62" s="197"/>
      <c r="AJ62" s="196">
        <f t="shared" si="4"/>
        <v>847.52444444444438</v>
      </c>
      <c r="AK62" s="196">
        <f t="shared" si="5"/>
        <v>561.94555555555553</v>
      </c>
      <c r="AL62" s="196">
        <f t="shared" si="6"/>
        <v>285.57888888888886</v>
      </c>
      <c r="AM62" s="196">
        <f t="shared" si="7"/>
        <v>138.18333333333334</v>
      </c>
      <c r="AN62" s="198">
        <v>3</v>
      </c>
      <c r="AO62" s="263" t="str">
        <f>INDEX([1]Handy!$D:$D,MATCH(E62,[1]Handy!$B:$B,0))</f>
        <v>3 pcs. 301,6/ 633,4/ 219,9</v>
      </c>
      <c r="AP62" s="263" t="str">
        <f>INDEX([1]Handy!$E:$E,MATCH(E62,[1]Handy!$B:$B,0))</f>
        <v>1 pc. 36,9</v>
      </c>
      <c r="AQ62" s="263" t="str">
        <f>INDEX([1]Handy!$F:$F,MATCH(E62,[1]Handy!$B:$B,0))</f>
        <v>1 pc. 41,1</v>
      </c>
      <c r="AR62" s="268">
        <f>INDEX([1]Handy!$J:$J,MATCH(E62,[1]Handy!$B:$B,0))</f>
        <v>0.9</v>
      </c>
      <c r="AT62" s="196">
        <f t="shared" si="8"/>
        <v>285.57888888888886</v>
      </c>
      <c r="AU62" s="196">
        <f t="shared" si="9"/>
        <v>184.24444444444444</v>
      </c>
      <c r="AV62" s="196">
        <f t="shared" si="10"/>
        <v>138.18333333333334</v>
      </c>
      <c r="AW62" s="199" t="s">
        <v>529</v>
      </c>
      <c r="AY62" s="199" t="str">
        <f t="shared" si="29"/>
        <v>Okay</v>
      </c>
      <c r="AZ62" s="199" t="str">
        <f t="shared" si="29"/>
        <v>Okay</v>
      </c>
      <c r="BA62" s="199" t="str">
        <f t="shared" si="29"/>
        <v>Okay</v>
      </c>
      <c r="BC62" s="191">
        <f t="shared" si="12"/>
        <v>0</v>
      </c>
      <c r="BD62" s="191">
        <f t="shared" si="12"/>
        <v>0</v>
      </c>
      <c r="BE62" s="191">
        <f t="shared" si="13"/>
        <v>0</v>
      </c>
      <c r="BF62" s="139" t="s">
        <v>901</v>
      </c>
      <c r="BH62" s="287">
        <v>301.60000000000002</v>
      </c>
      <c r="BI62" s="286" t="s">
        <v>613</v>
      </c>
      <c r="BJ62" s="287">
        <v>633.4</v>
      </c>
      <c r="BK62" s="286" t="s">
        <v>613</v>
      </c>
      <c r="BL62" s="287">
        <v>219.9</v>
      </c>
      <c r="BM62" s="286" t="s">
        <v>612</v>
      </c>
      <c r="BN62" s="287"/>
      <c r="BO62" s="287"/>
      <c r="BP62" s="287"/>
      <c r="BQ62" s="287"/>
      <c r="BR62" s="287"/>
      <c r="BS62" s="287">
        <v>36.9</v>
      </c>
      <c r="BT62" s="286" t="s">
        <v>613</v>
      </c>
      <c r="BU62" s="287"/>
      <c r="BV62" s="287"/>
      <c r="BX62" s="287">
        <v>41.1</v>
      </c>
      <c r="BY62" s="286" t="s">
        <v>612</v>
      </c>
      <c r="BZ62" s="287"/>
      <c r="CA62" s="287"/>
      <c r="CB62" s="287"/>
      <c r="CC62" s="287"/>
      <c r="CG62" s="192">
        <f t="shared" si="14"/>
        <v>0</v>
      </c>
      <c r="CH62" s="192" t="str">
        <f>INDEX('[2]Tank Cleaning Status'!$P:$P, MATCH(E62,'[2]Tank Cleaning Status'!$E:$E,0))</f>
        <v>Yes</v>
      </c>
      <c r="CI62" s="192">
        <f t="shared" si="15"/>
        <v>0</v>
      </c>
      <c r="CJ62" s="192" t="str">
        <f>INDEX('[2]Tank Cleaning Status'!$R:$R, MATCH(E62,'[2]Tank Cleaning Status'!$E:$E,0))</f>
        <v>Yes</v>
      </c>
      <c r="CK62" s="192">
        <f t="shared" si="16"/>
        <v>0</v>
      </c>
      <c r="CL62" s="192" t="str">
        <f>INDEX('[2]Tank Cleaning Status'!$T:$T, MATCH(E62,'[2]Tank Cleaning Status'!$E:$E,0))</f>
        <v>No</v>
      </c>
      <c r="CM62" s="192">
        <f t="shared" si="17"/>
        <v>0</v>
      </c>
      <c r="CN62" s="192">
        <f>INDEX('[2]Tank Cleaning Status'!$V:$V, MATCH(E62,'[2]Tank Cleaning Status'!$E:$E,0))</f>
        <v>0</v>
      </c>
      <c r="CO62" s="192">
        <f t="shared" si="18"/>
        <v>0</v>
      </c>
      <c r="CP62" s="192">
        <f>INDEX('[2]Tank Cleaning Status'!$X:$X, MATCH(E62,'[2]Tank Cleaning Status'!$E:$E,0))</f>
        <v>0</v>
      </c>
      <c r="CQ62" s="199"/>
      <c r="CR62" s="192">
        <f t="shared" si="19"/>
        <v>0</v>
      </c>
      <c r="CS62" s="192" t="str">
        <f>INDEX('[2]Tank Cleaning Status'!$AA:$AA, MATCH(E62,'[2]Tank Cleaning Status'!$E:$E,0))</f>
        <v>Yes</v>
      </c>
      <c r="CT62" s="192">
        <f t="shared" si="20"/>
        <v>0</v>
      </c>
      <c r="CU62" s="192">
        <f>INDEX('[2]Tank Cleaning Status'!$AC:$AC, MATCH(E62,'[2]Tank Cleaning Status'!$E:$E,0))</f>
        <v>0</v>
      </c>
      <c r="CV62" s="199"/>
      <c r="CW62" s="192">
        <f t="shared" si="21"/>
        <v>0</v>
      </c>
      <c r="CX62" s="192" t="str">
        <f>INDEX('[2]Tank Cleaning Status'!$AF:$AF, MATCH(E62,'[2]Tank Cleaning Status'!$E:$E,0))</f>
        <v>No</v>
      </c>
      <c r="CY62" s="192">
        <f t="shared" si="22"/>
        <v>0</v>
      </c>
      <c r="CZ62" s="192">
        <f>INDEX('[2]Tank Cleaning Status'!$AH:$AH, MATCH(E62,'[2]Tank Cleaning Status'!$E:$E,0))</f>
        <v>0</v>
      </c>
      <c r="DA62" s="192"/>
      <c r="DB62" s="192">
        <f>INDEX('[2]Tank Cleaning Status'!$AJ:$AJ, MATCH(E62,'[2]Tank Cleaning Status'!$E:$E,0))</f>
        <v>0</v>
      </c>
    </row>
    <row r="63" spans="1:106" s="194" customFormat="1" ht="26.25" x14ac:dyDescent="0.25">
      <c r="A63" s="247" t="str">
        <f>INDEX('[4]Handy -MR - LR2 Operators'!$H:$H,MATCH(E63,'[4]Handy -MR - LR2 Operators'!$B:$B,0))</f>
        <v>VBU</v>
      </c>
      <c r="B63" s="247" t="s">
        <v>393</v>
      </c>
      <c r="C63" s="98" t="s">
        <v>382</v>
      </c>
      <c r="D63" s="98">
        <v>9299458</v>
      </c>
      <c r="E63" s="139" t="s">
        <v>406</v>
      </c>
      <c r="F63" s="139"/>
      <c r="G63" s="237"/>
      <c r="H63" s="236">
        <f>IFERROR(INDEX(RemainingOnBoard_RAW!U:U,MATCH('IMO 2020_Operator''s Comment'!D63,RemainingOnBoard_RAW!B:B,0))," ")</f>
        <v>43778.791666666664</v>
      </c>
      <c r="I63" s="186">
        <f>IFERROR(INDEX(RemainingOnBoard_RAW!V:V,MATCH('IMO 2020_Operator''s Comment'!D63,RemainingOnBoard_RAW!B:B,0))," ")</f>
        <v>64.78</v>
      </c>
      <c r="J63" s="193">
        <f>IFERROR(INDEX(RemainingOnBoard_RAW!W:W,MATCH('IMO 2020_Operator''s Comment'!D63,RemainingOnBoard_RAW!B:B,0)),"")</f>
        <v>0</v>
      </c>
      <c r="K63" s="193">
        <f>IFERROR(INDEX(RemainingOnBoard_RAW!X:X,MATCH('IMO 2020_Operator''s Comment'!D63,RemainingOnBoard_RAW!B:B,0)),"")</f>
        <v>0</v>
      </c>
      <c r="L63" s="193">
        <f>IFERROR(INDEX(RemainingOnBoard_RAW!Y:Y,MATCH('IMO 2020_Operator''s Comment'!D63,RemainingOnBoard_RAW!B:B,0)),"")</f>
        <v>219.7</v>
      </c>
      <c r="M63" s="193"/>
      <c r="N63" s="193">
        <f>IFERROR(INDEX(RemainingOnBoard_RAW!AJ:AJ,MATCH('IMO 2020_Operator''s Comment'!D63,RemainingOnBoard_RAW!B:B,0))," ")</f>
        <v>3638.89</v>
      </c>
      <c r="O63" s="193">
        <f>IFERROR(INDEX(RemainingOnBoard_RAW!AK:AK,MATCH('IMO 2020_Operator''s Comment'!D63,RemainingOnBoard_RAW!B:B,0))," ")</f>
        <v>0</v>
      </c>
      <c r="P63" s="193">
        <f>IFERROR(INDEX(RemainingOnBoard_RAW!AL:AL,MATCH('IMO 2020_Operator''s Comment'!D63,RemainingOnBoard_RAW!B:B,0))," ")</f>
        <v>0</v>
      </c>
      <c r="Q63" s="193">
        <f>IFERROR(INDEX(RemainingOnBoard_RAW!AM:AM,MATCH('IMO 2020_Operator''s Comment'!D63,RemainingOnBoard_RAW!B:B,0))," ")</f>
        <v>514.54</v>
      </c>
      <c r="S63" s="195">
        <v>0.45</v>
      </c>
      <c r="T63" s="195">
        <v>0.05</v>
      </c>
      <c r="U63" s="195">
        <v>0.17499999999999999</v>
      </c>
      <c r="V63" s="195">
        <v>0.32500000000000001</v>
      </c>
      <c r="X63" s="196">
        <f>INDEX(Handy!T:T,MATCH('IMO 2020_Operator''s Comment'!E63,Handy!B:B,0))</f>
        <v>3.1</v>
      </c>
      <c r="Y63" s="196">
        <f>INDEX(Handy!U:U,MATCH('IMO 2020_Operator''s Comment'!E63,Handy!B:B,0))</f>
        <v>13.6</v>
      </c>
      <c r="Z63" s="196">
        <f>INDEX(Handy!V:V,MATCH('IMO 2020_Operator''s Comment'!E63,Handy!B:B,0))</f>
        <v>18.7</v>
      </c>
      <c r="AA63" s="196">
        <f>INDEX(Handy!W:W,MATCH('IMO 2020_Operator''s Comment'!E63,Handy!B:B,0))</f>
        <v>21</v>
      </c>
      <c r="AB63" s="196">
        <f t="shared" si="0"/>
        <v>12.172499999999999</v>
      </c>
      <c r="AC63" s="196">
        <f>IFERROR(INDEX('Monthly_Consumption _Trend'!R:R,MATCH('IMO 2020_Operator''s Comment'!D63,'Monthly_Consumption _Trend'!D:D,0))/30,"")</f>
        <v>11.927033333333334</v>
      </c>
      <c r="AD63" s="196">
        <f t="shared" si="3"/>
        <v>11.927033333333334</v>
      </c>
      <c r="AF63" s="197">
        <f t="shared" si="25"/>
        <v>0.87611684800273504</v>
      </c>
      <c r="AG63" s="197">
        <f t="shared" si="2"/>
        <v>0.12388315199726496</v>
      </c>
      <c r="AH63" s="197"/>
      <c r="AI63" s="197"/>
      <c r="AJ63" s="196">
        <f t="shared" si="4"/>
        <v>1097.2870666666668</v>
      </c>
      <c r="AK63" s="196">
        <f t="shared" si="5"/>
        <v>727.54903333333334</v>
      </c>
      <c r="AL63" s="196">
        <f t="shared" si="6"/>
        <v>369.73803333333336</v>
      </c>
      <c r="AM63" s="196">
        <f t="shared" si="7"/>
        <v>178.90550000000002</v>
      </c>
      <c r="AN63" s="198">
        <v>3</v>
      </c>
      <c r="AO63" s="263" t="str">
        <f>INDEX([1]Handy!$D:$D,MATCH(E63,[1]Handy!$B:$B,0))</f>
        <v>3 pcs. 558,2/ 519,6/ 121,3/ 124,9</v>
      </c>
      <c r="AP63" s="263" t="str">
        <f>INDEX([1]Handy!$E:$E,MATCH(E63,[1]Handy!$B:$B,0))</f>
        <v>2 pcs. 38,7/ 38,7</v>
      </c>
      <c r="AQ63" s="263" t="str">
        <f>INDEX([1]Handy!$F:$F,MATCH(E63,[1]Handy!$B:$B,0))</f>
        <v>2 pcs. 38,7/ 38,7</v>
      </c>
      <c r="AR63" s="268">
        <f>INDEX([1]Handy!$J:$J,MATCH(E63,[1]Handy!$B:$B,0))</f>
        <v>0.9</v>
      </c>
      <c r="AT63" s="196">
        <f t="shared" si="8"/>
        <v>369.73803333333336</v>
      </c>
      <c r="AU63" s="196">
        <f t="shared" si="9"/>
        <v>238.54066666666668</v>
      </c>
      <c r="AV63" s="196">
        <f t="shared" si="10"/>
        <v>178.90550000000002</v>
      </c>
      <c r="AW63" s="199" t="s">
        <v>529</v>
      </c>
      <c r="AY63" s="199" t="str">
        <f t="shared" si="29"/>
        <v>Okay</v>
      </c>
      <c r="AZ63" s="199" t="str">
        <f t="shared" si="29"/>
        <v>Okay</v>
      </c>
      <c r="BA63" s="199" t="str">
        <f t="shared" si="29"/>
        <v>Okay</v>
      </c>
      <c r="BC63" s="191">
        <f t="shared" si="12"/>
        <v>0</v>
      </c>
      <c r="BD63" s="191">
        <f t="shared" si="12"/>
        <v>0</v>
      </c>
      <c r="BE63" s="191">
        <f t="shared" si="13"/>
        <v>0</v>
      </c>
      <c r="BF63" s="139" t="s">
        <v>1035</v>
      </c>
      <c r="BH63" s="287">
        <v>558.20000000000005</v>
      </c>
      <c r="BI63" s="286" t="s">
        <v>612</v>
      </c>
      <c r="BJ63" s="287">
        <v>519.6</v>
      </c>
      <c r="BK63" s="286" t="s">
        <v>612</v>
      </c>
      <c r="BL63" s="287">
        <v>121.3</v>
      </c>
      <c r="BM63" s="286" t="s">
        <v>612</v>
      </c>
      <c r="BN63" s="287">
        <v>124.9</v>
      </c>
      <c r="BO63" s="286" t="s">
        <v>613</v>
      </c>
      <c r="BP63" s="287"/>
      <c r="BQ63" s="287"/>
      <c r="BR63" s="287"/>
      <c r="BS63" s="287">
        <v>38.700000000000003</v>
      </c>
      <c r="BT63" s="286" t="s">
        <v>612</v>
      </c>
      <c r="BU63" s="287">
        <v>38.700000000000003</v>
      </c>
      <c r="BV63" s="286" t="s">
        <v>613</v>
      </c>
      <c r="BX63" s="287">
        <v>38.700000000000003</v>
      </c>
      <c r="BY63" s="286" t="s">
        <v>612</v>
      </c>
      <c r="BZ63" s="287">
        <v>38.700000000000003</v>
      </c>
      <c r="CA63" s="286" t="s">
        <v>613</v>
      </c>
      <c r="CB63" s="287"/>
      <c r="CC63" s="287"/>
      <c r="CG63" s="192">
        <f t="shared" si="14"/>
        <v>0</v>
      </c>
      <c r="CH63" s="192" t="str">
        <f>INDEX('[2]Tank Cleaning Status'!$P:$P, MATCH(E63,'[2]Tank Cleaning Status'!$E:$E,0))</f>
        <v>No</v>
      </c>
      <c r="CI63" s="192">
        <f t="shared" si="15"/>
        <v>0</v>
      </c>
      <c r="CJ63" s="192" t="str">
        <f>INDEX('[2]Tank Cleaning Status'!$R:$R, MATCH(E63,'[2]Tank Cleaning Status'!$E:$E,0))</f>
        <v>No</v>
      </c>
      <c r="CK63" s="192">
        <f t="shared" si="16"/>
        <v>0</v>
      </c>
      <c r="CL63" s="192" t="str">
        <f>INDEX('[2]Tank Cleaning Status'!$T:$T, MATCH(E63,'[2]Tank Cleaning Status'!$E:$E,0))</f>
        <v>No</v>
      </c>
      <c r="CM63" s="192">
        <f t="shared" si="17"/>
        <v>0</v>
      </c>
      <c r="CN63" s="192" t="str">
        <f>INDEX('[2]Tank Cleaning Status'!$V:$V, MATCH(E63,'[2]Tank Cleaning Status'!$E:$E,0))</f>
        <v>Yes</v>
      </c>
      <c r="CO63" s="192">
        <f t="shared" si="18"/>
        <v>0</v>
      </c>
      <c r="CP63" s="192">
        <f>INDEX('[2]Tank Cleaning Status'!$X:$X, MATCH(E63,'[2]Tank Cleaning Status'!$E:$E,0))</f>
        <v>0</v>
      </c>
      <c r="CQ63" s="199"/>
      <c r="CR63" s="192">
        <f t="shared" si="19"/>
        <v>0</v>
      </c>
      <c r="CS63" s="192" t="str">
        <f>INDEX('[2]Tank Cleaning Status'!$AA:$AA, MATCH(E63,'[2]Tank Cleaning Status'!$E:$E,0))</f>
        <v>No</v>
      </c>
      <c r="CT63" s="192">
        <f t="shared" si="20"/>
        <v>0</v>
      </c>
      <c r="CU63" s="192" t="str">
        <f>INDEX('[2]Tank Cleaning Status'!$AC:$AC, MATCH(E63,'[2]Tank Cleaning Status'!$E:$E,0))</f>
        <v>Yes</v>
      </c>
      <c r="CV63" s="199"/>
      <c r="CW63" s="192">
        <f t="shared" si="21"/>
        <v>0</v>
      </c>
      <c r="CX63" s="192" t="str">
        <f>INDEX('[2]Tank Cleaning Status'!$AF:$AF, MATCH(E63,'[2]Tank Cleaning Status'!$E:$E,0))</f>
        <v>No</v>
      </c>
      <c r="CY63" s="192">
        <f t="shared" si="22"/>
        <v>0</v>
      </c>
      <c r="CZ63" s="192" t="str">
        <f>INDEX('[2]Tank Cleaning Status'!$AH:$AH, MATCH(E63,'[2]Tank Cleaning Status'!$E:$E,0))</f>
        <v>Yes</v>
      </c>
      <c r="DA63" s="192"/>
      <c r="DB63" s="192">
        <f>INDEX('[2]Tank Cleaning Status'!$AJ:$AJ, MATCH(E63,'[2]Tank Cleaning Status'!$E:$E,0))</f>
        <v>0</v>
      </c>
    </row>
    <row r="64" spans="1:106" s="194" customFormat="1" ht="26.25" x14ac:dyDescent="0.25">
      <c r="A64" s="247" t="str">
        <f>INDEX('[4]Handy -MR - LR2 Operators'!$H:$H,MATCH(E64,'[4]Handy -MR - LR2 Operators'!$B:$B,0))</f>
        <v>SJB</v>
      </c>
      <c r="B64" s="247" t="s">
        <v>393</v>
      </c>
      <c r="C64" s="98" t="s">
        <v>382</v>
      </c>
      <c r="D64" s="98">
        <v>9340594</v>
      </c>
      <c r="E64" s="139" t="s">
        <v>407</v>
      </c>
      <c r="F64" s="139"/>
      <c r="G64" s="237"/>
      <c r="H64" s="236">
        <f>IFERROR(INDEX(RemainingOnBoard_RAW!U:U,MATCH('IMO 2020_Operator''s Comment'!D64,RemainingOnBoard_RAW!B:B,0))," ")</f>
        <v>43781.333333333336</v>
      </c>
      <c r="I64" s="186">
        <f>IFERROR(INDEX(RemainingOnBoard_RAW!V:V,MATCH('IMO 2020_Operator''s Comment'!D64,RemainingOnBoard_RAW!B:B,0))," ")</f>
        <v>91.3</v>
      </c>
      <c r="J64" s="193">
        <f>IFERROR(INDEX(RemainingOnBoard_RAW!W:W,MATCH('IMO 2020_Operator''s Comment'!D64,RemainingOnBoard_RAW!B:B,0)),"")</f>
        <v>0</v>
      </c>
      <c r="K64" s="193">
        <f>IFERROR(INDEX(RemainingOnBoard_RAW!X:X,MATCH('IMO 2020_Operator''s Comment'!D64,RemainingOnBoard_RAW!B:B,0)),"")</f>
        <v>0</v>
      </c>
      <c r="L64" s="193">
        <f>IFERROR(INDEX(RemainingOnBoard_RAW!Y:Y,MATCH('IMO 2020_Operator''s Comment'!D64,RemainingOnBoard_RAW!B:B,0)),"")</f>
        <v>126.7</v>
      </c>
      <c r="M64" s="193"/>
      <c r="N64" s="193">
        <f>IFERROR(INDEX(RemainingOnBoard_RAW!AJ:AJ,MATCH('IMO 2020_Operator''s Comment'!D64,RemainingOnBoard_RAW!B:B,0))," ")</f>
        <v>4474.67</v>
      </c>
      <c r="O64" s="193">
        <f>IFERROR(INDEX(RemainingOnBoard_RAW!AK:AK,MATCH('IMO 2020_Operator''s Comment'!D64,RemainingOnBoard_RAW!B:B,0))," ")</f>
        <v>7.84</v>
      </c>
      <c r="P64" s="193">
        <f>IFERROR(INDEX(RemainingOnBoard_RAW!AL:AL,MATCH('IMO 2020_Operator''s Comment'!D64,RemainingOnBoard_RAW!B:B,0))," ")</f>
        <v>0</v>
      </c>
      <c r="Q64" s="193">
        <f>IFERROR(INDEX(RemainingOnBoard_RAW!AM:AM,MATCH('IMO 2020_Operator''s Comment'!D64,RemainingOnBoard_RAW!B:B,0))," ")</f>
        <v>119.73</v>
      </c>
      <c r="S64" s="195">
        <v>0.45</v>
      </c>
      <c r="T64" s="195">
        <v>0.05</v>
      </c>
      <c r="U64" s="195">
        <v>0.17499999999999999</v>
      </c>
      <c r="V64" s="195">
        <v>0.32500000000000001</v>
      </c>
      <c r="X64" s="196">
        <f>INDEX(Handy!T:T,MATCH('IMO 2020_Operator''s Comment'!E64,Handy!B:B,0))</f>
        <v>3</v>
      </c>
      <c r="Y64" s="196">
        <f>INDEX(Handy!U:U,MATCH('IMO 2020_Operator''s Comment'!E64,Handy!B:B,0))</f>
        <v>13.5</v>
      </c>
      <c r="Z64" s="196">
        <f>INDEX(Handy!V:V,MATCH('IMO 2020_Operator''s Comment'!E64,Handy!B:B,0))</f>
        <v>20</v>
      </c>
      <c r="AA64" s="196">
        <f>INDEX(Handy!W:W,MATCH('IMO 2020_Operator''s Comment'!E64,Handy!B:B,0))</f>
        <v>22.6</v>
      </c>
      <c r="AB64" s="196">
        <f t="shared" si="0"/>
        <v>12.870000000000001</v>
      </c>
      <c r="AC64" s="196">
        <f>IFERROR(INDEX('Monthly_Consumption _Trend'!R:R,MATCH('IMO 2020_Operator''s Comment'!D64,'Monthly_Consumption _Trend'!D:D,0))/30,"")</f>
        <v>14.442566666666668</v>
      </c>
      <c r="AD64" s="196">
        <f t="shared" si="3"/>
        <v>12.870000000000001</v>
      </c>
      <c r="AF64" s="197">
        <f t="shared" si="25"/>
        <v>0.97228088930607715</v>
      </c>
      <c r="AG64" s="197">
        <f t="shared" si="2"/>
        <v>2.7719110693922855E-2</v>
      </c>
      <c r="AH64" s="197"/>
      <c r="AI64" s="197"/>
      <c r="AJ64" s="196">
        <f t="shared" si="4"/>
        <v>1184.0400000000002</v>
      </c>
      <c r="AK64" s="196">
        <f t="shared" si="5"/>
        <v>785.07</v>
      </c>
      <c r="AL64" s="196">
        <f t="shared" si="6"/>
        <v>398.97</v>
      </c>
      <c r="AM64" s="196">
        <f t="shared" si="7"/>
        <v>193.05</v>
      </c>
      <c r="AN64" s="198">
        <v>4</v>
      </c>
      <c r="AO64" s="263" t="str">
        <f>INDEX([1]Handy!$D:$D,MATCH(E64,[1]Handy!$B:$B,0))</f>
        <v>4 pcs. 558,2/ 519,6/ 121,3/ 124,9</v>
      </c>
      <c r="AP64" s="263" t="str">
        <f>INDEX([1]Handy!$E:$E,MATCH(E64,[1]Handy!$B:$B,0))</f>
        <v>2 pcs. 38,7/ 38,7</v>
      </c>
      <c r="AQ64" s="263" t="str">
        <f>INDEX([1]Handy!$F:$F,MATCH(E64,[1]Handy!$B:$B,0))</f>
        <v>2 pcs. 38,7/ 38,7</v>
      </c>
      <c r="AR64" s="268">
        <f>INDEX([1]Handy!$J:$J,MATCH(E64,[1]Handy!$B:$B,0))</f>
        <v>0.9</v>
      </c>
      <c r="AT64" s="196">
        <f t="shared" si="8"/>
        <v>398.97</v>
      </c>
      <c r="AU64" s="196">
        <f t="shared" si="9"/>
        <v>257.40000000000003</v>
      </c>
      <c r="AV64" s="196">
        <f t="shared" si="10"/>
        <v>193.05</v>
      </c>
      <c r="AW64" s="199" t="s">
        <v>529</v>
      </c>
      <c r="AY64" s="199" t="str">
        <f t="shared" si="29"/>
        <v>Okay</v>
      </c>
      <c r="AZ64" s="199" t="str">
        <f t="shared" si="29"/>
        <v>Okay</v>
      </c>
      <c r="BA64" s="199" t="str">
        <f t="shared" si="29"/>
        <v>Okay</v>
      </c>
      <c r="BC64" s="191">
        <f t="shared" si="12"/>
        <v>0</v>
      </c>
      <c r="BD64" s="191">
        <f t="shared" si="12"/>
        <v>0</v>
      </c>
      <c r="BE64" s="191">
        <f t="shared" si="13"/>
        <v>0</v>
      </c>
      <c r="BF64" s="139" t="s">
        <v>902</v>
      </c>
      <c r="BH64" s="287">
        <v>558.20000000000005</v>
      </c>
      <c r="BI64" s="286" t="s">
        <v>612</v>
      </c>
      <c r="BJ64" s="287">
        <v>519.6</v>
      </c>
      <c r="BK64" s="286" t="s">
        <v>612</v>
      </c>
      <c r="BL64" s="287">
        <v>121.3</v>
      </c>
      <c r="BM64" s="286" t="s">
        <v>612</v>
      </c>
      <c r="BN64" s="287">
        <v>124.9</v>
      </c>
      <c r="BO64" s="286" t="s">
        <v>612</v>
      </c>
      <c r="BP64" s="287"/>
      <c r="BQ64" s="287"/>
      <c r="BR64" s="287"/>
      <c r="BS64" s="287">
        <v>38.700000000000003</v>
      </c>
      <c r="BT64" s="286" t="s">
        <v>612</v>
      </c>
      <c r="BU64" s="287">
        <v>38.700000000000003</v>
      </c>
      <c r="BV64" s="286" t="s">
        <v>612</v>
      </c>
      <c r="BX64" s="287">
        <v>38.700000000000003</v>
      </c>
      <c r="BY64" s="286" t="s">
        <v>612</v>
      </c>
      <c r="BZ64" s="287">
        <v>38.700000000000003</v>
      </c>
      <c r="CA64" s="286" t="s">
        <v>612</v>
      </c>
      <c r="CB64" s="287"/>
      <c r="CC64" s="287"/>
      <c r="CG64" s="192">
        <f t="shared" si="14"/>
        <v>0</v>
      </c>
      <c r="CH64" s="192" t="str">
        <f>INDEX('[2]Tank Cleaning Status'!$P:$P, MATCH(E64,'[2]Tank Cleaning Status'!$E:$E,0))</f>
        <v>No</v>
      </c>
      <c r="CI64" s="192">
        <f t="shared" si="15"/>
        <v>0</v>
      </c>
      <c r="CJ64" s="192" t="str">
        <f>INDEX('[2]Tank Cleaning Status'!$R:$R, MATCH(E64,'[2]Tank Cleaning Status'!$E:$E,0))</f>
        <v>No</v>
      </c>
      <c r="CK64" s="192">
        <f t="shared" si="16"/>
        <v>0</v>
      </c>
      <c r="CL64" s="192" t="str">
        <f>INDEX('[2]Tank Cleaning Status'!$T:$T, MATCH(E64,'[2]Tank Cleaning Status'!$E:$E,0))</f>
        <v>No</v>
      </c>
      <c r="CM64" s="192">
        <f t="shared" si="17"/>
        <v>0</v>
      </c>
      <c r="CN64" s="192" t="str">
        <f>INDEX('[2]Tank Cleaning Status'!$V:$V, MATCH(E64,'[2]Tank Cleaning Status'!$E:$E,0))</f>
        <v>No</v>
      </c>
      <c r="CO64" s="192">
        <f t="shared" si="18"/>
        <v>0</v>
      </c>
      <c r="CP64" s="192">
        <f>INDEX('[2]Tank Cleaning Status'!$X:$X, MATCH(E64,'[2]Tank Cleaning Status'!$E:$E,0))</f>
        <v>0</v>
      </c>
      <c r="CQ64" s="199"/>
      <c r="CR64" s="192">
        <f t="shared" si="19"/>
        <v>0</v>
      </c>
      <c r="CS64" s="192" t="str">
        <f>INDEX('[2]Tank Cleaning Status'!$AA:$AA, MATCH(E64,'[2]Tank Cleaning Status'!$E:$E,0))</f>
        <v>No</v>
      </c>
      <c r="CT64" s="192">
        <f t="shared" si="20"/>
        <v>0</v>
      </c>
      <c r="CU64" s="192" t="str">
        <f>INDEX('[2]Tank Cleaning Status'!$AC:$AC, MATCH(E64,'[2]Tank Cleaning Status'!$E:$E,0))</f>
        <v>No</v>
      </c>
      <c r="CV64" s="199"/>
      <c r="CW64" s="192">
        <f t="shared" si="21"/>
        <v>0</v>
      </c>
      <c r="CX64" s="192" t="str">
        <f>INDEX('[2]Tank Cleaning Status'!$AF:$AF, MATCH(E64,'[2]Tank Cleaning Status'!$E:$E,0))</f>
        <v>No</v>
      </c>
      <c r="CY64" s="192">
        <f t="shared" si="22"/>
        <v>0</v>
      </c>
      <c r="CZ64" s="192" t="str">
        <f>INDEX('[2]Tank Cleaning Status'!$AH:$AH, MATCH(E64,'[2]Tank Cleaning Status'!$E:$E,0))</f>
        <v>No</v>
      </c>
      <c r="DA64" s="192"/>
      <c r="DB64" s="192">
        <f>INDEX('[2]Tank Cleaning Status'!$AJ:$AJ, MATCH(E64,'[2]Tank Cleaning Status'!$E:$E,0))</f>
        <v>0</v>
      </c>
    </row>
    <row r="65" spans="1:106" s="194" customFormat="1" ht="26.25" x14ac:dyDescent="0.25">
      <c r="A65" s="247" t="str">
        <f>INDEX('[4]Handy -MR - LR2 Operators'!$H:$H,MATCH(E65,'[4]Handy -MR - LR2 Operators'!$B:$B,0))</f>
        <v>SJB</v>
      </c>
      <c r="B65" s="247" t="s">
        <v>393</v>
      </c>
      <c r="C65" s="98" t="s">
        <v>382</v>
      </c>
      <c r="D65" s="98">
        <v>9299446</v>
      </c>
      <c r="E65" s="139" t="s">
        <v>408</v>
      </c>
      <c r="F65" s="139"/>
      <c r="G65" s="237"/>
      <c r="H65" s="236">
        <f>IFERROR(INDEX(RemainingOnBoard_RAW!U:U,MATCH('IMO 2020_Operator''s Comment'!D65,RemainingOnBoard_RAW!B:B,0))," ")</f>
        <v>43780.25</v>
      </c>
      <c r="I65" s="186">
        <f>IFERROR(INDEX(RemainingOnBoard_RAW!V:V,MATCH('IMO 2020_Operator''s Comment'!D65,RemainingOnBoard_RAW!B:B,0))," ")</f>
        <v>310.64</v>
      </c>
      <c r="J65" s="193">
        <f>IFERROR(INDEX(RemainingOnBoard_RAW!W:W,MATCH('IMO 2020_Operator''s Comment'!D65,RemainingOnBoard_RAW!B:B,0)),"")</f>
        <v>0</v>
      </c>
      <c r="K65" s="193">
        <f>IFERROR(INDEX(RemainingOnBoard_RAW!X:X,MATCH('IMO 2020_Operator''s Comment'!D65,RemainingOnBoard_RAW!B:B,0)),"")</f>
        <v>0</v>
      </c>
      <c r="L65" s="193">
        <f>IFERROR(INDEX(RemainingOnBoard_RAW!Y:Y,MATCH('IMO 2020_Operator''s Comment'!D65,RemainingOnBoard_RAW!B:B,0)),"")</f>
        <v>130.29</v>
      </c>
      <c r="M65" s="193"/>
      <c r="N65" s="193">
        <f>IFERROR(INDEX(RemainingOnBoard_RAW!AJ:AJ,MATCH('IMO 2020_Operator''s Comment'!D65,RemainingOnBoard_RAW!B:B,0))," ")</f>
        <v>4667.9849999999997</v>
      </c>
      <c r="O65" s="193">
        <f>IFERROR(INDEX(RemainingOnBoard_RAW!AK:AK,MATCH('IMO 2020_Operator''s Comment'!D65,RemainingOnBoard_RAW!B:B,0))," ")</f>
        <v>0</v>
      </c>
      <c r="P65" s="193">
        <f>IFERROR(INDEX(RemainingOnBoard_RAW!AL:AL,MATCH('IMO 2020_Operator''s Comment'!D65,RemainingOnBoard_RAW!B:B,0))," ")</f>
        <v>0</v>
      </c>
      <c r="Q65" s="193">
        <f>IFERROR(INDEX(RemainingOnBoard_RAW!AM:AM,MATCH('IMO 2020_Operator''s Comment'!D65,RemainingOnBoard_RAW!B:B,0))," ")</f>
        <v>96.3599999999999</v>
      </c>
      <c r="S65" s="195">
        <v>0.45</v>
      </c>
      <c r="T65" s="195">
        <v>0.05</v>
      </c>
      <c r="U65" s="195">
        <v>0.17499999999999999</v>
      </c>
      <c r="V65" s="195">
        <v>0.32500000000000001</v>
      </c>
      <c r="X65" s="196">
        <f>INDEX(Handy!T:T,MATCH('IMO 2020_Operator''s Comment'!E65,Handy!B:B,0))</f>
        <v>3.3</v>
      </c>
      <c r="Y65" s="196">
        <f>INDEX(Handy!U:U,MATCH('IMO 2020_Operator''s Comment'!E65,Handy!B:B,0))</f>
        <v>13.9</v>
      </c>
      <c r="Z65" s="196">
        <f>INDEX(Handy!V:V,MATCH('IMO 2020_Operator''s Comment'!E65,Handy!B:B,0))</f>
        <v>18.899999999999999</v>
      </c>
      <c r="AA65" s="196">
        <f>INDEX(Handy!W:W,MATCH('IMO 2020_Operator''s Comment'!E65,Handy!B:B,0))</f>
        <v>21.4</v>
      </c>
      <c r="AB65" s="196">
        <f t="shared" si="0"/>
        <v>12.442499999999999</v>
      </c>
      <c r="AC65" s="196">
        <f>IFERROR(INDEX('Monthly_Consumption _Trend'!R:R,MATCH('IMO 2020_Operator''s Comment'!D65,'Monthly_Consumption _Trend'!D:D,0))/30,"")</f>
        <v>14.902616666666665</v>
      </c>
      <c r="AD65" s="196">
        <f t="shared" si="3"/>
        <v>12.442499999999999</v>
      </c>
      <c r="AF65" s="197">
        <f t="shared" si="25"/>
        <v>0.97977476442197198</v>
      </c>
      <c r="AG65" s="197">
        <f t="shared" si="2"/>
        <v>2.0225235578028022E-2</v>
      </c>
      <c r="AH65" s="197"/>
      <c r="AI65" s="197"/>
      <c r="AJ65" s="196">
        <f t="shared" si="4"/>
        <v>1144.7099999999998</v>
      </c>
      <c r="AK65" s="196">
        <f t="shared" si="5"/>
        <v>758.99249999999995</v>
      </c>
      <c r="AL65" s="196">
        <f t="shared" si="6"/>
        <v>385.71749999999997</v>
      </c>
      <c r="AM65" s="196">
        <f t="shared" si="7"/>
        <v>186.63749999999999</v>
      </c>
      <c r="AN65" s="198">
        <v>4</v>
      </c>
      <c r="AO65" s="263" t="str">
        <f>INDEX([1]Handy!$D:$D,MATCH(E65,[1]Handy!$B:$B,0))</f>
        <v>4 pcs. 558,2/ 519,6/ 121,3/ 124,9</v>
      </c>
      <c r="AP65" s="263" t="str">
        <f>INDEX([1]Handy!$E:$E,MATCH(E65,[1]Handy!$B:$B,0))</f>
        <v>2 pcs. 34.0/ 38,7</v>
      </c>
      <c r="AQ65" s="263" t="str">
        <f>INDEX([1]Handy!$F:$F,MATCH(E65,[1]Handy!$B:$B,0))</f>
        <v>2 pcs. 38,7/ 38,7</v>
      </c>
      <c r="AR65" s="268">
        <f>INDEX([1]Handy!$J:$J,MATCH(E65,[1]Handy!$B:$B,0))</f>
        <v>0.9</v>
      </c>
      <c r="AT65" s="196">
        <f t="shared" si="8"/>
        <v>385.71749999999997</v>
      </c>
      <c r="AU65" s="196">
        <f t="shared" si="9"/>
        <v>248.84999999999997</v>
      </c>
      <c r="AV65" s="196">
        <f t="shared" si="10"/>
        <v>186.63749999999999</v>
      </c>
      <c r="AW65" s="199" t="s">
        <v>529</v>
      </c>
      <c r="AY65" s="199" t="str">
        <f t="shared" si="29"/>
        <v>Okay</v>
      </c>
      <c r="AZ65" s="199" t="str">
        <f t="shared" si="29"/>
        <v>High Stock</v>
      </c>
      <c r="BA65" s="199" t="str">
        <f t="shared" si="29"/>
        <v>High Stock</v>
      </c>
      <c r="BC65" s="191">
        <f t="shared" si="12"/>
        <v>0</v>
      </c>
      <c r="BD65" s="191">
        <f t="shared" si="12"/>
        <v>61.79000000000002</v>
      </c>
      <c r="BE65" s="191">
        <f t="shared" si="13"/>
        <v>124.0025</v>
      </c>
      <c r="BF65" s="139" t="s">
        <v>891</v>
      </c>
      <c r="BH65" s="287">
        <v>558.20000000000005</v>
      </c>
      <c r="BI65" s="286" t="s">
        <v>612</v>
      </c>
      <c r="BJ65" s="287">
        <v>519.6</v>
      </c>
      <c r="BK65" s="286" t="s">
        <v>612</v>
      </c>
      <c r="BL65" s="287">
        <v>121.3</v>
      </c>
      <c r="BM65" s="286" t="s">
        <v>612</v>
      </c>
      <c r="BN65" s="287">
        <v>124.9</v>
      </c>
      <c r="BO65" s="286" t="s">
        <v>612</v>
      </c>
      <c r="BP65" s="287"/>
      <c r="BQ65" s="287"/>
      <c r="BR65" s="287"/>
      <c r="BS65" s="287">
        <v>34</v>
      </c>
      <c r="BT65" s="286" t="s">
        <v>612</v>
      </c>
      <c r="BU65" s="287">
        <v>38.700000000000003</v>
      </c>
      <c r="BV65" s="286" t="s">
        <v>613</v>
      </c>
      <c r="BX65" s="287">
        <v>38.700000000000003</v>
      </c>
      <c r="BY65" s="286" t="s">
        <v>612</v>
      </c>
      <c r="BZ65" s="287">
        <v>38.700000000000003</v>
      </c>
      <c r="CA65" s="286" t="s">
        <v>613</v>
      </c>
      <c r="CB65" s="287"/>
      <c r="CC65" s="287"/>
      <c r="CG65" s="192">
        <f t="shared" si="14"/>
        <v>0</v>
      </c>
      <c r="CH65" s="192" t="str">
        <f>INDEX('[2]Tank Cleaning Status'!$P:$P, MATCH(E65,'[2]Tank Cleaning Status'!$E:$E,0))</f>
        <v>No</v>
      </c>
      <c r="CI65" s="192">
        <f t="shared" si="15"/>
        <v>0</v>
      </c>
      <c r="CJ65" s="192" t="str">
        <f>INDEX('[2]Tank Cleaning Status'!$R:$R, MATCH(E65,'[2]Tank Cleaning Status'!$E:$E,0))</f>
        <v>No</v>
      </c>
      <c r="CK65" s="192">
        <f t="shared" si="16"/>
        <v>0</v>
      </c>
      <c r="CL65" s="192" t="str">
        <f>INDEX('[2]Tank Cleaning Status'!$T:$T, MATCH(E65,'[2]Tank Cleaning Status'!$E:$E,0))</f>
        <v>No</v>
      </c>
      <c r="CM65" s="192">
        <f t="shared" si="17"/>
        <v>0</v>
      </c>
      <c r="CN65" s="192" t="str">
        <f>INDEX('[2]Tank Cleaning Status'!$V:$V, MATCH(E65,'[2]Tank Cleaning Status'!$E:$E,0))</f>
        <v>No</v>
      </c>
      <c r="CO65" s="192">
        <f t="shared" si="18"/>
        <v>0</v>
      </c>
      <c r="CP65" s="192">
        <f>INDEX('[2]Tank Cleaning Status'!$X:$X, MATCH(E65,'[2]Tank Cleaning Status'!$E:$E,0))</f>
        <v>0</v>
      </c>
      <c r="CQ65" s="199"/>
      <c r="CR65" s="192">
        <f t="shared" si="19"/>
        <v>0</v>
      </c>
      <c r="CS65" s="192" t="str">
        <f>INDEX('[2]Tank Cleaning Status'!$AA:$AA, MATCH(E65,'[2]Tank Cleaning Status'!$E:$E,0))</f>
        <v>No</v>
      </c>
      <c r="CT65" s="192">
        <f t="shared" si="20"/>
        <v>0</v>
      </c>
      <c r="CU65" s="192" t="str">
        <f>INDEX('[2]Tank Cleaning Status'!$AC:$AC, MATCH(E65,'[2]Tank Cleaning Status'!$E:$E,0))</f>
        <v>Yes</v>
      </c>
      <c r="CV65" s="199"/>
      <c r="CW65" s="192">
        <f t="shared" si="21"/>
        <v>0</v>
      </c>
      <c r="CX65" s="192" t="str">
        <f>INDEX('[2]Tank Cleaning Status'!$AF:$AF, MATCH(E65,'[2]Tank Cleaning Status'!$E:$E,0))</f>
        <v>No</v>
      </c>
      <c r="CY65" s="192">
        <f t="shared" si="22"/>
        <v>0</v>
      </c>
      <c r="CZ65" s="192" t="str">
        <f>INDEX('[2]Tank Cleaning Status'!$AH:$AH, MATCH(E65,'[2]Tank Cleaning Status'!$E:$E,0))</f>
        <v>Yes</v>
      </c>
      <c r="DA65" s="192"/>
      <c r="DB65" s="192">
        <f>INDEX('[2]Tank Cleaning Status'!$AJ:$AJ, MATCH(E65,'[2]Tank Cleaning Status'!$E:$E,0))</f>
        <v>0</v>
      </c>
    </row>
    <row r="66" spans="1:106" s="194" customFormat="1" ht="26.25" x14ac:dyDescent="0.25">
      <c r="A66" s="247" t="str">
        <f>INDEX('[4]Handy -MR - LR2 Operators'!$H:$H,MATCH(E66,'[4]Handy -MR - LR2 Operators'!$B:$B,0))</f>
        <v>SJB</v>
      </c>
      <c r="B66" s="247" t="s">
        <v>393</v>
      </c>
      <c r="C66" s="98" t="s">
        <v>382</v>
      </c>
      <c r="D66" s="98">
        <v>9299422</v>
      </c>
      <c r="E66" s="139" t="s">
        <v>409</v>
      </c>
      <c r="F66" s="139"/>
      <c r="G66" s="237"/>
      <c r="H66" s="236">
        <f>IFERROR(INDEX(RemainingOnBoard_RAW!U:U,MATCH('IMO 2020_Operator''s Comment'!D66,RemainingOnBoard_RAW!B:B,0))," ")</f>
        <v>43781.208333333336</v>
      </c>
      <c r="I66" s="186">
        <f>IFERROR(INDEX(RemainingOnBoard_RAW!V:V,MATCH('IMO 2020_Operator''s Comment'!D66,RemainingOnBoard_RAW!B:B,0))," ")</f>
        <v>439.43</v>
      </c>
      <c r="J66" s="193">
        <f>IFERROR(INDEX(RemainingOnBoard_RAW!W:W,MATCH('IMO 2020_Operator''s Comment'!D66,RemainingOnBoard_RAW!B:B,0)),"")</f>
        <v>0</v>
      </c>
      <c r="K66" s="193">
        <f>IFERROR(INDEX(RemainingOnBoard_RAW!X:X,MATCH('IMO 2020_Operator''s Comment'!D66,RemainingOnBoard_RAW!B:B,0)),"")</f>
        <v>0</v>
      </c>
      <c r="L66" s="193">
        <f>IFERROR(INDEX(RemainingOnBoard_RAW!Y:Y,MATCH('IMO 2020_Operator''s Comment'!D66,RemainingOnBoard_RAW!B:B,0)),"")</f>
        <v>82</v>
      </c>
      <c r="M66" s="193"/>
      <c r="N66" s="193">
        <f>IFERROR(INDEX(RemainingOnBoard_RAW!AJ:AJ,MATCH('IMO 2020_Operator''s Comment'!D66,RemainingOnBoard_RAW!B:B,0))," ")</f>
        <v>4188.57</v>
      </c>
      <c r="O66" s="193">
        <f>IFERROR(INDEX(RemainingOnBoard_RAW!AK:AK,MATCH('IMO 2020_Operator''s Comment'!D66,RemainingOnBoard_RAW!B:B,0))," ")</f>
        <v>23</v>
      </c>
      <c r="P66" s="193">
        <f>IFERROR(INDEX(RemainingOnBoard_RAW!AL:AL,MATCH('IMO 2020_Operator''s Comment'!D66,RemainingOnBoard_RAW!B:B,0))," ")</f>
        <v>0</v>
      </c>
      <c r="Q66" s="193">
        <f>IFERROR(INDEX(RemainingOnBoard_RAW!AM:AM,MATCH('IMO 2020_Operator''s Comment'!D66,RemainingOnBoard_RAW!B:B,0))," ")</f>
        <v>165.024</v>
      </c>
      <c r="S66" s="195">
        <v>0.45</v>
      </c>
      <c r="T66" s="195">
        <v>0.05</v>
      </c>
      <c r="U66" s="195">
        <v>0.17499999999999999</v>
      </c>
      <c r="V66" s="195">
        <v>0.32500000000000001</v>
      </c>
      <c r="X66" s="196">
        <f>INDEX(Handy!T:T,MATCH('IMO 2020_Operator''s Comment'!E66,Handy!B:B,0))</f>
        <v>3.1</v>
      </c>
      <c r="Y66" s="196">
        <f>INDEX(Handy!U:U,MATCH('IMO 2020_Operator''s Comment'!E66,Handy!B:B,0))</f>
        <v>13.6</v>
      </c>
      <c r="Z66" s="196">
        <f>INDEX(Handy!V:V,MATCH('IMO 2020_Operator''s Comment'!E66,Handy!B:B,0))</f>
        <v>19.8</v>
      </c>
      <c r="AA66" s="196">
        <f>INDEX(Handy!W:W,MATCH('IMO 2020_Operator''s Comment'!E66,Handy!B:B,0))</f>
        <v>22.3</v>
      </c>
      <c r="AB66" s="196">
        <f t="shared" si="0"/>
        <v>12.787500000000001</v>
      </c>
      <c r="AC66" s="196">
        <f>IFERROR(INDEX('Monthly_Consumption _Trend'!R:R,MATCH('IMO 2020_Operator''s Comment'!D66,'Monthly_Consumption _Trend'!D:D,0))/30,"")</f>
        <v>13.475199999999999</v>
      </c>
      <c r="AD66" s="196">
        <f t="shared" si="3"/>
        <v>12.787500000000001</v>
      </c>
      <c r="AF66" s="197">
        <f t="shared" si="25"/>
        <v>0.95703873834310416</v>
      </c>
      <c r="AG66" s="197">
        <f t="shared" si="2"/>
        <v>4.2961261656895844E-2</v>
      </c>
      <c r="AH66" s="197"/>
      <c r="AI66" s="197"/>
      <c r="AJ66" s="196">
        <f t="shared" si="4"/>
        <v>1176.45</v>
      </c>
      <c r="AK66" s="196">
        <f t="shared" si="5"/>
        <v>780.03750000000014</v>
      </c>
      <c r="AL66" s="196">
        <f t="shared" si="6"/>
        <v>396.41250000000002</v>
      </c>
      <c r="AM66" s="196">
        <f t="shared" si="7"/>
        <v>191.81250000000003</v>
      </c>
      <c r="AN66" s="198">
        <v>4</v>
      </c>
      <c r="AO66" s="263" t="str">
        <f>INDEX([1]Handy!$D:$D,MATCH(E66,[1]Handy!$B:$B,0))</f>
        <v>4 pcs. 558,2/ 519,6/ 121,3/ 124,9</v>
      </c>
      <c r="AP66" s="263" t="str">
        <f>INDEX([1]Handy!$E:$E,MATCH(E66,[1]Handy!$B:$B,0))</f>
        <v>2 pcs. 38,7/ 38,7</v>
      </c>
      <c r="AQ66" s="263" t="str">
        <f>INDEX([1]Handy!$F:$F,MATCH(E66,[1]Handy!$B:$B,0))</f>
        <v>2 pcs. 38,7/ 38,7</v>
      </c>
      <c r="AR66" s="268">
        <f>INDEX([1]Handy!$J:$J,MATCH(E66,[1]Handy!$B:$B,0))</f>
        <v>0.9</v>
      </c>
      <c r="AT66" s="196">
        <f t="shared" si="8"/>
        <v>396.41250000000002</v>
      </c>
      <c r="AU66" s="196">
        <f t="shared" si="9"/>
        <v>255.75000000000003</v>
      </c>
      <c r="AV66" s="196">
        <f t="shared" si="10"/>
        <v>191.81250000000003</v>
      </c>
      <c r="AW66" s="199" t="s">
        <v>529</v>
      </c>
      <c r="AY66" s="199" t="str">
        <f t="shared" si="29"/>
        <v>High Stock</v>
      </c>
      <c r="AZ66" s="199" t="str">
        <f t="shared" si="29"/>
        <v>High Stock</v>
      </c>
      <c r="BA66" s="199" t="str">
        <f t="shared" si="29"/>
        <v>High Stock</v>
      </c>
      <c r="BC66" s="191">
        <f t="shared" si="12"/>
        <v>43.017499999999984</v>
      </c>
      <c r="BD66" s="191">
        <f t="shared" si="12"/>
        <v>183.67999999999998</v>
      </c>
      <c r="BE66" s="191">
        <f t="shared" si="13"/>
        <v>247.61749999999998</v>
      </c>
      <c r="BF66" s="139" t="s">
        <v>893</v>
      </c>
      <c r="BH66" s="287">
        <v>558.20000000000005</v>
      </c>
      <c r="BI66" s="286" t="s">
        <v>612</v>
      </c>
      <c r="BJ66" s="287">
        <v>519.6</v>
      </c>
      <c r="BK66" s="286" t="s">
        <v>612</v>
      </c>
      <c r="BL66" s="287">
        <v>121.3</v>
      </c>
      <c r="BM66" s="286" t="s">
        <v>612</v>
      </c>
      <c r="BN66" s="287">
        <v>124.9</v>
      </c>
      <c r="BO66" s="286" t="s">
        <v>612</v>
      </c>
      <c r="BP66" s="287"/>
      <c r="BQ66" s="287"/>
      <c r="BR66" s="287"/>
      <c r="BS66" s="287">
        <v>38.700000000000003</v>
      </c>
      <c r="BT66" s="286" t="s">
        <v>612</v>
      </c>
      <c r="BU66" s="287">
        <v>38.700000000000003</v>
      </c>
      <c r="BV66" s="286" t="s">
        <v>612</v>
      </c>
      <c r="BX66" s="287">
        <v>38.700000000000003</v>
      </c>
      <c r="BY66" s="286" t="s">
        <v>612</v>
      </c>
      <c r="BZ66" s="287">
        <v>38.700000000000003</v>
      </c>
      <c r="CA66" s="286" t="s">
        <v>612</v>
      </c>
      <c r="CB66" s="287"/>
      <c r="CC66" s="287"/>
      <c r="CG66" s="192">
        <f t="shared" si="14"/>
        <v>0</v>
      </c>
      <c r="CH66" s="192" t="str">
        <f>INDEX('[2]Tank Cleaning Status'!$P:$P, MATCH(E66,'[2]Tank Cleaning Status'!$E:$E,0))</f>
        <v>No</v>
      </c>
      <c r="CI66" s="192">
        <f t="shared" si="15"/>
        <v>0</v>
      </c>
      <c r="CJ66" s="192" t="str">
        <f>INDEX('[2]Tank Cleaning Status'!$R:$R, MATCH(E66,'[2]Tank Cleaning Status'!$E:$E,0))</f>
        <v>No</v>
      </c>
      <c r="CK66" s="192">
        <f t="shared" si="16"/>
        <v>0</v>
      </c>
      <c r="CL66" s="192" t="str">
        <f>INDEX('[2]Tank Cleaning Status'!$T:$T, MATCH(E66,'[2]Tank Cleaning Status'!$E:$E,0))</f>
        <v>No</v>
      </c>
      <c r="CM66" s="192">
        <f t="shared" si="17"/>
        <v>0</v>
      </c>
      <c r="CN66" s="192" t="str">
        <f>INDEX('[2]Tank Cleaning Status'!$V:$V, MATCH(E66,'[2]Tank Cleaning Status'!$E:$E,0))</f>
        <v>No</v>
      </c>
      <c r="CO66" s="192">
        <f t="shared" si="18"/>
        <v>0</v>
      </c>
      <c r="CP66" s="192">
        <f>INDEX('[2]Tank Cleaning Status'!$X:$X, MATCH(E66,'[2]Tank Cleaning Status'!$E:$E,0))</f>
        <v>0</v>
      </c>
      <c r="CQ66" s="199"/>
      <c r="CR66" s="192">
        <f t="shared" si="19"/>
        <v>0</v>
      </c>
      <c r="CS66" s="192" t="str">
        <f>INDEX('[2]Tank Cleaning Status'!$AA:$AA, MATCH(E66,'[2]Tank Cleaning Status'!$E:$E,0))</f>
        <v>No</v>
      </c>
      <c r="CT66" s="192">
        <f t="shared" si="20"/>
        <v>0</v>
      </c>
      <c r="CU66" s="192" t="str">
        <f>INDEX('[2]Tank Cleaning Status'!$AC:$AC, MATCH(E66,'[2]Tank Cleaning Status'!$E:$E,0))</f>
        <v>No</v>
      </c>
      <c r="CV66" s="199"/>
      <c r="CW66" s="192">
        <f t="shared" si="21"/>
        <v>0</v>
      </c>
      <c r="CX66" s="192" t="str">
        <f>INDEX('[2]Tank Cleaning Status'!$AF:$AF, MATCH(E66,'[2]Tank Cleaning Status'!$E:$E,0))</f>
        <v>No</v>
      </c>
      <c r="CY66" s="192">
        <f t="shared" si="22"/>
        <v>0</v>
      </c>
      <c r="CZ66" s="192" t="str">
        <f>INDEX('[2]Tank Cleaning Status'!$AH:$AH, MATCH(E66,'[2]Tank Cleaning Status'!$E:$E,0))</f>
        <v>No</v>
      </c>
      <c r="DA66" s="192"/>
      <c r="DB66" s="192">
        <f>INDEX('[2]Tank Cleaning Status'!$AJ:$AJ, MATCH(E66,'[2]Tank Cleaning Status'!$E:$E,0))</f>
        <v>0</v>
      </c>
    </row>
    <row r="67" spans="1:106" s="194" customFormat="1" ht="26.25" x14ac:dyDescent="0.25">
      <c r="A67" s="247" t="str">
        <f>INDEX('[4]Handy -MR - LR2 Operators'!$H:$H,MATCH(E67,'[4]Handy -MR - LR2 Operators'!$B:$B,0))</f>
        <v>MVK</v>
      </c>
      <c r="B67" s="247" t="s">
        <v>393</v>
      </c>
      <c r="C67" s="98" t="s">
        <v>382</v>
      </c>
      <c r="D67" s="98">
        <v>9341445</v>
      </c>
      <c r="E67" s="139" t="s">
        <v>410</v>
      </c>
      <c r="F67" s="139"/>
      <c r="G67" s="237"/>
      <c r="H67" s="236">
        <f>IFERROR(INDEX(RemainingOnBoard_RAW!U:U,MATCH('IMO 2020_Operator''s Comment'!D67,RemainingOnBoard_RAW!B:B,0))," ")</f>
        <v>43780.25</v>
      </c>
      <c r="I67" s="186">
        <f>IFERROR(INDEX(RemainingOnBoard_RAW!V:V,MATCH('IMO 2020_Operator''s Comment'!D67,RemainingOnBoard_RAW!B:B,0))," ")</f>
        <v>510.52</v>
      </c>
      <c r="J67" s="193">
        <f>IFERROR(INDEX(RemainingOnBoard_RAW!W:W,MATCH('IMO 2020_Operator''s Comment'!D67,RemainingOnBoard_RAW!B:B,0)),"")</f>
        <v>0</v>
      </c>
      <c r="K67" s="193">
        <f>IFERROR(INDEX(RemainingOnBoard_RAW!X:X,MATCH('IMO 2020_Operator''s Comment'!D67,RemainingOnBoard_RAW!B:B,0)),"")</f>
        <v>0</v>
      </c>
      <c r="L67" s="193">
        <f>IFERROR(INDEX(RemainingOnBoard_RAW!Y:Y,MATCH('IMO 2020_Operator''s Comment'!D67,RemainingOnBoard_RAW!B:B,0)),"")</f>
        <v>88.02</v>
      </c>
      <c r="M67" s="193"/>
      <c r="N67" s="193">
        <f>IFERROR(INDEX(RemainingOnBoard_RAW!AJ:AJ,MATCH('IMO 2020_Operator''s Comment'!D67,RemainingOnBoard_RAW!B:B,0))," ")</f>
        <v>4183.32</v>
      </c>
      <c r="O67" s="193">
        <f>IFERROR(INDEX(RemainingOnBoard_RAW!AK:AK,MATCH('IMO 2020_Operator''s Comment'!D67,RemainingOnBoard_RAW!B:B,0))," ")</f>
        <v>0</v>
      </c>
      <c r="P67" s="193">
        <f>IFERROR(INDEX(RemainingOnBoard_RAW!AL:AL,MATCH('IMO 2020_Operator''s Comment'!D67,RemainingOnBoard_RAW!B:B,0))," ")</f>
        <v>0</v>
      </c>
      <c r="Q67" s="193">
        <f>IFERROR(INDEX(RemainingOnBoard_RAW!AM:AM,MATCH('IMO 2020_Operator''s Comment'!D67,RemainingOnBoard_RAW!B:B,0))," ")</f>
        <v>478.1</v>
      </c>
      <c r="S67" s="195">
        <v>0.45</v>
      </c>
      <c r="T67" s="195">
        <v>0.05</v>
      </c>
      <c r="U67" s="195">
        <v>0.17499999999999999</v>
      </c>
      <c r="V67" s="195">
        <v>0.32500000000000001</v>
      </c>
      <c r="X67" s="196">
        <f>INDEX(Handy!T:T,MATCH('IMO 2020_Operator''s Comment'!E67,Handy!B:B,0))</f>
        <v>3.4</v>
      </c>
      <c r="Y67" s="196">
        <f>INDEX(Handy!U:U,MATCH('IMO 2020_Operator''s Comment'!E67,Handy!B:B,0))</f>
        <v>14</v>
      </c>
      <c r="Z67" s="196">
        <f>INDEX(Handy!V:V,MATCH('IMO 2020_Operator''s Comment'!E67,Handy!B:B,0))</f>
        <v>18.2</v>
      </c>
      <c r="AA67" s="196">
        <f>INDEX(Handy!W:W,MATCH('IMO 2020_Operator''s Comment'!E67,Handy!B:B,0))</f>
        <v>20.5</v>
      </c>
      <c r="AB67" s="196">
        <f t="shared" si="0"/>
        <v>12.077500000000001</v>
      </c>
      <c r="AC67" s="196">
        <f>IFERROR(INDEX('Monthly_Consumption _Trend'!R:R,MATCH('IMO 2020_Operator''s Comment'!D67,'Monthly_Consumption _Trend'!D:D,0))/30,"")</f>
        <v>13.522833333333333</v>
      </c>
      <c r="AD67" s="196">
        <f t="shared" si="3"/>
        <v>12.077500000000001</v>
      </c>
      <c r="AF67" s="197">
        <f t="shared" si="25"/>
        <v>0.89743468728413223</v>
      </c>
      <c r="AG67" s="197">
        <f t="shared" si="2"/>
        <v>0.10256531271586777</v>
      </c>
      <c r="AH67" s="197"/>
      <c r="AI67" s="197"/>
      <c r="AJ67" s="196">
        <f t="shared" si="4"/>
        <v>1111.1300000000001</v>
      </c>
      <c r="AK67" s="196">
        <f t="shared" si="5"/>
        <v>736.72750000000008</v>
      </c>
      <c r="AL67" s="196">
        <f t="shared" si="6"/>
        <v>374.40250000000003</v>
      </c>
      <c r="AM67" s="196">
        <f t="shared" si="7"/>
        <v>181.16250000000002</v>
      </c>
      <c r="AN67" s="198">
        <v>4</v>
      </c>
      <c r="AO67" s="263" t="str">
        <f>INDEX([1]Handy!$D:$D,MATCH(E67,[1]Handy!$B:$B,0))</f>
        <v>4 pcs. 558,2/ 519,6/ 121,3/ 124,9</v>
      </c>
      <c r="AP67" s="263" t="str">
        <f>INDEX([1]Handy!$E:$E,MATCH(E67,[1]Handy!$B:$B,0))</f>
        <v>2 pcs. 38,7/ 38,7</v>
      </c>
      <c r="AQ67" s="263" t="str">
        <f>INDEX([1]Handy!$F:$F,MATCH(E67,[1]Handy!$B:$B,0))</f>
        <v>2 pcs. 38,7/ 38,7</v>
      </c>
      <c r="AR67" s="268">
        <f>INDEX([1]Handy!$J:$J,MATCH(E67,[1]Handy!$B:$B,0))</f>
        <v>0.9</v>
      </c>
      <c r="AT67" s="196">
        <f t="shared" si="8"/>
        <v>374.40250000000003</v>
      </c>
      <c r="AU67" s="196">
        <f t="shared" si="9"/>
        <v>241.55</v>
      </c>
      <c r="AV67" s="196">
        <f t="shared" si="10"/>
        <v>181.16250000000002</v>
      </c>
      <c r="AW67" s="199" t="s">
        <v>529</v>
      </c>
      <c r="AY67" s="199" t="str">
        <f t="shared" si="29"/>
        <v>High Stock</v>
      </c>
      <c r="AZ67" s="199" t="str">
        <f t="shared" si="29"/>
        <v>High Stock</v>
      </c>
      <c r="BA67" s="199" t="str">
        <f t="shared" si="29"/>
        <v>High Stock</v>
      </c>
      <c r="BC67" s="191">
        <f t="shared" si="12"/>
        <v>136.11749999999995</v>
      </c>
      <c r="BD67" s="191">
        <f t="shared" si="12"/>
        <v>268.96999999999997</v>
      </c>
      <c r="BE67" s="191">
        <f t="shared" si="13"/>
        <v>329.35749999999996</v>
      </c>
      <c r="BF67" s="139" t="s">
        <v>1025</v>
      </c>
      <c r="BH67" s="287">
        <v>558.20000000000005</v>
      </c>
      <c r="BI67" s="286" t="s">
        <v>612</v>
      </c>
      <c r="BJ67" s="287">
        <v>519.6</v>
      </c>
      <c r="BK67" s="286" t="s">
        <v>613</v>
      </c>
      <c r="BL67" s="287">
        <v>121.3</v>
      </c>
      <c r="BM67" s="286" t="s">
        <v>612</v>
      </c>
      <c r="BN67" s="287">
        <v>124.9</v>
      </c>
      <c r="BO67" s="286" t="s">
        <v>612</v>
      </c>
      <c r="BP67" s="287"/>
      <c r="BQ67" s="287"/>
      <c r="BR67" s="287"/>
      <c r="BS67" s="287">
        <v>38.700000000000003</v>
      </c>
      <c r="BT67" s="286" t="s">
        <v>613</v>
      </c>
      <c r="BU67" s="287">
        <v>38.700000000000003</v>
      </c>
      <c r="BV67" s="286" t="s">
        <v>613</v>
      </c>
      <c r="BX67" s="287">
        <v>38.700000000000003</v>
      </c>
      <c r="BY67" s="286" t="s">
        <v>613</v>
      </c>
      <c r="BZ67" s="287">
        <v>38.700000000000003</v>
      </c>
      <c r="CA67" s="286" t="s">
        <v>613</v>
      </c>
      <c r="CB67" s="287"/>
      <c r="CC67" s="287"/>
      <c r="CG67" s="192">
        <f t="shared" si="14"/>
        <v>0</v>
      </c>
      <c r="CH67" s="192" t="str">
        <f>INDEX('[2]Tank Cleaning Status'!$P:$P, MATCH(E67,'[2]Tank Cleaning Status'!$E:$E,0))</f>
        <v>No</v>
      </c>
      <c r="CI67" s="192">
        <f t="shared" si="15"/>
        <v>0</v>
      </c>
      <c r="CJ67" s="192" t="str">
        <f>INDEX('[2]Tank Cleaning Status'!$R:$R, MATCH(E67,'[2]Tank Cleaning Status'!$E:$E,0))</f>
        <v>Yes</v>
      </c>
      <c r="CK67" s="192">
        <f t="shared" si="16"/>
        <v>0</v>
      </c>
      <c r="CL67" s="192" t="str">
        <f>INDEX('[2]Tank Cleaning Status'!$T:$T, MATCH(E67,'[2]Tank Cleaning Status'!$E:$E,0))</f>
        <v>No</v>
      </c>
      <c r="CM67" s="192">
        <f t="shared" si="17"/>
        <v>0</v>
      </c>
      <c r="CN67" s="192" t="str">
        <f>INDEX('[2]Tank Cleaning Status'!$V:$V, MATCH(E67,'[2]Tank Cleaning Status'!$E:$E,0))</f>
        <v>No</v>
      </c>
      <c r="CO67" s="192">
        <f t="shared" si="18"/>
        <v>0</v>
      </c>
      <c r="CP67" s="192">
        <f>INDEX('[2]Tank Cleaning Status'!$X:$X, MATCH(E67,'[2]Tank Cleaning Status'!$E:$E,0))</f>
        <v>0</v>
      </c>
      <c r="CQ67" s="199"/>
      <c r="CR67" s="192">
        <f t="shared" si="19"/>
        <v>0</v>
      </c>
      <c r="CS67" s="192" t="str">
        <f>INDEX('[2]Tank Cleaning Status'!$AA:$AA, MATCH(E67,'[2]Tank Cleaning Status'!$E:$E,0))</f>
        <v>Yes</v>
      </c>
      <c r="CT67" s="192">
        <f t="shared" si="20"/>
        <v>0</v>
      </c>
      <c r="CU67" s="192" t="str">
        <f>INDEX('[2]Tank Cleaning Status'!$AC:$AC, MATCH(E67,'[2]Tank Cleaning Status'!$E:$E,0))</f>
        <v>Yes</v>
      </c>
      <c r="CV67" s="199"/>
      <c r="CW67" s="192">
        <f t="shared" si="21"/>
        <v>0</v>
      </c>
      <c r="CX67" s="192" t="str">
        <f>INDEX('[2]Tank Cleaning Status'!$AF:$AF, MATCH(E67,'[2]Tank Cleaning Status'!$E:$E,0))</f>
        <v>Yes</v>
      </c>
      <c r="CY67" s="192">
        <f t="shared" si="22"/>
        <v>0</v>
      </c>
      <c r="CZ67" s="192" t="str">
        <f>INDEX('[2]Tank Cleaning Status'!$AH:$AH, MATCH(E67,'[2]Tank Cleaning Status'!$E:$E,0))</f>
        <v>Yes</v>
      </c>
      <c r="DA67" s="192"/>
      <c r="DB67" s="192">
        <f>INDEX('[2]Tank Cleaning Status'!$AJ:$AJ, MATCH(E67,'[2]Tank Cleaning Status'!$E:$E,0))</f>
        <v>0</v>
      </c>
    </row>
    <row r="68" spans="1:106" s="194" customFormat="1" ht="26.25" x14ac:dyDescent="0.25">
      <c r="A68" s="247" t="str">
        <f>INDEX('[4]Handy -MR - LR2 Operators'!$H:$H,MATCH(E68,'[4]Handy -MR - LR2 Operators'!$B:$B,0))</f>
        <v>VBU</v>
      </c>
      <c r="B68" s="247" t="s">
        <v>393</v>
      </c>
      <c r="C68" s="98" t="s">
        <v>382</v>
      </c>
      <c r="D68" s="98">
        <v>9340582</v>
      </c>
      <c r="E68" s="139" t="s">
        <v>411</v>
      </c>
      <c r="F68" s="139"/>
      <c r="G68" s="237"/>
      <c r="H68" s="236">
        <f>IFERROR(INDEX(RemainingOnBoard_RAW!U:U,MATCH('IMO 2020_Operator''s Comment'!D68,RemainingOnBoard_RAW!B:B,0))," ")</f>
        <v>43781.375</v>
      </c>
      <c r="I68" s="186">
        <f>IFERROR(INDEX(RemainingOnBoard_RAW!V:V,MATCH('IMO 2020_Operator''s Comment'!D68,RemainingOnBoard_RAW!B:B,0))," ")</f>
        <v>441.16</v>
      </c>
      <c r="J68" s="193">
        <f>IFERROR(INDEX(RemainingOnBoard_RAW!W:W,MATCH('IMO 2020_Operator''s Comment'!D68,RemainingOnBoard_RAW!B:B,0)),"")</f>
        <v>0</v>
      </c>
      <c r="K68" s="193">
        <f>IFERROR(INDEX(RemainingOnBoard_RAW!X:X,MATCH('IMO 2020_Operator''s Comment'!D68,RemainingOnBoard_RAW!B:B,0)),"")</f>
        <v>0</v>
      </c>
      <c r="L68" s="193">
        <f>IFERROR(INDEX(RemainingOnBoard_RAW!Y:Y,MATCH('IMO 2020_Operator''s Comment'!D68,RemainingOnBoard_RAW!B:B,0)),"")</f>
        <v>156.61000000000001</v>
      </c>
      <c r="M68" s="193"/>
      <c r="N68" s="193">
        <f>IFERROR(INDEX(RemainingOnBoard_RAW!AJ:AJ,MATCH('IMO 2020_Operator''s Comment'!D68,RemainingOnBoard_RAW!B:B,0))," ")</f>
        <v>3795.3580000000002</v>
      </c>
      <c r="O68" s="193">
        <f>IFERROR(INDEX(RemainingOnBoard_RAW!AK:AK,MATCH('IMO 2020_Operator''s Comment'!D68,RemainingOnBoard_RAW!B:B,0))," ")</f>
        <v>0</v>
      </c>
      <c r="P68" s="193">
        <f>IFERROR(INDEX(RemainingOnBoard_RAW!AL:AL,MATCH('IMO 2020_Operator''s Comment'!D68,RemainingOnBoard_RAW!B:B,0))," ")</f>
        <v>0</v>
      </c>
      <c r="Q68" s="193">
        <f>IFERROR(INDEX(RemainingOnBoard_RAW!AM:AM,MATCH('IMO 2020_Operator''s Comment'!D68,RemainingOnBoard_RAW!B:B,0))," ")</f>
        <v>1008.9160000000001</v>
      </c>
      <c r="S68" s="195">
        <v>0.45</v>
      </c>
      <c r="T68" s="195">
        <v>0.05</v>
      </c>
      <c r="U68" s="195">
        <v>0.17499999999999999</v>
      </c>
      <c r="V68" s="195">
        <v>0.32500000000000001</v>
      </c>
      <c r="X68" s="196">
        <f>INDEX(Handy!T:T,MATCH('IMO 2020_Operator''s Comment'!E68,Handy!B:B,0))</f>
        <v>3.4</v>
      </c>
      <c r="Y68" s="196">
        <f>INDEX(Handy!U:U,MATCH('IMO 2020_Operator''s Comment'!E68,Handy!B:B,0))</f>
        <v>13.9</v>
      </c>
      <c r="Z68" s="196">
        <f>INDEX(Handy!V:V,MATCH('IMO 2020_Operator''s Comment'!E68,Handy!B:B,0))</f>
        <v>18.100000000000001</v>
      </c>
      <c r="AA68" s="196">
        <f>INDEX(Handy!W:W,MATCH('IMO 2020_Operator''s Comment'!E68,Handy!B:B,0))</f>
        <v>20.3</v>
      </c>
      <c r="AB68" s="196">
        <f t="shared" si="0"/>
        <v>11.99</v>
      </c>
      <c r="AC68" s="196">
        <f>IFERROR(INDEX('Monthly_Consumption _Trend'!R:R,MATCH('IMO 2020_Operator''s Comment'!D68,'Monthly_Consumption _Trend'!D:D,0))/30,"")</f>
        <v>11.846326666666668</v>
      </c>
      <c r="AD68" s="196">
        <f t="shared" si="3"/>
        <v>11.846326666666668</v>
      </c>
      <c r="AF68" s="197">
        <f t="shared" si="25"/>
        <v>0.78999615758801434</v>
      </c>
      <c r="AG68" s="197">
        <f t="shared" si="2"/>
        <v>0.21000384241198566</v>
      </c>
      <c r="AH68" s="197"/>
      <c r="AI68" s="197"/>
      <c r="AJ68" s="196">
        <f t="shared" si="4"/>
        <v>1089.8620533333335</v>
      </c>
      <c r="AK68" s="196">
        <f t="shared" si="5"/>
        <v>722.62592666666671</v>
      </c>
      <c r="AL68" s="196">
        <f t="shared" si="6"/>
        <v>367.23612666666673</v>
      </c>
      <c r="AM68" s="196">
        <f t="shared" si="7"/>
        <v>177.69490000000002</v>
      </c>
      <c r="AN68" s="198">
        <v>4</v>
      </c>
      <c r="AO68" s="263" t="str">
        <f>INDEX([1]Handy!$D:$D,MATCH(E68,[1]Handy!$B:$B,0))</f>
        <v>4 pcs. 558,2/ 519,6/ 121,3/ 124,9</v>
      </c>
      <c r="AP68" s="263" t="str">
        <f>INDEX([1]Handy!$E:$E,MATCH(E68,[1]Handy!$B:$B,0))</f>
        <v>2 pcs. 38,7/ 38,7</v>
      </c>
      <c r="AQ68" s="263" t="str">
        <f>INDEX([1]Handy!$F:$F,MATCH(E68,[1]Handy!$B:$B,0))</f>
        <v>2 pcs. 38,7/ 38,7</v>
      </c>
      <c r="AR68" s="268">
        <f>INDEX([1]Handy!$J:$J,MATCH(E68,[1]Handy!$B:$B,0))</f>
        <v>0.9</v>
      </c>
      <c r="AT68" s="196">
        <f t="shared" si="8"/>
        <v>367.23612666666673</v>
      </c>
      <c r="AU68" s="196">
        <f t="shared" si="9"/>
        <v>236.92653333333337</v>
      </c>
      <c r="AV68" s="196">
        <f t="shared" si="10"/>
        <v>177.69490000000002</v>
      </c>
      <c r="AW68" s="199" t="s">
        <v>529</v>
      </c>
      <c r="AY68" s="199" t="str">
        <f t="shared" si="29"/>
        <v>High Stock</v>
      </c>
      <c r="AZ68" s="199" t="str">
        <f t="shared" si="29"/>
        <v>High Stock</v>
      </c>
      <c r="BA68" s="199" t="str">
        <f t="shared" si="29"/>
        <v>High Stock</v>
      </c>
      <c r="BC68" s="191">
        <f t="shared" si="12"/>
        <v>73.92387333333329</v>
      </c>
      <c r="BD68" s="191">
        <f t="shared" si="12"/>
        <v>204.23346666666666</v>
      </c>
      <c r="BE68" s="191">
        <f t="shared" si="13"/>
        <v>263.46510000000001</v>
      </c>
      <c r="BF68" s="139" t="s">
        <v>1034</v>
      </c>
      <c r="BH68" s="287">
        <v>558.20000000000005</v>
      </c>
      <c r="BI68" s="286" t="s">
        <v>612</v>
      </c>
      <c r="BJ68" s="287">
        <v>519.6</v>
      </c>
      <c r="BK68" s="286" t="s">
        <v>613</v>
      </c>
      <c r="BL68" s="287">
        <v>121.3</v>
      </c>
      <c r="BM68" s="286" t="s">
        <v>612</v>
      </c>
      <c r="BN68" s="287">
        <v>124.9</v>
      </c>
      <c r="BO68" s="286" t="s">
        <v>612</v>
      </c>
      <c r="BP68" s="287"/>
      <c r="BQ68" s="287"/>
      <c r="BR68" s="287"/>
      <c r="BS68" s="287">
        <v>38.700000000000003</v>
      </c>
      <c r="BT68" s="286" t="s">
        <v>612</v>
      </c>
      <c r="BU68" s="287">
        <v>38.700000000000003</v>
      </c>
      <c r="BV68" s="286" t="s">
        <v>612</v>
      </c>
      <c r="BX68" s="287">
        <v>38.700000000000003</v>
      </c>
      <c r="BY68" s="286" t="s">
        <v>612</v>
      </c>
      <c r="BZ68" s="287">
        <v>38.700000000000003</v>
      </c>
      <c r="CA68" s="286" t="s">
        <v>612</v>
      </c>
      <c r="CB68" s="287"/>
      <c r="CC68" s="287"/>
      <c r="CG68" s="192">
        <f t="shared" si="14"/>
        <v>0</v>
      </c>
      <c r="CH68" s="192" t="str">
        <f>INDEX('[2]Tank Cleaning Status'!$P:$P, MATCH(E68,'[2]Tank Cleaning Status'!$E:$E,0))</f>
        <v>No</v>
      </c>
      <c r="CI68" s="192">
        <f t="shared" si="15"/>
        <v>0</v>
      </c>
      <c r="CJ68" s="192" t="str">
        <f>INDEX('[2]Tank Cleaning Status'!$R:$R, MATCH(E68,'[2]Tank Cleaning Status'!$E:$E,0))</f>
        <v>Yes</v>
      </c>
      <c r="CK68" s="192">
        <f t="shared" si="16"/>
        <v>0</v>
      </c>
      <c r="CL68" s="192" t="str">
        <f>INDEX('[2]Tank Cleaning Status'!$T:$T, MATCH(E68,'[2]Tank Cleaning Status'!$E:$E,0))</f>
        <v>No</v>
      </c>
      <c r="CM68" s="192">
        <f t="shared" si="17"/>
        <v>0</v>
      </c>
      <c r="CN68" s="192" t="str">
        <f>INDEX('[2]Tank Cleaning Status'!$V:$V, MATCH(E68,'[2]Tank Cleaning Status'!$E:$E,0))</f>
        <v>No</v>
      </c>
      <c r="CO68" s="192">
        <f t="shared" si="18"/>
        <v>0</v>
      </c>
      <c r="CP68" s="192">
        <f>INDEX('[2]Tank Cleaning Status'!$X:$X, MATCH(E68,'[2]Tank Cleaning Status'!$E:$E,0))</f>
        <v>0</v>
      </c>
      <c r="CQ68" s="199"/>
      <c r="CR68" s="192">
        <f t="shared" si="19"/>
        <v>0</v>
      </c>
      <c r="CS68" s="192" t="str">
        <f>INDEX('[2]Tank Cleaning Status'!$AA:$AA, MATCH(E68,'[2]Tank Cleaning Status'!$E:$E,0))</f>
        <v>No</v>
      </c>
      <c r="CT68" s="192">
        <f t="shared" si="20"/>
        <v>0</v>
      </c>
      <c r="CU68" s="192" t="str">
        <f>INDEX('[2]Tank Cleaning Status'!$AC:$AC, MATCH(E68,'[2]Tank Cleaning Status'!$E:$E,0))</f>
        <v>No</v>
      </c>
      <c r="CV68" s="199"/>
      <c r="CW68" s="192">
        <f t="shared" si="21"/>
        <v>0</v>
      </c>
      <c r="CX68" s="192" t="str">
        <f>INDEX('[2]Tank Cleaning Status'!$AF:$AF, MATCH(E68,'[2]Tank Cleaning Status'!$E:$E,0))</f>
        <v>No</v>
      </c>
      <c r="CY68" s="192">
        <f t="shared" si="22"/>
        <v>0</v>
      </c>
      <c r="CZ68" s="192" t="str">
        <f>INDEX('[2]Tank Cleaning Status'!$AH:$AH, MATCH(E68,'[2]Tank Cleaning Status'!$E:$E,0))</f>
        <v>No</v>
      </c>
      <c r="DA68" s="192"/>
      <c r="DB68" s="192">
        <f>INDEX('[2]Tank Cleaning Status'!$AJ:$AJ, MATCH(E68,'[2]Tank Cleaning Status'!$E:$E,0))</f>
        <v>0</v>
      </c>
    </row>
    <row r="69" spans="1:106" s="194" customFormat="1" ht="26.25" x14ac:dyDescent="0.25">
      <c r="A69" s="247" t="str">
        <f>INDEX('[4]Handy -MR - LR2 Operators'!$H:$H,MATCH(E69,'[4]Handy -MR - LR2 Operators'!$B:$B,0))</f>
        <v>VBU</v>
      </c>
      <c r="B69" s="247" t="s">
        <v>393</v>
      </c>
      <c r="C69" s="98" t="s">
        <v>382</v>
      </c>
      <c r="D69" s="98">
        <v>9299434</v>
      </c>
      <c r="E69" s="139" t="s">
        <v>412</v>
      </c>
      <c r="F69" s="139"/>
      <c r="G69" s="237"/>
      <c r="H69" s="236">
        <f>IFERROR(INDEX(RemainingOnBoard_RAW!U:U,MATCH('IMO 2020_Operator''s Comment'!D69,RemainingOnBoard_RAW!B:B,0))," ")</f>
        <v>43780.375</v>
      </c>
      <c r="I69" s="186">
        <f>IFERROR(INDEX(RemainingOnBoard_RAW!V:V,MATCH('IMO 2020_Operator''s Comment'!D69,RemainingOnBoard_RAW!B:B,0))," ")</f>
        <v>476.53</v>
      </c>
      <c r="J69" s="193">
        <f>IFERROR(INDEX(RemainingOnBoard_RAW!W:W,MATCH('IMO 2020_Operator''s Comment'!D69,RemainingOnBoard_RAW!B:B,0)),"")</f>
        <v>0</v>
      </c>
      <c r="K69" s="193">
        <f>IFERROR(INDEX(RemainingOnBoard_RAW!X:X,MATCH('IMO 2020_Operator''s Comment'!D69,RemainingOnBoard_RAW!B:B,0)),"")</f>
        <v>0</v>
      </c>
      <c r="L69" s="193">
        <f>IFERROR(INDEX(RemainingOnBoard_RAW!Y:Y,MATCH('IMO 2020_Operator''s Comment'!D69,RemainingOnBoard_RAW!B:B,0)),"")</f>
        <v>175.14</v>
      </c>
      <c r="M69" s="193"/>
      <c r="N69" s="193">
        <f>IFERROR(INDEX(RemainingOnBoard_RAW!AJ:AJ,MATCH('IMO 2020_Operator''s Comment'!D69,RemainingOnBoard_RAW!B:B,0))," ")</f>
        <v>4016.64</v>
      </c>
      <c r="O69" s="193">
        <f>IFERROR(INDEX(RemainingOnBoard_RAW!AK:AK,MATCH('IMO 2020_Operator''s Comment'!D69,RemainingOnBoard_RAW!B:B,0))," ")</f>
        <v>0</v>
      </c>
      <c r="P69" s="193">
        <f>IFERROR(INDEX(RemainingOnBoard_RAW!AL:AL,MATCH('IMO 2020_Operator''s Comment'!D69,RemainingOnBoard_RAW!B:B,0))," ")</f>
        <v>0</v>
      </c>
      <c r="Q69" s="193">
        <f>IFERROR(INDEX(RemainingOnBoard_RAW!AM:AM,MATCH('IMO 2020_Operator''s Comment'!D69,RemainingOnBoard_RAW!B:B,0))," ")</f>
        <v>953.91</v>
      </c>
      <c r="S69" s="195">
        <v>0.45</v>
      </c>
      <c r="T69" s="195">
        <v>0.05</v>
      </c>
      <c r="U69" s="195">
        <v>0.17499999999999999</v>
      </c>
      <c r="V69" s="195">
        <v>0.32500000000000001</v>
      </c>
      <c r="X69" s="196">
        <f>INDEX(Handy!T:T,MATCH('IMO 2020_Operator''s Comment'!E69,Handy!B:B,0))</f>
        <v>3.3</v>
      </c>
      <c r="Y69" s="196">
        <f>INDEX(Handy!U:U,MATCH('IMO 2020_Operator''s Comment'!E69,Handy!B:B,0))</f>
        <v>13.8</v>
      </c>
      <c r="Z69" s="196">
        <f>INDEX(Handy!V:V,MATCH('IMO 2020_Operator''s Comment'!E69,Handy!B:B,0))</f>
        <v>18.600000000000001</v>
      </c>
      <c r="AA69" s="196">
        <f>INDEX(Handy!W:W,MATCH('IMO 2020_Operator''s Comment'!E69,Handy!B:B,0))</f>
        <v>21</v>
      </c>
      <c r="AB69" s="196">
        <f t="shared" si="0"/>
        <v>12.254999999999999</v>
      </c>
      <c r="AC69" s="196">
        <f>IFERROR(INDEX('Monthly_Consumption _Trend'!R:R,MATCH('IMO 2020_Operator''s Comment'!D69,'Monthly_Consumption _Trend'!D:D,0))/30,"")</f>
        <v>13.106299999999999</v>
      </c>
      <c r="AD69" s="196">
        <f t="shared" si="3"/>
        <v>12.254999999999999</v>
      </c>
      <c r="AF69" s="197">
        <f t="shared" si="25"/>
        <v>0.80808763617708301</v>
      </c>
      <c r="AG69" s="197">
        <f t="shared" si="2"/>
        <v>0.19191236382291699</v>
      </c>
      <c r="AH69" s="197"/>
      <c r="AI69" s="197"/>
      <c r="AJ69" s="196">
        <f t="shared" si="4"/>
        <v>1127.4599999999998</v>
      </c>
      <c r="AK69" s="196">
        <f t="shared" si="5"/>
        <v>747.55499999999995</v>
      </c>
      <c r="AL69" s="196">
        <f t="shared" si="6"/>
        <v>379.90499999999997</v>
      </c>
      <c r="AM69" s="196">
        <f t="shared" si="7"/>
        <v>183.82499999999999</v>
      </c>
      <c r="AN69" s="198">
        <v>4</v>
      </c>
      <c r="AO69" s="263" t="str">
        <f>INDEX([1]Handy!$D:$D,MATCH(E69,[1]Handy!$B:$B,0))</f>
        <v>4 pcs. 558,2/ 519,6/ 121,3/ 124,9</v>
      </c>
      <c r="AP69" s="263" t="str">
        <f>INDEX([1]Handy!$E:$E,MATCH(E69,[1]Handy!$B:$B,0))</f>
        <v>2 pcs. 38,7/ 38,7</v>
      </c>
      <c r="AQ69" s="263" t="str">
        <f>INDEX([1]Handy!$F:$F,MATCH(E69,[1]Handy!$B:$B,0))</f>
        <v>2 pcs. 38,7/ 38,7</v>
      </c>
      <c r="AR69" s="268">
        <f>INDEX([1]Handy!$J:$J,MATCH(E69,[1]Handy!$B:$B,0))</f>
        <v>0.9</v>
      </c>
      <c r="AT69" s="196">
        <f t="shared" si="8"/>
        <v>379.90499999999997</v>
      </c>
      <c r="AU69" s="196">
        <f t="shared" si="9"/>
        <v>245.09999999999997</v>
      </c>
      <c r="AV69" s="196">
        <f t="shared" si="10"/>
        <v>183.82499999999999</v>
      </c>
      <c r="AW69" s="199" t="s">
        <v>529</v>
      </c>
      <c r="AY69" s="199" t="str">
        <f t="shared" si="29"/>
        <v>High Stock</v>
      </c>
      <c r="AZ69" s="199" t="str">
        <f t="shared" si="29"/>
        <v>High Stock</v>
      </c>
      <c r="BA69" s="199" t="str">
        <f t="shared" si="29"/>
        <v>High Stock</v>
      </c>
      <c r="BC69" s="191">
        <f t="shared" si="12"/>
        <v>96.625</v>
      </c>
      <c r="BD69" s="191">
        <f t="shared" si="12"/>
        <v>231.43</v>
      </c>
      <c r="BE69" s="191">
        <f t="shared" si="13"/>
        <v>292.70499999999998</v>
      </c>
      <c r="BF69" s="139" t="s">
        <v>1036</v>
      </c>
      <c r="BH69" s="287">
        <v>558.20000000000005</v>
      </c>
      <c r="BI69" s="286" t="s">
        <v>612</v>
      </c>
      <c r="BJ69" s="287">
        <v>519.6</v>
      </c>
      <c r="BK69" s="286" t="s">
        <v>613</v>
      </c>
      <c r="BL69" s="287">
        <v>121.3</v>
      </c>
      <c r="BM69" s="286" t="s">
        <v>612</v>
      </c>
      <c r="BN69" s="287">
        <v>124.9</v>
      </c>
      <c r="BO69" s="286" t="s">
        <v>612</v>
      </c>
      <c r="BP69" s="287"/>
      <c r="BQ69" s="287"/>
      <c r="BR69" s="287"/>
      <c r="BS69" s="287">
        <v>38.700000000000003</v>
      </c>
      <c r="BT69" s="286" t="s">
        <v>613</v>
      </c>
      <c r="BU69" s="287">
        <v>38.700000000000003</v>
      </c>
      <c r="BV69" s="286" t="s">
        <v>613</v>
      </c>
      <c r="BX69" s="287">
        <v>38.700000000000003</v>
      </c>
      <c r="BY69" s="286" t="s">
        <v>613</v>
      </c>
      <c r="BZ69" s="287">
        <v>38.700000000000003</v>
      </c>
      <c r="CA69" s="286" t="s">
        <v>613</v>
      </c>
      <c r="CB69" s="287"/>
      <c r="CC69" s="287"/>
      <c r="CG69" s="192">
        <f t="shared" ref="CG69:CG132" si="34">IF(BI69=CH69,0,1)</f>
        <v>0</v>
      </c>
      <c r="CH69" s="192" t="str">
        <f>INDEX('[2]Tank Cleaning Status'!$P:$P, MATCH(E69,'[2]Tank Cleaning Status'!$E:$E,0))</f>
        <v>No</v>
      </c>
      <c r="CI69" s="192">
        <f t="shared" ref="CI69:CI132" si="35">IF(BK69=CJ69,0,1)</f>
        <v>0</v>
      </c>
      <c r="CJ69" s="192" t="str">
        <f>INDEX('[2]Tank Cleaning Status'!$R:$R, MATCH(E69,'[2]Tank Cleaning Status'!$E:$E,0))</f>
        <v>Yes</v>
      </c>
      <c r="CK69" s="192">
        <f t="shared" ref="CK69:CK132" si="36">IF(BM69=CL69,0,1)</f>
        <v>0</v>
      </c>
      <c r="CL69" s="192" t="str">
        <f>INDEX('[2]Tank Cleaning Status'!$T:$T, MATCH(E69,'[2]Tank Cleaning Status'!$E:$E,0))</f>
        <v>No</v>
      </c>
      <c r="CM69" s="192">
        <f t="shared" ref="CM69:CM132" si="37">IF(BO69=CN69,0,1)</f>
        <v>0</v>
      </c>
      <c r="CN69" s="192" t="str">
        <f>INDEX('[2]Tank Cleaning Status'!$V:$V, MATCH(E69,'[2]Tank Cleaning Status'!$E:$E,0))</f>
        <v>No</v>
      </c>
      <c r="CO69" s="192">
        <f t="shared" ref="CO69:CO132" si="38">IF(BQ69=CP69,0,1)</f>
        <v>0</v>
      </c>
      <c r="CP69" s="192">
        <f>INDEX('[2]Tank Cleaning Status'!$X:$X, MATCH(E69,'[2]Tank Cleaning Status'!$E:$E,0))</f>
        <v>0</v>
      </c>
      <c r="CQ69" s="199"/>
      <c r="CR69" s="192">
        <f t="shared" ref="CR69:CR132" si="39">IF(BT69=CS69,0,1)</f>
        <v>0</v>
      </c>
      <c r="CS69" s="192" t="str">
        <f>INDEX('[2]Tank Cleaning Status'!$AA:$AA, MATCH(E69,'[2]Tank Cleaning Status'!$E:$E,0))</f>
        <v>Yes</v>
      </c>
      <c r="CT69" s="192">
        <f t="shared" ref="CT69:CT132" si="40">IF(BV69=CU69,0,1)</f>
        <v>0</v>
      </c>
      <c r="CU69" s="192" t="str">
        <f>INDEX('[2]Tank Cleaning Status'!$AC:$AC, MATCH(E69,'[2]Tank Cleaning Status'!$E:$E,0))</f>
        <v>Yes</v>
      </c>
      <c r="CV69" s="199"/>
      <c r="CW69" s="192">
        <f t="shared" ref="CW69:CW132" si="41">IF(BY69=CX69,0,1)</f>
        <v>0</v>
      </c>
      <c r="CX69" s="192" t="str">
        <f>INDEX('[2]Tank Cleaning Status'!$AF:$AF, MATCH(E69,'[2]Tank Cleaning Status'!$E:$E,0))</f>
        <v>Yes</v>
      </c>
      <c r="CY69" s="192">
        <f t="shared" ref="CY69:CY132" si="42">IF(CA69=CZ69,0,1)</f>
        <v>0</v>
      </c>
      <c r="CZ69" s="192" t="str">
        <f>INDEX('[2]Tank Cleaning Status'!$AH:$AH, MATCH(E69,'[2]Tank Cleaning Status'!$E:$E,0))</f>
        <v>Yes</v>
      </c>
      <c r="DA69" s="192"/>
      <c r="DB69" s="192">
        <f>INDEX('[2]Tank Cleaning Status'!$AJ:$AJ, MATCH(E69,'[2]Tank Cleaning Status'!$E:$E,0))</f>
        <v>0</v>
      </c>
    </row>
    <row r="70" spans="1:106" s="194" customFormat="1" ht="26.25" x14ac:dyDescent="0.25">
      <c r="A70" s="247" t="str">
        <f>INDEX('[4]Handy -MR - LR2 Operators'!$H:$H,MATCH(E70,'[4]Handy -MR - LR2 Operators'!$B:$B,0))</f>
        <v>SJB</v>
      </c>
      <c r="B70" s="247" t="s">
        <v>393</v>
      </c>
      <c r="C70" s="98" t="s">
        <v>382</v>
      </c>
      <c r="D70" s="98">
        <v>9274630</v>
      </c>
      <c r="E70" s="139" t="s">
        <v>413</v>
      </c>
      <c r="F70" s="139"/>
      <c r="G70" s="237"/>
      <c r="H70" s="236">
        <f>IFERROR(INDEX(RemainingOnBoard_RAW!U:U,MATCH('IMO 2020_Operator''s Comment'!D70,RemainingOnBoard_RAW!B:B,0))," ")</f>
        <v>43779.375</v>
      </c>
      <c r="I70" s="186">
        <f>IFERROR(INDEX(RemainingOnBoard_RAW!V:V,MATCH('IMO 2020_Operator''s Comment'!D70,RemainingOnBoard_RAW!B:B,0))," ")</f>
        <v>157.91999999999999</v>
      </c>
      <c r="J70" s="193">
        <f>IFERROR(INDEX(RemainingOnBoard_RAW!W:W,MATCH('IMO 2020_Operator''s Comment'!D70,RemainingOnBoard_RAW!B:B,0)),"")</f>
        <v>0</v>
      </c>
      <c r="K70" s="193">
        <f>IFERROR(INDEX(RemainingOnBoard_RAW!X:X,MATCH('IMO 2020_Operator''s Comment'!D70,RemainingOnBoard_RAW!B:B,0)),"")</f>
        <v>0</v>
      </c>
      <c r="L70" s="193">
        <f>IFERROR(INDEX(RemainingOnBoard_RAW!Y:Y,MATCH('IMO 2020_Operator''s Comment'!D70,RemainingOnBoard_RAW!B:B,0)),"")</f>
        <v>117.7</v>
      </c>
      <c r="M70" s="193"/>
      <c r="N70" s="193">
        <f>IFERROR(INDEX(RemainingOnBoard_RAW!AJ:AJ,MATCH('IMO 2020_Operator''s Comment'!D70,RemainingOnBoard_RAW!B:B,0))," ")</f>
        <v>1318.1410000000001</v>
      </c>
      <c r="O70" s="193">
        <f>IFERROR(INDEX(RemainingOnBoard_RAW!AK:AK,MATCH('IMO 2020_Operator''s Comment'!D70,RemainingOnBoard_RAW!B:B,0))," ")</f>
        <v>1303.069</v>
      </c>
      <c r="P70" s="193">
        <f>IFERROR(INDEX(RemainingOnBoard_RAW!AL:AL,MATCH('IMO 2020_Operator''s Comment'!D70,RemainingOnBoard_RAW!B:B,0))," ")</f>
        <v>0</v>
      </c>
      <c r="Q70" s="193">
        <f>IFERROR(INDEX(RemainingOnBoard_RAW!AM:AM,MATCH('IMO 2020_Operator''s Comment'!D70,RemainingOnBoard_RAW!B:B,0))," ")</f>
        <v>921.95299999999997</v>
      </c>
      <c r="S70" s="195">
        <v>0.45</v>
      </c>
      <c r="T70" s="195">
        <v>0.05</v>
      </c>
      <c r="U70" s="195">
        <v>0.17499999999999999</v>
      </c>
      <c r="V70" s="195">
        <v>0.32500000000000001</v>
      </c>
      <c r="X70" s="196">
        <f>INDEX(Handy!T:T,MATCH('IMO 2020_Operator''s Comment'!E70,Handy!B:B,0))</f>
        <v>3.6</v>
      </c>
      <c r="Y70" s="196">
        <f>INDEX(Handy!U:U,MATCH('IMO 2020_Operator''s Comment'!E70,Handy!B:B,0))</f>
        <v>18.7</v>
      </c>
      <c r="Z70" s="196">
        <f>INDEX(Handy!V:V,MATCH('IMO 2020_Operator''s Comment'!E70,Handy!B:B,0))</f>
        <v>25.9</v>
      </c>
      <c r="AA70" s="196">
        <f>INDEX(Handy!W:W,MATCH('IMO 2020_Operator''s Comment'!E70,Handy!B:B,0))</f>
        <v>28.7</v>
      </c>
      <c r="AB70" s="196">
        <f t="shared" si="0"/>
        <v>16.414999999999999</v>
      </c>
      <c r="AC70" s="196">
        <f>IFERROR(INDEX('Monthly_Consumption _Trend'!R:R,MATCH('IMO 2020_Operator''s Comment'!D70,'Monthly_Consumption _Trend'!D:D,0))/30,"")</f>
        <v>6.1739277777777781</v>
      </c>
      <c r="AD70" s="196">
        <f t="shared" si="3"/>
        <v>6.1739277777777781</v>
      </c>
      <c r="AF70" s="197">
        <f t="shared" si="25"/>
        <v>0.37202381036379079</v>
      </c>
      <c r="AG70" s="197">
        <f t="shared" si="2"/>
        <v>0.62797618963620927</v>
      </c>
      <c r="AH70" s="197"/>
      <c r="AI70" s="197"/>
      <c r="AJ70" s="196">
        <f t="shared" si="4"/>
        <v>568.00135555555562</v>
      </c>
      <c r="AK70" s="196">
        <f t="shared" si="5"/>
        <v>376.60959444444444</v>
      </c>
      <c r="AL70" s="196">
        <f t="shared" si="6"/>
        <v>191.39176111111112</v>
      </c>
      <c r="AM70" s="196">
        <f t="shared" si="7"/>
        <v>92.608916666666673</v>
      </c>
      <c r="AN70" s="198">
        <v>5</v>
      </c>
      <c r="AO70" s="263" t="str">
        <f>INDEX([1]Handy!$D:$D,MATCH(E70,[1]Handy!$B:$B,0))</f>
        <v>5 pcs. 358,6/ 131,8/ 172,7/ 338,5/ 251,9</v>
      </c>
      <c r="AP70" s="263" t="str">
        <f>INDEX([1]Handy!$E:$E,MATCH(E70,[1]Handy!$B:$B,0))</f>
        <v>2 pcs. 34,3/ 34,3</v>
      </c>
      <c r="AQ70" s="263" t="str">
        <f>INDEX([1]Handy!$F:$F,MATCH(E70,[1]Handy!$B:$B,0))</f>
        <v>2 pcs. 39,8/ 39,8</v>
      </c>
      <c r="AR70" s="268">
        <f>INDEX([1]Handy!$J:$J,MATCH(E70,[1]Handy!$B:$B,0))</f>
        <v>0.95</v>
      </c>
      <c r="AT70" s="196">
        <f t="shared" si="8"/>
        <v>191.39176111111112</v>
      </c>
      <c r="AU70" s="196">
        <f t="shared" si="9"/>
        <v>123.47855555555556</v>
      </c>
      <c r="AV70" s="196">
        <f t="shared" si="10"/>
        <v>92.608916666666673</v>
      </c>
      <c r="AW70" s="199" t="s">
        <v>529</v>
      </c>
      <c r="AY70" s="199" t="str">
        <f t="shared" si="29"/>
        <v>Okay</v>
      </c>
      <c r="AZ70" s="199" t="str">
        <f t="shared" si="29"/>
        <v>High Stock</v>
      </c>
      <c r="BA70" s="199" t="str">
        <f t="shared" si="29"/>
        <v>High Stock</v>
      </c>
      <c r="BC70" s="191">
        <f t="shared" si="12"/>
        <v>0</v>
      </c>
      <c r="BD70" s="191">
        <f t="shared" si="12"/>
        <v>34.441444444444429</v>
      </c>
      <c r="BE70" s="191">
        <f t="shared" si="13"/>
        <v>65.311083333333315</v>
      </c>
      <c r="BF70" s="139" t="s">
        <v>999</v>
      </c>
      <c r="BH70" s="287">
        <v>358.6</v>
      </c>
      <c r="BI70" s="286" t="s">
        <v>613</v>
      </c>
      <c r="BJ70" s="287">
        <v>131.80000000000001</v>
      </c>
      <c r="BK70" s="286" t="s">
        <v>613</v>
      </c>
      <c r="BL70" s="287">
        <v>172.7</v>
      </c>
      <c r="BM70" s="286" t="s">
        <v>613</v>
      </c>
      <c r="BN70" s="287">
        <v>338.5</v>
      </c>
      <c r="BO70" s="286" t="s">
        <v>613</v>
      </c>
      <c r="BP70" s="287">
        <v>251.9</v>
      </c>
      <c r="BQ70" s="286" t="s">
        <v>613</v>
      </c>
      <c r="BR70" s="287"/>
      <c r="BS70" s="287">
        <v>34.299999999999997</v>
      </c>
      <c r="BT70" s="286" t="s">
        <v>613</v>
      </c>
      <c r="BU70" s="287">
        <v>34.299999999999997</v>
      </c>
      <c r="BV70" s="286" t="s">
        <v>613</v>
      </c>
      <c r="BX70" s="287">
        <v>39.799999999999997</v>
      </c>
      <c r="BY70" s="286" t="s">
        <v>613</v>
      </c>
      <c r="BZ70" s="287">
        <v>39.799999999999997</v>
      </c>
      <c r="CA70" s="286" t="s">
        <v>613</v>
      </c>
      <c r="CB70" s="287"/>
      <c r="CC70" s="287"/>
      <c r="CG70" s="192">
        <f t="shared" si="34"/>
        <v>0</v>
      </c>
      <c r="CH70" s="192" t="str">
        <f>INDEX('[2]Tank Cleaning Status'!$P:$P, MATCH(E70,'[2]Tank Cleaning Status'!$E:$E,0))</f>
        <v>Yes</v>
      </c>
      <c r="CI70" s="192">
        <f t="shared" si="35"/>
        <v>0</v>
      </c>
      <c r="CJ70" s="192" t="str">
        <f>INDEX('[2]Tank Cleaning Status'!$R:$R, MATCH(E70,'[2]Tank Cleaning Status'!$E:$E,0))</f>
        <v>Yes</v>
      </c>
      <c r="CK70" s="192">
        <f t="shared" si="36"/>
        <v>0</v>
      </c>
      <c r="CL70" s="192" t="str">
        <f>INDEX('[2]Tank Cleaning Status'!$T:$T, MATCH(E70,'[2]Tank Cleaning Status'!$E:$E,0))</f>
        <v>Yes</v>
      </c>
      <c r="CM70" s="192">
        <f t="shared" si="37"/>
        <v>0</v>
      </c>
      <c r="CN70" s="192" t="str">
        <f>INDEX('[2]Tank Cleaning Status'!$V:$V, MATCH(E70,'[2]Tank Cleaning Status'!$E:$E,0))</f>
        <v>Yes</v>
      </c>
      <c r="CO70" s="192">
        <f t="shared" si="38"/>
        <v>0</v>
      </c>
      <c r="CP70" s="192" t="str">
        <f>INDEX('[2]Tank Cleaning Status'!$X:$X, MATCH(E70,'[2]Tank Cleaning Status'!$E:$E,0))</f>
        <v>Yes</v>
      </c>
      <c r="CQ70" s="199"/>
      <c r="CR70" s="192">
        <f t="shared" si="39"/>
        <v>0</v>
      </c>
      <c r="CS70" s="192" t="str">
        <f>INDEX('[2]Tank Cleaning Status'!$AA:$AA, MATCH(E70,'[2]Tank Cleaning Status'!$E:$E,0))</f>
        <v>Yes</v>
      </c>
      <c r="CT70" s="192">
        <f t="shared" si="40"/>
        <v>0</v>
      </c>
      <c r="CU70" s="192" t="str">
        <f>INDEX('[2]Tank Cleaning Status'!$AC:$AC, MATCH(E70,'[2]Tank Cleaning Status'!$E:$E,0))</f>
        <v>Yes</v>
      </c>
      <c r="CV70" s="199"/>
      <c r="CW70" s="192">
        <f t="shared" si="41"/>
        <v>0</v>
      </c>
      <c r="CX70" s="192" t="str">
        <f>INDEX('[2]Tank Cleaning Status'!$AF:$AF, MATCH(E70,'[2]Tank Cleaning Status'!$E:$E,0))</f>
        <v>Yes</v>
      </c>
      <c r="CY70" s="192">
        <f t="shared" si="42"/>
        <v>0</v>
      </c>
      <c r="CZ70" s="192" t="str">
        <f>INDEX('[2]Tank Cleaning Status'!$AH:$AH, MATCH(E70,'[2]Tank Cleaning Status'!$E:$E,0))</f>
        <v>Yes</v>
      </c>
      <c r="DA70" s="192"/>
      <c r="DB70" s="192">
        <f>INDEX('[2]Tank Cleaning Status'!$AJ:$AJ, MATCH(E70,'[2]Tank Cleaning Status'!$E:$E,0))</f>
        <v>0</v>
      </c>
    </row>
    <row r="71" spans="1:106" s="194" customFormat="1" ht="26.25" x14ac:dyDescent="0.25">
      <c r="A71" s="247">
        <f>INDEX('[4]Handy -MR - LR2 Operators'!$H:$H,MATCH(E71,'[4]Handy -MR - LR2 Operators'!$B:$B,0))</f>
        <v>0</v>
      </c>
      <c r="B71" s="247" t="s">
        <v>393</v>
      </c>
      <c r="C71" s="98" t="s">
        <v>382</v>
      </c>
      <c r="D71" s="98">
        <v>9274654</v>
      </c>
      <c r="E71" s="139" t="s">
        <v>414</v>
      </c>
      <c r="F71" s="139"/>
      <c r="G71" s="237"/>
      <c r="H71" s="236">
        <f>IFERROR(INDEX(RemainingOnBoard_RAW!U:U,MATCH('IMO 2020_Operator''s Comment'!D71,RemainingOnBoard_RAW!B:B,0))," ")</f>
        <v>43780.658333333333</v>
      </c>
      <c r="I71" s="186">
        <f>IFERROR(INDEX(RemainingOnBoard_RAW!V:V,MATCH('IMO 2020_Operator''s Comment'!D71,RemainingOnBoard_RAW!B:B,0))," ")</f>
        <v>79.900000000000006</v>
      </c>
      <c r="J71" s="193">
        <f>IFERROR(INDEX(RemainingOnBoard_RAW!W:W,MATCH('IMO 2020_Operator''s Comment'!D71,RemainingOnBoard_RAW!B:B,0)),"")</f>
        <v>523.29999999999995</v>
      </c>
      <c r="K71" s="193">
        <f>IFERROR(INDEX(RemainingOnBoard_RAW!X:X,MATCH('IMO 2020_Operator''s Comment'!D71,RemainingOnBoard_RAW!B:B,0)),"")</f>
        <v>0</v>
      </c>
      <c r="L71" s="193">
        <f>IFERROR(INDEX(RemainingOnBoard_RAW!Y:Y,MATCH('IMO 2020_Operator''s Comment'!D71,RemainingOnBoard_RAW!B:B,0)),"")</f>
        <v>121.72</v>
      </c>
      <c r="M71" s="193"/>
      <c r="N71" s="193">
        <f>IFERROR(INDEX(RemainingOnBoard_RAW!AJ:AJ,MATCH('IMO 2020_Operator''s Comment'!D71,RemainingOnBoard_RAW!B:B,0))," ")</f>
        <v>1607.38</v>
      </c>
      <c r="O71" s="193">
        <f>IFERROR(INDEX(RemainingOnBoard_RAW!AK:AK,MATCH('IMO 2020_Operator''s Comment'!D71,RemainingOnBoard_RAW!B:B,0))," ")</f>
        <v>2796.83</v>
      </c>
      <c r="P71" s="193">
        <f>IFERROR(INDEX(RemainingOnBoard_RAW!AL:AL,MATCH('IMO 2020_Operator''s Comment'!D71,RemainingOnBoard_RAW!B:B,0))," ")</f>
        <v>0</v>
      </c>
      <c r="Q71" s="193">
        <f>IFERROR(INDEX(RemainingOnBoard_RAW!AM:AM,MATCH('IMO 2020_Operator''s Comment'!D71,RemainingOnBoard_RAW!B:B,0))," ")</f>
        <v>468.34500000000003</v>
      </c>
      <c r="S71" s="195">
        <v>0.45</v>
      </c>
      <c r="T71" s="195">
        <v>0.05</v>
      </c>
      <c r="U71" s="195">
        <v>0.17499999999999999</v>
      </c>
      <c r="V71" s="195">
        <v>0.32500000000000001</v>
      </c>
      <c r="X71" s="196">
        <f>INDEX(Handy!T:T,MATCH('IMO 2020_Operator''s Comment'!E71,Handy!B:B,0))</f>
        <v>3.9</v>
      </c>
      <c r="Y71" s="196">
        <f>INDEX(Handy!U:U,MATCH('IMO 2020_Operator''s Comment'!E71,Handy!B:B,0))</f>
        <v>19.5</v>
      </c>
      <c r="Z71" s="196">
        <f>INDEX(Handy!V:V,MATCH('IMO 2020_Operator''s Comment'!E71,Handy!B:B,0))</f>
        <v>25.8</v>
      </c>
      <c r="AA71" s="196">
        <f>INDEX(Handy!W:W,MATCH('IMO 2020_Operator''s Comment'!E71,Handy!B:B,0))</f>
        <v>28.3</v>
      </c>
      <c r="AB71" s="196">
        <f t="shared" si="0"/>
        <v>16.442499999999999</v>
      </c>
      <c r="AC71" s="196">
        <f>IFERROR(INDEX('Monthly_Consumption _Trend'!R:R,MATCH('IMO 2020_Operator''s Comment'!D71,'Monthly_Consumption _Trend'!D:D,0))/30,"")</f>
        <v>10.715866666666667</v>
      </c>
      <c r="AD71" s="196">
        <f t="shared" si="3"/>
        <v>10.715866666666667</v>
      </c>
      <c r="AF71" s="197">
        <f t="shared" si="25"/>
        <v>0.32988442408551572</v>
      </c>
      <c r="AG71" s="197">
        <f t="shared" si="2"/>
        <v>0.67011557591448434</v>
      </c>
      <c r="AH71" s="197"/>
      <c r="AI71" s="197"/>
      <c r="AJ71" s="196">
        <f t="shared" si="4"/>
        <v>985.85973333333334</v>
      </c>
      <c r="AK71" s="196">
        <f t="shared" si="5"/>
        <v>653.66786666666667</v>
      </c>
      <c r="AL71" s="196">
        <f t="shared" si="6"/>
        <v>332.19186666666667</v>
      </c>
      <c r="AM71" s="196">
        <f t="shared" si="7"/>
        <v>160.738</v>
      </c>
      <c r="AN71" s="198">
        <v>5</v>
      </c>
      <c r="AO71" s="263" t="str">
        <f>INDEX([1]Handy!$D:$D,MATCH(E71,[1]Handy!$B:$B,0))</f>
        <v>5 pcs. 365,9/ 134,4/ 176,2/ 345,4/ 257,1</v>
      </c>
      <c r="AP71" s="263" t="str">
        <f>INDEX([1]Handy!$E:$E,MATCH(E71,[1]Handy!$B:$B,0))</f>
        <v>2 pcs.40,6/ 40,6</v>
      </c>
      <c r="AQ71" s="263" t="str">
        <f>INDEX([1]Handy!$F:$F,MATCH(E71,[1]Handy!$B:$B,0))</f>
        <v>2 pcs. 35,0/ 35,0</v>
      </c>
      <c r="AR71" s="268">
        <f>INDEX([1]Handy!$J:$J,MATCH(E71,[1]Handy!$B:$B,0))</f>
        <v>0.95</v>
      </c>
      <c r="AT71" s="196">
        <f t="shared" si="8"/>
        <v>332.19186666666667</v>
      </c>
      <c r="AU71" s="196">
        <f t="shared" si="9"/>
        <v>214.31733333333335</v>
      </c>
      <c r="AV71" s="196">
        <f t="shared" si="10"/>
        <v>160.738</v>
      </c>
      <c r="AW71" s="199" t="s">
        <v>529</v>
      </c>
      <c r="AY71" s="199" t="str">
        <f t="shared" si="29"/>
        <v>Okay</v>
      </c>
      <c r="AZ71" s="199" t="str">
        <f t="shared" si="29"/>
        <v>Okay</v>
      </c>
      <c r="BA71" s="199" t="str">
        <f t="shared" si="29"/>
        <v>Okay</v>
      </c>
      <c r="BC71" s="191">
        <f t="shared" si="12"/>
        <v>0</v>
      </c>
      <c r="BD71" s="191">
        <f t="shared" si="12"/>
        <v>0</v>
      </c>
      <c r="BE71" s="191">
        <f t="shared" si="13"/>
        <v>0</v>
      </c>
      <c r="BF71" s="139"/>
      <c r="BH71" s="287">
        <v>365.9</v>
      </c>
      <c r="BI71" s="286" t="s">
        <v>613</v>
      </c>
      <c r="BJ71" s="287">
        <v>134.4</v>
      </c>
      <c r="BK71" s="286" t="s">
        <v>612</v>
      </c>
      <c r="BL71" s="287">
        <v>176.2</v>
      </c>
      <c r="BM71" s="286" t="s">
        <v>612</v>
      </c>
      <c r="BN71" s="287">
        <v>345.4</v>
      </c>
      <c r="BO71" s="286" t="s">
        <v>612</v>
      </c>
      <c r="BP71" s="287">
        <v>257.10000000000002</v>
      </c>
      <c r="BQ71" s="286" t="s">
        <v>612</v>
      </c>
      <c r="BR71" s="287"/>
      <c r="BS71" s="287">
        <v>40.6</v>
      </c>
      <c r="BT71" s="286" t="s">
        <v>612</v>
      </c>
      <c r="BU71" s="287">
        <v>40.6</v>
      </c>
      <c r="BV71" s="286" t="s">
        <v>613</v>
      </c>
      <c r="BX71" s="287">
        <v>35</v>
      </c>
      <c r="BY71" s="286" t="s">
        <v>612</v>
      </c>
      <c r="BZ71" s="287">
        <v>35</v>
      </c>
      <c r="CA71" s="286" t="s">
        <v>612</v>
      </c>
      <c r="CB71" s="287"/>
      <c r="CC71" s="287"/>
      <c r="CG71" s="192">
        <f t="shared" si="34"/>
        <v>0</v>
      </c>
      <c r="CH71" s="192" t="str">
        <f>INDEX('[2]Tank Cleaning Status'!$P:$P, MATCH(E71,'[2]Tank Cleaning Status'!$E:$E,0))</f>
        <v>Yes</v>
      </c>
      <c r="CI71" s="192">
        <f t="shared" si="35"/>
        <v>0</v>
      </c>
      <c r="CJ71" s="192" t="str">
        <f>INDEX('[2]Tank Cleaning Status'!$R:$R, MATCH(E71,'[2]Tank Cleaning Status'!$E:$E,0))</f>
        <v>No</v>
      </c>
      <c r="CK71" s="192">
        <f t="shared" si="36"/>
        <v>0</v>
      </c>
      <c r="CL71" s="192" t="str">
        <f>INDEX('[2]Tank Cleaning Status'!$T:$T, MATCH(E71,'[2]Tank Cleaning Status'!$E:$E,0))</f>
        <v>No</v>
      </c>
      <c r="CM71" s="192">
        <f t="shared" si="37"/>
        <v>0</v>
      </c>
      <c r="CN71" s="192" t="str">
        <f>INDEX('[2]Tank Cleaning Status'!$V:$V, MATCH(E71,'[2]Tank Cleaning Status'!$E:$E,0))</f>
        <v>No</v>
      </c>
      <c r="CO71" s="192">
        <f t="shared" si="38"/>
        <v>0</v>
      </c>
      <c r="CP71" s="192" t="str">
        <f>INDEX('[2]Tank Cleaning Status'!$X:$X, MATCH(E71,'[2]Tank Cleaning Status'!$E:$E,0))</f>
        <v>No</v>
      </c>
      <c r="CQ71" s="199"/>
      <c r="CR71" s="192">
        <f t="shared" si="39"/>
        <v>0</v>
      </c>
      <c r="CS71" s="192" t="str">
        <f>INDEX('[2]Tank Cleaning Status'!$AA:$AA, MATCH(E71,'[2]Tank Cleaning Status'!$E:$E,0))</f>
        <v>No</v>
      </c>
      <c r="CT71" s="192">
        <f t="shared" si="40"/>
        <v>0</v>
      </c>
      <c r="CU71" s="192" t="str">
        <f>INDEX('[2]Tank Cleaning Status'!$AC:$AC, MATCH(E71,'[2]Tank Cleaning Status'!$E:$E,0))</f>
        <v>Yes</v>
      </c>
      <c r="CV71" s="199"/>
      <c r="CW71" s="192">
        <f t="shared" si="41"/>
        <v>0</v>
      </c>
      <c r="CX71" s="192" t="str">
        <f>INDEX('[2]Tank Cleaning Status'!$AF:$AF, MATCH(E71,'[2]Tank Cleaning Status'!$E:$E,0))</f>
        <v>No</v>
      </c>
      <c r="CY71" s="192">
        <f t="shared" si="42"/>
        <v>0</v>
      </c>
      <c r="CZ71" s="192" t="str">
        <f>INDEX('[2]Tank Cleaning Status'!$AH:$AH, MATCH(E71,'[2]Tank Cleaning Status'!$E:$E,0))</f>
        <v>No</v>
      </c>
      <c r="DA71" s="192"/>
      <c r="DB71" s="192">
        <f>INDEX('[2]Tank Cleaning Status'!$AJ:$AJ, MATCH(E71,'[2]Tank Cleaning Status'!$E:$E,0))</f>
        <v>0</v>
      </c>
    </row>
    <row r="72" spans="1:106" s="194" customFormat="1" ht="26.25" x14ac:dyDescent="0.25">
      <c r="A72" s="247">
        <f>INDEX('[4]Handy -MR - LR2 Operators'!$H:$H,MATCH(E72,'[4]Handy -MR - LR2 Operators'!$B:$B,0))</f>
        <v>0</v>
      </c>
      <c r="B72" s="247" t="s">
        <v>393</v>
      </c>
      <c r="C72" s="98" t="s">
        <v>382</v>
      </c>
      <c r="D72" s="98">
        <v>9274678</v>
      </c>
      <c r="E72" s="139" t="s">
        <v>415</v>
      </c>
      <c r="F72" s="139"/>
      <c r="G72" s="237"/>
      <c r="H72" s="236">
        <f>IFERROR(INDEX(RemainingOnBoard_RAW!U:U,MATCH('IMO 2020_Operator''s Comment'!D72,RemainingOnBoard_RAW!B:B,0))," ")</f>
        <v>43781.375</v>
      </c>
      <c r="I72" s="186">
        <f>IFERROR(INDEX(RemainingOnBoard_RAW!V:V,MATCH('IMO 2020_Operator''s Comment'!D72,RemainingOnBoard_RAW!B:B,0))," ")</f>
        <v>6.6</v>
      </c>
      <c r="J72" s="193">
        <f>IFERROR(INDEX(RemainingOnBoard_RAW!W:W,MATCH('IMO 2020_Operator''s Comment'!D72,RemainingOnBoard_RAW!B:B,0)),"")</f>
        <v>0</v>
      </c>
      <c r="K72" s="193">
        <f>IFERROR(INDEX(RemainingOnBoard_RAW!X:X,MATCH('IMO 2020_Operator''s Comment'!D72,RemainingOnBoard_RAW!B:B,0)),"")</f>
        <v>0</v>
      </c>
      <c r="L72" s="193">
        <f>IFERROR(INDEX(RemainingOnBoard_RAW!Y:Y,MATCH('IMO 2020_Operator''s Comment'!D72,RemainingOnBoard_RAW!B:B,0)),"")</f>
        <v>294.89999999999998</v>
      </c>
      <c r="M72" s="193"/>
      <c r="N72" s="193">
        <f>IFERROR(INDEX(RemainingOnBoard_RAW!AJ:AJ,MATCH('IMO 2020_Operator''s Comment'!D72,RemainingOnBoard_RAW!B:B,0))," ")</f>
        <v>1165.9000000000001</v>
      </c>
      <c r="O72" s="193">
        <f>IFERROR(INDEX(RemainingOnBoard_RAW!AK:AK,MATCH('IMO 2020_Operator''s Comment'!D72,RemainingOnBoard_RAW!B:B,0))," ")</f>
        <v>0</v>
      </c>
      <c r="P72" s="193">
        <f>IFERROR(INDEX(RemainingOnBoard_RAW!AL:AL,MATCH('IMO 2020_Operator''s Comment'!D72,RemainingOnBoard_RAW!B:B,0))," ")</f>
        <v>0</v>
      </c>
      <c r="Q72" s="193">
        <f>IFERROR(INDEX(RemainingOnBoard_RAW!AM:AM,MATCH('IMO 2020_Operator''s Comment'!D72,RemainingOnBoard_RAW!B:B,0))," ")</f>
        <v>2862.4</v>
      </c>
      <c r="S72" s="195">
        <v>0.45</v>
      </c>
      <c r="T72" s="195">
        <v>0.05</v>
      </c>
      <c r="U72" s="195">
        <v>0.17499999999999999</v>
      </c>
      <c r="V72" s="195">
        <v>0.32500000000000001</v>
      </c>
      <c r="X72" s="196">
        <f>INDEX(Handy!T:T,MATCH('IMO 2020_Operator''s Comment'!E72,Handy!B:B,0))</f>
        <v>2.9</v>
      </c>
      <c r="Y72" s="196">
        <f>INDEX(Handy!U:U,MATCH('IMO 2020_Operator''s Comment'!E72,Handy!B:B,0))</f>
        <v>18.399999999999999</v>
      </c>
      <c r="Z72" s="196">
        <f>INDEX(Handy!V:V,MATCH('IMO 2020_Operator''s Comment'!E72,Handy!B:B,0))</f>
        <v>24.7</v>
      </c>
      <c r="AA72" s="196">
        <f>INDEX(Handy!W:W,MATCH('IMO 2020_Operator''s Comment'!E72,Handy!B:B,0))</f>
        <v>27</v>
      </c>
      <c r="AB72" s="196">
        <f t="shared" ref="AB72:AB139" si="43">IFERROR(SUMPRODUCT(S72:V72,X72:AA72),"")</f>
        <v>15.3225</v>
      </c>
      <c r="AC72" s="196">
        <f>IFERROR(INDEX('Monthly_Consumption _Trend'!R:R,MATCH('IMO 2020_Operator''s Comment'!D72,'Monthly_Consumption _Trend'!D:D,0))/30,"")</f>
        <v>6.427777777777778</v>
      </c>
      <c r="AD72" s="196">
        <f t="shared" si="3"/>
        <v>6.427777777777778</v>
      </c>
      <c r="AF72" s="197">
        <f t="shared" si="25"/>
        <v>0.28942730183948567</v>
      </c>
      <c r="AG72" s="197">
        <f t="shared" ref="AG72:AG139" si="44">IFERROR(1-AF72,"")</f>
        <v>0.71057269816051427</v>
      </c>
      <c r="AH72" s="197"/>
      <c r="AI72" s="197"/>
      <c r="AJ72" s="196">
        <f t="shared" si="4"/>
        <v>591.35555555555561</v>
      </c>
      <c r="AK72" s="196">
        <f t="shared" si="5"/>
        <v>392.09444444444443</v>
      </c>
      <c r="AL72" s="196">
        <f t="shared" si="6"/>
        <v>199.26111111111112</v>
      </c>
      <c r="AM72" s="196">
        <f t="shared" si="7"/>
        <v>96.416666666666671</v>
      </c>
      <c r="AN72" s="198">
        <v>4</v>
      </c>
      <c r="AO72" s="263" t="str">
        <f>INDEX([1]Handy!$D:$D,MATCH(E72,[1]Handy!$B:$B,0))</f>
        <v>4 pcs. 134,4/ 176,2/ 345,4/ 257,1</v>
      </c>
      <c r="AP72" s="263" t="str">
        <f>INDEX([1]Handy!$E:$E,MATCH(E72,[1]Handy!$B:$B,0))</f>
        <v>2 pcs. 35,0/ 35,0</v>
      </c>
      <c r="AQ72" s="263" t="str">
        <f>INDEX([1]Handy!$F:$F,MATCH(E72,[1]Handy!$B:$B,0))</f>
        <v>2 pcs. 40,6/ 40,6</v>
      </c>
      <c r="AR72" s="268">
        <f>INDEX([1]Handy!$J:$J,MATCH(E72,[1]Handy!$B:$B,0))</f>
        <v>0.95</v>
      </c>
      <c r="AT72" s="196">
        <f t="shared" si="8"/>
        <v>199.26111111111112</v>
      </c>
      <c r="AU72" s="196">
        <f t="shared" si="9"/>
        <v>128.55555555555557</v>
      </c>
      <c r="AV72" s="196">
        <f t="shared" si="10"/>
        <v>96.416666666666671</v>
      </c>
      <c r="AW72" s="199" t="s">
        <v>529</v>
      </c>
      <c r="AY72" s="199" t="str">
        <f t="shared" si="29"/>
        <v>Okay</v>
      </c>
      <c r="AZ72" s="199" t="str">
        <f t="shared" si="29"/>
        <v>Okay</v>
      </c>
      <c r="BA72" s="199" t="str">
        <f t="shared" si="29"/>
        <v>Okay</v>
      </c>
      <c r="BC72" s="191">
        <f t="shared" si="12"/>
        <v>0</v>
      </c>
      <c r="BD72" s="191">
        <f t="shared" si="12"/>
        <v>0</v>
      </c>
      <c r="BE72" s="191">
        <f t="shared" si="13"/>
        <v>0</v>
      </c>
      <c r="BF72" s="139"/>
      <c r="BH72" s="287">
        <v>134.4</v>
      </c>
      <c r="BI72" s="286" t="s">
        <v>612</v>
      </c>
      <c r="BJ72" s="287">
        <v>176.2</v>
      </c>
      <c r="BK72" s="286" t="s">
        <v>612</v>
      </c>
      <c r="BL72" s="287">
        <v>345.4</v>
      </c>
      <c r="BM72" s="286" t="s">
        <v>612</v>
      </c>
      <c r="BN72" s="287">
        <v>257.10000000000002</v>
      </c>
      <c r="BO72" s="286" t="s">
        <v>612</v>
      </c>
      <c r="BP72" s="287"/>
      <c r="BQ72" s="287"/>
      <c r="BR72" s="287"/>
      <c r="BS72" s="287">
        <v>35</v>
      </c>
      <c r="BT72" s="286" t="s">
        <v>613</v>
      </c>
      <c r="BU72" s="287">
        <v>35</v>
      </c>
      <c r="BV72" s="286" t="s">
        <v>612</v>
      </c>
      <c r="BX72" s="287">
        <v>40.6</v>
      </c>
      <c r="BY72" s="286" t="s">
        <v>613</v>
      </c>
      <c r="BZ72" s="287">
        <v>40.6</v>
      </c>
      <c r="CA72" s="286" t="s">
        <v>612</v>
      </c>
      <c r="CB72" s="287"/>
      <c r="CC72" s="287"/>
      <c r="CG72" s="192">
        <f t="shared" si="34"/>
        <v>0</v>
      </c>
      <c r="CH72" s="192" t="str">
        <f>INDEX('[2]Tank Cleaning Status'!$P:$P, MATCH(E72,'[2]Tank Cleaning Status'!$E:$E,0))</f>
        <v>No</v>
      </c>
      <c r="CI72" s="192">
        <f t="shared" si="35"/>
        <v>0</v>
      </c>
      <c r="CJ72" s="192" t="str">
        <f>INDEX('[2]Tank Cleaning Status'!$R:$R, MATCH(E72,'[2]Tank Cleaning Status'!$E:$E,0))</f>
        <v>No</v>
      </c>
      <c r="CK72" s="192">
        <f t="shared" si="36"/>
        <v>0</v>
      </c>
      <c r="CL72" s="192" t="str">
        <f>INDEX('[2]Tank Cleaning Status'!$T:$T, MATCH(E72,'[2]Tank Cleaning Status'!$E:$E,0))</f>
        <v>No</v>
      </c>
      <c r="CM72" s="192">
        <f t="shared" si="37"/>
        <v>0</v>
      </c>
      <c r="CN72" s="192" t="str">
        <f>INDEX('[2]Tank Cleaning Status'!$V:$V, MATCH(E72,'[2]Tank Cleaning Status'!$E:$E,0))</f>
        <v>No</v>
      </c>
      <c r="CO72" s="192">
        <f t="shared" si="38"/>
        <v>0</v>
      </c>
      <c r="CP72" s="192">
        <f>INDEX('[2]Tank Cleaning Status'!$X:$X, MATCH(E72,'[2]Tank Cleaning Status'!$E:$E,0))</f>
        <v>0</v>
      </c>
      <c r="CQ72" s="199"/>
      <c r="CR72" s="192">
        <f t="shared" si="39"/>
        <v>0</v>
      </c>
      <c r="CS72" s="192" t="str">
        <f>INDEX('[2]Tank Cleaning Status'!$AA:$AA, MATCH(E72,'[2]Tank Cleaning Status'!$E:$E,0))</f>
        <v>Yes</v>
      </c>
      <c r="CT72" s="192">
        <f t="shared" si="40"/>
        <v>0</v>
      </c>
      <c r="CU72" s="192" t="str">
        <f>INDEX('[2]Tank Cleaning Status'!$AC:$AC, MATCH(E72,'[2]Tank Cleaning Status'!$E:$E,0))</f>
        <v>No</v>
      </c>
      <c r="CV72" s="199"/>
      <c r="CW72" s="192">
        <f t="shared" si="41"/>
        <v>0</v>
      </c>
      <c r="CX72" s="192" t="str">
        <f>INDEX('[2]Tank Cleaning Status'!$AF:$AF, MATCH(E72,'[2]Tank Cleaning Status'!$E:$E,0))</f>
        <v>Yes</v>
      </c>
      <c r="CY72" s="192">
        <f t="shared" si="42"/>
        <v>0</v>
      </c>
      <c r="CZ72" s="192" t="str">
        <f>INDEX('[2]Tank Cleaning Status'!$AH:$AH, MATCH(E72,'[2]Tank Cleaning Status'!$E:$E,0))</f>
        <v>No</v>
      </c>
      <c r="DA72" s="192"/>
      <c r="DB72" s="192">
        <f>INDEX('[2]Tank Cleaning Status'!$AJ:$AJ, MATCH(E72,'[2]Tank Cleaning Status'!$E:$E,0))</f>
        <v>0</v>
      </c>
    </row>
    <row r="73" spans="1:106" s="194" customFormat="1" x14ac:dyDescent="0.25">
      <c r="A73" s="247" t="str">
        <f>INDEX('[4]Handy -MR - LR2 Operators'!$H:$H,MATCH(E73,'[4]Handy -MR - LR2 Operators'!$B:$B,0))</f>
        <v>SJB</v>
      </c>
      <c r="B73" s="247" t="s">
        <v>393</v>
      </c>
      <c r="C73" s="98" t="s">
        <v>382</v>
      </c>
      <c r="D73" s="98">
        <v>9316608</v>
      </c>
      <c r="E73" s="139" t="s">
        <v>416</v>
      </c>
      <c r="F73" s="139"/>
      <c r="G73" s="237"/>
      <c r="H73" s="236">
        <f>IFERROR(INDEX(RemainingOnBoard_RAW!U:U,MATCH('IMO 2020_Operator''s Comment'!D73,RemainingOnBoard_RAW!B:B,0))," ")</f>
        <v>43780.458333333336</v>
      </c>
      <c r="I73" s="186">
        <f>IFERROR(INDEX(RemainingOnBoard_RAW!V:V,MATCH('IMO 2020_Operator''s Comment'!D73,RemainingOnBoard_RAW!B:B,0))," ")</f>
        <v>134.46</v>
      </c>
      <c r="J73" s="193">
        <f>IFERROR(INDEX(RemainingOnBoard_RAW!W:W,MATCH('IMO 2020_Operator''s Comment'!D73,RemainingOnBoard_RAW!B:B,0)),"")</f>
        <v>0</v>
      </c>
      <c r="K73" s="193">
        <f>IFERROR(INDEX(RemainingOnBoard_RAW!X:X,MATCH('IMO 2020_Operator''s Comment'!D73,RemainingOnBoard_RAW!B:B,0)),"")</f>
        <v>0</v>
      </c>
      <c r="L73" s="193">
        <f>IFERROR(INDEX(RemainingOnBoard_RAW!Y:Y,MATCH('IMO 2020_Operator''s Comment'!D73,RemainingOnBoard_RAW!B:B,0)),"")</f>
        <v>229.71</v>
      </c>
      <c r="M73" s="193"/>
      <c r="N73" s="193">
        <f>IFERROR(INDEX(RemainingOnBoard_RAW!AJ:AJ,MATCH('IMO 2020_Operator''s Comment'!D73,RemainingOnBoard_RAW!B:B,0))," ")</f>
        <v>4479.6099999999997</v>
      </c>
      <c r="O73" s="193">
        <f>IFERROR(INDEX(RemainingOnBoard_RAW!AK:AK,MATCH('IMO 2020_Operator''s Comment'!D73,RemainingOnBoard_RAW!B:B,0))," ")</f>
        <v>0</v>
      </c>
      <c r="P73" s="193">
        <f>IFERROR(INDEX(RemainingOnBoard_RAW!AL:AL,MATCH('IMO 2020_Operator''s Comment'!D73,RemainingOnBoard_RAW!B:B,0))," ")</f>
        <v>0</v>
      </c>
      <c r="Q73" s="193">
        <f>IFERROR(INDEX(RemainingOnBoard_RAW!AM:AM,MATCH('IMO 2020_Operator''s Comment'!D73,RemainingOnBoard_RAW!B:B,0))," ")</f>
        <v>346.73</v>
      </c>
      <c r="S73" s="195">
        <v>0.45</v>
      </c>
      <c r="T73" s="195">
        <v>0.05</v>
      </c>
      <c r="U73" s="195">
        <v>0.17499999999999999</v>
      </c>
      <c r="V73" s="195">
        <v>0.32500000000000001</v>
      </c>
      <c r="X73" s="196">
        <f>INDEX(Handy!T:T,MATCH('IMO 2020_Operator''s Comment'!E73,Handy!B:B,0))</f>
        <v>3.3</v>
      </c>
      <c r="Y73" s="196">
        <f>INDEX(Handy!U:U,MATCH('IMO 2020_Operator''s Comment'!E73,Handy!B:B,0))</f>
        <v>17.100000000000001</v>
      </c>
      <c r="Z73" s="196">
        <f>INDEX(Handy!V:V,MATCH('IMO 2020_Operator''s Comment'!E73,Handy!B:B,0))</f>
        <v>22.6</v>
      </c>
      <c r="AA73" s="196">
        <f>INDEX(Handy!W:W,MATCH('IMO 2020_Operator''s Comment'!E73,Handy!B:B,0))</f>
        <v>24.6</v>
      </c>
      <c r="AB73" s="196">
        <f t="shared" si="43"/>
        <v>14.290000000000001</v>
      </c>
      <c r="AC73" s="196">
        <f>IFERROR(INDEX('Monthly_Consumption _Trend'!R:R,MATCH('IMO 2020_Operator''s Comment'!D73,'Monthly_Consumption _Trend'!D:D,0))/30,"")</f>
        <v>14.486566666666668</v>
      </c>
      <c r="AD73" s="196">
        <f t="shared" si="3"/>
        <v>14.290000000000001</v>
      </c>
      <c r="AF73" s="197">
        <f t="shared" si="25"/>
        <v>0.9281588118532883</v>
      </c>
      <c r="AG73" s="197">
        <f t="shared" si="44"/>
        <v>7.1841188146711699E-2</v>
      </c>
      <c r="AH73" s="197"/>
      <c r="AI73" s="197"/>
      <c r="AJ73" s="196">
        <f t="shared" si="4"/>
        <v>1314.68</v>
      </c>
      <c r="AK73" s="196">
        <f t="shared" si="5"/>
        <v>871.69</v>
      </c>
      <c r="AL73" s="196">
        <f t="shared" si="6"/>
        <v>442.99</v>
      </c>
      <c r="AM73" s="196">
        <f t="shared" si="7"/>
        <v>214.35000000000002</v>
      </c>
      <c r="AN73" s="198">
        <v>3</v>
      </c>
      <c r="AO73" s="263" t="str">
        <f>INDEX([1]Handy!$D:$D,MATCH(E73,[1]Handy!$B:$B,0))</f>
        <v>3 pcs. 399.3/439.5/381.3</v>
      </c>
      <c r="AP73" s="263" t="str">
        <f>INDEX([1]Handy!$E:$E,MATCH(E73,[1]Handy!$B:$B,0))</f>
        <v>1 pcs 37.3</v>
      </c>
      <c r="AQ73" s="263" t="str">
        <f>INDEX([1]Handy!$F:$F,MATCH(E73,[1]Handy!$B:$B,0))</f>
        <v>2 pcs. 29.4/26.0</v>
      </c>
      <c r="AR73" s="268">
        <f>INDEX([1]Handy!$J:$J,MATCH(E73,[1]Handy!$B:$B,0))</f>
        <v>0.9</v>
      </c>
      <c r="AT73" s="196">
        <f t="shared" si="8"/>
        <v>442.99</v>
      </c>
      <c r="AU73" s="196">
        <f t="shared" si="9"/>
        <v>285.8</v>
      </c>
      <c r="AV73" s="196">
        <f t="shared" si="10"/>
        <v>214.35000000000002</v>
      </c>
      <c r="AW73" s="199" t="s">
        <v>529</v>
      </c>
      <c r="AY73" s="199" t="str">
        <f t="shared" si="29"/>
        <v>Okay</v>
      </c>
      <c r="AZ73" s="199" t="str">
        <f t="shared" si="29"/>
        <v>Okay</v>
      </c>
      <c r="BA73" s="199" t="str">
        <f t="shared" si="29"/>
        <v>Okay</v>
      </c>
      <c r="BC73" s="191">
        <f t="shared" si="12"/>
        <v>0</v>
      </c>
      <c r="BD73" s="191">
        <f t="shared" si="12"/>
        <v>0</v>
      </c>
      <c r="BE73" s="191">
        <f t="shared" si="13"/>
        <v>0</v>
      </c>
      <c r="BF73" s="139" t="s">
        <v>903</v>
      </c>
      <c r="BH73" s="287">
        <v>399.3</v>
      </c>
      <c r="BI73" s="286" t="s">
        <v>612</v>
      </c>
      <c r="BJ73" s="287">
        <v>439.5</v>
      </c>
      <c r="BK73" s="286" t="s">
        <v>613</v>
      </c>
      <c r="BL73" s="287">
        <v>381.3</v>
      </c>
      <c r="BM73" s="286" t="s">
        <v>613</v>
      </c>
      <c r="BN73" s="287"/>
      <c r="BO73" s="287"/>
      <c r="BP73" s="287"/>
      <c r="BQ73" s="287"/>
      <c r="BR73" s="287"/>
      <c r="BS73" s="287">
        <v>37.299999999999997</v>
      </c>
      <c r="BT73" s="286" t="s">
        <v>613</v>
      </c>
      <c r="BU73" s="287"/>
      <c r="BV73" s="287"/>
      <c r="BX73" s="287">
        <v>29.4</v>
      </c>
      <c r="BY73" s="286" t="s">
        <v>613</v>
      </c>
      <c r="BZ73" s="287">
        <v>26</v>
      </c>
      <c r="CA73" s="286" t="s">
        <v>613</v>
      </c>
      <c r="CB73" s="287"/>
      <c r="CC73" s="287"/>
      <c r="CG73" s="192">
        <f t="shared" si="34"/>
        <v>0</v>
      </c>
      <c r="CH73" s="192" t="str">
        <f>INDEX('[2]Tank Cleaning Status'!$P:$P, MATCH(E73,'[2]Tank Cleaning Status'!$E:$E,0))</f>
        <v>No</v>
      </c>
      <c r="CI73" s="192">
        <f t="shared" si="35"/>
        <v>0</v>
      </c>
      <c r="CJ73" s="192" t="str">
        <f>INDEX('[2]Tank Cleaning Status'!$R:$R, MATCH(E73,'[2]Tank Cleaning Status'!$E:$E,0))</f>
        <v>Yes</v>
      </c>
      <c r="CK73" s="192">
        <f t="shared" si="36"/>
        <v>0</v>
      </c>
      <c r="CL73" s="192" t="str">
        <f>INDEX('[2]Tank Cleaning Status'!$T:$T, MATCH(E73,'[2]Tank Cleaning Status'!$E:$E,0))</f>
        <v>Yes</v>
      </c>
      <c r="CM73" s="192">
        <f t="shared" si="37"/>
        <v>0</v>
      </c>
      <c r="CN73" s="192">
        <f>INDEX('[2]Tank Cleaning Status'!$V:$V, MATCH(E73,'[2]Tank Cleaning Status'!$E:$E,0))</f>
        <v>0</v>
      </c>
      <c r="CO73" s="192">
        <f t="shared" si="38"/>
        <v>0</v>
      </c>
      <c r="CP73" s="192">
        <f>INDEX('[2]Tank Cleaning Status'!$X:$X, MATCH(E73,'[2]Tank Cleaning Status'!$E:$E,0))</f>
        <v>0</v>
      </c>
      <c r="CQ73" s="199"/>
      <c r="CR73" s="192">
        <f t="shared" si="39"/>
        <v>0</v>
      </c>
      <c r="CS73" s="192" t="str">
        <f>INDEX('[2]Tank Cleaning Status'!$AA:$AA, MATCH(E73,'[2]Tank Cleaning Status'!$E:$E,0))</f>
        <v>Yes</v>
      </c>
      <c r="CT73" s="192">
        <f t="shared" si="40"/>
        <v>0</v>
      </c>
      <c r="CU73" s="192">
        <f>INDEX('[2]Tank Cleaning Status'!$AC:$AC, MATCH(E73,'[2]Tank Cleaning Status'!$E:$E,0))</f>
        <v>0</v>
      </c>
      <c r="CV73" s="199"/>
      <c r="CW73" s="192">
        <f t="shared" si="41"/>
        <v>0</v>
      </c>
      <c r="CX73" s="192" t="str">
        <f>INDEX('[2]Tank Cleaning Status'!$AF:$AF, MATCH(E73,'[2]Tank Cleaning Status'!$E:$E,0))</f>
        <v>Yes</v>
      </c>
      <c r="CY73" s="192">
        <f t="shared" si="42"/>
        <v>0</v>
      </c>
      <c r="CZ73" s="192" t="str">
        <f>INDEX('[2]Tank Cleaning Status'!$AH:$AH, MATCH(E73,'[2]Tank Cleaning Status'!$E:$E,0))</f>
        <v>Yes</v>
      </c>
      <c r="DA73" s="192"/>
      <c r="DB73" s="192">
        <f>INDEX('[2]Tank Cleaning Status'!$AJ:$AJ, MATCH(E73,'[2]Tank Cleaning Status'!$E:$E,0))</f>
        <v>0</v>
      </c>
    </row>
    <row r="74" spans="1:106" s="194" customFormat="1" ht="26.25" x14ac:dyDescent="0.25">
      <c r="A74" s="247" t="str">
        <f>INDEX('[4]Handy -MR - LR2 Operators'!$H:$H,MATCH(E74,'[4]Handy -MR - LR2 Operators'!$B:$B,0))</f>
        <v>SSH1</v>
      </c>
      <c r="B74" s="247" t="s">
        <v>393</v>
      </c>
      <c r="C74" s="98" t="s">
        <v>382</v>
      </c>
      <c r="D74" s="98">
        <v>9274628</v>
      </c>
      <c r="E74" s="139" t="s">
        <v>417</v>
      </c>
      <c r="F74" s="139"/>
      <c r="G74" s="237"/>
      <c r="H74" s="236">
        <f>IFERROR(INDEX(RemainingOnBoard_RAW!U:U,MATCH('IMO 2020_Operator''s Comment'!D74,RemainingOnBoard_RAW!B:B,0))," ")</f>
        <v>43781.333333333336</v>
      </c>
      <c r="I74" s="186">
        <f>IFERROR(INDEX(RemainingOnBoard_RAW!V:V,MATCH('IMO 2020_Operator''s Comment'!D74,RemainingOnBoard_RAW!B:B,0))," ")</f>
        <v>0</v>
      </c>
      <c r="J74" s="193">
        <f>IFERROR(INDEX(RemainingOnBoard_RAW!W:W,MATCH('IMO 2020_Operator''s Comment'!D74,RemainingOnBoard_RAW!B:B,0)),"")</f>
        <v>0</v>
      </c>
      <c r="K74" s="193">
        <f>IFERROR(INDEX(RemainingOnBoard_RAW!X:X,MATCH('IMO 2020_Operator''s Comment'!D74,RemainingOnBoard_RAW!B:B,0)),"")</f>
        <v>0</v>
      </c>
      <c r="L74" s="193">
        <f>IFERROR(INDEX(RemainingOnBoard_RAW!Y:Y,MATCH('IMO 2020_Operator''s Comment'!D74,RemainingOnBoard_RAW!B:B,0)),"")</f>
        <v>0</v>
      </c>
      <c r="M74" s="193"/>
      <c r="N74" s="193">
        <f>IFERROR(INDEX(RemainingOnBoard_RAW!AJ:AJ,MATCH('IMO 2020_Operator''s Comment'!D74,RemainingOnBoard_RAW!B:B,0))," ")</f>
        <v>1862.4079999999999</v>
      </c>
      <c r="O74" s="193">
        <f>IFERROR(INDEX(RemainingOnBoard_RAW!AK:AK,MATCH('IMO 2020_Operator''s Comment'!D74,RemainingOnBoard_RAW!B:B,0))," ")</f>
        <v>5.27</v>
      </c>
      <c r="P74" s="193">
        <f>IFERROR(INDEX(RemainingOnBoard_RAW!AL:AL,MATCH('IMO 2020_Operator''s Comment'!D74,RemainingOnBoard_RAW!B:B,0))," ")</f>
        <v>0</v>
      </c>
      <c r="Q74" s="193">
        <f>IFERROR(INDEX(RemainingOnBoard_RAW!AM:AM,MATCH('IMO 2020_Operator''s Comment'!D74,RemainingOnBoard_RAW!B:B,0))," ")</f>
        <v>2088.348</v>
      </c>
      <c r="S74" s="195">
        <v>0.45</v>
      </c>
      <c r="T74" s="195">
        <v>0.05</v>
      </c>
      <c r="U74" s="195">
        <v>0.17499999999999999</v>
      </c>
      <c r="V74" s="195">
        <v>0.32500000000000001</v>
      </c>
      <c r="X74" s="196">
        <f>INDEX(Handy!T:T,MATCH('IMO 2020_Operator''s Comment'!E74,Handy!B:B,0))</f>
        <v>3.8</v>
      </c>
      <c r="Y74" s="196">
        <f>INDEX(Handy!U:U,MATCH('IMO 2020_Operator''s Comment'!E74,Handy!B:B,0))</f>
        <v>18.7</v>
      </c>
      <c r="Z74" s="196">
        <f>INDEX(Handy!V:V,MATCH('IMO 2020_Operator''s Comment'!E74,Handy!B:B,0))</f>
        <v>26.7</v>
      </c>
      <c r="AA74" s="196">
        <f>INDEX(Handy!W:W,MATCH('IMO 2020_Operator''s Comment'!E74,Handy!B:B,0))</f>
        <v>29.4</v>
      </c>
      <c r="AB74" s="196">
        <f t="shared" si="43"/>
        <v>16.872499999999999</v>
      </c>
      <c r="AC74" s="196">
        <f>IFERROR(INDEX('Monthly_Consumption _Trend'!R:R,MATCH('IMO 2020_Operator''s Comment'!D74,'Monthly_Consumption _Trend'!D:D,0))/30,"")</f>
        <v>7.4589083333333326</v>
      </c>
      <c r="AD74" s="196">
        <f t="shared" si="3"/>
        <v>7.4589083333333326</v>
      </c>
      <c r="AF74" s="197">
        <f t="shared" si="25"/>
        <v>0.47077749236228478</v>
      </c>
      <c r="AG74" s="197">
        <f t="shared" si="44"/>
        <v>0.52922250763771528</v>
      </c>
      <c r="AH74" s="197"/>
      <c r="AI74" s="197"/>
      <c r="AJ74" s="196">
        <f t="shared" si="4"/>
        <v>686.21956666666665</v>
      </c>
      <c r="AK74" s="196">
        <f t="shared" si="5"/>
        <v>454.99340833333326</v>
      </c>
      <c r="AL74" s="196">
        <f t="shared" si="6"/>
        <v>231.2261583333333</v>
      </c>
      <c r="AM74" s="196">
        <f t="shared" si="7"/>
        <v>111.88362499999999</v>
      </c>
      <c r="AN74" s="198">
        <v>5</v>
      </c>
      <c r="AO74" s="263" t="str">
        <f>INDEX([1]Handy!$D:$D,MATCH(E74,[1]Handy!$B:$B,0))</f>
        <v>5 pcs. 358,6/ 131,8/ 172,7/ 338,5/ 251,9</v>
      </c>
      <c r="AP74" s="263" t="str">
        <f>INDEX([1]Handy!$E:$E,MATCH(E74,[1]Handy!$B:$B,0))</f>
        <v>2 pcs. 34,3/ 34,3</v>
      </c>
      <c r="AQ74" s="263" t="str">
        <f>INDEX([1]Handy!$F:$F,MATCH(E74,[1]Handy!$B:$B,0))</f>
        <v>2 pcs. 39,8/ 39,8</v>
      </c>
      <c r="AR74" s="268">
        <f>INDEX([1]Handy!$J:$J,MATCH(E74,[1]Handy!$B:$B,0))</f>
        <v>0.95</v>
      </c>
      <c r="AT74" s="196">
        <f t="shared" si="8"/>
        <v>231.2261583333333</v>
      </c>
      <c r="AU74" s="196">
        <f t="shared" si="9"/>
        <v>149.17816666666664</v>
      </c>
      <c r="AV74" s="196">
        <f t="shared" si="10"/>
        <v>111.88362499999999</v>
      </c>
      <c r="AW74" s="199" t="s">
        <v>529</v>
      </c>
      <c r="AY74" s="199" t="str">
        <f t="shared" si="29"/>
        <v>Okay</v>
      </c>
      <c r="AZ74" s="199" t="str">
        <f t="shared" si="29"/>
        <v>Okay</v>
      </c>
      <c r="BA74" s="199" t="str">
        <f t="shared" si="29"/>
        <v>Okay</v>
      </c>
      <c r="BC74" s="191">
        <f t="shared" si="12"/>
        <v>0</v>
      </c>
      <c r="BD74" s="191">
        <f t="shared" si="12"/>
        <v>0</v>
      </c>
      <c r="BE74" s="191">
        <f t="shared" si="13"/>
        <v>0</v>
      </c>
      <c r="BF74" s="139"/>
      <c r="BH74" s="287">
        <v>358.6</v>
      </c>
      <c r="BI74" s="286" t="s">
        <v>613</v>
      </c>
      <c r="BJ74" s="287">
        <v>131.80000000000001</v>
      </c>
      <c r="BK74" s="286" t="s">
        <v>613</v>
      </c>
      <c r="BL74" s="287">
        <v>172.7</v>
      </c>
      <c r="BM74" s="286" t="s">
        <v>613</v>
      </c>
      <c r="BN74" s="287">
        <v>338.5</v>
      </c>
      <c r="BO74" s="286" t="s">
        <v>613</v>
      </c>
      <c r="BP74" s="287">
        <v>251.9</v>
      </c>
      <c r="BQ74" s="286" t="s">
        <v>613</v>
      </c>
      <c r="BR74" s="287"/>
      <c r="BS74" s="287">
        <v>34.299999999999997</v>
      </c>
      <c r="BT74" s="286" t="s">
        <v>613</v>
      </c>
      <c r="BU74" s="287">
        <v>34.299999999999997</v>
      </c>
      <c r="BV74" s="286" t="s">
        <v>613</v>
      </c>
      <c r="BX74" s="287">
        <v>39.799999999999997</v>
      </c>
      <c r="BY74" s="286" t="s">
        <v>613</v>
      </c>
      <c r="BZ74" s="287">
        <v>39.799999999999997</v>
      </c>
      <c r="CA74" s="286" t="s">
        <v>613</v>
      </c>
      <c r="CB74" s="287"/>
      <c r="CC74" s="287"/>
      <c r="CG74" s="192">
        <f t="shared" si="34"/>
        <v>0</v>
      </c>
      <c r="CH74" s="192" t="str">
        <f>INDEX('[2]Tank Cleaning Status'!$P:$P, MATCH(E74,'[2]Tank Cleaning Status'!$E:$E,0))</f>
        <v>Yes</v>
      </c>
      <c r="CI74" s="192">
        <f t="shared" si="35"/>
        <v>0</v>
      </c>
      <c r="CJ74" s="192" t="str">
        <f>INDEX('[2]Tank Cleaning Status'!$R:$R, MATCH(E74,'[2]Tank Cleaning Status'!$E:$E,0))</f>
        <v>Yes</v>
      </c>
      <c r="CK74" s="192">
        <f t="shared" si="36"/>
        <v>0</v>
      </c>
      <c r="CL74" s="192" t="str">
        <f>INDEX('[2]Tank Cleaning Status'!$T:$T, MATCH(E74,'[2]Tank Cleaning Status'!$E:$E,0))</f>
        <v>Yes</v>
      </c>
      <c r="CM74" s="192">
        <f t="shared" si="37"/>
        <v>0</v>
      </c>
      <c r="CN74" s="192" t="str">
        <f>INDEX('[2]Tank Cleaning Status'!$V:$V, MATCH(E74,'[2]Tank Cleaning Status'!$E:$E,0))</f>
        <v>Yes</v>
      </c>
      <c r="CO74" s="192">
        <f t="shared" si="38"/>
        <v>0</v>
      </c>
      <c r="CP74" s="192" t="str">
        <f>INDEX('[2]Tank Cleaning Status'!$X:$X, MATCH(E74,'[2]Tank Cleaning Status'!$E:$E,0))</f>
        <v>Yes</v>
      </c>
      <c r="CQ74" s="199"/>
      <c r="CR74" s="192">
        <f t="shared" si="39"/>
        <v>0</v>
      </c>
      <c r="CS74" s="192" t="str">
        <f>INDEX('[2]Tank Cleaning Status'!$AA:$AA, MATCH(E74,'[2]Tank Cleaning Status'!$E:$E,0))</f>
        <v>Yes</v>
      </c>
      <c r="CT74" s="192">
        <f t="shared" si="40"/>
        <v>0</v>
      </c>
      <c r="CU74" s="192" t="str">
        <f>INDEX('[2]Tank Cleaning Status'!$AC:$AC, MATCH(E74,'[2]Tank Cleaning Status'!$E:$E,0))</f>
        <v>Yes</v>
      </c>
      <c r="CV74" s="199"/>
      <c r="CW74" s="192">
        <f t="shared" si="41"/>
        <v>0</v>
      </c>
      <c r="CX74" s="192" t="str">
        <f>INDEX('[2]Tank Cleaning Status'!$AF:$AF, MATCH(E74,'[2]Tank Cleaning Status'!$E:$E,0))</f>
        <v>Yes</v>
      </c>
      <c r="CY74" s="192">
        <f t="shared" si="42"/>
        <v>0</v>
      </c>
      <c r="CZ74" s="192" t="str">
        <f>INDEX('[2]Tank Cleaning Status'!$AH:$AH, MATCH(E74,'[2]Tank Cleaning Status'!$E:$E,0))</f>
        <v>Yes</v>
      </c>
      <c r="DA74" s="192"/>
      <c r="DB74" s="192">
        <f>INDEX('[2]Tank Cleaning Status'!$AJ:$AJ, MATCH(E74,'[2]Tank Cleaning Status'!$E:$E,0))</f>
        <v>0</v>
      </c>
    </row>
    <row r="75" spans="1:106" s="194" customFormat="1" ht="26.25" x14ac:dyDescent="0.25">
      <c r="A75" s="247" t="str">
        <f>INDEX('[4]Handy -MR - LR2 Operators'!$H:$H,MATCH(E75,'[4]Handy -MR - LR2 Operators'!$B:$B,0))</f>
        <v>AKO</v>
      </c>
      <c r="B75" s="247" t="s">
        <v>393</v>
      </c>
      <c r="C75" s="98" t="s">
        <v>382</v>
      </c>
      <c r="D75" s="98">
        <v>9274642</v>
      </c>
      <c r="E75" s="139" t="s">
        <v>418</v>
      </c>
      <c r="F75" s="139"/>
      <c r="G75" s="237"/>
      <c r="H75" s="236">
        <f>IFERROR(INDEX(RemainingOnBoard_RAW!U:U,MATCH('IMO 2020_Operator''s Comment'!D75,RemainingOnBoard_RAW!B:B,0))," ")</f>
        <v>43759.73333333333</v>
      </c>
      <c r="I75" s="186">
        <f>IFERROR(INDEX(RemainingOnBoard_RAW!V:V,MATCH('IMO 2020_Operator''s Comment'!D75,RemainingOnBoard_RAW!B:B,0))," ")</f>
        <v>54</v>
      </c>
      <c r="J75" s="193">
        <f>IFERROR(INDEX(RemainingOnBoard_RAW!W:W,MATCH('IMO 2020_Operator''s Comment'!D75,RemainingOnBoard_RAW!B:B,0)),"")</f>
        <v>0.1</v>
      </c>
      <c r="K75" s="193">
        <f>IFERROR(INDEX(RemainingOnBoard_RAW!X:X,MATCH('IMO 2020_Operator''s Comment'!D75,RemainingOnBoard_RAW!B:B,0)),"")</f>
        <v>0</v>
      </c>
      <c r="L75" s="193">
        <f>IFERROR(INDEX(RemainingOnBoard_RAW!Y:Y,MATCH('IMO 2020_Operator''s Comment'!D75,RemainingOnBoard_RAW!B:B,0)),"")</f>
        <v>57.2</v>
      </c>
      <c r="M75" s="193"/>
      <c r="N75" s="193">
        <f>IFERROR(INDEX(RemainingOnBoard_RAW!AJ:AJ,MATCH('IMO 2020_Operator''s Comment'!D75,RemainingOnBoard_RAW!B:B,0))," ")</f>
        <v>3924.44</v>
      </c>
      <c r="O75" s="193">
        <f>IFERROR(INDEX(RemainingOnBoard_RAW!AK:AK,MATCH('IMO 2020_Operator''s Comment'!D75,RemainingOnBoard_RAW!B:B,0))," ")</f>
        <v>357.61</v>
      </c>
      <c r="P75" s="193">
        <f>IFERROR(INDEX(RemainingOnBoard_RAW!AL:AL,MATCH('IMO 2020_Operator''s Comment'!D75,RemainingOnBoard_RAW!B:B,0))," ")</f>
        <v>0</v>
      </c>
      <c r="Q75" s="193">
        <f>IFERROR(INDEX(RemainingOnBoard_RAW!AM:AM,MATCH('IMO 2020_Operator''s Comment'!D75,RemainingOnBoard_RAW!B:B,0))," ")</f>
        <v>569</v>
      </c>
      <c r="S75" s="195">
        <v>0.45</v>
      </c>
      <c r="T75" s="195">
        <v>0.05</v>
      </c>
      <c r="U75" s="195">
        <v>0.17499999999999999</v>
      </c>
      <c r="V75" s="195">
        <v>0.32500000000000001</v>
      </c>
      <c r="X75" s="196">
        <f>INDEX(Handy!T:T,MATCH('IMO 2020_Operator''s Comment'!E75,Handy!B:B,0))</f>
        <v>3.9</v>
      </c>
      <c r="Y75" s="196">
        <f>INDEX(Handy!U:U,MATCH('IMO 2020_Operator''s Comment'!E75,Handy!B:B,0))</f>
        <v>19.399999999999999</v>
      </c>
      <c r="Z75" s="196">
        <f>INDEX(Handy!V:V,MATCH('IMO 2020_Operator''s Comment'!E75,Handy!B:B,0))</f>
        <v>27.6</v>
      </c>
      <c r="AA75" s="196">
        <f>INDEX(Handy!W:W,MATCH('IMO 2020_Operator''s Comment'!E75,Handy!B:B,0))</f>
        <v>30.6</v>
      </c>
      <c r="AB75" s="196">
        <f t="shared" si="43"/>
        <v>17.5</v>
      </c>
      <c r="AC75" s="196">
        <f>IFERROR(INDEX('Monthly_Consumption _Trend'!R:R,MATCH('IMO 2020_Operator''s Comment'!D75,'Monthly_Consumption _Trend'!D:D,0))/30,"")</f>
        <v>13.081466666666667</v>
      </c>
      <c r="AD75" s="196">
        <f t="shared" ref="AD75:AD142" si="45">IFERROR(MIN(AB75,AC75),AB75)</f>
        <v>13.081466666666667</v>
      </c>
      <c r="AF75" s="197">
        <f t="shared" si="25"/>
        <v>0.80898774492120262</v>
      </c>
      <c r="AG75" s="197">
        <f t="shared" si="44"/>
        <v>0.19101225507879738</v>
      </c>
      <c r="AH75" s="197" t="s">
        <v>766</v>
      </c>
      <c r="AI75" s="197"/>
      <c r="AJ75" s="196">
        <f t="shared" ref="AJ75:AJ142" si="46">IFERROR($AD75*92,"")</f>
        <v>1203.4949333333334</v>
      </c>
      <c r="AK75" s="196">
        <f t="shared" ref="AK75:AK142" si="47">IFERROR($AD75*61,"")</f>
        <v>797.96946666666668</v>
      </c>
      <c r="AL75" s="196">
        <f t="shared" ref="AL75:AL142" si="48">IFERROR($AD75*31,"")</f>
        <v>405.52546666666672</v>
      </c>
      <c r="AM75" s="196">
        <f t="shared" ref="AM75:AM142" si="49">IFERROR($AD75*15,"")</f>
        <v>196.22200000000001</v>
      </c>
      <c r="AN75" s="198">
        <v>5</v>
      </c>
      <c r="AO75" s="263" t="str">
        <f>INDEX([1]Handy!$D:$D,MATCH(E75,[1]Handy!$B:$B,0))</f>
        <v>5 pcs. 365,9/ 134,4/ 176,2/ 345,4/ 257,1</v>
      </c>
      <c r="AP75" s="263" t="str">
        <f>INDEX([1]Handy!$E:$E,MATCH(E75,[1]Handy!$B:$B,0))</f>
        <v>2 pcs.40,6/ 40,6</v>
      </c>
      <c r="AQ75" s="263" t="str">
        <f>INDEX([1]Handy!$F:$F,MATCH(E75,[1]Handy!$B:$B,0))</f>
        <v>2 pcs. 35,0/ 35,0</v>
      </c>
      <c r="AR75" s="268">
        <f>INDEX([1]Handy!$J:$J,MATCH(E75,[1]Handy!$B:$B,0))</f>
        <v>0.95</v>
      </c>
      <c r="AT75" s="196">
        <f t="shared" ref="AT75:AT142" si="50">IFERROR($AD75*31,"")</f>
        <v>405.52546666666672</v>
      </c>
      <c r="AU75" s="196">
        <f t="shared" ref="AU75:AU142" si="51">IFERROR($AD75*20,"")</f>
        <v>261.62933333333336</v>
      </c>
      <c r="AV75" s="196">
        <f t="shared" ref="AV75:AV142" si="52">IFERROR($AD75*15,"")</f>
        <v>196.22200000000001</v>
      </c>
      <c r="AW75" s="199" t="s">
        <v>529</v>
      </c>
      <c r="AY75" s="199" t="str">
        <f t="shared" si="29"/>
        <v>Okay</v>
      </c>
      <c r="AZ75" s="199" t="str">
        <f t="shared" si="29"/>
        <v>Okay</v>
      </c>
      <c r="BA75" s="199" t="str">
        <f t="shared" si="29"/>
        <v>Okay</v>
      </c>
      <c r="BC75" s="191">
        <f t="shared" si="12"/>
        <v>0</v>
      </c>
      <c r="BD75" s="191">
        <f t="shared" si="12"/>
        <v>0</v>
      </c>
      <c r="BE75" s="191">
        <f t="shared" si="13"/>
        <v>0</v>
      </c>
      <c r="BF75" s="139" t="s">
        <v>1062</v>
      </c>
      <c r="BH75" s="287">
        <v>365.9</v>
      </c>
      <c r="BI75" s="286" t="s">
        <v>613</v>
      </c>
      <c r="BJ75" s="287">
        <v>134.4</v>
      </c>
      <c r="BK75" s="286" t="s">
        <v>613</v>
      </c>
      <c r="BL75" s="287">
        <v>176.2</v>
      </c>
      <c r="BM75" s="286" t="s">
        <v>613</v>
      </c>
      <c r="BN75" s="287">
        <v>345.4</v>
      </c>
      <c r="BO75" s="286" t="s">
        <v>613</v>
      </c>
      <c r="BP75" s="287">
        <v>257.10000000000002</v>
      </c>
      <c r="BQ75" s="286" t="s">
        <v>613</v>
      </c>
      <c r="BR75" s="287"/>
      <c r="BS75" s="287">
        <v>40.6</v>
      </c>
      <c r="BT75" s="286" t="s">
        <v>612</v>
      </c>
      <c r="BU75" s="287">
        <v>40.6</v>
      </c>
      <c r="BV75" s="286" t="s">
        <v>612</v>
      </c>
      <c r="BX75" s="287">
        <v>35</v>
      </c>
      <c r="BY75" s="286" t="s">
        <v>612</v>
      </c>
      <c r="BZ75" s="287">
        <v>35</v>
      </c>
      <c r="CA75" s="286" t="s">
        <v>612</v>
      </c>
      <c r="CB75" s="287"/>
      <c r="CC75" s="287"/>
      <c r="CG75" s="192">
        <f t="shared" si="34"/>
        <v>0</v>
      </c>
      <c r="CH75" s="192" t="str">
        <f>INDEX('[2]Tank Cleaning Status'!$P:$P, MATCH(E75,'[2]Tank Cleaning Status'!$E:$E,0))</f>
        <v>Yes</v>
      </c>
      <c r="CI75" s="192">
        <f t="shared" si="35"/>
        <v>0</v>
      </c>
      <c r="CJ75" s="192" t="str">
        <f>INDEX('[2]Tank Cleaning Status'!$R:$R, MATCH(E75,'[2]Tank Cleaning Status'!$E:$E,0))</f>
        <v>Yes</v>
      </c>
      <c r="CK75" s="192">
        <f t="shared" si="36"/>
        <v>0</v>
      </c>
      <c r="CL75" s="192" t="str">
        <f>INDEX('[2]Tank Cleaning Status'!$T:$T, MATCH(E75,'[2]Tank Cleaning Status'!$E:$E,0))</f>
        <v>Yes</v>
      </c>
      <c r="CM75" s="192">
        <f t="shared" si="37"/>
        <v>0</v>
      </c>
      <c r="CN75" s="192" t="str">
        <f>INDEX('[2]Tank Cleaning Status'!$V:$V, MATCH(E75,'[2]Tank Cleaning Status'!$E:$E,0))</f>
        <v>Yes</v>
      </c>
      <c r="CO75" s="192">
        <f t="shared" si="38"/>
        <v>0</v>
      </c>
      <c r="CP75" s="192" t="str">
        <f>INDEX('[2]Tank Cleaning Status'!$X:$X, MATCH(E75,'[2]Tank Cleaning Status'!$E:$E,0))</f>
        <v>Yes</v>
      </c>
      <c r="CQ75" s="199"/>
      <c r="CR75" s="192">
        <f t="shared" si="39"/>
        <v>0</v>
      </c>
      <c r="CS75" s="192" t="str">
        <f>INDEX('[2]Tank Cleaning Status'!$AA:$AA, MATCH(E75,'[2]Tank Cleaning Status'!$E:$E,0))</f>
        <v>No</v>
      </c>
      <c r="CT75" s="192">
        <f t="shared" si="40"/>
        <v>0</v>
      </c>
      <c r="CU75" s="192" t="str">
        <f>INDEX('[2]Tank Cleaning Status'!$AC:$AC, MATCH(E75,'[2]Tank Cleaning Status'!$E:$E,0))</f>
        <v>No</v>
      </c>
      <c r="CV75" s="199"/>
      <c r="CW75" s="192">
        <f t="shared" si="41"/>
        <v>0</v>
      </c>
      <c r="CX75" s="192" t="str">
        <f>INDEX('[2]Tank Cleaning Status'!$AF:$AF, MATCH(E75,'[2]Tank Cleaning Status'!$E:$E,0))</f>
        <v>No</v>
      </c>
      <c r="CY75" s="192">
        <f t="shared" si="42"/>
        <v>0</v>
      </c>
      <c r="CZ75" s="192" t="str">
        <f>INDEX('[2]Tank Cleaning Status'!$AH:$AH, MATCH(E75,'[2]Tank Cleaning Status'!$E:$E,0))</f>
        <v>No</v>
      </c>
      <c r="DA75" s="192"/>
      <c r="DB75" s="192">
        <f>INDEX('[2]Tank Cleaning Status'!$AJ:$AJ, MATCH(E75,'[2]Tank Cleaning Status'!$E:$E,0))</f>
        <v>0</v>
      </c>
    </row>
    <row r="76" spans="1:106" s="194" customFormat="1" ht="26.25" x14ac:dyDescent="0.25">
      <c r="A76" s="247" t="str">
        <f>INDEX('[4]Handy -MR - LR2 Operators'!$H:$H,MATCH(E76,'[4]Handy -MR - LR2 Operators'!$B:$B,0))</f>
        <v>HKU</v>
      </c>
      <c r="B76" s="247" t="s">
        <v>393</v>
      </c>
      <c r="C76" s="98" t="s">
        <v>382</v>
      </c>
      <c r="D76" s="98">
        <v>9374428</v>
      </c>
      <c r="E76" s="139" t="s">
        <v>419</v>
      </c>
      <c r="F76" s="139"/>
      <c r="G76" s="237"/>
      <c r="H76" s="236">
        <f>IFERROR(INDEX(RemainingOnBoard_RAW!U:U,MATCH('IMO 2020_Operator''s Comment'!D76,RemainingOnBoard_RAW!B:B,0))," ")</f>
        <v>43781.333333333336</v>
      </c>
      <c r="I76" s="186">
        <f>IFERROR(INDEX(RemainingOnBoard_RAW!V:V,MATCH('IMO 2020_Operator''s Comment'!D76,RemainingOnBoard_RAW!B:B,0))," ")</f>
        <v>286.40600000000001</v>
      </c>
      <c r="J76" s="193">
        <f>IFERROR(INDEX(RemainingOnBoard_RAW!W:W,MATCH('IMO 2020_Operator''s Comment'!D76,RemainingOnBoard_RAW!B:B,0)),"")</f>
        <v>169.4</v>
      </c>
      <c r="K76" s="193">
        <f>IFERROR(INDEX(RemainingOnBoard_RAW!X:X,MATCH('IMO 2020_Operator''s Comment'!D76,RemainingOnBoard_RAW!B:B,0)),"")</f>
        <v>0</v>
      </c>
      <c r="L76" s="193">
        <f>IFERROR(INDEX(RemainingOnBoard_RAW!Y:Y,MATCH('IMO 2020_Operator''s Comment'!D76,RemainingOnBoard_RAW!B:B,0)),"")</f>
        <v>110.55</v>
      </c>
      <c r="M76" s="193"/>
      <c r="N76" s="193">
        <f>IFERROR(INDEX(RemainingOnBoard_RAW!AJ:AJ,MATCH('IMO 2020_Operator''s Comment'!D76,RemainingOnBoard_RAW!B:B,0))," ")</f>
        <v>2971.0239999999999</v>
      </c>
      <c r="O76" s="193">
        <f>IFERROR(INDEX(RemainingOnBoard_RAW!AK:AK,MATCH('IMO 2020_Operator''s Comment'!D76,RemainingOnBoard_RAW!B:B,0))," ")</f>
        <v>0</v>
      </c>
      <c r="P76" s="193">
        <f>IFERROR(INDEX(RemainingOnBoard_RAW!AL:AL,MATCH('IMO 2020_Operator''s Comment'!D76,RemainingOnBoard_RAW!B:B,0))," ")</f>
        <v>28.56</v>
      </c>
      <c r="Q76" s="193">
        <f>IFERROR(INDEX(RemainingOnBoard_RAW!AM:AM,MATCH('IMO 2020_Operator''s Comment'!D76,RemainingOnBoard_RAW!B:B,0))," ")</f>
        <v>137.08000000000001</v>
      </c>
      <c r="S76" s="195">
        <v>0.45</v>
      </c>
      <c r="T76" s="195">
        <v>0.05</v>
      </c>
      <c r="U76" s="195">
        <v>0.17499999999999999</v>
      </c>
      <c r="V76" s="195">
        <v>0.32500000000000001</v>
      </c>
      <c r="X76" s="196">
        <f>INDEX(Handy!T:T,MATCH('IMO 2020_Operator''s Comment'!E76,Handy!B:B,0))</f>
        <v>3.1</v>
      </c>
      <c r="Y76" s="196">
        <f>INDEX(Handy!U:U,MATCH('IMO 2020_Operator''s Comment'!E76,Handy!B:B,0))</f>
        <v>16.3</v>
      </c>
      <c r="Z76" s="196">
        <f>INDEX(Handy!V:V,MATCH('IMO 2020_Operator''s Comment'!E76,Handy!B:B,0))</f>
        <v>20</v>
      </c>
      <c r="AA76" s="196">
        <f>INDEX(Handy!W:W,MATCH('IMO 2020_Operator''s Comment'!E76,Handy!B:B,0))</f>
        <v>22.5</v>
      </c>
      <c r="AB76" s="196">
        <f t="shared" si="43"/>
        <v>13.022500000000001</v>
      </c>
      <c r="AC76" s="196">
        <f>IFERROR(INDEX('Monthly_Consumption _Trend'!R:R,MATCH('IMO 2020_Operator''s Comment'!D76,'Monthly_Consumption _Trend'!D:D,0))/30,"")</f>
        <v>9.1304133333333333</v>
      </c>
      <c r="AD76" s="196">
        <f t="shared" si="45"/>
        <v>9.1304133333333333</v>
      </c>
      <c r="AF76" s="197">
        <f t="shared" si="25"/>
        <v>0.94719230367039631</v>
      </c>
      <c r="AG76" s="197">
        <f t="shared" si="44"/>
        <v>5.2807696329603693E-2</v>
      </c>
      <c r="AH76" s="197"/>
      <c r="AI76" s="197"/>
      <c r="AJ76" s="196">
        <f t="shared" si="46"/>
        <v>839.99802666666665</v>
      </c>
      <c r="AK76" s="196">
        <f t="shared" si="47"/>
        <v>556.95521333333329</v>
      </c>
      <c r="AL76" s="196">
        <f t="shared" si="48"/>
        <v>283.04281333333336</v>
      </c>
      <c r="AM76" s="196">
        <f t="shared" si="49"/>
        <v>136.9562</v>
      </c>
      <c r="AN76" s="198">
        <v>5</v>
      </c>
      <c r="AO76" s="263" t="str">
        <f>INDEX([1]Handy!$D:$D,MATCH(E76,[1]Handy!$B:$B,0))</f>
        <v>5 pcs. 210,0/ 210,0/ 319,9/ 363,3/149,8</v>
      </c>
      <c r="AP76" s="263" t="str">
        <f>INDEX([1]Handy!$E:$E,MATCH(E76,[1]Handy!$B:$B,0))</f>
        <v>1 pc. 33,3</v>
      </c>
      <c r="AQ76" s="263" t="str">
        <f>INDEX([1]Handy!$F:$F,MATCH(E76,[1]Handy!$B:$B,0))</f>
        <v>2 pc. 32,2/ 22,7</v>
      </c>
      <c r="AR76" s="268">
        <f>INDEX([1]Handy!$J:$J,MATCH(E76,[1]Handy!$B:$B,0))</f>
        <v>0.9</v>
      </c>
      <c r="AT76" s="196">
        <f t="shared" si="50"/>
        <v>283.04281333333336</v>
      </c>
      <c r="AU76" s="196">
        <f t="shared" si="51"/>
        <v>182.60826666666668</v>
      </c>
      <c r="AV76" s="196">
        <f t="shared" si="52"/>
        <v>136.9562</v>
      </c>
      <c r="AW76" s="199" t="s">
        <v>529</v>
      </c>
      <c r="AY76" s="199" t="str">
        <f t="shared" si="29"/>
        <v>High Stock</v>
      </c>
      <c r="AZ76" s="199" t="str">
        <f t="shared" si="29"/>
        <v>High Stock</v>
      </c>
      <c r="BA76" s="199" t="str">
        <f t="shared" si="29"/>
        <v>High Stock</v>
      </c>
      <c r="BC76" s="191">
        <f t="shared" ref="BC76:BD142" si="53">IF(IFERROR($I76+$K76-AT76,0)&lt;=0,0,IFERROR($I76+$K76-AT76,0))</f>
        <v>3.3631866666666497</v>
      </c>
      <c r="BD76" s="191">
        <f t="shared" si="53"/>
        <v>103.79773333333333</v>
      </c>
      <c r="BE76" s="191">
        <f t="shared" ref="BE76:BE142" si="54">IF(IFERROR($I76+$K76-AV76,0)&lt;=0, 0,IFERROR($I76+$K76-AV76,0))</f>
        <v>149.44980000000001</v>
      </c>
      <c r="BF76" s="263" t="s">
        <v>1005</v>
      </c>
      <c r="BH76" s="287">
        <v>210</v>
      </c>
      <c r="BI76" s="286" t="s">
        <v>612</v>
      </c>
      <c r="BJ76" s="287">
        <v>210</v>
      </c>
      <c r="BK76" s="286" t="s">
        <v>613</v>
      </c>
      <c r="BL76" s="287">
        <v>319.89999999999998</v>
      </c>
      <c r="BM76" s="286" t="s">
        <v>613</v>
      </c>
      <c r="BN76" s="287">
        <v>363.3</v>
      </c>
      <c r="BO76" s="286" t="s">
        <v>612</v>
      </c>
      <c r="BP76" s="287">
        <v>149.80000000000001</v>
      </c>
      <c r="BQ76" s="286" t="s">
        <v>613</v>
      </c>
      <c r="BR76" s="287"/>
      <c r="BS76" s="287">
        <v>33.299999999999997</v>
      </c>
      <c r="BT76" s="286" t="s">
        <v>613</v>
      </c>
      <c r="BU76" s="287"/>
      <c r="BV76" s="287"/>
      <c r="BX76" s="287">
        <v>32.200000000000003</v>
      </c>
      <c r="BY76" s="286" t="s">
        <v>613</v>
      </c>
      <c r="BZ76" s="287">
        <v>22.7</v>
      </c>
      <c r="CA76" s="286" t="s">
        <v>613</v>
      </c>
      <c r="CB76" s="287"/>
      <c r="CC76" s="287"/>
      <c r="CG76" s="192">
        <f t="shared" si="34"/>
        <v>0</v>
      </c>
      <c r="CH76" s="192" t="str">
        <f>INDEX('[2]Tank Cleaning Status'!$P:$P, MATCH(E76,'[2]Tank Cleaning Status'!$E:$E,0))</f>
        <v>No</v>
      </c>
      <c r="CI76" s="192">
        <f t="shared" si="35"/>
        <v>0</v>
      </c>
      <c r="CJ76" s="192" t="str">
        <f>INDEX('[2]Tank Cleaning Status'!$R:$R, MATCH(E76,'[2]Tank Cleaning Status'!$E:$E,0))</f>
        <v>Yes</v>
      </c>
      <c r="CK76" s="192">
        <f t="shared" si="36"/>
        <v>0</v>
      </c>
      <c r="CL76" s="192" t="str">
        <f>INDEX('[2]Tank Cleaning Status'!$T:$T, MATCH(E76,'[2]Tank Cleaning Status'!$E:$E,0))</f>
        <v>Yes</v>
      </c>
      <c r="CM76" s="192">
        <f t="shared" si="37"/>
        <v>0</v>
      </c>
      <c r="CN76" s="192" t="str">
        <f>INDEX('[2]Tank Cleaning Status'!$V:$V, MATCH(E76,'[2]Tank Cleaning Status'!$E:$E,0))</f>
        <v>No</v>
      </c>
      <c r="CO76" s="192">
        <f t="shared" si="38"/>
        <v>0</v>
      </c>
      <c r="CP76" s="192" t="str">
        <f>INDEX('[2]Tank Cleaning Status'!$X:$X, MATCH(E76,'[2]Tank Cleaning Status'!$E:$E,0))</f>
        <v>Yes</v>
      </c>
      <c r="CQ76" s="199"/>
      <c r="CR76" s="192">
        <f t="shared" si="39"/>
        <v>0</v>
      </c>
      <c r="CS76" s="192" t="str">
        <f>INDEX('[2]Tank Cleaning Status'!$AA:$AA, MATCH(E76,'[2]Tank Cleaning Status'!$E:$E,0))</f>
        <v>Yes</v>
      </c>
      <c r="CT76" s="192">
        <f t="shared" si="40"/>
        <v>0</v>
      </c>
      <c r="CU76" s="192">
        <f>INDEX('[2]Tank Cleaning Status'!$AC:$AC, MATCH(E76,'[2]Tank Cleaning Status'!$E:$E,0))</f>
        <v>0</v>
      </c>
      <c r="CV76" s="199"/>
      <c r="CW76" s="192">
        <f t="shared" si="41"/>
        <v>0</v>
      </c>
      <c r="CX76" s="192" t="str">
        <f>INDEX('[2]Tank Cleaning Status'!$AF:$AF, MATCH(E76,'[2]Tank Cleaning Status'!$E:$E,0))</f>
        <v>Yes</v>
      </c>
      <c r="CY76" s="192">
        <f t="shared" si="42"/>
        <v>0</v>
      </c>
      <c r="CZ76" s="192" t="str">
        <f>INDEX('[2]Tank Cleaning Status'!$AH:$AH, MATCH(E76,'[2]Tank Cleaning Status'!$E:$E,0))</f>
        <v>Yes</v>
      </c>
      <c r="DA76" s="192"/>
      <c r="DB76" s="192">
        <f>INDEX('[2]Tank Cleaning Status'!$AJ:$AJ, MATCH(E76,'[2]Tank Cleaning Status'!$E:$E,0))</f>
        <v>0</v>
      </c>
    </row>
    <row r="77" spans="1:106" s="194" customFormat="1" ht="26.25" x14ac:dyDescent="0.25">
      <c r="A77" s="247" t="str">
        <f>INDEX('[4]Handy -MR - LR2 Operators'!$H:$H,MATCH(E77,'[4]Handy -MR - LR2 Operators'!$B:$B,0))</f>
        <v>SSH1</v>
      </c>
      <c r="B77" s="247" t="s">
        <v>393</v>
      </c>
      <c r="C77" s="98" t="s">
        <v>382</v>
      </c>
      <c r="D77" s="98">
        <v>9431317</v>
      </c>
      <c r="E77" s="139" t="s">
        <v>420</v>
      </c>
      <c r="F77" s="139"/>
      <c r="G77" s="237"/>
      <c r="H77" s="236">
        <f>IFERROR(INDEX(RemainingOnBoard_RAW!U:U,MATCH('IMO 2020_Operator''s Comment'!D77,RemainingOnBoard_RAW!B:B,0))," ")</f>
        <v>43781.333333333336</v>
      </c>
      <c r="I77" s="186">
        <f>IFERROR(INDEX(RemainingOnBoard_RAW!V:V,MATCH('IMO 2020_Operator''s Comment'!D77,RemainingOnBoard_RAW!B:B,0))," ")</f>
        <v>157.5</v>
      </c>
      <c r="J77" s="193">
        <f>IFERROR(INDEX(RemainingOnBoard_RAW!W:W,MATCH('IMO 2020_Operator''s Comment'!D77,RemainingOnBoard_RAW!B:B,0)),"")</f>
        <v>0</v>
      </c>
      <c r="K77" s="193">
        <f>IFERROR(INDEX(RemainingOnBoard_RAW!X:X,MATCH('IMO 2020_Operator''s Comment'!D77,RemainingOnBoard_RAW!B:B,0)),"")</f>
        <v>0</v>
      </c>
      <c r="L77" s="193">
        <f>IFERROR(INDEX(RemainingOnBoard_RAW!Y:Y,MATCH('IMO 2020_Operator''s Comment'!D77,RemainingOnBoard_RAW!B:B,0)),"")</f>
        <v>186</v>
      </c>
      <c r="M77" s="193"/>
      <c r="N77" s="193">
        <f>IFERROR(INDEX(RemainingOnBoard_RAW!AJ:AJ,MATCH('IMO 2020_Operator''s Comment'!D77,RemainingOnBoard_RAW!B:B,0))," ")</f>
        <v>3972.46</v>
      </c>
      <c r="O77" s="193">
        <f>IFERROR(INDEX(RemainingOnBoard_RAW!AK:AK,MATCH('IMO 2020_Operator''s Comment'!D77,RemainingOnBoard_RAW!B:B,0))," ")</f>
        <v>0</v>
      </c>
      <c r="P77" s="193">
        <f>IFERROR(INDEX(RemainingOnBoard_RAW!AL:AL,MATCH('IMO 2020_Operator''s Comment'!D77,RemainingOnBoard_RAW!B:B,0))," ")</f>
        <v>0</v>
      </c>
      <c r="Q77" s="193">
        <f>IFERROR(INDEX(RemainingOnBoard_RAW!AM:AM,MATCH('IMO 2020_Operator''s Comment'!D77,RemainingOnBoard_RAW!B:B,0))," ")</f>
        <v>755.39</v>
      </c>
      <c r="S77" s="195">
        <v>0.45</v>
      </c>
      <c r="T77" s="195">
        <v>0.05</v>
      </c>
      <c r="U77" s="195">
        <v>0.17499999999999999</v>
      </c>
      <c r="V77" s="195">
        <v>0.32500000000000001</v>
      </c>
      <c r="X77" s="196">
        <f>INDEX(Handy!T:T,MATCH('IMO 2020_Operator''s Comment'!E77,Handy!B:B,0))</f>
        <v>3.4</v>
      </c>
      <c r="Y77" s="196">
        <f>INDEX(Handy!U:U,MATCH('IMO 2020_Operator''s Comment'!E77,Handy!B:B,0))</f>
        <v>16.7</v>
      </c>
      <c r="Z77" s="196">
        <f>INDEX(Handy!V:V,MATCH('IMO 2020_Operator''s Comment'!E77,Handy!B:B,0))</f>
        <v>21.6</v>
      </c>
      <c r="AA77" s="196">
        <f>INDEX(Handy!W:W,MATCH('IMO 2020_Operator''s Comment'!E77,Handy!B:B,0))</f>
        <v>24.8</v>
      </c>
      <c r="AB77" s="196">
        <f t="shared" si="43"/>
        <v>14.205</v>
      </c>
      <c r="AC77" s="196">
        <f>IFERROR(INDEX('Monthly_Consumption _Trend'!R:R,MATCH('IMO 2020_Operator''s Comment'!D77,'Monthly_Consumption _Trend'!D:D,0))/30,"")</f>
        <v>12.6532</v>
      </c>
      <c r="AD77" s="196">
        <f t="shared" si="45"/>
        <v>12.6532</v>
      </c>
      <c r="AF77" s="197">
        <f t="shared" si="25"/>
        <v>0.84022547246634305</v>
      </c>
      <c r="AG77" s="197">
        <f t="shared" si="44"/>
        <v>0.15977452753365695</v>
      </c>
      <c r="AH77" s="197"/>
      <c r="AI77" s="197"/>
      <c r="AJ77" s="196">
        <f t="shared" si="46"/>
        <v>1164.0944</v>
      </c>
      <c r="AK77" s="196">
        <f t="shared" si="47"/>
        <v>771.84519999999998</v>
      </c>
      <c r="AL77" s="196">
        <f t="shared" si="48"/>
        <v>392.24919999999997</v>
      </c>
      <c r="AM77" s="196">
        <f t="shared" si="49"/>
        <v>189.798</v>
      </c>
      <c r="AN77" s="198">
        <v>4</v>
      </c>
      <c r="AO77" s="263" t="str">
        <f>INDEX([1]Handy!$D:$D,MATCH(E77,[1]Handy!$B:$B,0))</f>
        <v>4 pcs. 395,5/ 389,9/ 284,4/ 249,4</v>
      </c>
      <c r="AP77" s="263" t="str">
        <f>INDEX([1]Handy!$E:$E,MATCH(E77,[1]Handy!$B:$B,0))</f>
        <v>2 pcs. 30,8/ 30,8</v>
      </c>
      <c r="AQ77" s="263" t="str">
        <f>INDEX([1]Handy!$F:$F,MATCH(E77,[1]Handy!$B:$B,0))</f>
        <v>2 pcs. 30,8/ 30,8</v>
      </c>
      <c r="AR77" s="268">
        <f>INDEX([1]Handy!$J:$J,MATCH(E77,[1]Handy!$B:$B,0))</f>
        <v>0.9</v>
      </c>
      <c r="AT77" s="196">
        <f t="shared" si="50"/>
        <v>392.24919999999997</v>
      </c>
      <c r="AU77" s="196">
        <f t="shared" si="51"/>
        <v>253.06399999999999</v>
      </c>
      <c r="AV77" s="196">
        <f t="shared" si="52"/>
        <v>189.798</v>
      </c>
      <c r="AW77" s="199" t="s">
        <v>529</v>
      </c>
      <c r="AY77" s="199" t="str">
        <f t="shared" si="29"/>
        <v>Okay</v>
      </c>
      <c r="AZ77" s="199" t="str">
        <f t="shared" si="29"/>
        <v>Okay</v>
      </c>
      <c r="BA77" s="199" t="str">
        <f t="shared" si="29"/>
        <v>Okay</v>
      </c>
      <c r="BC77" s="191">
        <f t="shared" si="53"/>
        <v>0</v>
      </c>
      <c r="BD77" s="191">
        <f t="shared" si="53"/>
        <v>0</v>
      </c>
      <c r="BE77" s="191">
        <f t="shared" si="54"/>
        <v>0</v>
      </c>
      <c r="BF77" s="139" t="s">
        <v>894</v>
      </c>
      <c r="BH77" s="287">
        <v>395.5</v>
      </c>
      <c r="BI77" s="286" t="s">
        <v>612</v>
      </c>
      <c r="BJ77" s="287">
        <v>389.9</v>
      </c>
      <c r="BK77" s="286" t="s">
        <v>612</v>
      </c>
      <c r="BL77" s="287">
        <v>284.39999999999998</v>
      </c>
      <c r="BM77" s="286" t="s">
        <v>612</v>
      </c>
      <c r="BN77" s="287">
        <v>249.4</v>
      </c>
      <c r="BO77" s="286" t="s">
        <v>612</v>
      </c>
      <c r="BP77" s="287"/>
      <c r="BQ77" s="287"/>
      <c r="BR77" s="287"/>
      <c r="BS77" s="287">
        <v>30.8</v>
      </c>
      <c r="BT77" s="286" t="s">
        <v>612</v>
      </c>
      <c r="BU77" s="287">
        <v>30.8</v>
      </c>
      <c r="BV77" s="286" t="s">
        <v>612</v>
      </c>
      <c r="BX77" s="287">
        <v>30.8</v>
      </c>
      <c r="BY77" s="286" t="s">
        <v>612</v>
      </c>
      <c r="BZ77" s="287">
        <v>30.8</v>
      </c>
      <c r="CA77" s="286" t="s">
        <v>612</v>
      </c>
      <c r="CB77" s="287"/>
      <c r="CC77" s="287"/>
      <c r="CG77" s="192">
        <f t="shared" si="34"/>
        <v>0</v>
      </c>
      <c r="CH77" s="192" t="str">
        <f>INDEX('[2]Tank Cleaning Status'!$P:$P, MATCH(E77,'[2]Tank Cleaning Status'!$E:$E,0))</f>
        <v>No</v>
      </c>
      <c r="CI77" s="192">
        <f t="shared" si="35"/>
        <v>0</v>
      </c>
      <c r="CJ77" s="192" t="str">
        <f>INDEX('[2]Tank Cleaning Status'!$R:$R, MATCH(E77,'[2]Tank Cleaning Status'!$E:$E,0))</f>
        <v>No</v>
      </c>
      <c r="CK77" s="192">
        <f t="shared" si="36"/>
        <v>0</v>
      </c>
      <c r="CL77" s="192" t="str">
        <f>INDEX('[2]Tank Cleaning Status'!$T:$T, MATCH(E77,'[2]Tank Cleaning Status'!$E:$E,0))</f>
        <v>No</v>
      </c>
      <c r="CM77" s="192">
        <f t="shared" si="37"/>
        <v>0</v>
      </c>
      <c r="CN77" s="192" t="str">
        <f>INDEX('[2]Tank Cleaning Status'!$V:$V, MATCH(E77,'[2]Tank Cleaning Status'!$E:$E,0))</f>
        <v>No</v>
      </c>
      <c r="CO77" s="192">
        <f t="shared" si="38"/>
        <v>0</v>
      </c>
      <c r="CP77" s="192">
        <f>INDEX('[2]Tank Cleaning Status'!$X:$X, MATCH(E77,'[2]Tank Cleaning Status'!$E:$E,0))</f>
        <v>0</v>
      </c>
      <c r="CQ77" s="199"/>
      <c r="CR77" s="192">
        <f t="shared" si="39"/>
        <v>0</v>
      </c>
      <c r="CS77" s="192" t="str">
        <f>INDEX('[2]Tank Cleaning Status'!$AA:$AA, MATCH(E77,'[2]Tank Cleaning Status'!$E:$E,0))</f>
        <v>No</v>
      </c>
      <c r="CT77" s="192">
        <f t="shared" si="40"/>
        <v>0</v>
      </c>
      <c r="CU77" s="192" t="str">
        <f>INDEX('[2]Tank Cleaning Status'!$AC:$AC, MATCH(E77,'[2]Tank Cleaning Status'!$E:$E,0))</f>
        <v>No</v>
      </c>
      <c r="CV77" s="199"/>
      <c r="CW77" s="192">
        <f t="shared" si="41"/>
        <v>0</v>
      </c>
      <c r="CX77" s="192" t="str">
        <f>INDEX('[2]Tank Cleaning Status'!$AF:$AF, MATCH(E77,'[2]Tank Cleaning Status'!$E:$E,0))</f>
        <v>No</v>
      </c>
      <c r="CY77" s="192">
        <f t="shared" si="42"/>
        <v>0</v>
      </c>
      <c r="CZ77" s="192" t="str">
        <f>INDEX('[2]Tank Cleaning Status'!$AH:$AH, MATCH(E77,'[2]Tank Cleaning Status'!$E:$E,0))</f>
        <v>No</v>
      </c>
      <c r="DA77" s="192"/>
      <c r="DB77" s="192">
        <f>INDEX('[2]Tank Cleaning Status'!$AJ:$AJ, MATCH(E77,'[2]Tank Cleaning Status'!$E:$E,0))</f>
        <v>0</v>
      </c>
    </row>
    <row r="78" spans="1:106" s="194" customFormat="1" ht="26.25" x14ac:dyDescent="0.25">
      <c r="A78" s="247" t="str">
        <f>INDEX('[4]Handy -MR - LR2 Operators'!$H:$H,MATCH(E78,'[4]Handy -MR - LR2 Operators'!$B:$B,0))</f>
        <v>HKU</v>
      </c>
      <c r="B78" s="247" t="s">
        <v>393</v>
      </c>
      <c r="C78" s="98" t="s">
        <v>382</v>
      </c>
      <c r="D78" s="98">
        <v>9431290</v>
      </c>
      <c r="E78" s="139" t="s">
        <v>421</v>
      </c>
      <c r="F78" s="139"/>
      <c r="G78" s="237"/>
      <c r="H78" s="236">
        <f>IFERROR(INDEX(RemainingOnBoard_RAW!U:U,MATCH('IMO 2020_Operator''s Comment'!D78,RemainingOnBoard_RAW!B:B,0))," ")</f>
        <v>43780.25</v>
      </c>
      <c r="I78" s="186">
        <f>IFERROR(INDEX(RemainingOnBoard_RAW!V:V,MATCH('IMO 2020_Operator''s Comment'!D78,RemainingOnBoard_RAW!B:B,0))," ")</f>
        <v>493.53</v>
      </c>
      <c r="J78" s="193">
        <f>IFERROR(INDEX(RemainingOnBoard_RAW!W:W,MATCH('IMO 2020_Operator''s Comment'!D78,RemainingOnBoard_RAW!B:B,0)),"")</f>
        <v>0</v>
      </c>
      <c r="K78" s="193">
        <f>IFERROR(INDEX(RemainingOnBoard_RAW!X:X,MATCH('IMO 2020_Operator''s Comment'!D78,RemainingOnBoard_RAW!B:B,0)),"")</f>
        <v>0</v>
      </c>
      <c r="L78" s="193">
        <f>IFERROR(INDEX(RemainingOnBoard_RAW!Y:Y,MATCH('IMO 2020_Operator''s Comment'!D78,RemainingOnBoard_RAW!B:B,0)),"")</f>
        <v>135.08000000000001</v>
      </c>
      <c r="M78" s="193"/>
      <c r="N78" s="193">
        <f>IFERROR(INDEX(RemainingOnBoard_RAW!AJ:AJ,MATCH('IMO 2020_Operator''s Comment'!D78,RemainingOnBoard_RAW!B:B,0))," ")</f>
        <v>4452.3239999999996</v>
      </c>
      <c r="O78" s="193">
        <f>IFERROR(INDEX(RemainingOnBoard_RAW!AK:AK,MATCH('IMO 2020_Operator''s Comment'!D78,RemainingOnBoard_RAW!B:B,0))," ")</f>
        <v>0</v>
      </c>
      <c r="P78" s="193">
        <f>IFERROR(INDEX(RemainingOnBoard_RAW!AL:AL,MATCH('IMO 2020_Operator''s Comment'!D78,RemainingOnBoard_RAW!B:B,0))," ")</f>
        <v>0</v>
      </c>
      <c r="Q78" s="193">
        <f>IFERROR(INDEX(RemainingOnBoard_RAW!AM:AM,MATCH('IMO 2020_Operator''s Comment'!D78,RemainingOnBoard_RAW!B:B,0))," ")</f>
        <v>139.28</v>
      </c>
      <c r="S78" s="195">
        <v>0.45</v>
      </c>
      <c r="T78" s="195">
        <v>0.05</v>
      </c>
      <c r="U78" s="195">
        <v>0.17499999999999999</v>
      </c>
      <c r="V78" s="195">
        <v>0.32500000000000001</v>
      </c>
      <c r="X78" s="196">
        <f>INDEX(Handy!T:T,MATCH('IMO 2020_Operator''s Comment'!E78,Handy!B:B,0))</f>
        <v>3.2</v>
      </c>
      <c r="Y78" s="196">
        <f>INDEX(Handy!U:U,MATCH('IMO 2020_Operator''s Comment'!E78,Handy!B:B,0))</f>
        <v>16.5</v>
      </c>
      <c r="Z78" s="196">
        <f>INDEX(Handy!V:V,MATCH('IMO 2020_Operator''s Comment'!E78,Handy!B:B,0))</f>
        <v>24.1</v>
      </c>
      <c r="AA78" s="196">
        <f>INDEX(Handy!W:W,MATCH('IMO 2020_Operator''s Comment'!E78,Handy!B:B,0))</f>
        <v>28.5</v>
      </c>
      <c r="AB78" s="196">
        <f t="shared" si="43"/>
        <v>15.745000000000001</v>
      </c>
      <c r="AC78" s="196">
        <f>IFERROR(INDEX('Monthly_Consumption _Trend'!R:R,MATCH('IMO 2020_Operator''s Comment'!D78,'Monthly_Consumption _Trend'!D:D,0))/30,"")</f>
        <v>14.076379999999999</v>
      </c>
      <c r="AD78" s="196">
        <f t="shared" si="45"/>
        <v>14.076379999999999</v>
      </c>
      <c r="AF78" s="197">
        <f t="shared" si="25"/>
        <v>0.96966637366811259</v>
      </c>
      <c r="AG78" s="197">
        <f t="shared" si="44"/>
        <v>3.0333626331887409E-2</v>
      </c>
      <c r="AH78" s="197"/>
      <c r="AI78" s="197"/>
      <c r="AJ78" s="196">
        <f t="shared" si="46"/>
        <v>1295.0269599999999</v>
      </c>
      <c r="AK78" s="196">
        <f t="shared" si="47"/>
        <v>858.65917999999988</v>
      </c>
      <c r="AL78" s="196">
        <f t="shared" si="48"/>
        <v>436.36777999999998</v>
      </c>
      <c r="AM78" s="196">
        <f t="shared" si="49"/>
        <v>211.14569999999998</v>
      </c>
      <c r="AN78" s="198">
        <v>3</v>
      </c>
      <c r="AO78" s="263" t="str">
        <f>INDEX([1]Handy!$D:$D,MATCH(E78,[1]Handy!$B:$B,0))</f>
        <v>3 pcs. 387,6/ 382,1/ 278,7</v>
      </c>
      <c r="AP78" s="263" t="str">
        <f>INDEX([1]Handy!$E:$E,MATCH(E78,[1]Handy!$B:$B,0))</f>
        <v>2 pcs. 30,8/ 30,8</v>
      </c>
      <c r="AQ78" s="263" t="str">
        <f>INDEX([1]Handy!$F:$F,MATCH(E78,[1]Handy!$B:$B,0))</f>
        <v>2 pcs. 30,8/ 30,8</v>
      </c>
      <c r="AR78" s="268">
        <f>INDEX([1]Handy!$J:$J,MATCH(E78,[1]Handy!$B:$B,0))</f>
        <v>0.9</v>
      </c>
      <c r="AT78" s="196">
        <f t="shared" si="50"/>
        <v>436.36777999999998</v>
      </c>
      <c r="AU78" s="196">
        <f t="shared" si="51"/>
        <v>281.52759999999995</v>
      </c>
      <c r="AV78" s="196">
        <f t="shared" si="52"/>
        <v>211.14569999999998</v>
      </c>
      <c r="AW78" s="199" t="s">
        <v>529</v>
      </c>
      <c r="AY78" s="199" t="str">
        <f t="shared" si="29"/>
        <v>High Stock</v>
      </c>
      <c r="AZ78" s="199" t="str">
        <f t="shared" si="29"/>
        <v>High Stock</v>
      </c>
      <c r="BA78" s="199" t="str">
        <f t="shared" si="29"/>
        <v>High Stock</v>
      </c>
      <c r="BC78" s="191">
        <f t="shared" si="53"/>
        <v>57.162219999999991</v>
      </c>
      <c r="BD78" s="191">
        <f t="shared" si="53"/>
        <v>212.00240000000002</v>
      </c>
      <c r="BE78" s="191">
        <f t="shared" si="54"/>
        <v>282.3843</v>
      </c>
      <c r="BF78" s="263" t="s">
        <v>1006</v>
      </c>
      <c r="BH78" s="287">
        <v>387.6</v>
      </c>
      <c r="BI78" s="286" t="s">
        <v>612</v>
      </c>
      <c r="BJ78" s="287">
        <v>382.1</v>
      </c>
      <c r="BK78" s="286" t="s">
        <v>612</v>
      </c>
      <c r="BL78" s="287">
        <v>278.7</v>
      </c>
      <c r="BM78" s="286" t="s">
        <v>612</v>
      </c>
      <c r="BN78" s="287"/>
      <c r="BO78" s="287"/>
      <c r="BP78" s="287"/>
      <c r="BQ78" s="287"/>
      <c r="BR78" s="287"/>
      <c r="BS78" s="287">
        <v>30.8</v>
      </c>
      <c r="BT78" s="286" t="s">
        <v>612</v>
      </c>
      <c r="BU78" s="287">
        <v>30.8</v>
      </c>
      <c r="BV78" s="286" t="s">
        <v>612</v>
      </c>
      <c r="BX78" s="287">
        <v>30.8</v>
      </c>
      <c r="BY78" s="286" t="s">
        <v>612</v>
      </c>
      <c r="BZ78" s="287">
        <v>30.8</v>
      </c>
      <c r="CA78" s="286" t="s">
        <v>612</v>
      </c>
      <c r="CB78" s="287"/>
      <c r="CC78" s="287"/>
      <c r="CG78" s="192">
        <f t="shared" si="34"/>
        <v>0</v>
      </c>
      <c r="CH78" s="192" t="str">
        <f>INDEX('[2]Tank Cleaning Status'!$P:$P, MATCH(E78,'[2]Tank Cleaning Status'!$E:$E,0))</f>
        <v>No</v>
      </c>
      <c r="CI78" s="192">
        <f t="shared" si="35"/>
        <v>0</v>
      </c>
      <c r="CJ78" s="192" t="str">
        <f>INDEX('[2]Tank Cleaning Status'!$R:$R, MATCH(E78,'[2]Tank Cleaning Status'!$E:$E,0))</f>
        <v>No</v>
      </c>
      <c r="CK78" s="192">
        <f t="shared" si="36"/>
        <v>0</v>
      </c>
      <c r="CL78" s="192" t="str">
        <f>INDEX('[2]Tank Cleaning Status'!$T:$T, MATCH(E78,'[2]Tank Cleaning Status'!$E:$E,0))</f>
        <v>No</v>
      </c>
      <c r="CM78" s="192">
        <f t="shared" si="37"/>
        <v>0</v>
      </c>
      <c r="CN78" s="192">
        <f>INDEX('[2]Tank Cleaning Status'!$V:$V, MATCH(E78,'[2]Tank Cleaning Status'!$E:$E,0))</f>
        <v>0</v>
      </c>
      <c r="CO78" s="192">
        <f t="shared" si="38"/>
        <v>0</v>
      </c>
      <c r="CP78" s="192">
        <f>INDEX('[2]Tank Cleaning Status'!$X:$X, MATCH(E78,'[2]Tank Cleaning Status'!$E:$E,0))</f>
        <v>0</v>
      </c>
      <c r="CQ78" s="199"/>
      <c r="CR78" s="192">
        <f t="shared" si="39"/>
        <v>0</v>
      </c>
      <c r="CS78" s="192" t="str">
        <f>INDEX('[2]Tank Cleaning Status'!$AA:$AA, MATCH(E78,'[2]Tank Cleaning Status'!$E:$E,0))</f>
        <v>No</v>
      </c>
      <c r="CT78" s="192">
        <f t="shared" si="40"/>
        <v>0</v>
      </c>
      <c r="CU78" s="192" t="str">
        <f>INDEX('[2]Tank Cleaning Status'!$AC:$AC, MATCH(E78,'[2]Tank Cleaning Status'!$E:$E,0))</f>
        <v>No</v>
      </c>
      <c r="CV78" s="199"/>
      <c r="CW78" s="192">
        <f t="shared" si="41"/>
        <v>0</v>
      </c>
      <c r="CX78" s="192" t="str">
        <f>INDEX('[2]Tank Cleaning Status'!$AF:$AF, MATCH(E78,'[2]Tank Cleaning Status'!$E:$E,0))</f>
        <v>No</v>
      </c>
      <c r="CY78" s="192">
        <f t="shared" si="42"/>
        <v>0</v>
      </c>
      <c r="CZ78" s="192" t="str">
        <f>INDEX('[2]Tank Cleaning Status'!$AH:$AH, MATCH(E78,'[2]Tank Cleaning Status'!$E:$E,0))</f>
        <v>No</v>
      </c>
      <c r="DA78" s="192"/>
      <c r="DB78" s="192">
        <f>INDEX('[2]Tank Cleaning Status'!$AJ:$AJ, MATCH(E78,'[2]Tank Cleaning Status'!$E:$E,0))</f>
        <v>0</v>
      </c>
    </row>
    <row r="79" spans="1:106" s="194" customFormat="1" ht="26.25" x14ac:dyDescent="0.25">
      <c r="A79" s="247" t="str">
        <f>INDEX('[4]Handy -MR - LR2 Operators'!$H:$H,MATCH(E79,'[4]Handy -MR - LR2 Operators'!$B:$B,0))</f>
        <v>AKO</v>
      </c>
      <c r="B79" s="247" t="s">
        <v>393</v>
      </c>
      <c r="C79" s="98" t="s">
        <v>382</v>
      </c>
      <c r="D79" s="98">
        <v>9431276</v>
      </c>
      <c r="E79" s="139" t="s">
        <v>422</v>
      </c>
      <c r="F79" s="139"/>
      <c r="G79" s="237"/>
      <c r="H79" s="236">
        <f>IFERROR(INDEX(RemainingOnBoard_RAW!U:U,MATCH('IMO 2020_Operator''s Comment'!D79,RemainingOnBoard_RAW!B:B,0))," ")</f>
        <v>43780.862500000003</v>
      </c>
      <c r="I79" s="186">
        <f>IFERROR(INDEX(RemainingOnBoard_RAW!V:V,MATCH('IMO 2020_Operator''s Comment'!D79,RemainingOnBoard_RAW!B:B,0))," ")</f>
        <v>275</v>
      </c>
      <c r="J79" s="193">
        <f>IFERROR(INDEX(RemainingOnBoard_RAW!W:W,MATCH('IMO 2020_Operator''s Comment'!D79,RemainingOnBoard_RAW!B:B,0)),"")</f>
        <v>0</v>
      </c>
      <c r="K79" s="193">
        <f>IFERROR(INDEX(RemainingOnBoard_RAW!X:X,MATCH('IMO 2020_Operator''s Comment'!D79,RemainingOnBoard_RAW!B:B,0)),"")</f>
        <v>0</v>
      </c>
      <c r="L79" s="193">
        <f>IFERROR(INDEX(RemainingOnBoard_RAW!Y:Y,MATCH('IMO 2020_Operator''s Comment'!D79,RemainingOnBoard_RAW!B:B,0)),"")</f>
        <v>131.66</v>
      </c>
      <c r="M79" s="193"/>
      <c r="N79" s="193">
        <f>IFERROR(INDEX(RemainingOnBoard_RAW!AJ:AJ,MATCH('IMO 2020_Operator''s Comment'!D79,RemainingOnBoard_RAW!B:B,0))," ")</f>
        <v>2435.768</v>
      </c>
      <c r="O79" s="193">
        <f>IFERROR(INDEX(RemainingOnBoard_RAW!AK:AK,MATCH('IMO 2020_Operator''s Comment'!D79,RemainingOnBoard_RAW!B:B,0))," ")</f>
        <v>0</v>
      </c>
      <c r="P79" s="193">
        <f>IFERROR(INDEX(RemainingOnBoard_RAW!AL:AL,MATCH('IMO 2020_Operator''s Comment'!D79,RemainingOnBoard_RAW!B:B,0))," ")</f>
        <v>0</v>
      </c>
      <c r="Q79" s="193">
        <f>IFERROR(INDEX(RemainingOnBoard_RAW!AM:AM,MATCH('IMO 2020_Operator''s Comment'!D79,RemainingOnBoard_RAW!B:B,0))," ")</f>
        <v>1934.422</v>
      </c>
      <c r="S79" s="195">
        <v>0.45</v>
      </c>
      <c r="T79" s="195">
        <v>0.05</v>
      </c>
      <c r="U79" s="195">
        <v>0.17499999999999999</v>
      </c>
      <c r="V79" s="195">
        <v>0.32500000000000001</v>
      </c>
      <c r="X79" s="196">
        <f>INDEX(Handy!T:T,MATCH('IMO 2020_Operator''s Comment'!E79,Handy!B:B,0))</f>
        <v>3</v>
      </c>
      <c r="Y79" s="196">
        <f>INDEX(Handy!U:U,MATCH('IMO 2020_Operator''s Comment'!E79,Handy!B:B,0))</f>
        <v>16.3</v>
      </c>
      <c r="Z79" s="196">
        <f>INDEX(Handy!V:V,MATCH('IMO 2020_Operator''s Comment'!E79,Handy!B:B,0))</f>
        <v>20.7</v>
      </c>
      <c r="AA79" s="196">
        <f>INDEX(Handy!W:W,MATCH('IMO 2020_Operator''s Comment'!E79,Handy!B:B,0))</f>
        <v>24.3</v>
      </c>
      <c r="AB79" s="196">
        <f t="shared" si="43"/>
        <v>13.685</v>
      </c>
      <c r="AC79" s="196">
        <f>IFERROR(INDEX('Monthly_Consumption _Trend'!R:R,MATCH('IMO 2020_Operator''s Comment'!D79,'Monthly_Consumption _Trend'!D:D,0))/30,"")</f>
        <v>11.02187619047619</v>
      </c>
      <c r="AD79" s="196">
        <f t="shared" si="45"/>
        <v>11.02187619047619</v>
      </c>
      <c r="AF79" s="197">
        <f t="shared" si="25"/>
        <v>0.55735974866081328</v>
      </c>
      <c r="AG79" s="197">
        <f t="shared" si="44"/>
        <v>0.44264025133918672</v>
      </c>
      <c r="AH79" s="197"/>
      <c r="AI79" s="197"/>
      <c r="AJ79" s="196">
        <f t="shared" si="46"/>
        <v>1014.0126095238095</v>
      </c>
      <c r="AK79" s="196">
        <f t="shared" si="47"/>
        <v>672.33444761904764</v>
      </c>
      <c r="AL79" s="196">
        <f t="shared" si="48"/>
        <v>341.67816190476191</v>
      </c>
      <c r="AM79" s="196">
        <f t="shared" si="49"/>
        <v>165.32814285714286</v>
      </c>
      <c r="AN79" s="198">
        <v>4</v>
      </c>
      <c r="AO79" s="263" t="str">
        <f>INDEX([1]Handy!$D:$D,MATCH(E79,[1]Handy!$B:$B,0))</f>
        <v>4 pcs. 395,5/ 389,9/ 284,4/ 249,4</v>
      </c>
      <c r="AP79" s="263" t="str">
        <f>INDEX([1]Handy!$E:$E,MATCH(E79,[1]Handy!$B:$B,0))</f>
        <v>2 pcs. 30,8/ 30,8</v>
      </c>
      <c r="AQ79" s="263" t="str">
        <f>INDEX([1]Handy!$F:$F,MATCH(E79,[1]Handy!$B:$B,0))</f>
        <v>2 pcs. 30,8/ 30,8</v>
      </c>
      <c r="AR79" s="268">
        <f>INDEX([1]Handy!$J:$J,MATCH(E79,[1]Handy!$B:$B,0))</f>
        <v>0.9</v>
      </c>
      <c r="AT79" s="196">
        <f t="shared" si="50"/>
        <v>341.67816190476191</v>
      </c>
      <c r="AU79" s="196">
        <f t="shared" si="51"/>
        <v>220.43752380952381</v>
      </c>
      <c r="AV79" s="196">
        <f t="shared" si="52"/>
        <v>165.32814285714286</v>
      </c>
      <c r="AW79" s="199" t="s">
        <v>529</v>
      </c>
      <c r="AY79" s="199" t="str">
        <f t="shared" si="29"/>
        <v>Okay</v>
      </c>
      <c r="AZ79" s="199" t="str">
        <f t="shared" si="29"/>
        <v>High Stock</v>
      </c>
      <c r="BA79" s="199" t="str">
        <f t="shared" si="29"/>
        <v>High Stock</v>
      </c>
      <c r="BC79" s="191">
        <f t="shared" si="53"/>
        <v>0</v>
      </c>
      <c r="BD79" s="191">
        <f t="shared" si="53"/>
        <v>54.56247619047619</v>
      </c>
      <c r="BE79" s="191">
        <f t="shared" si="54"/>
        <v>109.67185714285714</v>
      </c>
      <c r="BF79" s="139" t="s">
        <v>1063</v>
      </c>
      <c r="BH79" s="287">
        <v>395.5</v>
      </c>
      <c r="BI79" s="286" t="s">
        <v>613</v>
      </c>
      <c r="BJ79" s="287">
        <v>389.9</v>
      </c>
      <c r="BK79" s="286" t="s">
        <v>613</v>
      </c>
      <c r="BL79" s="287">
        <v>284.39999999999998</v>
      </c>
      <c r="BM79" s="286" t="s">
        <v>613</v>
      </c>
      <c r="BN79" s="287">
        <v>249.4</v>
      </c>
      <c r="BO79" s="286" t="s">
        <v>613</v>
      </c>
      <c r="BP79" s="287"/>
      <c r="BQ79" s="287"/>
      <c r="BR79" s="287"/>
      <c r="BS79" s="287">
        <v>30.8</v>
      </c>
      <c r="BT79" s="286" t="s">
        <v>613</v>
      </c>
      <c r="BU79" s="287">
        <v>30.8</v>
      </c>
      <c r="BV79" s="286" t="s">
        <v>613</v>
      </c>
      <c r="BX79" s="287">
        <v>30.8</v>
      </c>
      <c r="BY79" s="286" t="s">
        <v>613</v>
      </c>
      <c r="BZ79" s="287">
        <v>30.8</v>
      </c>
      <c r="CA79" s="286" t="s">
        <v>613</v>
      </c>
      <c r="CB79" s="287"/>
      <c r="CC79" s="287"/>
      <c r="CG79" s="192">
        <f t="shared" si="34"/>
        <v>0</v>
      </c>
      <c r="CH79" s="192" t="str">
        <f>INDEX('[2]Tank Cleaning Status'!$P:$P, MATCH(E79,'[2]Tank Cleaning Status'!$E:$E,0))</f>
        <v>Yes</v>
      </c>
      <c r="CI79" s="192">
        <f t="shared" si="35"/>
        <v>0</v>
      </c>
      <c r="CJ79" s="192" t="str">
        <f>INDEX('[2]Tank Cleaning Status'!$R:$R, MATCH(E79,'[2]Tank Cleaning Status'!$E:$E,0))</f>
        <v>Yes</v>
      </c>
      <c r="CK79" s="192">
        <f t="shared" si="36"/>
        <v>0</v>
      </c>
      <c r="CL79" s="192" t="str">
        <f>INDEX('[2]Tank Cleaning Status'!$T:$T, MATCH(E79,'[2]Tank Cleaning Status'!$E:$E,0))</f>
        <v>Yes</v>
      </c>
      <c r="CM79" s="192">
        <f t="shared" si="37"/>
        <v>0</v>
      </c>
      <c r="CN79" s="192" t="str">
        <f>INDEX('[2]Tank Cleaning Status'!$V:$V, MATCH(E79,'[2]Tank Cleaning Status'!$E:$E,0))</f>
        <v>Yes</v>
      </c>
      <c r="CO79" s="192">
        <f t="shared" si="38"/>
        <v>0</v>
      </c>
      <c r="CP79" s="192">
        <f>INDEX('[2]Tank Cleaning Status'!$X:$X, MATCH(E79,'[2]Tank Cleaning Status'!$E:$E,0))</f>
        <v>0</v>
      </c>
      <c r="CQ79" s="199"/>
      <c r="CR79" s="192">
        <f t="shared" si="39"/>
        <v>0</v>
      </c>
      <c r="CS79" s="192" t="str">
        <f>INDEX('[2]Tank Cleaning Status'!$AA:$AA, MATCH(E79,'[2]Tank Cleaning Status'!$E:$E,0))</f>
        <v>Yes</v>
      </c>
      <c r="CT79" s="192">
        <f t="shared" si="40"/>
        <v>0</v>
      </c>
      <c r="CU79" s="192" t="str">
        <f>INDEX('[2]Tank Cleaning Status'!$AC:$AC, MATCH(E79,'[2]Tank Cleaning Status'!$E:$E,0))</f>
        <v>Yes</v>
      </c>
      <c r="CV79" s="199"/>
      <c r="CW79" s="192">
        <f t="shared" si="41"/>
        <v>0</v>
      </c>
      <c r="CX79" s="192" t="str">
        <f>INDEX('[2]Tank Cleaning Status'!$AF:$AF, MATCH(E79,'[2]Tank Cleaning Status'!$E:$E,0))</f>
        <v>Yes</v>
      </c>
      <c r="CY79" s="192">
        <f t="shared" si="42"/>
        <v>0</v>
      </c>
      <c r="CZ79" s="192" t="str">
        <f>INDEX('[2]Tank Cleaning Status'!$AH:$AH, MATCH(E79,'[2]Tank Cleaning Status'!$E:$E,0))</f>
        <v>Yes</v>
      </c>
      <c r="DA79" s="192"/>
      <c r="DB79" s="192">
        <f>INDEX('[2]Tank Cleaning Status'!$AJ:$AJ, MATCH(E79,'[2]Tank Cleaning Status'!$E:$E,0))</f>
        <v>0</v>
      </c>
    </row>
    <row r="80" spans="1:106" s="194" customFormat="1" ht="26.25" x14ac:dyDescent="0.25">
      <c r="A80" s="247" t="str">
        <f>INDEX('[4]Handy -MR - LR2 Operators'!$H:$H,MATCH(E80,'[4]Handy -MR - LR2 Operators'!$B:$B,0))</f>
        <v>HKU</v>
      </c>
      <c r="B80" s="247" t="s">
        <v>393</v>
      </c>
      <c r="C80" s="98" t="s">
        <v>382</v>
      </c>
      <c r="D80" s="98">
        <v>9431305</v>
      </c>
      <c r="E80" s="139" t="s">
        <v>423</v>
      </c>
      <c r="F80" s="139"/>
      <c r="G80" s="237"/>
      <c r="H80" s="236">
        <f>IFERROR(INDEX(RemainingOnBoard_RAW!U:U,MATCH('IMO 2020_Operator''s Comment'!D80,RemainingOnBoard_RAW!B:B,0))," ")</f>
        <v>43780.820833333331</v>
      </c>
      <c r="I80" s="186">
        <f>IFERROR(INDEX(RemainingOnBoard_RAW!V:V,MATCH('IMO 2020_Operator''s Comment'!D80,RemainingOnBoard_RAW!B:B,0))," ")</f>
        <v>194.15</v>
      </c>
      <c r="J80" s="193">
        <f>IFERROR(INDEX(RemainingOnBoard_RAW!W:W,MATCH('IMO 2020_Operator''s Comment'!D80,RemainingOnBoard_RAW!B:B,0)),"")</f>
        <v>0</v>
      </c>
      <c r="K80" s="193">
        <f>IFERROR(INDEX(RemainingOnBoard_RAW!X:X,MATCH('IMO 2020_Operator''s Comment'!D80,RemainingOnBoard_RAW!B:B,0)),"")</f>
        <v>0</v>
      </c>
      <c r="L80" s="193">
        <f>IFERROR(INDEX(RemainingOnBoard_RAW!Y:Y,MATCH('IMO 2020_Operator''s Comment'!D80,RemainingOnBoard_RAW!B:B,0)),"")</f>
        <v>88.3</v>
      </c>
      <c r="M80" s="193"/>
      <c r="N80" s="193">
        <f>IFERROR(INDEX(RemainingOnBoard_RAW!AJ:AJ,MATCH('IMO 2020_Operator''s Comment'!D80,RemainingOnBoard_RAW!B:B,0))," ")</f>
        <v>5019.9709999999995</v>
      </c>
      <c r="O80" s="193">
        <f>IFERROR(INDEX(RemainingOnBoard_RAW!AK:AK,MATCH('IMO 2020_Operator''s Comment'!D80,RemainingOnBoard_RAW!B:B,0))," ")</f>
        <v>0</v>
      </c>
      <c r="P80" s="193">
        <f>IFERROR(INDEX(RemainingOnBoard_RAW!AL:AL,MATCH('IMO 2020_Operator''s Comment'!D80,RemainingOnBoard_RAW!B:B,0))," ")</f>
        <v>0</v>
      </c>
      <c r="Q80" s="193">
        <f>IFERROR(INDEX(RemainingOnBoard_RAW!AM:AM,MATCH('IMO 2020_Operator''s Comment'!D80,RemainingOnBoard_RAW!B:B,0))," ")</f>
        <v>107.514</v>
      </c>
      <c r="S80" s="195">
        <v>0.45</v>
      </c>
      <c r="T80" s="195">
        <v>0.05</v>
      </c>
      <c r="U80" s="195">
        <v>0.17499999999999999</v>
      </c>
      <c r="V80" s="195">
        <v>0.32500000000000001</v>
      </c>
      <c r="X80" s="196">
        <f>INDEX(Handy!T:T,MATCH('IMO 2020_Operator''s Comment'!E80,Handy!B:B,0))</f>
        <v>3.4</v>
      </c>
      <c r="Y80" s="196">
        <f>INDEX(Handy!U:U,MATCH('IMO 2020_Operator''s Comment'!E80,Handy!B:B,0))</f>
        <v>16.899999999999999</v>
      </c>
      <c r="Z80" s="196">
        <f>INDEX(Handy!V:V,MATCH('IMO 2020_Operator''s Comment'!E80,Handy!B:B,0))</f>
        <v>26</v>
      </c>
      <c r="AA80" s="196">
        <f>INDEX(Handy!W:W,MATCH('IMO 2020_Operator''s Comment'!E80,Handy!B:B,0))</f>
        <v>30.9</v>
      </c>
      <c r="AB80" s="196">
        <f t="shared" si="43"/>
        <v>16.967500000000001</v>
      </c>
      <c r="AC80" s="196">
        <f>IFERROR(INDEX('Monthly_Consumption _Trend'!R:R,MATCH('IMO 2020_Operator''s Comment'!D80,'Monthly_Consumption _Trend'!D:D,0))/30,"")</f>
        <v>16.133913333333332</v>
      </c>
      <c r="AD80" s="196">
        <f t="shared" si="45"/>
        <v>16.133913333333332</v>
      </c>
      <c r="AF80" s="197">
        <f t="shared" si="25"/>
        <v>0.97903182554410195</v>
      </c>
      <c r="AG80" s="197">
        <f t="shared" si="44"/>
        <v>2.0968174455898048E-2</v>
      </c>
      <c r="AH80" s="197"/>
      <c r="AI80" s="197"/>
      <c r="AJ80" s="196">
        <f t="shared" si="46"/>
        <v>1484.3200266666665</v>
      </c>
      <c r="AK80" s="196">
        <f t="shared" si="47"/>
        <v>984.16871333333324</v>
      </c>
      <c r="AL80" s="196">
        <f t="shared" si="48"/>
        <v>500.15131333333329</v>
      </c>
      <c r="AM80" s="196">
        <f t="shared" si="49"/>
        <v>242.00869999999998</v>
      </c>
      <c r="AN80" s="198">
        <v>4</v>
      </c>
      <c r="AO80" s="263" t="str">
        <f>INDEX([1]Handy!$D:$D,MATCH(E80,[1]Handy!$B:$B,0))</f>
        <v>4 pcs. 395,5/ 389,9/ 284,4/ 249,4</v>
      </c>
      <c r="AP80" s="263" t="str">
        <f>INDEX([1]Handy!$E:$E,MATCH(E80,[1]Handy!$B:$B,0))</f>
        <v>2 pcs. 30,8/ 30,8</v>
      </c>
      <c r="AQ80" s="263" t="str">
        <f>INDEX([1]Handy!$F:$F,MATCH(E80,[1]Handy!$B:$B,0))</f>
        <v>2 pcs. 30,8/ 30,8</v>
      </c>
      <c r="AR80" s="268">
        <f>INDEX([1]Handy!$J:$J,MATCH(E80,[1]Handy!$B:$B,0))</f>
        <v>0.9</v>
      </c>
      <c r="AT80" s="196">
        <f t="shared" si="50"/>
        <v>500.15131333333329</v>
      </c>
      <c r="AU80" s="196">
        <f t="shared" si="51"/>
        <v>322.67826666666667</v>
      </c>
      <c r="AV80" s="196">
        <f t="shared" si="52"/>
        <v>242.00869999999998</v>
      </c>
      <c r="AW80" s="199" t="s">
        <v>529</v>
      </c>
      <c r="AY80" s="199" t="str">
        <f t="shared" si="29"/>
        <v>Okay</v>
      </c>
      <c r="AZ80" s="199" t="str">
        <f t="shared" si="29"/>
        <v>Okay</v>
      </c>
      <c r="BA80" s="199" t="str">
        <f t="shared" si="29"/>
        <v>Okay</v>
      </c>
      <c r="BC80" s="191">
        <f t="shared" si="53"/>
        <v>0</v>
      </c>
      <c r="BD80" s="191">
        <f t="shared" si="53"/>
        <v>0</v>
      </c>
      <c r="BE80" s="191">
        <f t="shared" si="54"/>
        <v>0</v>
      </c>
      <c r="BF80" s="263" t="s">
        <v>1007</v>
      </c>
      <c r="BH80" s="287">
        <v>395.5</v>
      </c>
      <c r="BI80" s="286" t="s">
        <v>612</v>
      </c>
      <c r="BJ80" s="287">
        <v>389.9</v>
      </c>
      <c r="BK80" s="286" t="s">
        <v>612</v>
      </c>
      <c r="BL80" s="287">
        <v>284.39999999999998</v>
      </c>
      <c r="BM80" s="286" t="s">
        <v>612</v>
      </c>
      <c r="BN80" s="287">
        <v>249.4</v>
      </c>
      <c r="BO80" s="286" t="s">
        <v>613</v>
      </c>
      <c r="BP80" s="287"/>
      <c r="BQ80" s="287"/>
      <c r="BR80" s="287"/>
      <c r="BS80" s="287">
        <v>30.8</v>
      </c>
      <c r="BT80" s="286" t="s">
        <v>612</v>
      </c>
      <c r="BU80" s="287">
        <v>30.8</v>
      </c>
      <c r="BV80" s="286" t="s">
        <v>613</v>
      </c>
      <c r="BX80" s="287">
        <v>30.8</v>
      </c>
      <c r="BY80" s="286" t="s">
        <v>612</v>
      </c>
      <c r="BZ80" s="287">
        <v>30.8</v>
      </c>
      <c r="CA80" s="286" t="s">
        <v>613</v>
      </c>
      <c r="CB80" s="287"/>
      <c r="CC80" s="287"/>
      <c r="CG80" s="192">
        <f t="shared" si="34"/>
        <v>0</v>
      </c>
      <c r="CH80" s="192" t="str">
        <f>INDEX('[2]Tank Cleaning Status'!$P:$P, MATCH(E80,'[2]Tank Cleaning Status'!$E:$E,0))</f>
        <v>No</v>
      </c>
      <c r="CI80" s="192">
        <f t="shared" si="35"/>
        <v>0</v>
      </c>
      <c r="CJ80" s="192" t="str">
        <f>INDEX('[2]Tank Cleaning Status'!$R:$R, MATCH(E80,'[2]Tank Cleaning Status'!$E:$E,0))</f>
        <v>No</v>
      </c>
      <c r="CK80" s="192">
        <f t="shared" si="36"/>
        <v>0</v>
      </c>
      <c r="CL80" s="192" t="str">
        <f>INDEX('[2]Tank Cleaning Status'!$T:$T, MATCH(E80,'[2]Tank Cleaning Status'!$E:$E,0))</f>
        <v>No</v>
      </c>
      <c r="CM80" s="192">
        <f t="shared" si="37"/>
        <v>0</v>
      </c>
      <c r="CN80" s="192" t="str">
        <f>INDEX('[2]Tank Cleaning Status'!$V:$V, MATCH(E80,'[2]Tank Cleaning Status'!$E:$E,0))</f>
        <v>Yes</v>
      </c>
      <c r="CO80" s="192">
        <f t="shared" si="38"/>
        <v>0</v>
      </c>
      <c r="CP80" s="192">
        <f>INDEX('[2]Tank Cleaning Status'!$X:$X, MATCH(E80,'[2]Tank Cleaning Status'!$E:$E,0))</f>
        <v>0</v>
      </c>
      <c r="CQ80" s="199"/>
      <c r="CR80" s="192">
        <f t="shared" si="39"/>
        <v>0</v>
      </c>
      <c r="CS80" s="192" t="str">
        <f>INDEX('[2]Tank Cleaning Status'!$AA:$AA, MATCH(E80,'[2]Tank Cleaning Status'!$E:$E,0))</f>
        <v>No</v>
      </c>
      <c r="CT80" s="192">
        <f t="shared" si="40"/>
        <v>0</v>
      </c>
      <c r="CU80" s="192" t="str">
        <f>INDEX('[2]Tank Cleaning Status'!$AC:$AC, MATCH(E80,'[2]Tank Cleaning Status'!$E:$E,0))</f>
        <v>Yes</v>
      </c>
      <c r="CV80" s="199"/>
      <c r="CW80" s="192">
        <f t="shared" si="41"/>
        <v>0</v>
      </c>
      <c r="CX80" s="192" t="str">
        <f>INDEX('[2]Tank Cleaning Status'!$AF:$AF, MATCH(E80,'[2]Tank Cleaning Status'!$E:$E,0))</f>
        <v>No</v>
      </c>
      <c r="CY80" s="192">
        <f t="shared" si="42"/>
        <v>0</v>
      </c>
      <c r="CZ80" s="192" t="str">
        <f>INDEX('[2]Tank Cleaning Status'!$AH:$AH, MATCH(E80,'[2]Tank Cleaning Status'!$E:$E,0))</f>
        <v>Yes</v>
      </c>
      <c r="DA80" s="192"/>
      <c r="DB80" s="192">
        <f>INDEX('[2]Tank Cleaning Status'!$AJ:$AJ, MATCH(E80,'[2]Tank Cleaning Status'!$E:$E,0))</f>
        <v>0</v>
      </c>
    </row>
    <row r="81" spans="1:106" s="194" customFormat="1" ht="26.25" x14ac:dyDescent="0.25">
      <c r="A81" s="247" t="str">
        <f>INDEX('[4]Handy -MR - LR2 Operators'!$H:$H,MATCH(E81,'[4]Handy -MR - LR2 Operators'!$B:$B,0))</f>
        <v>TSE</v>
      </c>
      <c r="B81" s="247" t="s">
        <v>393</v>
      </c>
      <c r="C81" s="98" t="s">
        <v>382</v>
      </c>
      <c r="D81" s="98">
        <v>9236987</v>
      </c>
      <c r="E81" s="139" t="s">
        <v>614</v>
      </c>
      <c r="F81" s="139"/>
      <c r="G81" s="237"/>
      <c r="H81" s="236">
        <f>IFERROR(INDEX(RemainingOnBoard_RAW!U:U,MATCH('IMO 2020_Operator''s Comment'!D81,RemainingOnBoard_RAW!B:B,0))," ")</f>
        <v>43780.458333333336</v>
      </c>
      <c r="I81" s="186">
        <f>IFERROR(INDEX(RemainingOnBoard_RAW!V:V,MATCH('IMO 2020_Operator''s Comment'!D81,RemainingOnBoard_RAW!B:B,0))," ")</f>
        <v>84.18</v>
      </c>
      <c r="J81" s="193">
        <f>IFERROR(INDEX(RemainingOnBoard_RAW!W:W,MATCH('IMO 2020_Operator''s Comment'!D81,RemainingOnBoard_RAW!B:B,0)),"")</f>
        <v>0</v>
      </c>
      <c r="K81" s="193">
        <f>IFERROR(INDEX(RemainingOnBoard_RAW!X:X,MATCH('IMO 2020_Operator''s Comment'!D81,RemainingOnBoard_RAW!B:B,0)),"")</f>
        <v>0</v>
      </c>
      <c r="L81" s="193">
        <f>IFERROR(INDEX(RemainingOnBoard_RAW!Y:Y,MATCH('IMO 2020_Operator''s Comment'!D81,RemainingOnBoard_RAW!B:B,0)),"")</f>
        <v>153</v>
      </c>
      <c r="M81" s="193"/>
      <c r="N81" s="193">
        <f>IFERROR(INDEX(RemainingOnBoard_RAW!AJ:AJ,MATCH('IMO 2020_Operator''s Comment'!D81,RemainingOnBoard_RAW!B:B,0))," ")</f>
        <v>174.21700000000001</v>
      </c>
      <c r="O81" s="193">
        <f>IFERROR(INDEX(RemainingOnBoard_RAW!AK:AK,MATCH('IMO 2020_Operator''s Comment'!D81,RemainingOnBoard_RAW!B:B,0))," ")</f>
        <v>1249.615</v>
      </c>
      <c r="P81" s="193">
        <f>IFERROR(INDEX(RemainingOnBoard_RAW!AL:AL,MATCH('IMO 2020_Operator''s Comment'!D81,RemainingOnBoard_RAW!B:B,0))," ")</f>
        <v>0</v>
      </c>
      <c r="Q81" s="193">
        <f>IFERROR(INDEX(RemainingOnBoard_RAW!AM:AM,MATCH('IMO 2020_Operator''s Comment'!D81,RemainingOnBoard_RAW!B:B,0))," ")</f>
        <v>2086.5349999999999</v>
      </c>
      <c r="S81" s="195">
        <v>0.45</v>
      </c>
      <c r="T81" s="195">
        <v>0.05</v>
      </c>
      <c r="U81" s="195">
        <v>0.17499999999999999</v>
      </c>
      <c r="V81" s="195">
        <v>0.32500000000000001</v>
      </c>
      <c r="X81" s="196">
        <f>INDEX(Handy!T:T,MATCH('IMO 2020_Operator''s Comment'!E81,Handy!B:B,0))</f>
        <v>3.6</v>
      </c>
      <c r="Y81" s="196">
        <f>INDEX(Handy!U:U,MATCH('IMO 2020_Operator''s Comment'!E81,Handy!B:B,0))</f>
        <v>15.5</v>
      </c>
      <c r="Z81" s="196">
        <f>INDEX(Handy!V:V,MATCH('IMO 2020_Operator''s Comment'!E81,Handy!B:B,0))</f>
        <v>21.9</v>
      </c>
      <c r="AA81" s="196">
        <f>INDEX(Handy!W:W,MATCH('IMO 2020_Operator''s Comment'!E81,Handy!B:B,0))</f>
        <v>24.6</v>
      </c>
      <c r="AB81" s="196">
        <f t="shared" si="43"/>
        <v>14.2225</v>
      </c>
      <c r="AC81" s="196">
        <f>IFERROR(INDEX('Monthly_Consumption _Trend'!R:R,MATCH('IMO 2020_Operator''s Comment'!D81,'Monthly_Consumption _Trend'!D:D,0))/30,"")</f>
        <v>5.8072333333333335</v>
      </c>
      <c r="AD81" s="196">
        <f t="shared" si="45"/>
        <v>5.8072333333333335</v>
      </c>
      <c r="AF81" s="197">
        <f t="shared" si="25"/>
        <v>4.9629283775741967E-2</v>
      </c>
      <c r="AG81" s="197">
        <f t="shared" si="44"/>
        <v>0.95037071622425806</v>
      </c>
      <c r="AH81" s="197"/>
      <c r="AI81" s="197"/>
      <c r="AJ81" s="196">
        <f t="shared" si="46"/>
        <v>534.26546666666673</v>
      </c>
      <c r="AK81" s="196">
        <f t="shared" si="47"/>
        <v>354.24123333333335</v>
      </c>
      <c r="AL81" s="196">
        <f t="shared" si="48"/>
        <v>180.02423333333334</v>
      </c>
      <c r="AM81" s="196">
        <f t="shared" si="49"/>
        <v>87.108500000000006</v>
      </c>
      <c r="AN81" s="198">
        <v>5</v>
      </c>
      <c r="AO81" s="263" t="str">
        <f>INDEX([1]Handy!$D:$D,MATCH(E81,[1]Handy!$B:$B,0))</f>
        <v>5 pcs. 217,7/ 217,7/ 410,9/ 346,9/ 153,7</v>
      </c>
      <c r="AP81" s="263" t="str">
        <f>INDEX([1]Handy!$E:$E,MATCH(E81,[1]Handy!$B:$B,0))</f>
        <v>1 pc. 51,2</v>
      </c>
      <c r="AQ81" s="263" t="str">
        <f>INDEX([1]Handy!$F:$F,MATCH(E81,[1]Handy!$B:$B,0))</f>
        <v>1 pc. 38,4</v>
      </c>
      <c r="AR81" s="268">
        <f>INDEX([1]Handy!$J:$J,MATCH(E81,[1]Handy!$B:$B,0))</f>
        <v>0.9</v>
      </c>
      <c r="AT81" s="196">
        <f t="shared" si="50"/>
        <v>180.02423333333334</v>
      </c>
      <c r="AU81" s="196">
        <f t="shared" si="51"/>
        <v>116.14466666666667</v>
      </c>
      <c r="AV81" s="196">
        <f t="shared" si="52"/>
        <v>87.108500000000006</v>
      </c>
      <c r="AW81" s="199" t="s">
        <v>529</v>
      </c>
      <c r="AY81" s="199" t="str">
        <f t="shared" si="29"/>
        <v>Okay</v>
      </c>
      <c r="AZ81" s="199" t="str">
        <f t="shared" si="29"/>
        <v>Okay</v>
      </c>
      <c r="BA81" s="199" t="str">
        <f t="shared" si="29"/>
        <v>Okay</v>
      </c>
      <c r="BC81" s="191">
        <f t="shared" si="53"/>
        <v>0</v>
      </c>
      <c r="BD81" s="191">
        <f t="shared" si="53"/>
        <v>0</v>
      </c>
      <c r="BE81" s="191">
        <f t="shared" si="54"/>
        <v>0</v>
      </c>
      <c r="BF81" s="139"/>
      <c r="BH81" s="287">
        <v>217.7</v>
      </c>
      <c r="BI81" s="286" t="s">
        <v>613</v>
      </c>
      <c r="BJ81" s="287">
        <v>217.7</v>
      </c>
      <c r="BK81" s="286" t="s">
        <v>612</v>
      </c>
      <c r="BL81" s="287">
        <v>410.9</v>
      </c>
      <c r="BM81" s="286" t="s">
        <v>613</v>
      </c>
      <c r="BN81" s="287">
        <v>346.9</v>
      </c>
      <c r="BO81" s="286" t="s">
        <v>612</v>
      </c>
      <c r="BP81" s="287">
        <v>153.69999999999999</v>
      </c>
      <c r="BQ81" s="286" t="s">
        <v>613</v>
      </c>
      <c r="BR81" s="287"/>
      <c r="BS81" s="287">
        <v>38.4</v>
      </c>
      <c r="BT81" s="286" t="s">
        <v>612</v>
      </c>
      <c r="BU81" s="287"/>
      <c r="BV81" s="287"/>
      <c r="BX81" s="287">
        <v>38.4</v>
      </c>
      <c r="BY81" s="286" t="s">
        <v>612</v>
      </c>
      <c r="BZ81" s="287"/>
      <c r="CA81" s="287"/>
      <c r="CB81" s="287"/>
      <c r="CC81" s="287"/>
      <c r="CG81" s="192">
        <f t="shared" si="34"/>
        <v>0</v>
      </c>
      <c r="CH81" s="192" t="str">
        <f>INDEX('[2]Tank Cleaning Status'!$P:$P, MATCH(E81,'[2]Tank Cleaning Status'!$E:$E,0))</f>
        <v>Yes</v>
      </c>
      <c r="CI81" s="192">
        <f t="shared" si="35"/>
        <v>0</v>
      </c>
      <c r="CJ81" s="192" t="str">
        <f>INDEX('[2]Tank Cleaning Status'!$R:$R, MATCH(E81,'[2]Tank Cleaning Status'!$E:$E,0))</f>
        <v>No</v>
      </c>
      <c r="CK81" s="192">
        <f t="shared" si="36"/>
        <v>0</v>
      </c>
      <c r="CL81" s="192" t="str">
        <f>INDEX('[2]Tank Cleaning Status'!$T:$T, MATCH(E81,'[2]Tank Cleaning Status'!$E:$E,0))</f>
        <v>Yes</v>
      </c>
      <c r="CM81" s="192">
        <f t="shared" si="37"/>
        <v>0</v>
      </c>
      <c r="CN81" s="192" t="str">
        <f>INDEX('[2]Tank Cleaning Status'!$V:$V, MATCH(E81,'[2]Tank Cleaning Status'!$E:$E,0))</f>
        <v>No</v>
      </c>
      <c r="CO81" s="192">
        <f t="shared" si="38"/>
        <v>0</v>
      </c>
      <c r="CP81" s="192" t="str">
        <f>INDEX('[2]Tank Cleaning Status'!$X:$X, MATCH(E81,'[2]Tank Cleaning Status'!$E:$E,0))</f>
        <v>Yes</v>
      </c>
      <c r="CQ81" s="199"/>
      <c r="CR81" s="192">
        <f t="shared" si="39"/>
        <v>0</v>
      </c>
      <c r="CS81" s="192" t="str">
        <f>INDEX('[2]Tank Cleaning Status'!$AA:$AA, MATCH(E81,'[2]Tank Cleaning Status'!$E:$E,0))</f>
        <v>No</v>
      </c>
      <c r="CT81" s="192">
        <f t="shared" si="40"/>
        <v>0</v>
      </c>
      <c r="CU81" s="192">
        <f>INDEX('[2]Tank Cleaning Status'!$AC:$AC, MATCH(E81,'[2]Tank Cleaning Status'!$E:$E,0))</f>
        <v>0</v>
      </c>
      <c r="CV81" s="199"/>
      <c r="CW81" s="192">
        <f t="shared" si="41"/>
        <v>0</v>
      </c>
      <c r="CX81" s="192" t="str">
        <f>INDEX('[2]Tank Cleaning Status'!$AF:$AF, MATCH(E81,'[2]Tank Cleaning Status'!$E:$E,0))</f>
        <v>No</v>
      </c>
      <c r="CY81" s="192">
        <f t="shared" si="42"/>
        <v>0</v>
      </c>
      <c r="CZ81" s="192">
        <f>INDEX('[2]Tank Cleaning Status'!$AH:$AH, MATCH(E81,'[2]Tank Cleaning Status'!$E:$E,0))</f>
        <v>0</v>
      </c>
      <c r="DA81" s="192"/>
      <c r="DB81" s="192">
        <f>INDEX('[2]Tank Cleaning Status'!$AJ:$AJ, MATCH(E81,'[2]Tank Cleaning Status'!$E:$E,0))</f>
        <v>0</v>
      </c>
    </row>
    <row r="82" spans="1:106" s="194" customFormat="1" x14ac:dyDescent="0.25">
      <c r="A82" s="247" t="str">
        <f>INDEX('[4]Handy -MR - LR2 Operators'!$H:$H,MATCH(E82,'[4]Handy -MR - LR2 Operators'!$B:$B,0))</f>
        <v>AKO</v>
      </c>
      <c r="B82" s="247" t="s">
        <v>393</v>
      </c>
      <c r="C82" s="98" t="s">
        <v>400</v>
      </c>
      <c r="D82" s="98">
        <v>9252307</v>
      </c>
      <c r="E82" s="139" t="s">
        <v>326</v>
      </c>
      <c r="F82" s="139"/>
      <c r="G82" s="237"/>
      <c r="H82" s="236">
        <f>IFERROR(INDEX(RemainingOnBoard_RAW!U:U,MATCH('IMO 2020_Operator''s Comment'!D82,RemainingOnBoard_RAW!B:B,0))," ")</f>
        <v>43779.5</v>
      </c>
      <c r="I82" s="186">
        <f>IFERROR(INDEX(RemainingOnBoard_RAW!V:V,MATCH('IMO 2020_Operator''s Comment'!D82,RemainingOnBoard_RAW!B:B,0))," ")</f>
        <v>447.9</v>
      </c>
      <c r="J82" s="193">
        <f>IFERROR(INDEX(RemainingOnBoard_RAW!W:W,MATCH('IMO 2020_Operator''s Comment'!D82,RemainingOnBoard_RAW!B:B,0)),"")</f>
        <v>0</v>
      </c>
      <c r="K82" s="193">
        <f>IFERROR(INDEX(RemainingOnBoard_RAW!X:X,MATCH('IMO 2020_Operator''s Comment'!D82,RemainingOnBoard_RAW!B:B,0)),"")</f>
        <v>0</v>
      </c>
      <c r="L82" s="193">
        <f>IFERROR(INDEX(RemainingOnBoard_RAW!Y:Y,MATCH('IMO 2020_Operator''s Comment'!D82,RemainingOnBoard_RAW!B:B,0)),"")</f>
        <v>83.82</v>
      </c>
      <c r="M82" s="193"/>
      <c r="N82" s="193">
        <f>IFERROR(INDEX(RemainingOnBoard_RAW!AJ:AJ,MATCH('IMO 2020_Operator''s Comment'!D82,RemainingOnBoard_RAW!B:B,0))," ")</f>
        <v>3083.98</v>
      </c>
      <c r="O82" s="193">
        <f>IFERROR(INDEX(RemainingOnBoard_RAW!AK:AK,MATCH('IMO 2020_Operator''s Comment'!D82,RemainingOnBoard_RAW!B:B,0))," ")</f>
        <v>0</v>
      </c>
      <c r="P82" s="193">
        <f>IFERROR(INDEX(RemainingOnBoard_RAW!AL:AL,MATCH('IMO 2020_Operator''s Comment'!D82,RemainingOnBoard_RAW!B:B,0))," ")</f>
        <v>0</v>
      </c>
      <c r="Q82" s="193">
        <f>IFERROR(INDEX(RemainingOnBoard_RAW!AM:AM,MATCH('IMO 2020_Operator''s Comment'!D82,RemainingOnBoard_RAW!B:B,0))," ")</f>
        <v>416.81</v>
      </c>
      <c r="S82" s="195">
        <v>0.45</v>
      </c>
      <c r="T82" s="195">
        <v>0.05</v>
      </c>
      <c r="U82" s="195">
        <v>0.17499999999999999</v>
      </c>
      <c r="V82" s="195">
        <v>0.32500000000000001</v>
      </c>
      <c r="X82" s="196">
        <f>INDEX(Handy!T:T,MATCH('IMO 2020_Operator''s Comment'!E82,Handy!B:B,0))</f>
        <v>3.6</v>
      </c>
      <c r="Y82" s="196">
        <f>INDEX(Handy!U:U,MATCH('IMO 2020_Operator''s Comment'!E82,Handy!B:B,0))</f>
        <v>15.4</v>
      </c>
      <c r="Z82" s="196">
        <f>INDEX(Handy!V:V,MATCH('IMO 2020_Operator''s Comment'!E82,Handy!B:B,0))</f>
        <v>19.899999999999999</v>
      </c>
      <c r="AA82" s="196">
        <f>INDEX(Handy!W:W,MATCH('IMO 2020_Operator''s Comment'!E82,Handy!B:B,0))</f>
        <v>22.7</v>
      </c>
      <c r="AB82" s="196">
        <f t="shared" si="43"/>
        <v>13.25</v>
      </c>
      <c r="AC82" s="196">
        <f>IFERROR(INDEX('Monthly_Consumption _Trend'!R:R,MATCH('IMO 2020_Operator''s Comment'!D82,'Monthly_Consumption _Trend'!D:D,0))/30,"")</f>
        <v>9.8491</v>
      </c>
      <c r="AD82" s="196">
        <f t="shared" si="45"/>
        <v>9.8491</v>
      </c>
      <c r="AF82" s="197">
        <f t="shared" si="25"/>
        <v>0.88093830249743632</v>
      </c>
      <c r="AG82" s="197">
        <f t="shared" si="44"/>
        <v>0.11906169750256368</v>
      </c>
      <c r="AH82" s="197"/>
      <c r="AI82" s="197"/>
      <c r="AJ82" s="196">
        <f t="shared" si="46"/>
        <v>906.11720000000003</v>
      </c>
      <c r="AK82" s="196">
        <f t="shared" si="47"/>
        <v>600.79510000000005</v>
      </c>
      <c r="AL82" s="196">
        <f t="shared" si="48"/>
        <v>305.32209999999998</v>
      </c>
      <c r="AM82" s="196">
        <f t="shared" si="49"/>
        <v>147.73650000000001</v>
      </c>
      <c r="AN82" s="198">
        <v>4</v>
      </c>
      <c r="AO82" s="263" t="s">
        <v>721</v>
      </c>
      <c r="AP82" s="263">
        <v>1</v>
      </c>
      <c r="AQ82" s="263">
        <v>1</v>
      </c>
      <c r="AR82" s="268">
        <v>0.85</v>
      </c>
      <c r="AT82" s="196">
        <f t="shared" si="50"/>
        <v>305.32209999999998</v>
      </c>
      <c r="AU82" s="196">
        <f t="shared" si="51"/>
        <v>196.982</v>
      </c>
      <c r="AV82" s="196">
        <f t="shared" si="52"/>
        <v>147.73650000000001</v>
      </c>
      <c r="AW82" s="199" t="s">
        <v>529</v>
      </c>
      <c r="AY82" s="199" t="str">
        <f t="shared" si="29"/>
        <v>High Stock</v>
      </c>
      <c r="AZ82" s="199" t="str">
        <f t="shared" si="29"/>
        <v>High Stock</v>
      </c>
      <c r="BA82" s="199" t="str">
        <f t="shared" si="29"/>
        <v>High Stock</v>
      </c>
      <c r="BC82" s="191">
        <f t="shared" si="53"/>
        <v>142.5779</v>
      </c>
      <c r="BD82" s="191">
        <f t="shared" si="53"/>
        <v>250.91799999999998</v>
      </c>
      <c r="BE82" s="191">
        <f t="shared" si="54"/>
        <v>300.1635</v>
      </c>
      <c r="BF82" s="139" t="s">
        <v>1064</v>
      </c>
      <c r="BH82" s="287">
        <v>347</v>
      </c>
      <c r="BI82" s="286" t="s">
        <v>612</v>
      </c>
      <c r="BJ82" s="287">
        <v>130</v>
      </c>
      <c r="BK82" s="286" t="s">
        <v>612</v>
      </c>
      <c r="BL82" s="287">
        <f t="shared" ref="BL82:BL83" si="55">BH82</f>
        <v>347</v>
      </c>
      <c r="BM82" s="286" t="s">
        <v>612</v>
      </c>
      <c r="BN82" s="287">
        <f t="shared" ref="BN82:BN83" si="56">BJ82</f>
        <v>130</v>
      </c>
      <c r="BO82" s="286" t="s">
        <v>612</v>
      </c>
      <c r="BP82" s="287"/>
      <c r="BQ82" s="287"/>
      <c r="BR82" s="287"/>
      <c r="BS82" s="287"/>
      <c r="BT82" s="286" t="s">
        <v>612</v>
      </c>
      <c r="BU82" s="287"/>
      <c r="BV82" s="287"/>
      <c r="BX82" s="287"/>
      <c r="BY82" s="286" t="s">
        <v>612</v>
      </c>
      <c r="BZ82" s="287"/>
      <c r="CA82" s="287"/>
      <c r="CB82" s="287"/>
      <c r="CC82" s="287"/>
      <c r="CG82" s="192">
        <f t="shared" si="34"/>
        <v>0</v>
      </c>
      <c r="CH82" s="192" t="str">
        <f>INDEX('[2]Tank Cleaning Status'!$P:$P, MATCH(E82,'[2]Tank Cleaning Status'!$E:$E,0))</f>
        <v>No</v>
      </c>
      <c r="CI82" s="192">
        <f t="shared" si="35"/>
        <v>0</v>
      </c>
      <c r="CJ82" s="192" t="str">
        <f>INDEX('[2]Tank Cleaning Status'!$R:$R, MATCH(E82,'[2]Tank Cleaning Status'!$E:$E,0))</f>
        <v>No</v>
      </c>
      <c r="CK82" s="192">
        <f t="shared" si="36"/>
        <v>0</v>
      </c>
      <c r="CL82" s="192" t="str">
        <f>INDEX('[2]Tank Cleaning Status'!$T:$T, MATCH(E82,'[2]Tank Cleaning Status'!$E:$E,0))</f>
        <v>No</v>
      </c>
      <c r="CM82" s="192">
        <f t="shared" si="37"/>
        <v>0</v>
      </c>
      <c r="CN82" s="192" t="str">
        <f>INDEX('[2]Tank Cleaning Status'!$V:$V, MATCH(E82,'[2]Tank Cleaning Status'!$E:$E,0))</f>
        <v>No</v>
      </c>
      <c r="CO82" s="192">
        <f t="shared" si="38"/>
        <v>0</v>
      </c>
      <c r="CP82" s="192">
        <f>INDEX('[2]Tank Cleaning Status'!$X:$X, MATCH(E82,'[2]Tank Cleaning Status'!$E:$E,0))</f>
        <v>0</v>
      </c>
      <c r="CQ82" s="199"/>
      <c r="CR82" s="192">
        <f t="shared" si="39"/>
        <v>0</v>
      </c>
      <c r="CS82" s="192" t="str">
        <f>INDEX('[2]Tank Cleaning Status'!$AA:$AA, MATCH(E82,'[2]Tank Cleaning Status'!$E:$E,0))</f>
        <v>No</v>
      </c>
      <c r="CT82" s="192">
        <f t="shared" si="40"/>
        <v>0</v>
      </c>
      <c r="CU82" s="192">
        <f>INDEX('[2]Tank Cleaning Status'!$AC:$AC, MATCH(E82,'[2]Tank Cleaning Status'!$E:$E,0))</f>
        <v>0</v>
      </c>
      <c r="CV82" s="199"/>
      <c r="CW82" s="192">
        <f t="shared" si="41"/>
        <v>0</v>
      </c>
      <c r="CX82" s="192" t="str">
        <f>INDEX('[2]Tank Cleaning Status'!$AF:$AF, MATCH(E82,'[2]Tank Cleaning Status'!$E:$E,0))</f>
        <v>No</v>
      </c>
      <c r="CY82" s="192">
        <f t="shared" si="42"/>
        <v>0</v>
      </c>
      <c r="CZ82" s="192">
        <f>INDEX('[2]Tank Cleaning Status'!$AH:$AH, MATCH(E82,'[2]Tank Cleaning Status'!$E:$E,0))</f>
        <v>0</v>
      </c>
      <c r="DA82" s="192"/>
      <c r="DB82" s="192">
        <f>INDEX('[2]Tank Cleaning Status'!$AJ:$AJ, MATCH(E82,'[2]Tank Cleaning Status'!$E:$E,0))</f>
        <v>0</v>
      </c>
    </row>
    <row r="83" spans="1:106" s="194" customFormat="1" ht="39" x14ac:dyDescent="0.25">
      <c r="A83" s="247" t="str">
        <f>INDEX('[4]Handy -MR - LR2 Operators'!$H:$H,MATCH(E83,'[4]Handy -MR - LR2 Operators'!$B:$B,0))</f>
        <v>HKU</v>
      </c>
      <c r="B83" s="247" t="s">
        <v>393</v>
      </c>
      <c r="C83" s="98" t="s">
        <v>400</v>
      </c>
      <c r="D83" s="98">
        <v>9252292</v>
      </c>
      <c r="E83" s="139" t="s">
        <v>328</v>
      </c>
      <c r="F83" s="139"/>
      <c r="G83" s="237"/>
      <c r="H83" s="236">
        <f>IFERROR(INDEX(RemainingOnBoard_RAW!U:U,MATCH('IMO 2020_Operator''s Comment'!D83,RemainingOnBoard_RAW!B:B,0))," ")</f>
        <v>43780.333333333336</v>
      </c>
      <c r="I83" s="186">
        <f>IFERROR(INDEX(RemainingOnBoard_RAW!V:V,MATCH('IMO 2020_Operator''s Comment'!D83,RemainingOnBoard_RAW!B:B,0))," ")</f>
        <v>245.58</v>
      </c>
      <c r="J83" s="193">
        <f>IFERROR(INDEX(RemainingOnBoard_RAW!W:W,MATCH('IMO 2020_Operator''s Comment'!D83,RemainingOnBoard_RAW!B:B,0)),"")</f>
        <v>0</v>
      </c>
      <c r="K83" s="193">
        <f>IFERROR(INDEX(RemainingOnBoard_RAW!X:X,MATCH('IMO 2020_Operator''s Comment'!D83,RemainingOnBoard_RAW!B:B,0)),"")</f>
        <v>0</v>
      </c>
      <c r="L83" s="193">
        <f>IFERROR(INDEX(RemainingOnBoard_RAW!Y:Y,MATCH('IMO 2020_Operator''s Comment'!D83,RemainingOnBoard_RAW!B:B,0)),"")</f>
        <v>148.91</v>
      </c>
      <c r="M83" s="193"/>
      <c r="N83" s="193">
        <f>IFERROR(INDEX(RemainingOnBoard_RAW!AJ:AJ,MATCH('IMO 2020_Operator''s Comment'!D83,RemainingOnBoard_RAW!B:B,0))," ")</f>
        <v>3315.81</v>
      </c>
      <c r="O83" s="193">
        <f>IFERROR(INDEX(RemainingOnBoard_RAW!AK:AK,MATCH('IMO 2020_Operator''s Comment'!D83,RemainingOnBoard_RAW!B:B,0))," ")</f>
        <v>0</v>
      </c>
      <c r="P83" s="193">
        <f>IFERROR(INDEX(RemainingOnBoard_RAW!AL:AL,MATCH('IMO 2020_Operator''s Comment'!D83,RemainingOnBoard_RAW!B:B,0))," ")</f>
        <v>0</v>
      </c>
      <c r="Q83" s="193">
        <f>IFERROR(INDEX(RemainingOnBoard_RAW!AM:AM,MATCH('IMO 2020_Operator''s Comment'!D83,RemainingOnBoard_RAW!B:B,0))," ")</f>
        <v>88.31</v>
      </c>
      <c r="S83" s="195">
        <v>0.45</v>
      </c>
      <c r="T83" s="195">
        <v>0.05</v>
      </c>
      <c r="U83" s="195">
        <v>0.17499999999999999</v>
      </c>
      <c r="V83" s="195">
        <v>0.32500000000000001</v>
      </c>
      <c r="X83" s="196">
        <f>INDEX(Handy!T:T,MATCH('IMO 2020_Operator''s Comment'!E83,Handy!B:B,0))</f>
        <v>3.7</v>
      </c>
      <c r="Y83" s="196">
        <f>INDEX(Handy!U:U,MATCH('IMO 2020_Operator''s Comment'!E83,Handy!B:B,0))</f>
        <v>15.4</v>
      </c>
      <c r="Z83" s="196">
        <f>INDEX(Handy!V:V,MATCH('IMO 2020_Operator''s Comment'!E83,Handy!B:B,0))</f>
        <v>21.1</v>
      </c>
      <c r="AA83" s="196">
        <f>INDEX(Handy!W:W,MATCH('IMO 2020_Operator''s Comment'!E83,Handy!B:B,0))</f>
        <v>23.9</v>
      </c>
      <c r="AB83" s="196">
        <f t="shared" si="43"/>
        <v>13.895</v>
      </c>
      <c r="AC83" s="196">
        <f>IFERROR(INDEX('Monthly_Consumption _Trend'!R:R,MATCH('IMO 2020_Operator''s Comment'!D83,'Monthly_Consumption _Trend'!D:D,0))/30,"")</f>
        <v>10.744899999999999</v>
      </c>
      <c r="AD83" s="196">
        <f t="shared" si="45"/>
        <v>10.744899999999999</v>
      </c>
      <c r="AF83" s="197">
        <f t="shared" si="25"/>
        <v>0.97405790630177547</v>
      </c>
      <c r="AG83" s="197">
        <f t="shared" si="44"/>
        <v>2.5942093698224533E-2</v>
      </c>
      <c r="AH83" s="197"/>
      <c r="AI83" s="197"/>
      <c r="AJ83" s="196">
        <f t="shared" si="46"/>
        <v>988.5308</v>
      </c>
      <c r="AK83" s="196">
        <f t="shared" si="47"/>
        <v>655.43889999999999</v>
      </c>
      <c r="AL83" s="196">
        <f t="shared" si="48"/>
        <v>333.09190000000001</v>
      </c>
      <c r="AM83" s="196">
        <f t="shared" si="49"/>
        <v>161.17349999999999</v>
      </c>
      <c r="AN83" s="198">
        <v>4</v>
      </c>
      <c r="AO83" s="263" t="s">
        <v>721</v>
      </c>
      <c r="AP83" s="263">
        <v>1</v>
      </c>
      <c r="AQ83" s="263">
        <v>1</v>
      </c>
      <c r="AR83" s="268">
        <v>0.85</v>
      </c>
      <c r="AT83" s="196">
        <f t="shared" si="50"/>
        <v>333.09190000000001</v>
      </c>
      <c r="AU83" s="196">
        <f t="shared" si="51"/>
        <v>214.898</v>
      </c>
      <c r="AV83" s="196">
        <f t="shared" si="52"/>
        <v>161.17349999999999</v>
      </c>
      <c r="AW83" s="199" t="s">
        <v>529</v>
      </c>
      <c r="AY83" s="199" t="str">
        <f t="shared" si="29"/>
        <v>Okay</v>
      </c>
      <c r="AZ83" s="199" t="str">
        <f t="shared" si="29"/>
        <v>High Stock</v>
      </c>
      <c r="BA83" s="199" t="str">
        <f t="shared" si="29"/>
        <v>High Stock</v>
      </c>
      <c r="BC83" s="191">
        <f t="shared" si="53"/>
        <v>0</v>
      </c>
      <c r="BD83" s="191">
        <f t="shared" si="53"/>
        <v>30.682000000000016</v>
      </c>
      <c r="BE83" s="191">
        <f t="shared" si="54"/>
        <v>84.406500000000023</v>
      </c>
      <c r="BF83" s="263" t="s">
        <v>1008</v>
      </c>
      <c r="BH83" s="287">
        <v>347</v>
      </c>
      <c r="BI83" s="286" t="s">
        <v>612</v>
      </c>
      <c r="BJ83" s="287">
        <v>130</v>
      </c>
      <c r="BK83" s="286" t="s">
        <v>612</v>
      </c>
      <c r="BL83" s="287">
        <f t="shared" si="55"/>
        <v>347</v>
      </c>
      <c r="BM83" s="286" t="s">
        <v>612</v>
      </c>
      <c r="BN83" s="287">
        <f t="shared" si="56"/>
        <v>130</v>
      </c>
      <c r="BO83" s="286" t="s">
        <v>612</v>
      </c>
      <c r="BP83" s="287"/>
      <c r="BQ83" s="287"/>
      <c r="BR83" s="287"/>
      <c r="BS83" s="287"/>
      <c r="BT83" s="286" t="s">
        <v>612</v>
      </c>
      <c r="BU83" s="287"/>
      <c r="BV83" s="287"/>
      <c r="BX83" s="287"/>
      <c r="BY83" s="286" t="s">
        <v>612</v>
      </c>
      <c r="BZ83" s="287"/>
      <c r="CA83" s="287"/>
      <c r="CB83" s="287"/>
      <c r="CC83" s="287"/>
      <c r="CG83" s="192">
        <f t="shared" si="34"/>
        <v>0</v>
      </c>
      <c r="CH83" s="192" t="str">
        <f>INDEX('[2]Tank Cleaning Status'!$P:$P, MATCH(E83,'[2]Tank Cleaning Status'!$E:$E,0))</f>
        <v>No</v>
      </c>
      <c r="CI83" s="192">
        <f t="shared" si="35"/>
        <v>0</v>
      </c>
      <c r="CJ83" s="192" t="str">
        <f>INDEX('[2]Tank Cleaning Status'!$R:$R, MATCH(E83,'[2]Tank Cleaning Status'!$E:$E,0))</f>
        <v>No</v>
      </c>
      <c r="CK83" s="192">
        <f t="shared" si="36"/>
        <v>0</v>
      </c>
      <c r="CL83" s="192" t="str">
        <f>INDEX('[2]Tank Cleaning Status'!$T:$T, MATCH(E83,'[2]Tank Cleaning Status'!$E:$E,0))</f>
        <v>No</v>
      </c>
      <c r="CM83" s="192">
        <f t="shared" si="37"/>
        <v>0</v>
      </c>
      <c r="CN83" s="192" t="str">
        <f>INDEX('[2]Tank Cleaning Status'!$V:$V, MATCH(E83,'[2]Tank Cleaning Status'!$E:$E,0))</f>
        <v>No</v>
      </c>
      <c r="CO83" s="192">
        <f t="shared" si="38"/>
        <v>0</v>
      </c>
      <c r="CP83" s="192">
        <f>INDEX('[2]Tank Cleaning Status'!$X:$X, MATCH(E83,'[2]Tank Cleaning Status'!$E:$E,0))</f>
        <v>0</v>
      </c>
      <c r="CQ83" s="199"/>
      <c r="CR83" s="192">
        <f t="shared" si="39"/>
        <v>0</v>
      </c>
      <c r="CS83" s="192" t="str">
        <f>INDEX('[2]Tank Cleaning Status'!$AA:$AA, MATCH(E83,'[2]Tank Cleaning Status'!$E:$E,0))</f>
        <v>No</v>
      </c>
      <c r="CT83" s="192">
        <f t="shared" si="40"/>
        <v>0</v>
      </c>
      <c r="CU83" s="192">
        <f>INDEX('[2]Tank Cleaning Status'!$AC:$AC, MATCH(E83,'[2]Tank Cleaning Status'!$E:$E,0))</f>
        <v>0</v>
      </c>
      <c r="CV83" s="199"/>
      <c r="CW83" s="192">
        <f t="shared" si="41"/>
        <v>0</v>
      </c>
      <c r="CX83" s="192" t="str">
        <f>INDEX('[2]Tank Cleaning Status'!$AF:$AF, MATCH(E83,'[2]Tank Cleaning Status'!$E:$E,0))</f>
        <v>No</v>
      </c>
      <c r="CY83" s="192">
        <f t="shared" si="42"/>
        <v>0</v>
      </c>
      <c r="CZ83" s="192">
        <f>INDEX('[2]Tank Cleaning Status'!$AH:$AH, MATCH(E83,'[2]Tank Cleaning Status'!$E:$E,0))</f>
        <v>0</v>
      </c>
      <c r="DA83" s="192"/>
      <c r="DB83" s="192">
        <f>INDEX('[2]Tank Cleaning Status'!$AJ:$AJ, MATCH(E83,'[2]Tank Cleaning Status'!$E:$E,0))</f>
        <v>0</v>
      </c>
    </row>
    <row r="84" spans="1:106" s="194" customFormat="1" x14ac:dyDescent="0.25">
      <c r="A84" s="247" t="str">
        <f>INDEX('[4]Handy -MR - LR2 Operators'!$H:$H,MATCH(E84,'[4]Handy -MR - LR2 Operators'!$B:$B,0))</f>
        <v>AKO</v>
      </c>
      <c r="B84" s="247" t="s">
        <v>393</v>
      </c>
      <c r="C84" s="98" t="s">
        <v>385</v>
      </c>
      <c r="D84" s="98">
        <v>9444508</v>
      </c>
      <c r="E84" s="139" t="s">
        <v>289</v>
      </c>
      <c r="F84" s="139"/>
      <c r="G84" s="237"/>
      <c r="H84" s="236">
        <f>IFERROR(INDEX(RemainingOnBoard_RAW!U:U,MATCH('IMO 2020_Operator''s Comment'!D84,RemainingOnBoard_RAW!B:B,0))," ")</f>
        <v>43780.866666666669</v>
      </c>
      <c r="I84" s="186">
        <f>IFERROR(INDEX(RemainingOnBoard_RAW!V:V,MATCH('IMO 2020_Operator''s Comment'!D84,RemainingOnBoard_RAW!B:B,0))," ")</f>
        <v>257.38</v>
      </c>
      <c r="J84" s="193">
        <f>IFERROR(INDEX(RemainingOnBoard_RAW!W:W,MATCH('IMO 2020_Operator''s Comment'!D84,RemainingOnBoard_RAW!B:B,0)),"")</f>
        <v>0</v>
      </c>
      <c r="K84" s="193">
        <f>IFERROR(INDEX(RemainingOnBoard_RAW!X:X,MATCH('IMO 2020_Operator''s Comment'!D84,RemainingOnBoard_RAW!B:B,0)),"")</f>
        <v>0</v>
      </c>
      <c r="L84" s="193">
        <f>IFERROR(INDEX(RemainingOnBoard_RAW!Y:Y,MATCH('IMO 2020_Operator''s Comment'!D84,RemainingOnBoard_RAW!B:B,0)),"")</f>
        <v>264.75</v>
      </c>
      <c r="M84" s="193"/>
      <c r="N84" s="193">
        <f>IFERROR(INDEX(RemainingOnBoard_RAW!AJ:AJ,MATCH('IMO 2020_Operator''s Comment'!D84,RemainingOnBoard_RAW!B:B,0))," ")</f>
        <v>4086.03</v>
      </c>
      <c r="O84" s="193">
        <f>IFERROR(INDEX(RemainingOnBoard_RAW!AK:AK,MATCH('IMO 2020_Operator''s Comment'!D84,RemainingOnBoard_RAW!B:B,0))," ")</f>
        <v>82.05</v>
      </c>
      <c r="P84" s="193">
        <f>IFERROR(INDEX(RemainingOnBoard_RAW!AL:AL,MATCH('IMO 2020_Operator''s Comment'!D84,RemainingOnBoard_RAW!B:B,0))," ")</f>
        <v>0</v>
      </c>
      <c r="Q84" s="193">
        <f>IFERROR(INDEX(RemainingOnBoard_RAW!AM:AM,MATCH('IMO 2020_Operator''s Comment'!D84,RemainingOnBoard_RAW!B:B,0))," ")</f>
        <v>484.69</v>
      </c>
      <c r="S84" s="195">
        <v>0.45</v>
      </c>
      <c r="T84" s="195">
        <v>0.05</v>
      </c>
      <c r="U84" s="195">
        <v>0.17499999999999999</v>
      </c>
      <c r="V84" s="195">
        <v>0.32500000000000001</v>
      </c>
      <c r="X84" s="196">
        <f>INDEX(Handy!T:T,MATCH('IMO 2020_Operator''s Comment'!E84,Handy!B:B,0))</f>
        <v>3.5</v>
      </c>
      <c r="Y84" s="196">
        <f>INDEX(Handy!U:U,MATCH('IMO 2020_Operator''s Comment'!E84,Handy!B:B,0))</f>
        <v>18.100000000000001</v>
      </c>
      <c r="Z84" s="196">
        <f>INDEX(Handy!V:V,MATCH('IMO 2020_Operator''s Comment'!E84,Handy!B:B,0))</f>
        <v>26</v>
      </c>
      <c r="AA84" s="196">
        <f>INDEX(Handy!W:W,MATCH('IMO 2020_Operator''s Comment'!E84,Handy!B:B,0))</f>
        <v>29.3</v>
      </c>
      <c r="AB84" s="196">
        <f t="shared" si="43"/>
        <v>16.552500000000002</v>
      </c>
      <c r="AC84" s="196">
        <f>IFERROR(INDEX('Monthly_Consumption _Trend'!R:R,MATCH('IMO 2020_Operator''s Comment'!D84,'Monthly_Consumption _Trend'!D:D,0))/30,"")</f>
        <v>13.340433333333333</v>
      </c>
      <c r="AD84" s="196">
        <f t="shared" si="45"/>
        <v>13.340433333333333</v>
      </c>
      <c r="AF84" s="197">
        <f t="shared" si="25"/>
        <v>0.87819299041216325</v>
      </c>
      <c r="AG84" s="197">
        <f t="shared" si="44"/>
        <v>0.12180700958783675</v>
      </c>
      <c r="AH84" s="197"/>
      <c r="AI84" s="197"/>
      <c r="AJ84" s="196">
        <f t="shared" si="46"/>
        <v>1227.3198666666667</v>
      </c>
      <c r="AK84" s="196">
        <f t="shared" si="47"/>
        <v>813.76643333333334</v>
      </c>
      <c r="AL84" s="196">
        <f t="shared" si="48"/>
        <v>413.55343333333332</v>
      </c>
      <c r="AM84" s="196">
        <f t="shared" si="49"/>
        <v>200.10650000000001</v>
      </c>
      <c r="AN84" s="198">
        <v>3</v>
      </c>
      <c r="AO84" s="263" t="s">
        <v>725</v>
      </c>
      <c r="AP84" s="263">
        <v>2</v>
      </c>
      <c r="AQ84" s="263">
        <v>2</v>
      </c>
      <c r="AR84" s="268"/>
      <c r="AT84" s="196">
        <f t="shared" si="50"/>
        <v>413.55343333333332</v>
      </c>
      <c r="AU84" s="196">
        <f t="shared" si="51"/>
        <v>266.80866666666668</v>
      </c>
      <c r="AV84" s="196">
        <f t="shared" si="52"/>
        <v>200.10650000000001</v>
      </c>
      <c r="AW84" s="199" t="s">
        <v>529</v>
      </c>
      <c r="AY84" s="199" t="str">
        <f t="shared" si="29"/>
        <v>Okay</v>
      </c>
      <c r="AZ84" s="199" t="str">
        <f t="shared" si="29"/>
        <v>Okay</v>
      </c>
      <c r="BA84" s="199" t="str">
        <f t="shared" si="29"/>
        <v>High Stock</v>
      </c>
      <c r="BC84" s="191">
        <f t="shared" si="53"/>
        <v>0</v>
      </c>
      <c r="BD84" s="191">
        <f t="shared" si="53"/>
        <v>0</v>
      </c>
      <c r="BE84" s="191">
        <f t="shared" si="54"/>
        <v>57.273499999999984</v>
      </c>
      <c r="BF84" s="139" t="s">
        <v>1065</v>
      </c>
      <c r="BH84" s="287">
        <v>415</v>
      </c>
      <c r="BI84" s="286" t="s">
        <v>612</v>
      </c>
      <c r="BJ84" s="287">
        <v>183</v>
      </c>
      <c r="BK84" s="286" t="s">
        <v>612</v>
      </c>
      <c r="BL84" s="287">
        <f>BJ84</f>
        <v>183</v>
      </c>
      <c r="BM84" s="286" t="s">
        <v>612</v>
      </c>
      <c r="BN84" s="287"/>
      <c r="BO84" s="287"/>
      <c r="BP84" s="287"/>
      <c r="BQ84" s="287"/>
      <c r="BR84" s="287"/>
      <c r="BS84" s="287"/>
      <c r="BT84" s="286" t="s">
        <v>612</v>
      </c>
      <c r="BU84" s="287"/>
      <c r="BV84" s="286" t="s">
        <v>612</v>
      </c>
      <c r="BX84" s="287"/>
      <c r="BY84" s="286" t="s">
        <v>612</v>
      </c>
      <c r="BZ84" s="287"/>
      <c r="CA84" s="286" t="s">
        <v>612</v>
      </c>
      <c r="CB84" s="287"/>
      <c r="CC84" s="287"/>
      <c r="CG84" s="192">
        <f t="shared" si="34"/>
        <v>0</v>
      </c>
      <c r="CH84" s="192" t="str">
        <f>INDEX('[2]Tank Cleaning Status'!$P:$P, MATCH(E84,'[2]Tank Cleaning Status'!$E:$E,0))</f>
        <v>No</v>
      </c>
      <c r="CI84" s="192">
        <f t="shared" si="35"/>
        <v>0</v>
      </c>
      <c r="CJ84" s="192" t="str">
        <f>INDEX('[2]Tank Cleaning Status'!$R:$R, MATCH(E84,'[2]Tank Cleaning Status'!$E:$E,0))</f>
        <v>No</v>
      </c>
      <c r="CK84" s="192">
        <f t="shared" si="36"/>
        <v>0</v>
      </c>
      <c r="CL84" s="192" t="str">
        <f>INDEX('[2]Tank Cleaning Status'!$T:$T, MATCH(E84,'[2]Tank Cleaning Status'!$E:$E,0))</f>
        <v>No</v>
      </c>
      <c r="CM84" s="192">
        <f t="shared" si="37"/>
        <v>0</v>
      </c>
      <c r="CN84" s="192">
        <f>INDEX('[2]Tank Cleaning Status'!$V:$V, MATCH(E84,'[2]Tank Cleaning Status'!$E:$E,0))</f>
        <v>0</v>
      </c>
      <c r="CO84" s="192">
        <f t="shared" si="38"/>
        <v>0</v>
      </c>
      <c r="CP84" s="192">
        <f>INDEX('[2]Tank Cleaning Status'!$X:$X, MATCH(E84,'[2]Tank Cleaning Status'!$E:$E,0))</f>
        <v>0</v>
      </c>
      <c r="CQ84" s="199"/>
      <c r="CR84" s="192">
        <f t="shared" si="39"/>
        <v>0</v>
      </c>
      <c r="CS84" s="192" t="str">
        <f>INDEX('[2]Tank Cleaning Status'!$AA:$AA, MATCH(E84,'[2]Tank Cleaning Status'!$E:$E,0))</f>
        <v>No</v>
      </c>
      <c r="CT84" s="192">
        <f t="shared" si="40"/>
        <v>0</v>
      </c>
      <c r="CU84" s="192" t="str">
        <f>INDEX('[2]Tank Cleaning Status'!$AC:$AC, MATCH(E84,'[2]Tank Cleaning Status'!$E:$E,0))</f>
        <v>No</v>
      </c>
      <c r="CV84" s="199"/>
      <c r="CW84" s="192">
        <f t="shared" si="41"/>
        <v>0</v>
      </c>
      <c r="CX84" s="192" t="str">
        <f>INDEX('[2]Tank Cleaning Status'!$AF:$AF, MATCH(E84,'[2]Tank Cleaning Status'!$E:$E,0))</f>
        <v>No</v>
      </c>
      <c r="CY84" s="192">
        <f t="shared" si="42"/>
        <v>0</v>
      </c>
      <c r="CZ84" s="192" t="str">
        <f>INDEX('[2]Tank Cleaning Status'!$AH:$AH, MATCH(E84,'[2]Tank Cleaning Status'!$E:$E,0))</f>
        <v>No</v>
      </c>
      <c r="DA84" s="192"/>
      <c r="DB84" s="192">
        <f>INDEX('[2]Tank Cleaning Status'!$AJ:$AJ, MATCH(E84,'[2]Tank Cleaning Status'!$E:$E,0))</f>
        <v>0</v>
      </c>
    </row>
    <row r="85" spans="1:106" s="194" customFormat="1" ht="26.25" x14ac:dyDescent="0.25">
      <c r="A85" s="247" t="str">
        <f>INDEX('[4]Handy -MR - LR2 Operators'!$H:$H,MATCH(E85,'[4]Handy -MR - LR2 Operators'!$B:$B,0))</f>
        <v>ASU</v>
      </c>
      <c r="B85" s="247" t="s">
        <v>393</v>
      </c>
      <c r="C85" s="98" t="s">
        <v>382</v>
      </c>
      <c r="D85" s="98">
        <v>9265407</v>
      </c>
      <c r="E85" s="139" t="s">
        <v>425</v>
      </c>
      <c r="F85" s="139"/>
      <c r="G85" s="237"/>
      <c r="H85" s="236">
        <f>IFERROR(INDEX(RemainingOnBoard_RAW!U:U,MATCH('IMO 2020_Operator''s Comment'!D85,RemainingOnBoard_RAW!B:B,0))," ")</f>
        <v>43780.416666666664</v>
      </c>
      <c r="I85" s="186">
        <f>IFERROR(INDEX(RemainingOnBoard_RAW!V:V,MATCH('IMO 2020_Operator''s Comment'!D85,RemainingOnBoard_RAW!B:B,0))," ")</f>
        <v>271.27</v>
      </c>
      <c r="J85" s="193">
        <f>IFERROR(INDEX(RemainingOnBoard_RAW!W:W,MATCH('IMO 2020_Operator''s Comment'!D85,RemainingOnBoard_RAW!B:B,0)),"")</f>
        <v>0</v>
      </c>
      <c r="K85" s="193">
        <f>IFERROR(INDEX(RemainingOnBoard_RAW!X:X,MATCH('IMO 2020_Operator''s Comment'!D85,RemainingOnBoard_RAW!B:B,0)),"")</f>
        <v>0</v>
      </c>
      <c r="L85" s="193">
        <f>IFERROR(INDEX(RemainingOnBoard_RAW!Y:Y,MATCH('IMO 2020_Operator''s Comment'!D85,RemainingOnBoard_RAW!B:B,0)),"")</f>
        <v>163.80000000000001</v>
      </c>
      <c r="M85" s="193"/>
      <c r="N85" s="193">
        <f>IFERROR(INDEX(RemainingOnBoard_RAW!AJ:AJ,MATCH('IMO 2020_Operator''s Comment'!D85,RemainingOnBoard_RAW!B:B,0))," ")</f>
        <v>2598.3620000000001</v>
      </c>
      <c r="O85" s="193">
        <f>IFERROR(INDEX(RemainingOnBoard_RAW!AK:AK,MATCH('IMO 2020_Operator''s Comment'!D85,RemainingOnBoard_RAW!B:B,0))," ")</f>
        <v>0</v>
      </c>
      <c r="P85" s="193">
        <f>IFERROR(INDEX(RemainingOnBoard_RAW!AL:AL,MATCH('IMO 2020_Operator''s Comment'!D85,RemainingOnBoard_RAW!B:B,0))," ")</f>
        <v>0</v>
      </c>
      <c r="Q85" s="193">
        <f>IFERROR(INDEX(RemainingOnBoard_RAW!AM:AM,MATCH('IMO 2020_Operator''s Comment'!D85,RemainingOnBoard_RAW!B:B,0))," ")</f>
        <v>110.23</v>
      </c>
      <c r="S85" s="195">
        <v>0.45</v>
      </c>
      <c r="T85" s="195">
        <v>0.05</v>
      </c>
      <c r="U85" s="195">
        <v>0.17499999999999999</v>
      </c>
      <c r="V85" s="195">
        <v>0.32500000000000001</v>
      </c>
      <c r="X85" s="196">
        <f>INDEX(Handy!T:T,MATCH('IMO 2020_Operator''s Comment'!E85,Handy!B:B,0))</f>
        <v>3.2</v>
      </c>
      <c r="Y85" s="196">
        <f>INDEX(Handy!U:U,MATCH('IMO 2020_Operator''s Comment'!E85,Handy!B:B,0))</f>
        <v>15</v>
      </c>
      <c r="Z85" s="196">
        <f>INDEX(Handy!V:V,MATCH('IMO 2020_Operator''s Comment'!E85,Handy!B:B,0))</f>
        <v>19</v>
      </c>
      <c r="AA85" s="196">
        <f>INDEX(Handy!W:W,MATCH('IMO 2020_Operator''s Comment'!E85,Handy!B:B,0))</f>
        <v>21.5</v>
      </c>
      <c r="AB85" s="196">
        <f t="shared" si="43"/>
        <v>12.502500000000001</v>
      </c>
      <c r="AC85" s="196">
        <f>IFERROR(INDEX('Monthly_Consumption _Trend'!R:R,MATCH('IMO 2020_Operator''s Comment'!D85,'Monthly_Consumption _Trend'!D:D,0))/30,"")</f>
        <v>8.2434733333333323</v>
      </c>
      <c r="AD85" s="196">
        <f t="shared" si="45"/>
        <v>8.2434733333333323</v>
      </c>
      <c r="AF85" s="197">
        <f t="shared" si="25"/>
        <v>0.95930357912893494</v>
      </c>
      <c r="AG85" s="197">
        <f t="shared" si="44"/>
        <v>4.0696420871065064E-2</v>
      </c>
      <c r="AH85" s="197"/>
      <c r="AI85" s="197"/>
      <c r="AJ85" s="196">
        <f t="shared" si="46"/>
        <v>758.39954666666654</v>
      </c>
      <c r="AK85" s="196">
        <f t="shared" si="47"/>
        <v>502.85187333333329</v>
      </c>
      <c r="AL85" s="196">
        <f t="shared" si="48"/>
        <v>255.54767333333331</v>
      </c>
      <c r="AM85" s="196">
        <f t="shared" si="49"/>
        <v>123.65209999999999</v>
      </c>
      <c r="AN85" s="198">
        <v>5</v>
      </c>
      <c r="AO85" s="263" t="str">
        <f>INDEX([1]Handy!$D:$D,MATCH(E85,[1]Handy!$B:$B,0))</f>
        <v>5 pcs. 217,7/ 217,7/ 410,9/ 346,9/ 153,7</v>
      </c>
      <c r="AP85" s="263" t="str">
        <f>INDEX([1]Handy!$E:$E,MATCH(E85,[1]Handy!$B:$B,0))</f>
        <v>1 pc. 51,2</v>
      </c>
      <c r="AQ85" s="263" t="str">
        <f>INDEX([1]Handy!$F:$F,MATCH(E85,[1]Handy!$B:$B,0))</f>
        <v>1 pc. 38,4</v>
      </c>
      <c r="AR85" s="268">
        <f>INDEX([1]Handy!$J:$J,MATCH(E85,[1]Handy!$B:$B,0))</f>
        <v>0.9</v>
      </c>
      <c r="AT85" s="196">
        <f t="shared" si="50"/>
        <v>255.54767333333331</v>
      </c>
      <c r="AU85" s="196">
        <f t="shared" si="51"/>
        <v>164.86946666666665</v>
      </c>
      <c r="AV85" s="196">
        <f t="shared" si="52"/>
        <v>123.65209999999999</v>
      </c>
      <c r="AW85" s="199" t="s">
        <v>529</v>
      </c>
      <c r="AY85" s="199" t="str">
        <f t="shared" si="29"/>
        <v>High Stock</v>
      </c>
      <c r="AZ85" s="199" t="str">
        <f t="shared" si="29"/>
        <v>High Stock</v>
      </c>
      <c r="BA85" s="199" t="str">
        <f t="shared" si="29"/>
        <v>High Stock</v>
      </c>
      <c r="BC85" s="191">
        <f t="shared" si="53"/>
        <v>15.722326666666675</v>
      </c>
      <c r="BD85" s="191">
        <f t="shared" si="53"/>
        <v>106.40053333333333</v>
      </c>
      <c r="BE85" s="191">
        <f t="shared" si="54"/>
        <v>147.61789999999999</v>
      </c>
      <c r="BF85" s="139"/>
      <c r="BH85" s="287">
        <v>217.7</v>
      </c>
      <c r="BI85" s="286" t="s">
        <v>613</v>
      </c>
      <c r="BJ85" s="287">
        <v>217.7</v>
      </c>
      <c r="BK85" s="286" t="s">
        <v>613</v>
      </c>
      <c r="BL85" s="287">
        <v>410.9</v>
      </c>
      <c r="BM85" s="286" t="s">
        <v>613</v>
      </c>
      <c r="BN85" s="287">
        <v>346.9</v>
      </c>
      <c r="BO85" s="286" t="s">
        <v>613</v>
      </c>
      <c r="BP85" s="287">
        <v>153.69999999999999</v>
      </c>
      <c r="BQ85" s="286" t="s">
        <v>613</v>
      </c>
      <c r="BR85" s="287"/>
      <c r="BS85" s="287">
        <v>38.4</v>
      </c>
      <c r="BT85" s="286" t="s">
        <v>612</v>
      </c>
      <c r="BU85" s="287"/>
      <c r="BV85" s="287"/>
      <c r="BX85" s="287">
        <v>38.4</v>
      </c>
      <c r="BY85" s="286" t="s">
        <v>612</v>
      </c>
      <c r="BZ85" s="287"/>
      <c r="CA85" s="287"/>
      <c r="CB85" s="287"/>
      <c r="CC85" s="287"/>
      <c r="CG85" s="192">
        <f t="shared" si="34"/>
        <v>0</v>
      </c>
      <c r="CH85" s="192" t="str">
        <f>INDEX('[2]Tank Cleaning Status'!$P:$P, MATCH(E85,'[2]Tank Cleaning Status'!$E:$E,0))</f>
        <v>Yes</v>
      </c>
      <c r="CI85" s="192">
        <f t="shared" si="35"/>
        <v>0</v>
      </c>
      <c r="CJ85" s="192" t="str">
        <f>INDEX('[2]Tank Cleaning Status'!$R:$R, MATCH(E85,'[2]Tank Cleaning Status'!$E:$E,0))</f>
        <v>Yes</v>
      </c>
      <c r="CK85" s="192">
        <f t="shared" si="36"/>
        <v>0</v>
      </c>
      <c r="CL85" s="192" t="str">
        <f>INDEX('[2]Tank Cleaning Status'!$T:$T, MATCH(E85,'[2]Tank Cleaning Status'!$E:$E,0))</f>
        <v>Yes</v>
      </c>
      <c r="CM85" s="192">
        <f t="shared" si="37"/>
        <v>0</v>
      </c>
      <c r="CN85" s="192" t="str">
        <f>INDEX('[2]Tank Cleaning Status'!$V:$V, MATCH(E85,'[2]Tank Cleaning Status'!$E:$E,0))</f>
        <v>Yes</v>
      </c>
      <c r="CO85" s="192">
        <f t="shared" si="38"/>
        <v>0</v>
      </c>
      <c r="CP85" s="192" t="str">
        <f>INDEX('[2]Tank Cleaning Status'!$X:$X, MATCH(E85,'[2]Tank Cleaning Status'!$E:$E,0))</f>
        <v>Yes</v>
      </c>
      <c r="CQ85" s="199"/>
      <c r="CR85" s="192">
        <f t="shared" si="39"/>
        <v>0</v>
      </c>
      <c r="CS85" s="192" t="str">
        <f>INDEX('[2]Tank Cleaning Status'!$AA:$AA, MATCH(E85,'[2]Tank Cleaning Status'!$E:$E,0))</f>
        <v>No</v>
      </c>
      <c r="CT85" s="192">
        <f t="shared" si="40"/>
        <v>0</v>
      </c>
      <c r="CU85" s="192">
        <f>INDEX('[2]Tank Cleaning Status'!$AC:$AC, MATCH(E85,'[2]Tank Cleaning Status'!$E:$E,0))</f>
        <v>0</v>
      </c>
      <c r="CV85" s="199"/>
      <c r="CW85" s="192">
        <f t="shared" si="41"/>
        <v>0</v>
      </c>
      <c r="CX85" s="192" t="str">
        <f>INDEX('[2]Tank Cleaning Status'!$AF:$AF, MATCH(E85,'[2]Tank Cleaning Status'!$E:$E,0))</f>
        <v>No</v>
      </c>
      <c r="CY85" s="192">
        <f t="shared" si="42"/>
        <v>0</v>
      </c>
      <c r="CZ85" s="192">
        <f>INDEX('[2]Tank Cleaning Status'!$AH:$AH, MATCH(E85,'[2]Tank Cleaning Status'!$E:$E,0))</f>
        <v>0</v>
      </c>
      <c r="DA85" s="192"/>
      <c r="DB85" s="192">
        <f>INDEX('[2]Tank Cleaning Status'!$AJ:$AJ, MATCH(E85,'[2]Tank Cleaning Status'!$E:$E,0))</f>
        <v>0</v>
      </c>
    </row>
    <row r="86" spans="1:106" s="194" customFormat="1" ht="26.25" x14ac:dyDescent="0.25">
      <c r="A86" s="247" t="str">
        <f>INDEX('[4]Handy -MR - LR2 Operators'!$H:$H,MATCH(E86,'[4]Handy -MR - LR2 Operators'!$B:$B,0))</f>
        <v>SSH1</v>
      </c>
      <c r="B86" s="247" t="s">
        <v>393</v>
      </c>
      <c r="C86" s="98" t="s">
        <v>382</v>
      </c>
      <c r="D86" s="98">
        <v>9306938</v>
      </c>
      <c r="E86" s="139" t="s">
        <v>428</v>
      </c>
      <c r="F86" s="139"/>
      <c r="G86" s="237"/>
      <c r="H86" s="236">
        <f>IFERROR(INDEX(RemainingOnBoard_RAW!U:U,MATCH('IMO 2020_Operator''s Comment'!D86,RemainingOnBoard_RAW!B:B,0))," ")</f>
        <v>43776.591666666667</v>
      </c>
      <c r="I86" s="186">
        <f>IFERROR(INDEX(RemainingOnBoard_RAW!V:V,MATCH('IMO 2020_Operator''s Comment'!D86,RemainingOnBoard_RAW!B:B,0))," ")</f>
        <v>69.45</v>
      </c>
      <c r="J86" s="193">
        <f>IFERROR(INDEX(RemainingOnBoard_RAW!W:W,MATCH('IMO 2020_Operator''s Comment'!D86,RemainingOnBoard_RAW!B:B,0)),"")</f>
        <v>0</v>
      </c>
      <c r="K86" s="193">
        <f>IFERROR(INDEX(RemainingOnBoard_RAW!X:X,MATCH('IMO 2020_Operator''s Comment'!D86,RemainingOnBoard_RAW!B:B,0)),"")</f>
        <v>0</v>
      </c>
      <c r="L86" s="193">
        <f>IFERROR(INDEX(RemainingOnBoard_RAW!Y:Y,MATCH('IMO 2020_Operator''s Comment'!D86,RemainingOnBoard_RAW!B:B,0)),"")</f>
        <v>111.41</v>
      </c>
      <c r="M86" s="193"/>
      <c r="N86" s="193">
        <f>IFERROR(INDEX(RemainingOnBoard_RAW!AJ:AJ,MATCH('IMO 2020_Operator''s Comment'!D86,RemainingOnBoard_RAW!B:B,0))," ")</f>
        <v>2441.3359999999998</v>
      </c>
      <c r="O86" s="193">
        <f>IFERROR(INDEX(RemainingOnBoard_RAW!AK:AK,MATCH('IMO 2020_Operator''s Comment'!D86,RemainingOnBoard_RAW!B:B,0))," ")</f>
        <v>0</v>
      </c>
      <c r="P86" s="193">
        <f>IFERROR(INDEX(RemainingOnBoard_RAW!AL:AL,MATCH('IMO 2020_Operator''s Comment'!D86,RemainingOnBoard_RAW!B:B,0))," ")</f>
        <v>0</v>
      </c>
      <c r="Q86" s="193">
        <f>IFERROR(INDEX(RemainingOnBoard_RAW!AM:AM,MATCH('IMO 2020_Operator''s Comment'!D86,RemainingOnBoard_RAW!B:B,0))," ")</f>
        <v>1290.92</v>
      </c>
      <c r="S86" s="195">
        <v>0.45</v>
      </c>
      <c r="T86" s="195">
        <v>0.05</v>
      </c>
      <c r="U86" s="195">
        <v>0.17499999999999999</v>
      </c>
      <c r="V86" s="195">
        <v>0.32500000000000001</v>
      </c>
      <c r="X86" s="196">
        <f>INDEX(Handy!T:T,MATCH('IMO 2020_Operator''s Comment'!E86,Handy!B:B,0))</f>
        <v>3.4</v>
      </c>
      <c r="Y86" s="196">
        <f>INDEX(Handy!U:U,MATCH('IMO 2020_Operator''s Comment'!E86,Handy!B:B,0))</f>
        <v>15.2</v>
      </c>
      <c r="Z86" s="196">
        <f>INDEX(Handy!V:V,MATCH('IMO 2020_Operator''s Comment'!E86,Handy!B:B,0))</f>
        <v>21.1</v>
      </c>
      <c r="AA86" s="196">
        <f>INDEX(Handy!W:W,MATCH('IMO 2020_Operator''s Comment'!E86,Handy!B:B,0))</f>
        <v>24.3</v>
      </c>
      <c r="AB86" s="196">
        <f t="shared" si="43"/>
        <v>13.88</v>
      </c>
      <c r="AC86" s="196">
        <f>IFERROR(INDEX('Monthly_Consumption _Trend'!R:R,MATCH('IMO 2020_Operator''s Comment'!D86,'Monthly_Consumption _Trend'!D:D,0))/30,"")</f>
        <v>8.0432000000000006</v>
      </c>
      <c r="AD86" s="196">
        <f t="shared" si="45"/>
        <v>8.0432000000000006</v>
      </c>
      <c r="AF86" s="197">
        <f t="shared" si="25"/>
        <v>0.65411804549312802</v>
      </c>
      <c r="AG86" s="197">
        <f t="shared" si="44"/>
        <v>0.34588195450687198</v>
      </c>
      <c r="AH86" s="197"/>
      <c r="AI86" s="197"/>
      <c r="AJ86" s="196">
        <f t="shared" si="46"/>
        <v>739.97440000000006</v>
      </c>
      <c r="AK86" s="196">
        <f t="shared" si="47"/>
        <v>490.63520000000005</v>
      </c>
      <c r="AL86" s="196">
        <f t="shared" si="48"/>
        <v>249.33920000000001</v>
      </c>
      <c r="AM86" s="196">
        <f t="shared" si="49"/>
        <v>120.64800000000001</v>
      </c>
      <c r="AN86" s="198">
        <v>4</v>
      </c>
      <c r="AO86" s="263" t="str">
        <f>INDEX([1]Handy!$D:$D,MATCH(E86,[1]Handy!$B:$B,0))</f>
        <v>4 pcs. 179,9/ 166,8/ 260,1/ 153,7</v>
      </c>
      <c r="AP86" s="263" t="str">
        <f>INDEX([1]Handy!$E:$E,MATCH(E86,[1]Handy!$B:$B,0))</f>
        <v>1 pc. 32,0</v>
      </c>
      <c r="AQ86" s="263" t="str">
        <f>INDEX([1]Handy!$F:$F,MATCH(E86,[1]Handy!$B:$B,0))</f>
        <v>1 pc. 35,4</v>
      </c>
      <c r="AR86" s="268">
        <f>INDEX([1]Handy!$J:$J,MATCH(E86,[1]Handy!$B:$B,0))</f>
        <v>0.9</v>
      </c>
      <c r="AT86" s="196">
        <f t="shared" si="50"/>
        <v>249.33920000000001</v>
      </c>
      <c r="AU86" s="196">
        <f t="shared" si="51"/>
        <v>160.864</v>
      </c>
      <c r="AV86" s="196">
        <f t="shared" si="52"/>
        <v>120.64800000000001</v>
      </c>
      <c r="AW86" s="199" t="s">
        <v>529</v>
      </c>
      <c r="AY86" s="199" t="str">
        <f t="shared" si="29"/>
        <v>Okay</v>
      </c>
      <c r="AZ86" s="199" t="str">
        <f t="shared" si="29"/>
        <v>Okay</v>
      </c>
      <c r="BA86" s="199" t="str">
        <f t="shared" si="29"/>
        <v>Okay</v>
      </c>
      <c r="BC86" s="191">
        <f t="shared" si="53"/>
        <v>0</v>
      </c>
      <c r="BD86" s="191">
        <f t="shared" si="53"/>
        <v>0</v>
      </c>
      <c r="BE86" s="191">
        <f t="shared" si="54"/>
        <v>0</v>
      </c>
      <c r="BF86" s="139" t="s">
        <v>904</v>
      </c>
      <c r="BH86" s="287">
        <v>179.9</v>
      </c>
      <c r="BI86" s="286" t="s">
        <v>613</v>
      </c>
      <c r="BJ86" s="287">
        <v>166.8</v>
      </c>
      <c r="BK86" s="286" t="s">
        <v>612</v>
      </c>
      <c r="BL86" s="287">
        <v>260.10000000000002</v>
      </c>
      <c r="BM86" s="286" t="s">
        <v>612</v>
      </c>
      <c r="BN86" s="287">
        <v>153.69999999999999</v>
      </c>
      <c r="BO86" s="286" t="s">
        <v>613</v>
      </c>
      <c r="BP86" s="287"/>
      <c r="BQ86" s="287"/>
      <c r="BR86" s="287"/>
      <c r="BS86" s="287">
        <v>35.4</v>
      </c>
      <c r="BT86" s="286" t="s">
        <v>612</v>
      </c>
      <c r="BU86" s="287"/>
      <c r="BV86" s="287"/>
      <c r="BX86" s="287">
        <v>35.4</v>
      </c>
      <c r="BY86" s="286" t="s">
        <v>612</v>
      </c>
      <c r="BZ86" s="287"/>
      <c r="CA86" s="287"/>
      <c r="CB86" s="287"/>
      <c r="CC86" s="287"/>
      <c r="CG86" s="192">
        <f t="shared" si="34"/>
        <v>0</v>
      </c>
      <c r="CH86" s="192" t="str">
        <f>INDEX('[2]Tank Cleaning Status'!$P:$P, MATCH(E86,'[2]Tank Cleaning Status'!$E:$E,0))</f>
        <v>Yes</v>
      </c>
      <c r="CI86" s="192">
        <f t="shared" si="35"/>
        <v>0</v>
      </c>
      <c r="CJ86" s="192" t="str">
        <f>INDEX('[2]Tank Cleaning Status'!$R:$R, MATCH(E86,'[2]Tank Cleaning Status'!$E:$E,0))</f>
        <v>No</v>
      </c>
      <c r="CK86" s="192">
        <f t="shared" si="36"/>
        <v>0</v>
      </c>
      <c r="CL86" s="192" t="str">
        <f>INDEX('[2]Tank Cleaning Status'!$T:$T, MATCH(E86,'[2]Tank Cleaning Status'!$E:$E,0))</f>
        <v>No</v>
      </c>
      <c r="CM86" s="192">
        <f t="shared" si="37"/>
        <v>0</v>
      </c>
      <c r="CN86" s="192" t="str">
        <f>INDEX('[2]Tank Cleaning Status'!$V:$V, MATCH(E86,'[2]Tank Cleaning Status'!$E:$E,0))</f>
        <v>Yes</v>
      </c>
      <c r="CO86" s="192">
        <f t="shared" si="38"/>
        <v>0</v>
      </c>
      <c r="CP86" s="192">
        <f>INDEX('[2]Tank Cleaning Status'!$X:$X, MATCH(E86,'[2]Tank Cleaning Status'!$E:$E,0))</f>
        <v>0</v>
      </c>
      <c r="CQ86" s="199"/>
      <c r="CR86" s="192">
        <f t="shared" si="39"/>
        <v>0</v>
      </c>
      <c r="CS86" s="192" t="str">
        <f>INDEX('[2]Tank Cleaning Status'!$AA:$AA, MATCH(E86,'[2]Tank Cleaning Status'!$E:$E,0))</f>
        <v>No</v>
      </c>
      <c r="CT86" s="192">
        <f t="shared" si="40"/>
        <v>0</v>
      </c>
      <c r="CU86" s="192">
        <f>INDEX('[2]Tank Cleaning Status'!$AC:$AC, MATCH(E86,'[2]Tank Cleaning Status'!$E:$E,0))</f>
        <v>0</v>
      </c>
      <c r="CV86" s="199"/>
      <c r="CW86" s="192">
        <f t="shared" si="41"/>
        <v>0</v>
      </c>
      <c r="CX86" s="192" t="str">
        <f>INDEX('[2]Tank Cleaning Status'!$AF:$AF, MATCH(E86,'[2]Tank Cleaning Status'!$E:$E,0))</f>
        <v>No</v>
      </c>
      <c r="CY86" s="192">
        <f t="shared" si="42"/>
        <v>0</v>
      </c>
      <c r="CZ86" s="192">
        <f>INDEX('[2]Tank Cleaning Status'!$AH:$AH, MATCH(E86,'[2]Tank Cleaning Status'!$E:$E,0))</f>
        <v>0</v>
      </c>
      <c r="DA86" s="192"/>
      <c r="DB86" s="192">
        <f>INDEX('[2]Tank Cleaning Status'!$AJ:$AJ, MATCH(E86,'[2]Tank Cleaning Status'!$E:$E,0))</f>
        <v>0</v>
      </c>
    </row>
    <row r="87" spans="1:106" s="194" customFormat="1" x14ac:dyDescent="0.25">
      <c r="A87" s="247" t="str">
        <f>INDEX('[4]Handy -MR - LR2 Operators'!$H:$H,MATCH(E87,'[4]Handy -MR - LR2 Operators'!$B:$B,0))</f>
        <v>VBU</v>
      </c>
      <c r="B87" s="247" t="s">
        <v>393</v>
      </c>
      <c r="C87" s="98" t="s">
        <v>399</v>
      </c>
      <c r="D87" s="98">
        <v>9247493</v>
      </c>
      <c r="E87" s="139" t="s">
        <v>244</v>
      </c>
      <c r="F87" s="139"/>
      <c r="G87" s="237"/>
      <c r="H87" s="236">
        <f>IFERROR(INDEX(RemainingOnBoard_RAW!U:U,MATCH('IMO 2020_Operator''s Comment'!D87,RemainingOnBoard_RAW!B:B,0))," ")</f>
        <v>43780.458333333336</v>
      </c>
      <c r="I87" s="186">
        <f>IFERROR(INDEX(RemainingOnBoard_RAW!V:V,MATCH('IMO 2020_Operator''s Comment'!D87,RemainingOnBoard_RAW!B:B,0))," ")</f>
        <v>250.4</v>
      </c>
      <c r="J87" s="193">
        <f>IFERROR(INDEX(RemainingOnBoard_RAW!W:W,MATCH('IMO 2020_Operator''s Comment'!D87,RemainingOnBoard_RAW!B:B,0)),"")</f>
        <v>0</v>
      </c>
      <c r="K87" s="193">
        <f>IFERROR(INDEX(RemainingOnBoard_RAW!X:X,MATCH('IMO 2020_Operator''s Comment'!D87,RemainingOnBoard_RAW!B:B,0)),"")</f>
        <v>0</v>
      </c>
      <c r="L87" s="193">
        <f>IFERROR(INDEX(RemainingOnBoard_RAW!Y:Y,MATCH('IMO 2020_Operator''s Comment'!D87,RemainingOnBoard_RAW!B:B,0)),"")</f>
        <v>157.5</v>
      </c>
      <c r="M87" s="193"/>
      <c r="N87" s="193">
        <f>IFERROR(INDEX(RemainingOnBoard_RAW!AJ:AJ,MATCH('IMO 2020_Operator''s Comment'!D87,RemainingOnBoard_RAW!B:B,0))," ")</f>
        <v>2237.1799999999998</v>
      </c>
      <c r="O87" s="193">
        <f>IFERROR(INDEX(RemainingOnBoard_RAW!AK:AK,MATCH('IMO 2020_Operator''s Comment'!D87,RemainingOnBoard_RAW!B:B,0))," ")</f>
        <v>0</v>
      </c>
      <c r="P87" s="193">
        <f>IFERROR(INDEX(RemainingOnBoard_RAW!AL:AL,MATCH('IMO 2020_Operator''s Comment'!D87,RemainingOnBoard_RAW!B:B,0))," ")</f>
        <v>0</v>
      </c>
      <c r="Q87" s="193">
        <f>IFERROR(INDEX(RemainingOnBoard_RAW!AM:AM,MATCH('IMO 2020_Operator''s Comment'!D87,RemainingOnBoard_RAW!B:B,0))," ")</f>
        <v>1001.32</v>
      </c>
      <c r="S87" s="195">
        <v>0.45</v>
      </c>
      <c r="T87" s="195">
        <v>0.05</v>
      </c>
      <c r="U87" s="195">
        <v>0.17499999999999999</v>
      </c>
      <c r="V87" s="195">
        <v>0.32500000000000001</v>
      </c>
      <c r="X87" s="196">
        <f>INDEX(Handy!T:T,MATCH('IMO 2020_Operator''s Comment'!E87,Handy!B:B,0))</f>
        <v>4.0999999999999996</v>
      </c>
      <c r="Y87" s="196">
        <f>INDEX(Handy!U:U,MATCH('IMO 2020_Operator''s Comment'!E87,Handy!B:B,0))</f>
        <v>17.899999999999999</v>
      </c>
      <c r="Z87" s="196">
        <f>INDEX(Handy!V:V,MATCH('IMO 2020_Operator''s Comment'!E87,Handy!B:B,0))</f>
        <v>25.5</v>
      </c>
      <c r="AA87" s="196">
        <f>INDEX(Handy!W:W,MATCH('IMO 2020_Operator''s Comment'!E87,Handy!B:B,0))</f>
        <v>27.6</v>
      </c>
      <c r="AB87" s="196">
        <f t="shared" si="43"/>
        <v>16.172499999999999</v>
      </c>
      <c r="AC87" s="196">
        <f>IFERROR(INDEX('Monthly_Consumption _Trend'!R:R,MATCH('IMO 2020_Operator''s Comment'!D87,'Monthly_Consumption _Trend'!D:D,0))/30,"")</f>
        <v>8.0295555555555556</v>
      </c>
      <c r="AD87" s="196">
        <f t="shared" si="45"/>
        <v>8.0295555555555556</v>
      </c>
      <c r="AF87" s="197">
        <f t="shared" si="25"/>
        <v>0.69080747259533726</v>
      </c>
      <c r="AG87" s="197">
        <f t="shared" si="44"/>
        <v>0.30919252740466274</v>
      </c>
      <c r="AH87" s="197"/>
      <c r="AI87" s="197"/>
      <c r="AJ87" s="196">
        <f t="shared" si="46"/>
        <v>738.71911111111115</v>
      </c>
      <c r="AK87" s="196">
        <f t="shared" si="47"/>
        <v>489.8028888888889</v>
      </c>
      <c r="AL87" s="196">
        <f t="shared" si="48"/>
        <v>248.91622222222222</v>
      </c>
      <c r="AM87" s="196">
        <f t="shared" si="49"/>
        <v>120.44333333333333</v>
      </c>
      <c r="AN87" s="198">
        <v>3</v>
      </c>
      <c r="AO87" s="263" t="s">
        <v>704</v>
      </c>
      <c r="AP87" s="263">
        <v>1</v>
      </c>
      <c r="AQ87" s="263">
        <v>2</v>
      </c>
      <c r="AR87" s="268"/>
      <c r="AT87" s="196">
        <f t="shared" si="50"/>
        <v>248.91622222222222</v>
      </c>
      <c r="AU87" s="196">
        <f t="shared" si="51"/>
        <v>160.5911111111111</v>
      </c>
      <c r="AV87" s="196">
        <f t="shared" si="52"/>
        <v>120.44333333333333</v>
      </c>
      <c r="AW87" s="199" t="s">
        <v>529</v>
      </c>
      <c r="AY87" s="199" t="str">
        <f t="shared" si="29"/>
        <v>High Stock</v>
      </c>
      <c r="AZ87" s="199" t="str">
        <f t="shared" si="29"/>
        <v>High Stock</v>
      </c>
      <c r="BA87" s="199" t="str">
        <f t="shared" si="29"/>
        <v>High Stock</v>
      </c>
      <c r="BC87" s="191">
        <f t="shared" si="53"/>
        <v>1.4837777777777887</v>
      </c>
      <c r="BD87" s="191">
        <f t="shared" si="53"/>
        <v>89.808888888888902</v>
      </c>
      <c r="BE87" s="191">
        <f t="shared" si="54"/>
        <v>129.95666666666668</v>
      </c>
      <c r="BF87" s="139" t="s">
        <v>1037</v>
      </c>
      <c r="BH87" s="287">
        <v>600</v>
      </c>
      <c r="BI87" s="286" t="s">
        <v>612</v>
      </c>
      <c r="BJ87" s="287">
        <v>400</v>
      </c>
      <c r="BK87" s="286" t="s">
        <v>612</v>
      </c>
      <c r="BL87" s="287">
        <f t="shared" ref="BL87:BL97" si="57">BJ87</f>
        <v>400</v>
      </c>
      <c r="BM87" s="286" t="s">
        <v>612</v>
      </c>
      <c r="BN87" s="287"/>
      <c r="BO87" s="287"/>
      <c r="BP87" s="287"/>
      <c r="BQ87" s="287"/>
      <c r="BR87" s="287"/>
      <c r="BS87" s="287"/>
      <c r="BT87" s="286" t="s">
        <v>612</v>
      </c>
      <c r="BU87" s="287"/>
      <c r="BV87" s="287"/>
      <c r="BX87" s="287"/>
      <c r="BY87" s="286" t="s">
        <v>612</v>
      </c>
      <c r="BZ87" s="287"/>
      <c r="CA87" s="286" t="s">
        <v>612</v>
      </c>
      <c r="CB87" s="287"/>
      <c r="CC87" s="287"/>
      <c r="CG87" s="192">
        <f t="shared" si="34"/>
        <v>0</v>
      </c>
      <c r="CH87" s="192" t="str">
        <f>INDEX('[2]Tank Cleaning Status'!$P:$P, MATCH(E87,'[2]Tank Cleaning Status'!$E:$E,0))</f>
        <v>No</v>
      </c>
      <c r="CI87" s="192">
        <f t="shared" si="35"/>
        <v>0</v>
      </c>
      <c r="CJ87" s="192" t="str">
        <f>INDEX('[2]Tank Cleaning Status'!$R:$R, MATCH(E87,'[2]Tank Cleaning Status'!$E:$E,0))</f>
        <v>No</v>
      </c>
      <c r="CK87" s="192">
        <f t="shared" si="36"/>
        <v>0</v>
      </c>
      <c r="CL87" s="192" t="str">
        <f>INDEX('[2]Tank Cleaning Status'!$T:$T, MATCH(E87,'[2]Tank Cleaning Status'!$E:$E,0))</f>
        <v>No</v>
      </c>
      <c r="CM87" s="192">
        <f t="shared" si="37"/>
        <v>0</v>
      </c>
      <c r="CN87" s="192">
        <f>INDEX('[2]Tank Cleaning Status'!$V:$V, MATCH(E87,'[2]Tank Cleaning Status'!$E:$E,0))</f>
        <v>0</v>
      </c>
      <c r="CO87" s="192">
        <f t="shared" si="38"/>
        <v>0</v>
      </c>
      <c r="CP87" s="192">
        <f>INDEX('[2]Tank Cleaning Status'!$X:$X, MATCH(E87,'[2]Tank Cleaning Status'!$E:$E,0))</f>
        <v>0</v>
      </c>
      <c r="CQ87" s="199"/>
      <c r="CR87" s="192">
        <f t="shared" si="39"/>
        <v>0</v>
      </c>
      <c r="CS87" s="192" t="str">
        <f>INDEX('[2]Tank Cleaning Status'!$AA:$AA, MATCH(E87,'[2]Tank Cleaning Status'!$E:$E,0))</f>
        <v>No</v>
      </c>
      <c r="CT87" s="192">
        <f t="shared" si="40"/>
        <v>0</v>
      </c>
      <c r="CU87" s="192">
        <f>INDEX('[2]Tank Cleaning Status'!$AC:$AC, MATCH(E87,'[2]Tank Cleaning Status'!$E:$E,0))</f>
        <v>0</v>
      </c>
      <c r="CV87" s="199"/>
      <c r="CW87" s="192">
        <f t="shared" si="41"/>
        <v>0</v>
      </c>
      <c r="CX87" s="192" t="str">
        <f>INDEX('[2]Tank Cleaning Status'!$AF:$AF, MATCH(E87,'[2]Tank Cleaning Status'!$E:$E,0))</f>
        <v>No</v>
      </c>
      <c r="CY87" s="192">
        <f t="shared" si="42"/>
        <v>0</v>
      </c>
      <c r="CZ87" s="192" t="str">
        <f>INDEX('[2]Tank Cleaning Status'!$AH:$AH, MATCH(E87,'[2]Tank Cleaning Status'!$E:$E,0))</f>
        <v>No</v>
      </c>
      <c r="DA87" s="192"/>
      <c r="DB87" s="192">
        <f>INDEX('[2]Tank Cleaning Status'!$AJ:$AJ, MATCH(E87,'[2]Tank Cleaning Status'!$E:$E,0))</f>
        <v>0</v>
      </c>
    </row>
    <row r="88" spans="1:106" s="194" customFormat="1" x14ac:dyDescent="0.25">
      <c r="A88" s="247" t="str">
        <f>INDEX('[4]Handy -MR - LR2 Operators'!$H:$H,MATCH(E88,'[4]Handy -MR - LR2 Operators'!$B:$B,0))</f>
        <v>ARA</v>
      </c>
      <c r="B88" s="247" t="s">
        <v>393</v>
      </c>
      <c r="C88" s="98" t="s">
        <v>399</v>
      </c>
      <c r="D88" s="98">
        <v>9241798</v>
      </c>
      <c r="E88" s="139" t="s">
        <v>245</v>
      </c>
      <c r="F88" s="139"/>
      <c r="G88" s="237"/>
      <c r="H88" s="236">
        <f>IFERROR(INDEX(RemainingOnBoard_RAW!U:U,MATCH('IMO 2020_Operator''s Comment'!D88,RemainingOnBoard_RAW!B:B,0))," ")</f>
        <v>43778.166666666664</v>
      </c>
      <c r="I88" s="186">
        <f>IFERROR(INDEX(RemainingOnBoard_RAW!V:V,MATCH('IMO 2020_Operator''s Comment'!D88,RemainingOnBoard_RAW!B:B,0))," ")</f>
        <v>183.4</v>
      </c>
      <c r="J88" s="193">
        <f>IFERROR(INDEX(RemainingOnBoard_RAW!W:W,MATCH('IMO 2020_Operator''s Comment'!D88,RemainingOnBoard_RAW!B:B,0)),"")</f>
        <v>0</v>
      </c>
      <c r="K88" s="193">
        <f>IFERROR(INDEX(RemainingOnBoard_RAW!X:X,MATCH('IMO 2020_Operator''s Comment'!D88,RemainingOnBoard_RAW!B:B,0)),"")</f>
        <v>0</v>
      </c>
      <c r="L88" s="193">
        <f>IFERROR(INDEX(RemainingOnBoard_RAW!Y:Y,MATCH('IMO 2020_Operator''s Comment'!D88,RemainingOnBoard_RAW!B:B,0)),"")</f>
        <v>212.9</v>
      </c>
      <c r="M88" s="193"/>
      <c r="N88" s="193">
        <f>IFERROR(INDEX(RemainingOnBoard_RAW!AJ:AJ,MATCH('IMO 2020_Operator''s Comment'!D88,RemainingOnBoard_RAW!B:B,0))," ")</f>
        <v>4255.13</v>
      </c>
      <c r="O88" s="193">
        <f>IFERROR(INDEX(RemainingOnBoard_RAW!AK:AK,MATCH('IMO 2020_Operator''s Comment'!D88,RemainingOnBoard_RAW!B:B,0))," ")</f>
        <v>0.2</v>
      </c>
      <c r="P88" s="193">
        <f>IFERROR(INDEX(RemainingOnBoard_RAW!AL:AL,MATCH('IMO 2020_Operator''s Comment'!D88,RemainingOnBoard_RAW!B:B,0))," ")</f>
        <v>0</v>
      </c>
      <c r="Q88" s="193">
        <f>IFERROR(INDEX(RemainingOnBoard_RAW!AM:AM,MATCH('IMO 2020_Operator''s Comment'!D88,RemainingOnBoard_RAW!B:B,0))," ")</f>
        <v>259.7</v>
      </c>
      <c r="S88" s="195">
        <v>0.45</v>
      </c>
      <c r="T88" s="195">
        <v>0.05</v>
      </c>
      <c r="U88" s="195">
        <v>0.17499999999999999</v>
      </c>
      <c r="V88" s="195">
        <v>0.32500000000000001</v>
      </c>
      <c r="X88" s="196">
        <f>INDEX(Handy!T:T,MATCH('IMO 2020_Operator''s Comment'!E88,Handy!B:B,0))</f>
        <v>4</v>
      </c>
      <c r="Y88" s="196">
        <f>INDEX(Handy!U:U,MATCH('IMO 2020_Operator''s Comment'!E88,Handy!B:B,0))</f>
        <v>17.8</v>
      </c>
      <c r="Z88" s="196">
        <f>INDEX(Handy!V:V,MATCH('IMO 2020_Operator''s Comment'!E88,Handy!B:B,0))</f>
        <v>24.3</v>
      </c>
      <c r="AA88" s="196">
        <f>INDEX(Handy!W:W,MATCH('IMO 2020_Operator''s Comment'!E88,Handy!B:B,0))</f>
        <v>26.2</v>
      </c>
      <c r="AB88" s="196">
        <f t="shared" si="43"/>
        <v>15.4575</v>
      </c>
      <c r="AC88" s="196">
        <f>IFERROR(INDEX('Monthly_Consumption _Trend'!R:R,MATCH('IMO 2020_Operator''s Comment'!D88,'Monthly_Consumption _Trend'!D:D,0))/30,"")</f>
        <v>14.053533333333336</v>
      </c>
      <c r="AD88" s="196">
        <f t="shared" si="45"/>
        <v>14.053533333333336</v>
      </c>
      <c r="AF88" s="197">
        <f t="shared" si="25"/>
        <v>0.94243670584691586</v>
      </c>
      <c r="AG88" s="197">
        <f t="shared" si="44"/>
        <v>5.7563294153084144E-2</v>
      </c>
      <c r="AH88" s="197"/>
      <c r="AI88" s="197"/>
      <c r="AJ88" s="196">
        <f t="shared" si="46"/>
        <v>1292.9250666666669</v>
      </c>
      <c r="AK88" s="196">
        <f t="shared" si="47"/>
        <v>857.26553333333345</v>
      </c>
      <c r="AL88" s="196">
        <f t="shared" si="48"/>
        <v>435.6595333333334</v>
      </c>
      <c r="AM88" s="196">
        <f t="shared" si="49"/>
        <v>210.80300000000003</v>
      </c>
      <c r="AN88" s="198">
        <v>3</v>
      </c>
      <c r="AO88" s="263" t="s">
        <v>742</v>
      </c>
      <c r="AP88" s="263">
        <v>2</v>
      </c>
      <c r="AQ88" s="263">
        <v>1</v>
      </c>
      <c r="AR88" s="268">
        <v>0.95</v>
      </c>
      <c r="AT88" s="196">
        <f t="shared" si="50"/>
        <v>435.6595333333334</v>
      </c>
      <c r="AU88" s="196">
        <f t="shared" si="51"/>
        <v>281.07066666666674</v>
      </c>
      <c r="AV88" s="196">
        <f t="shared" si="52"/>
        <v>210.80300000000003</v>
      </c>
      <c r="AW88" s="199" t="s">
        <v>529</v>
      </c>
      <c r="AY88" s="199" t="str">
        <f t="shared" si="29"/>
        <v>Okay</v>
      </c>
      <c r="AZ88" s="199" t="str">
        <f t="shared" si="29"/>
        <v>Okay</v>
      </c>
      <c r="BA88" s="199" t="str">
        <f t="shared" si="29"/>
        <v>Okay</v>
      </c>
      <c r="BC88" s="191">
        <f t="shared" si="53"/>
        <v>0</v>
      </c>
      <c r="BD88" s="191">
        <f t="shared" si="53"/>
        <v>0</v>
      </c>
      <c r="BE88" s="191">
        <f t="shared" si="54"/>
        <v>0</v>
      </c>
      <c r="BF88" s="139"/>
      <c r="BH88" s="287">
        <v>615</v>
      </c>
      <c r="BI88" s="286" t="s">
        <v>612</v>
      </c>
      <c r="BJ88" s="287">
        <v>408</v>
      </c>
      <c r="BK88" s="286" t="s">
        <v>612</v>
      </c>
      <c r="BL88" s="287">
        <f t="shared" si="57"/>
        <v>408</v>
      </c>
      <c r="BM88" s="286" t="s">
        <v>612</v>
      </c>
      <c r="BN88" s="287"/>
      <c r="BO88" s="287"/>
      <c r="BP88" s="287"/>
      <c r="BQ88" s="287"/>
      <c r="BR88" s="287"/>
      <c r="BS88" s="287"/>
      <c r="BT88" s="286" t="s">
        <v>612</v>
      </c>
      <c r="BU88" s="287"/>
      <c r="BV88" s="286" t="s">
        <v>612</v>
      </c>
      <c r="BX88" s="287"/>
      <c r="BY88" s="286" t="s">
        <v>612</v>
      </c>
      <c r="BZ88" s="287"/>
      <c r="CA88" s="287"/>
      <c r="CB88" s="287"/>
      <c r="CC88" s="287"/>
      <c r="CG88" s="192">
        <f t="shared" si="34"/>
        <v>0</v>
      </c>
      <c r="CH88" s="192" t="str">
        <f>INDEX('[2]Tank Cleaning Status'!$P:$P, MATCH(E88,'[2]Tank Cleaning Status'!$E:$E,0))</f>
        <v>No</v>
      </c>
      <c r="CI88" s="192">
        <f t="shared" si="35"/>
        <v>0</v>
      </c>
      <c r="CJ88" s="192" t="str">
        <f>INDEX('[2]Tank Cleaning Status'!$R:$R, MATCH(E88,'[2]Tank Cleaning Status'!$E:$E,0))</f>
        <v>No</v>
      </c>
      <c r="CK88" s="192">
        <f t="shared" si="36"/>
        <v>0</v>
      </c>
      <c r="CL88" s="192" t="str">
        <f>INDEX('[2]Tank Cleaning Status'!$T:$T, MATCH(E88,'[2]Tank Cleaning Status'!$E:$E,0))</f>
        <v>No</v>
      </c>
      <c r="CM88" s="192">
        <f t="shared" si="37"/>
        <v>0</v>
      </c>
      <c r="CN88" s="192">
        <f>INDEX('[2]Tank Cleaning Status'!$V:$V, MATCH(E88,'[2]Tank Cleaning Status'!$E:$E,0))</f>
        <v>0</v>
      </c>
      <c r="CO88" s="192">
        <f t="shared" si="38"/>
        <v>0</v>
      </c>
      <c r="CP88" s="192">
        <f>INDEX('[2]Tank Cleaning Status'!$X:$X, MATCH(E88,'[2]Tank Cleaning Status'!$E:$E,0))</f>
        <v>0</v>
      </c>
      <c r="CQ88" s="199"/>
      <c r="CR88" s="192">
        <f t="shared" si="39"/>
        <v>0</v>
      </c>
      <c r="CS88" s="192" t="str">
        <f>INDEX('[2]Tank Cleaning Status'!$AA:$AA, MATCH(E88,'[2]Tank Cleaning Status'!$E:$E,0))</f>
        <v>No</v>
      </c>
      <c r="CT88" s="192">
        <f t="shared" si="40"/>
        <v>0</v>
      </c>
      <c r="CU88" s="192" t="str">
        <f>INDEX('[2]Tank Cleaning Status'!$AC:$AC, MATCH(E88,'[2]Tank Cleaning Status'!$E:$E,0))</f>
        <v>No</v>
      </c>
      <c r="CV88" s="199"/>
      <c r="CW88" s="192">
        <f t="shared" si="41"/>
        <v>0</v>
      </c>
      <c r="CX88" s="192" t="str">
        <f>INDEX('[2]Tank Cleaning Status'!$AF:$AF, MATCH(E88,'[2]Tank Cleaning Status'!$E:$E,0))</f>
        <v>No</v>
      </c>
      <c r="CY88" s="192">
        <f t="shared" si="42"/>
        <v>0</v>
      </c>
      <c r="CZ88" s="192">
        <f>INDEX('[2]Tank Cleaning Status'!$AH:$AH, MATCH(E88,'[2]Tank Cleaning Status'!$E:$E,0))</f>
        <v>0</v>
      </c>
      <c r="DA88" s="192"/>
      <c r="DB88" s="192">
        <f>INDEX('[2]Tank Cleaning Status'!$AJ:$AJ, MATCH(E88,'[2]Tank Cleaning Status'!$E:$E,0))</f>
        <v>0</v>
      </c>
    </row>
    <row r="89" spans="1:106" x14ac:dyDescent="0.25">
      <c r="A89" s="247" t="str">
        <f>INDEX('[4]Handy -MR - LR2 Operators'!$H:$H,MATCH(E89,'[4]Handy -MR - LR2 Operators'!$B:$B,0))</f>
        <v>VBU</v>
      </c>
      <c r="B89" s="247" t="s">
        <v>393</v>
      </c>
      <c r="C89" s="98" t="s">
        <v>670</v>
      </c>
      <c r="D89" s="98">
        <v>9411135</v>
      </c>
      <c r="E89" s="139" t="s">
        <v>318</v>
      </c>
      <c r="F89" s="139" t="str">
        <f>INDEX('[5]TC IN Sheet - CONSOLIDATED'!$C:$C,MATCH(E89,'[5]TC IN Sheet - CONSOLIDATED'!$B:$B,0))</f>
        <v>ALKMENE SHIPPING CORPORATION,</v>
      </c>
      <c r="G89" s="237">
        <v>43805</v>
      </c>
      <c r="H89" s="236">
        <f>IFERROR(INDEX(RemainingOnBoard_RAW!U:U,MATCH('IMO 2020_Operator''s Comment'!D89,RemainingOnBoard_RAW!B:B,0))," ")</f>
        <v>43780.5</v>
      </c>
      <c r="I89" s="186">
        <f>IFERROR(INDEX(RemainingOnBoard_RAW!V:V,MATCH('IMO 2020_Operator''s Comment'!D89,RemainingOnBoard_RAW!B:B,0))," ")</f>
        <v>129.69999999999999</v>
      </c>
      <c r="J89" s="193">
        <f>IFERROR(INDEX(RemainingOnBoard_RAW!W:W,MATCH('IMO 2020_Operator''s Comment'!D89,RemainingOnBoard_RAW!B:B,0)),"")</f>
        <v>0</v>
      </c>
      <c r="K89" s="193">
        <f>IFERROR(INDEX(RemainingOnBoard_RAW!X:X,MATCH('IMO 2020_Operator''s Comment'!D89,RemainingOnBoard_RAW!B:B,0)),"")</f>
        <v>0</v>
      </c>
      <c r="L89" s="193">
        <f>IFERROR(INDEX(RemainingOnBoard_RAW!Y:Y,MATCH('IMO 2020_Operator''s Comment'!D89,RemainingOnBoard_RAW!B:B,0)),"")</f>
        <v>204.5</v>
      </c>
      <c r="M89" s="193"/>
      <c r="N89" s="193">
        <f>IFERROR(INDEX(RemainingOnBoard_RAW!AJ:AJ,MATCH('IMO 2020_Operator''s Comment'!D89,RemainingOnBoard_RAW!B:B,0))," ")</f>
        <v>3497.29</v>
      </c>
      <c r="O89" s="193">
        <f>IFERROR(INDEX(RemainingOnBoard_RAW!AK:AK,MATCH('IMO 2020_Operator''s Comment'!D89,RemainingOnBoard_RAW!B:B,0))," ")</f>
        <v>0</v>
      </c>
      <c r="P89" s="193">
        <f>IFERROR(INDEX(RemainingOnBoard_RAW!AL:AL,MATCH('IMO 2020_Operator''s Comment'!D89,RemainingOnBoard_RAW!B:B,0))," ")</f>
        <v>0</v>
      </c>
      <c r="Q89" s="193">
        <f>IFERROR(INDEX(RemainingOnBoard_RAW!AM:AM,MATCH('IMO 2020_Operator''s Comment'!D89,RemainingOnBoard_RAW!B:B,0))," ")</f>
        <v>183.599999999999</v>
      </c>
      <c r="R89" s="194"/>
      <c r="S89" s="195">
        <v>0.45</v>
      </c>
      <c r="T89" s="195">
        <v>0.05</v>
      </c>
      <c r="U89" s="195">
        <v>0.17499999999999999</v>
      </c>
      <c r="V89" s="195">
        <v>0.32500000000000001</v>
      </c>
      <c r="W89" s="194"/>
      <c r="X89" s="196">
        <f>INDEX(Handy!T:T,MATCH('IMO 2020_Operator''s Comment'!E89,Handy!B:B,0))</f>
        <v>3.9</v>
      </c>
      <c r="Y89" s="196">
        <f>INDEX(Handy!U:U,MATCH('IMO 2020_Operator''s Comment'!E89,Handy!B:B,0))</f>
        <v>17.600000000000001</v>
      </c>
      <c r="Z89" s="196">
        <f>INDEX(Handy!V:V,MATCH('IMO 2020_Operator''s Comment'!E89,Handy!B:B,0))</f>
        <v>23.6</v>
      </c>
      <c r="AA89" s="196">
        <f>INDEX(Handy!W:W,MATCH('IMO 2020_Operator''s Comment'!E89,Handy!B:B,0))</f>
        <v>24.6</v>
      </c>
      <c r="AB89" s="196">
        <f t="shared" si="43"/>
        <v>14.760000000000002</v>
      </c>
      <c r="AC89" s="196">
        <f>IFERROR(INDEX('Monthly_Consumption _Trend'!R:R,MATCH('IMO 2020_Operator''s Comment'!D89,'Monthly_Consumption _Trend'!D:D,0))/30,"")</f>
        <v>11.166966666666667</v>
      </c>
      <c r="AD89" s="196">
        <f t="shared" si="45"/>
        <v>11.166966666666667</v>
      </c>
      <c r="AE89" s="194"/>
      <c r="AF89" s="197">
        <f t="shared" si="25"/>
        <v>0.95012075883821601</v>
      </c>
      <c r="AG89" s="197">
        <f t="shared" si="44"/>
        <v>4.9879241161783994E-2</v>
      </c>
      <c r="AH89" s="197"/>
      <c r="AI89" s="197"/>
      <c r="AJ89" s="196">
        <f t="shared" si="46"/>
        <v>1027.3609333333334</v>
      </c>
      <c r="AK89" s="196">
        <f t="shared" si="47"/>
        <v>681.1849666666667</v>
      </c>
      <c r="AL89" s="196">
        <f t="shared" si="48"/>
        <v>346.17596666666668</v>
      </c>
      <c r="AM89" s="196">
        <f t="shared" si="49"/>
        <v>167.50450000000001</v>
      </c>
      <c r="AN89" s="198">
        <v>3</v>
      </c>
      <c r="AO89" s="263" t="s">
        <v>724</v>
      </c>
      <c r="AP89" s="263">
        <v>2</v>
      </c>
      <c r="AQ89" s="263">
        <v>2</v>
      </c>
      <c r="AR89" s="268"/>
      <c r="AS89" s="194"/>
      <c r="AT89" s="196">
        <f t="shared" si="50"/>
        <v>346.17596666666668</v>
      </c>
      <c r="AU89" s="196">
        <f t="shared" si="51"/>
        <v>223.33933333333334</v>
      </c>
      <c r="AV89" s="196">
        <f t="shared" si="52"/>
        <v>167.50450000000001</v>
      </c>
      <c r="AW89" s="199" t="s">
        <v>529</v>
      </c>
      <c r="AX89" s="194"/>
      <c r="AY89" s="199" t="str">
        <f t="shared" si="29"/>
        <v>Okay</v>
      </c>
      <c r="AZ89" s="199" t="str">
        <f t="shared" si="29"/>
        <v>Okay</v>
      </c>
      <c r="BA89" s="199" t="str">
        <f t="shared" si="29"/>
        <v>Okay</v>
      </c>
      <c r="BB89" s="194"/>
      <c r="BC89" s="191">
        <f t="shared" si="53"/>
        <v>0</v>
      </c>
      <c r="BD89" s="191">
        <f t="shared" si="53"/>
        <v>0</v>
      </c>
      <c r="BE89" s="191">
        <f t="shared" si="54"/>
        <v>0</v>
      </c>
      <c r="BF89" s="140" t="s">
        <v>1039</v>
      </c>
      <c r="BH89" s="287">
        <v>317</v>
      </c>
      <c r="BI89" s="286" t="s">
        <v>612</v>
      </c>
      <c r="BJ89" s="287">
        <v>209</v>
      </c>
      <c r="BK89" s="286" t="s">
        <v>612</v>
      </c>
      <c r="BL89" s="287">
        <f t="shared" si="57"/>
        <v>209</v>
      </c>
      <c r="BM89" s="286" t="s">
        <v>612</v>
      </c>
      <c r="BN89" s="287"/>
      <c r="BO89" s="287"/>
      <c r="BP89" s="287"/>
      <c r="BQ89" s="287"/>
      <c r="BR89" s="287"/>
      <c r="BS89" s="287"/>
      <c r="BT89" s="286" t="s">
        <v>612</v>
      </c>
      <c r="BU89" s="287"/>
      <c r="BV89" s="286" t="s">
        <v>612</v>
      </c>
      <c r="BX89" s="287"/>
      <c r="BY89" s="286" t="s">
        <v>612</v>
      </c>
      <c r="BZ89" s="287"/>
      <c r="CA89" s="286" t="s">
        <v>612</v>
      </c>
      <c r="CB89" s="287"/>
      <c r="CC89" s="287"/>
      <c r="CG89" s="192">
        <f t="shared" si="34"/>
        <v>0</v>
      </c>
      <c r="CH89" s="192" t="str">
        <f>INDEX('[2]Tank Cleaning Status'!$P:$P, MATCH(E89,'[2]Tank Cleaning Status'!$E:$E,0))</f>
        <v>No</v>
      </c>
      <c r="CI89" s="192">
        <f t="shared" si="35"/>
        <v>0</v>
      </c>
      <c r="CJ89" s="192" t="str">
        <f>INDEX('[2]Tank Cleaning Status'!$R:$R, MATCH(E89,'[2]Tank Cleaning Status'!$E:$E,0))</f>
        <v>No</v>
      </c>
      <c r="CK89" s="192">
        <f t="shared" si="36"/>
        <v>0</v>
      </c>
      <c r="CL89" s="192" t="str">
        <f>INDEX('[2]Tank Cleaning Status'!$T:$T, MATCH(E89,'[2]Tank Cleaning Status'!$E:$E,0))</f>
        <v>No</v>
      </c>
      <c r="CM89" s="192">
        <f t="shared" si="37"/>
        <v>0</v>
      </c>
      <c r="CN89" s="192">
        <f>INDEX('[2]Tank Cleaning Status'!$V:$V, MATCH(E89,'[2]Tank Cleaning Status'!$E:$E,0))</f>
        <v>0</v>
      </c>
      <c r="CO89" s="192">
        <f t="shared" si="38"/>
        <v>0</v>
      </c>
      <c r="CP89" s="192">
        <f>INDEX('[2]Tank Cleaning Status'!$X:$X, MATCH(E89,'[2]Tank Cleaning Status'!$E:$E,0))</f>
        <v>0</v>
      </c>
      <c r="CQ89" s="312"/>
      <c r="CR89" s="192">
        <f t="shared" si="39"/>
        <v>0</v>
      </c>
      <c r="CS89" s="192" t="str">
        <f>INDEX('[2]Tank Cleaning Status'!$AA:$AA, MATCH(E89,'[2]Tank Cleaning Status'!$E:$E,0))</f>
        <v>No</v>
      </c>
      <c r="CT89" s="192">
        <f t="shared" si="40"/>
        <v>0</v>
      </c>
      <c r="CU89" s="192" t="str">
        <f>INDEX('[2]Tank Cleaning Status'!$AC:$AC, MATCH(E89,'[2]Tank Cleaning Status'!$E:$E,0))</f>
        <v>No</v>
      </c>
      <c r="CV89" s="312"/>
      <c r="CW89" s="192">
        <f t="shared" si="41"/>
        <v>0</v>
      </c>
      <c r="CX89" s="192" t="str">
        <f>INDEX('[2]Tank Cleaning Status'!$AF:$AF, MATCH(E89,'[2]Tank Cleaning Status'!$E:$E,0))</f>
        <v>No</v>
      </c>
      <c r="CY89" s="192">
        <f t="shared" si="42"/>
        <v>0</v>
      </c>
      <c r="CZ89" s="192" t="str">
        <f>INDEX('[2]Tank Cleaning Status'!$AH:$AH, MATCH(E89,'[2]Tank Cleaning Status'!$E:$E,0))</f>
        <v>No</v>
      </c>
      <c r="DA89" s="192"/>
      <c r="DB89" s="192">
        <f>INDEX('[2]Tank Cleaning Status'!$AJ:$AJ, MATCH(E89,'[2]Tank Cleaning Status'!$E:$E,0))</f>
        <v>0</v>
      </c>
    </row>
    <row r="90" spans="1:106" x14ac:dyDescent="0.25">
      <c r="A90" s="247" t="str">
        <f>INDEX('[4]Handy -MR - LR2 Operators'!$H:$H,MATCH(E90,'[4]Handy -MR - LR2 Operators'!$B:$B,0))</f>
        <v>AKO</v>
      </c>
      <c r="B90" s="247" t="s">
        <v>393</v>
      </c>
      <c r="C90" s="98" t="s">
        <v>670</v>
      </c>
      <c r="D90" s="98">
        <v>9425497</v>
      </c>
      <c r="E90" s="139" t="s">
        <v>270</v>
      </c>
      <c r="F90" s="139" t="str">
        <f>INDEX('[5]TC IN Sheet - CONSOLIDATED'!$C:$C,MATCH(E90,'[5]TC IN Sheet - CONSOLIDATED'!$B:$B,0))</f>
        <v>Rhea Shipping Corporation</v>
      </c>
      <c r="G90" s="237">
        <v>43902</v>
      </c>
      <c r="H90" s="236">
        <f>IFERROR(INDEX(RemainingOnBoard_RAW!U:U,MATCH('IMO 2020_Operator''s Comment'!D90,RemainingOnBoard_RAW!B:B,0))," ")</f>
        <v>43779.5</v>
      </c>
      <c r="I90" s="186">
        <f>IFERROR(INDEX(RemainingOnBoard_RAW!V:V,MATCH('IMO 2020_Operator''s Comment'!D90,RemainingOnBoard_RAW!B:B,0))," ")</f>
        <v>266.2</v>
      </c>
      <c r="J90" s="193">
        <f>IFERROR(INDEX(RemainingOnBoard_RAW!W:W,MATCH('IMO 2020_Operator''s Comment'!D90,RemainingOnBoard_RAW!B:B,0)),"")</f>
        <v>20.6</v>
      </c>
      <c r="K90" s="193">
        <f>IFERROR(INDEX(RemainingOnBoard_RAW!X:X,MATCH('IMO 2020_Operator''s Comment'!D90,RemainingOnBoard_RAW!B:B,0)),"")</f>
        <v>0</v>
      </c>
      <c r="L90" s="193">
        <f>IFERROR(INDEX(RemainingOnBoard_RAW!Y:Y,MATCH('IMO 2020_Operator''s Comment'!D90,RemainingOnBoard_RAW!B:B,0)),"")</f>
        <v>157.4</v>
      </c>
      <c r="M90" s="193"/>
      <c r="N90" s="193">
        <f>IFERROR(INDEX(RemainingOnBoard_RAW!AJ:AJ,MATCH('IMO 2020_Operator''s Comment'!D90,RemainingOnBoard_RAW!B:B,0))," ")</f>
        <v>2281.75</v>
      </c>
      <c r="O90" s="193">
        <f>IFERROR(INDEX(RemainingOnBoard_RAW!AK:AK,MATCH('IMO 2020_Operator''s Comment'!D90,RemainingOnBoard_RAW!B:B,0))," ")</f>
        <v>490.69</v>
      </c>
      <c r="P90" s="193">
        <f>IFERROR(INDEX(RemainingOnBoard_RAW!AL:AL,MATCH('IMO 2020_Operator''s Comment'!D90,RemainingOnBoard_RAW!B:B,0))," ")</f>
        <v>0</v>
      </c>
      <c r="Q90" s="193">
        <f>IFERROR(INDEX(RemainingOnBoard_RAW!AM:AM,MATCH('IMO 2020_Operator''s Comment'!D90,RemainingOnBoard_RAW!B:B,0))," ")</f>
        <v>957.13</v>
      </c>
      <c r="R90" s="194"/>
      <c r="S90" s="195">
        <v>0.45</v>
      </c>
      <c r="T90" s="195">
        <v>0.05</v>
      </c>
      <c r="U90" s="195">
        <v>0.17499999999999999</v>
      </c>
      <c r="V90" s="195">
        <v>0.32500000000000001</v>
      </c>
      <c r="W90" s="194"/>
      <c r="X90" s="196">
        <f>INDEX(Handy!T:T,MATCH('IMO 2020_Operator''s Comment'!E90,Handy!B:B,0))</f>
        <v>4.9000000000000004</v>
      </c>
      <c r="Y90" s="196">
        <f>INDEX(Handy!U:U,MATCH('IMO 2020_Operator''s Comment'!E90,Handy!B:B,0))</f>
        <v>18.600000000000001</v>
      </c>
      <c r="Z90" s="196">
        <f>INDEX(Handy!V:V,MATCH('IMO 2020_Operator''s Comment'!E90,Handy!B:B,0))</f>
        <v>20.7</v>
      </c>
      <c r="AA90" s="196">
        <f>INDEX(Handy!W:W,MATCH('IMO 2020_Operator''s Comment'!E90,Handy!B:B,0))</f>
        <v>22.8</v>
      </c>
      <c r="AB90" s="196">
        <f t="shared" si="43"/>
        <v>14.1675</v>
      </c>
      <c r="AC90" s="196">
        <f>IFERROR(INDEX('Monthly_Consumption _Trend'!R:R,MATCH('IMO 2020_Operator''s Comment'!D90,'Monthly_Consumption _Trend'!D:D,0))/30,"")</f>
        <v>8.7356250000000006</v>
      </c>
      <c r="AD90" s="196">
        <f t="shared" si="45"/>
        <v>8.7356250000000006</v>
      </c>
      <c r="AE90" s="194"/>
      <c r="AF90" s="197">
        <f t="shared" si="25"/>
        <v>0.61179975171400458</v>
      </c>
      <c r="AG90" s="197">
        <f t="shared" si="44"/>
        <v>0.38820024828599542</v>
      </c>
      <c r="AH90" s="197"/>
      <c r="AI90" s="197"/>
      <c r="AJ90" s="196">
        <f t="shared" si="46"/>
        <v>803.67750000000001</v>
      </c>
      <c r="AK90" s="196">
        <f t="shared" si="47"/>
        <v>532.87312500000007</v>
      </c>
      <c r="AL90" s="196">
        <f t="shared" si="48"/>
        <v>270.80437499999999</v>
      </c>
      <c r="AM90" s="196">
        <f t="shared" si="49"/>
        <v>131.03437500000001</v>
      </c>
      <c r="AN90" s="198">
        <v>3</v>
      </c>
      <c r="AO90" s="263" t="s">
        <v>751</v>
      </c>
      <c r="AP90" s="263">
        <v>2</v>
      </c>
      <c r="AQ90" s="263">
        <v>2</v>
      </c>
      <c r="AR90" s="268">
        <v>0.9</v>
      </c>
      <c r="AS90" s="194"/>
      <c r="AT90" s="196">
        <f t="shared" si="50"/>
        <v>270.80437499999999</v>
      </c>
      <c r="AU90" s="196">
        <f t="shared" si="51"/>
        <v>174.71250000000001</v>
      </c>
      <c r="AV90" s="196">
        <f t="shared" si="52"/>
        <v>131.03437500000001</v>
      </c>
      <c r="AW90" s="199" t="s">
        <v>529</v>
      </c>
      <c r="AX90" s="194"/>
      <c r="AY90" s="199" t="str">
        <f t="shared" si="29"/>
        <v>Okay</v>
      </c>
      <c r="AZ90" s="199" t="str">
        <f t="shared" si="29"/>
        <v>High Stock</v>
      </c>
      <c r="BA90" s="199" t="str">
        <f t="shared" si="29"/>
        <v>High Stock</v>
      </c>
      <c r="BB90" s="194"/>
      <c r="BC90" s="191">
        <f t="shared" si="53"/>
        <v>0</v>
      </c>
      <c r="BD90" s="191">
        <f t="shared" si="53"/>
        <v>91.487499999999983</v>
      </c>
      <c r="BE90" s="191">
        <f t="shared" si="54"/>
        <v>135.16562499999998</v>
      </c>
      <c r="BF90" s="140" t="s">
        <v>887</v>
      </c>
      <c r="BH90" s="287">
        <v>301</v>
      </c>
      <c r="BI90" s="286" t="s">
        <v>612</v>
      </c>
      <c r="BJ90" s="287">
        <v>200</v>
      </c>
      <c r="BK90" s="286" t="s">
        <v>612</v>
      </c>
      <c r="BL90" s="287">
        <f t="shared" si="57"/>
        <v>200</v>
      </c>
      <c r="BM90" s="286" t="s">
        <v>612</v>
      </c>
      <c r="BN90" s="287"/>
      <c r="BO90" s="287"/>
      <c r="BP90" s="287"/>
      <c r="BQ90" s="287"/>
      <c r="BR90" s="287"/>
      <c r="BS90" s="287"/>
      <c r="BT90" s="286" t="s">
        <v>612</v>
      </c>
      <c r="BU90" s="287"/>
      <c r="BV90" s="286" t="s">
        <v>612</v>
      </c>
      <c r="BX90" s="287"/>
      <c r="BY90" s="286" t="s">
        <v>612</v>
      </c>
      <c r="BZ90" s="287"/>
      <c r="CA90" s="286" t="s">
        <v>612</v>
      </c>
      <c r="CB90" s="287"/>
      <c r="CC90" s="287"/>
      <c r="CG90" s="192">
        <f t="shared" si="34"/>
        <v>0</v>
      </c>
      <c r="CH90" s="192" t="str">
        <f>INDEX('[2]Tank Cleaning Status'!$P:$P, MATCH(E90,'[2]Tank Cleaning Status'!$E:$E,0))</f>
        <v>No</v>
      </c>
      <c r="CI90" s="192">
        <f t="shared" si="35"/>
        <v>0</v>
      </c>
      <c r="CJ90" s="192" t="str">
        <f>INDEX('[2]Tank Cleaning Status'!$R:$R, MATCH(E90,'[2]Tank Cleaning Status'!$E:$E,0))</f>
        <v>No</v>
      </c>
      <c r="CK90" s="192">
        <f t="shared" si="36"/>
        <v>0</v>
      </c>
      <c r="CL90" s="192" t="str">
        <f>INDEX('[2]Tank Cleaning Status'!$T:$T, MATCH(E90,'[2]Tank Cleaning Status'!$E:$E,0))</f>
        <v>No</v>
      </c>
      <c r="CM90" s="192">
        <f t="shared" si="37"/>
        <v>0</v>
      </c>
      <c r="CN90" s="192">
        <f>INDEX('[2]Tank Cleaning Status'!$V:$V, MATCH(E90,'[2]Tank Cleaning Status'!$E:$E,0))</f>
        <v>0</v>
      </c>
      <c r="CO90" s="192">
        <f t="shared" si="38"/>
        <v>0</v>
      </c>
      <c r="CP90" s="192">
        <f>INDEX('[2]Tank Cleaning Status'!$X:$X, MATCH(E90,'[2]Tank Cleaning Status'!$E:$E,0))</f>
        <v>0</v>
      </c>
      <c r="CQ90" s="312"/>
      <c r="CR90" s="192">
        <f t="shared" si="39"/>
        <v>0</v>
      </c>
      <c r="CS90" s="192" t="str">
        <f>INDEX('[2]Tank Cleaning Status'!$AA:$AA, MATCH(E90,'[2]Tank Cleaning Status'!$E:$E,0))</f>
        <v>No</v>
      </c>
      <c r="CT90" s="192">
        <f t="shared" si="40"/>
        <v>0</v>
      </c>
      <c r="CU90" s="192" t="str">
        <f>INDEX('[2]Tank Cleaning Status'!$AC:$AC, MATCH(E90,'[2]Tank Cleaning Status'!$E:$E,0))</f>
        <v>No</v>
      </c>
      <c r="CV90" s="312"/>
      <c r="CW90" s="192">
        <f t="shared" si="41"/>
        <v>0</v>
      </c>
      <c r="CX90" s="192" t="str">
        <f>INDEX('[2]Tank Cleaning Status'!$AF:$AF, MATCH(E90,'[2]Tank Cleaning Status'!$E:$E,0))</f>
        <v>No</v>
      </c>
      <c r="CY90" s="192">
        <f t="shared" si="42"/>
        <v>0</v>
      </c>
      <c r="CZ90" s="192" t="str">
        <f>INDEX('[2]Tank Cleaning Status'!$AH:$AH, MATCH(E90,'[2]Tank Cleaning Status'!$E:$E,0))</f>
        <v>No</v>
      </c>
      <c r="DA90" s="192"/>
      <c r="DB90" s="192">
        <f>INDEX('[2]Tank Cleaning Status'!$AJ:$AJ, MATCH(E90,'[2]Tank Cleaning Status'!$E:$E,0))</f>
        <v>0</v>
      </c>
    </row>
    <row r="91" spans="1:106" x14ac:dyDescent="0.25">
      <c r="A91" s="247">
        <f>INDEX('[4]Handy -MR - LR2 Operators'!$H:$H,MATCH(E91,'[4]Handy -MR - LR2 Operators'!$B:$B,0))</f>
        <v>0</v>
      </c>
      <c r="B91" s="247" t="s">
        <v>393</v>
      </c>
      <c r="C91" s="98" t="s">
        <v>670</v>
      </c>
      <c r="D91" s="98">
        <v>9587831</v>
      </c>
      <c r="E91" s="139" t="s">
        <v>73</v>
      </c>
      <c r="F91" s="139" t="str">
        <f>INDEX('[5]TC IN Sheet - CONSOLIDATED'!$C:$C,MATCH(E91,'[5]TC IN Sheet - CONSOLIDATED'!$B:$B,0))</f>
        <v>Hull No. 2311 SA</v>
      </c>
      <c r="G91" s="237">
        <v>44050</v>
      </c>
      <c r="H91" s="236">
        <f>IFERROR(INDEX(RemainingOnBoard_RAW!U:U,MATCH('IMO 2020_Operator''s Comment'!D91,RemainingOnBoard_RAW!B:B,0))," ")</f>
        <v>43779.5</v>
      </c>
      <c r="I91" s="186">
        <f>IFERROR(INDEX(RemainingOnBoard_RAW!V:V,MATCH('IMO 2020_Operator''s Comment'!D91,RemainingOnBoard_RAW!B:B,0))," ")</f>
        <v>341.6</v>
      </c>
      <c r="J91" s="193">
        <f>IFERROR(INDEX(RemainingOnBoard_RAW!W:W,MATCH('IMO 2020_Operator''s Comment'!D91,RemainingOnBoard_RAW!B:B,0)),"")</f>
        <v>0</v>
      </c>
      <c r="K91" s="193">
        <f>IFERROR(INDEX(RemainingOnBoard_RAW!X:X,MATCH('IMO 2020_Operator''s Comment'!D91,RemainingOnBoard_RAW!B:B,0)),"")</f>
        <v>0</v>
      </c>
      <c r="L91" s="193">
        <f>IFERROR(INDEX(RemainingOnBoard_RAW!Y:Y,MATCH('IMO 2020_Operator''s Comment'!D91,RemainingOnBoard_RAW!B:B,0)),"")</f>
        <v>106.8</v>
      </c>
      <c r="M91" s="193"/>
      <c r="N91" s="193">
        <f>IFERROR(INDEX(RemainingOnBoard_RAW!AJ:AJ,MATCH('IMO 2020_Operator''s Comment'!D91,RemainingOnBoard_RAW!B:B,0))," ")</f>
        <v>2854.8</v>
      </c>
      <c r="O91" s="193">
        <f>IFERROR(INDEX(RemainingOnBoard_RAW!AK:AK,MATCH('IMO 2020_Operator''s Comment'!D91,RemainingOnBoard_RAW!B:B,0))," ")</f>
        <v>0</v>
      </c>
      <c r="P91" s="193">
        <f>IFERROR(INDEX(RemainingOnBoard_RAW!AL:AL,MATCH('IMO 2020_Operator''s Comment'!D91,RemainingOnBoard_RAW!B:B,0))," ")</f>
        <v>0</v>
      </c>
      <c r="Q91" s="193">
        <f>IFERROR(INDEX(RemainingOnBoard_RAW!AM:AM,MATCH('IMO 2020_Operator''s Comment'!D91,RemainingOnBoard_RAW!B:B,0))," ")</f>
        <v>779.34000000000106</v>
      </c>
      <c r="R91" s="194"/>
      <c r="S91" s="195">
        <v>0.45</v>
      </c>
      <c r="T91" s="195">
        <v>0.05</v>
      </c>
      <c r="U91" s="195">
        <v>0.17499999999999999</v>
      </c>
      <c r="V91" s="195">
        <v>0.32500000000000001</v>
      </c>
      <c r="W91" s="194"/>
      <c r="X91" s="196">
        <f>INDEX(Handy!T:T,MATCH('IMO 2020_Operator''s Comment'!E91,Handy!B:B,0))</f>
        <v>4.0999999999999996</v>
      </c>
      <c r="Y91" s="196">
        <f>INDEX(Handy!U:U,MATCH('IMO 2020_Operator''s Comment'!E91,Handy!B:B,0))</f>
        <v>17.5</v>
      </c>
      <c r="Z91" s="196">
        <f>INDEX(Handy!V:V,MATCH('IMO 2020_Operator''s Comment'!E91,Handy!B:B,0))</f>
        <v>22.2</v>
      </c>
      <c r="AA91" s="196">
        <f>INDEX(Handy!W:W,MATCH('IMO 2020_Operator''s Comment'!E91,Handy!B:B,0))</f>
        <v>25.2</v>
      </c>
      <c r="AB91" s="196">
        <f t="shared" si="43"/>
        <v>14.794999999999998</v>
      </c>
      <c r="AC91" s="196">
        <f>IFERROR(INDEX('Monthly_Consumption _Trend'!R:R,MATCH('IMO 2020_Operator''s Comment'!D91,'Monthly_Consumption _Trend'!D:D,0))/30,"")</f>
        <v>9.2200000000000006</v>
      </c>
      <c r="AD91" s="196">
        <f t="shared" si="45"/>
        <v>9.2200000000000006</v>
      </c>
      <c r="AE91" s="194"/>
      <c r="AF91" s="197">
        <f t="shared" si="25"/>
        <v>0.78555036404761491</v>
      </c>
      <c r="AG91" s="197">
        <f t="shared" si="44"/>
        <v>0.21444963595238509</v>
      </c>
      <c r="AH91" s="197"/>
      <c r="AI91" s="197"/>
      <c r="AJ91" s="196">
        <f t="shared" si="46"/>
        <v>848.24</v>
      </c>
      <c r="AK91" s="196">
        <f t="shared" si="47"/>
        <v>562.42000000000007</v>
      </c>
      <c r="AL91" s="196">
        <f t="shared" si="48"/>
        <v>285.82</v>
      </c>
      <c r="AM91" s="196">
        <f t="shared" si="49"/>
        <v>138.30000000000001</v>
      </c>
      <c r="AN91" s="198">
        <v>3</v>
      </c>
      <c r="AO91" s="263" t="s">
        <v>702</v>
      </c>
      <c r="AP91" s="263">
        <v>2</v>
      </c>
      <c r="AQ91" s="263">
        <v>2</v>
      </c>
      <c r="AR91" s="268"/>
      <c r="AS91" s="194"/>
      <c r="AT91" s="196">
        <f t="shared" si="50"/>
        <v>285.82</v>
      </c>
      <c r="AU91" s="196">
        <f t="shared" si="51"/>
        <v>184.4</v>
      </c>
      <c r="AV91" s="196">
        <f t="shared" si="52"/>
        <v>138.30000000000001</v>
      </c>
      <c r="AW91" s="199" t="s">
        <v>529</v>
      </c>
      <c r="AX91" s="194"/>
      <c r="AY91" s="199" t="str">
        <f t="shared" si="29"/>
        <v>High Stock</v>
      </c>
      <c r="AZ91" s="199" t="str">
        <f t="shared" si="29"/>
        <v>High Stock</v>
      </c>
      <c r="BA91" s="199" t="str">
        <f t="shared" si="29"/>
        <v>High Stock</v>
      </c>
      <c r="BB91" s="194"/>
      <c r="BC91" s="191">
        <f t="shared" si="53"/>
        <v>55.78000000000003</v>
      </c>
      <c r="BD91" s="191">
        <f t="shared" si="53"/>
        <v>157.20000000000002</v>
      </c>
      <c r="BE91" s="191">
        <f t="shared" si="54"/>
        <v>203.3</v>
      </c>
      <c r="BF91" s="140" t="s">
        <v>942</v>
      </c>
      <c r="BH91" s="287">
        <v>204</v>
      </c>
      <c r="BI91" s="286" t="s">
        <v>612</v>
      </c>
      <c r="BJ91" s="287">
        <v>165</v>
      </c>
      <c r="BK91" s="286" t="s">
        <v>612</v>
      </c>
      <c r="BL91" s="287">
        <f t="shared" si="57"/>
        <v>165</v>
      </c>
      <c r="BM91" s="286" t="s">
        <v>612</v>
      </c>
      <c r="BN91" s="287"/>
      <c r="BO91" s="287"/>
      <c r="BP91" s="287"/>
      <c r="BQ91" s="287"/>
      <c r="BR91" s="287"/>
      <c r="BS91" s="287"/>
      <c r="BT91" s="286" t="s">
        <v>612</v>
      </c>
      <c r="BU91" s="287"/>
      <c r="BV91" s="286" t="s">
        <v>612</v>
      </c>
      <c r="BX91" s="287"/>
      <c r="BY91" s="286" t="s">
        <v>612</v>
      </c>
      <c r="BZ91" s="287"/>
      <c r="CA91" s="286" t="s">
        <v>612</v>
      </c>
      <c r="CB91" s="287"/>
      <c r="CC91" s="287"/>
      <c r="CG91" s="192">
        <f t="shared" si="34"/>
        <v>0</v>
      </c>
      <c r="CH91" s="192" t="str">
        <f>INDEX('[2]Tank Cleaning Status'!$P:$P, MATCH(E91,'[2]Tank Cleaning Status'!$E:$E,0))</f>
        <v>No</v>
      </c>
      <c r="CI91" s="192">
        <f t="shared" si="35"/>
        <v>0</v>
      </c>
      <c r="CJ91" s="192" t="str">
        <f>INDEX('[2]Tank Cleaning Status'!$R:$R, MATCH(E91,'[2]Tank Cleaning Status'!$E:$E,0))</f>
        <v>No</v>
      </c>
      <c r="CK91" s="192">
        <f t="shared" si="36"/>
        <v>0</v>
      </c>
      <c r="CL91" s="192" t="str">
        <f>INDEX('[2]Tank Cleaning Status'!$T:$T, MATCH(E91,'[2]Tank Cleaning Status'!$E:$E,0))</f>
        <v>No</v>
      </c>
      <c r="CM91" s="192">
        <f t="shared" si="37"/>
        <v>0</v>
      </c>
      <c r="CN91" s="192">
        <f>INDEX('[2]Tank Cleaning Status'!$V:$V, MATCH(E91,'[2]Tank Cleaning Status'!$E:$E,0))</f>
        <v>0</v>
      </c>
      <c r="CO91" s="192">
        <f t="shared" si="38"/>
        <v>0</v>
      </c>
      <c r="CP91" s="192">
        <f>INDEX('[2]Tank Cleaning Status'!$X:$X, MATCH(E91,'[2]Tank Cleaning Status'!$E:$E,0))</f>
        <v>0</v>
      </c>
      <c r="CQ91" s="312"/>
      <c r="CR91" s="192">
        <f t="shared" si="39"/>
        <v>0</v>
      </c>
      <c r="CS91" s="192" t="str">
        <f>INDEX('[2]Tank Cleaning Status'!$AA:$AA, MATCH(E91,'[2]Tank Cleaning Status'!$E:$E,0))</f>
        <v>No</v>
      </c>
      <c r="CT91" s="192">
        <f t="shared" si="40"/>
        <v>0</v>
      </c>
      <c r="CU91" s="192" t="str">
        <f>INDEX('[2]Tank Cleaning Status'!$AC:$AC, MATCH(E91,'[2]Tank Cleaning Status'!$E:$E,0))</f>
        <v>No</v>
      </c>
      <c r="CV91" s="312"/>
      <c r="CW91" s="192">
        <f t="shared" si="41"/>
        <v>0</v>
      </c>
      <c r="CX91" s="192" t="str">
        <f>INDEX('[2]Tank Cleaning Status'!$AF:$AF, MATCH(E91,'[2]Tank Cleaning Status'!$E:$E,0))</f>
        <v>No</v>
      </c>
      <c r="CY91" s="192">
        <f t="shared" si="42"/>
        <v>0</v>
      </c>
      <c r="CZ91" s="192" t="str">
        <f>INDEX('[2]Tank Cleaning Status'!$AH:$AH, MATCH(E91,'[2]Tank Cleaning Status'!$E:$E,0))</f>
        <v>No</v>
      </c>
      <c r="DA91" s="192"/>
      <c r="DB91" s="192">
        <f>INDEX('[2]Tank Cleaning Status'!$AJ:$AJ, MATCH(E91,'[2]Tank Cleaning Status'!$E:$E,0))</f>
        <v>0</v>
      </c>
    </row>
    <row r="92" spans="1:106" x14ac:dyDescent="0.25">
      <c r="A92" s="247">
        <f>INDEX('[4]Handy -MR - LR2 Operators'!$H:$H,MATCH(E92,'[4]Handy -MR - LR2 Operators'!$B:$B,0))</f>
        <v>0</v>
      </c>
      <c r="B92" s="247" t="s">
        <v>393</v>
      </c>
      <c r="C92" s="98" t="s">
        <v>670</v>
      </c>
      <c r="D92" s="98">
        <v>9587829</v>
      </c>
      <c r="E92" s="139" t="s">
        <v>66</v>
      </c>
      <c r="F92" s="139" t="str">
        <f>INDEX('[5]TC IN Sheet - CONSOLIDATED'!$C:$C,MATCH(E92,'[5]TC IN Sheet - CONSOLIDATED'!$B:$B,0))</f>
        <v>Hull No. 2310 SA</v>
      </c>
      <c r="G92" s="237">
        <v>44076</v>
      </c>
      <c r="H92" s="236">
        <f>IFERROR(INDEX(RemainingOnBoard_RAW!U:U,MATCH('IMO 2020_Operator''s Comment'!D92,RemainingOnBoard_RAW!B:B,0))," ")</f>
        <v>43780.008333333331</v>
      </c>
      <c r="I92" s="186">
        <f>IFERROR(INDEX(RemainingOnBoard_RAW!V:V,MATCH('IMO 2020_Operator''s Comment'!D92,RemainingOnBoard_RAW!B:B,0))," ")</f>
        <v>439.3</v>
      </c>
      <c r="J92" s="193">
        <f>IFERROR(INDEX(RemainingOnBoard_RAW!W:W,MATCH('IMO 2020_Operator''s Comment'!D92,RemainingOnBoard_RAW!B:B,0)),"")</f>
        <v>0</v>
      </c>
      <c r="K92" s="193">
        <f>IFERROR(INDEX(RemainingOnBoard_RAW!X:X,MATCH('IMO 2020_Operator''s Comment'!D92,RemainingOnBoard_RAW!B:B,0)),"")</f>
        <v>0</v>
      </c>
      <c r="L92" s="193">
        <f>IFERROR(INDEX(RemainingOnBoard_RAW!Y:Y,MATCH('IMO 2020_Operator''s Comment'!D92,RemainingOnBoard_RAW!B:B,0)),"")</f>
        <v>195.5</v>
      </c>
      <c r="M92" s="193"/>
      <c r="N92" s="193">
        <f>IFERROR(INDEX(RemainingOnBoard_RAW!AJ:AJ,MATCH('IMO 2020_Operator''s Comment'!D92,RemainingOnBoard_RAW!B:B,0))," ")</f>
        <v>3515.77</v>
      </c>
      <c r="O92" s="193">
        <f>IFERROR(INDEX(RemainingOnBoard_RAW!AK:AK,MATCH('IMO 2020_Operator''s Comment'!D92,RemainingOnBoard_RAW!B:B,0))," ")</f>
        <v>0</v>
      </c>
      <c r="P92" s="193">
        <f>IFERROR(INDEX(RemainingOnBoard_RAW!AL:AL,MATCH('IMO 2020_Operator''s Comment'!D92,RemainingOnBoard_RAW!B:B,0))," ")</f>
        <v>0</v>
      </c>
      <c r="Q92" s="193">
        <f>IFERROR(INDEX(RemainingOnBoard_RAW!AM:AM,MATCH('IMO 2020_Operator''s Comment'!D92,RemainingOnBoard_RAW!B:B,0))," ")</f>
        <v>759.43000000000097</v>
      </c>
      <c r="R92" s="194"/>
      <c r="S92" s="195">
        <v>0.45</v>
      </c>
      <c r="T92" s="195">
        <v>0.05</v>
      </c>
      <c r="U92" s="195">
        <v>0.17499999999999999</v>
      </c>
      <c r="V92" s="195">
        <v>0.32500000000000001</v>
      </c>
      <c r="W92" s="194"/>
      <c r="X92" s="196">
        <f>INDEX(Handy!T:T,MATCH('IMO 2020_Operator''s Comment'!E92,Handy!B:B,0))</f>
        <v>3.8</v>
      </c>
      <c r="Y92" s="196">
        <f>INDEX(Handy!U:U,MATCH('IMO 2020_Operator''s Comment'!E92,Handy!B:B,0))</f>
        <v>17.5</v>
      </c>
      <c r="Z92" s="196">
        <f>INDEX(Handy!V:V,MATCH('IMO 2020_Operator''s Comment'!E92,Handy!B:B,0))</f>
        <v>22</v>
      </c>
      <c r="AA92" s="196">
        <f>INDEX(Handy!W:W,MATCH('IMO 2020_Operator''s Comment'!E92,Handy!B:B,0))</f>
        <v>24.8</v>
      </c>
      <c r="AB92" s="196">
        <f t="shared" si="43"/>
        <v>14.495000000000001</v>
      </c>
      <c r="AC92" s="196">
        <f>IFERROR(INDEX('Monthly_Consumption _Trend'!R:R,MATCH('IMO 2020_Operator''s Comment'!D92,'Monthly_Consumption _Trend'!D:D,0))/30,"")</f>
        <v>11.276900000000001</v>
      </c>
      <c r="AD92" s="196">
        <f t="shared" si="45"/>
        <v>11.276900000000001</v>
      </c>
      <c r="AE92" s="194"/>
      <c r="AF92" s="197">
        <f t="shared" si="25"/>
        <v>0.82236386601796396</v>
      </c>
      <c r="AG92" s="197">
        <f t="shared" si="44"/>
        <v>0.17763613398203604</v>
      </c>
      <c r="AH92" s="197"/>
      <c r="AI92" s="197"/>
      <c r="AJ92" s="196">
        <f t="shared" si="46"/>
        <v>1037.4748000000002</v>
      </c>
      <c r="AK92" s="196">
        <f t="shared" si="47"/>
        <v>687.8909000000001</v>
      </c>
      <c r="AL92" s="196">
        <f t="shared" si="48"/>
        <v>349.58390000000003</v>
      </c>
      <c r="AM92" s="196">
        <f t="shared" si="49"/>
        <v>169.15350000000001</v>
      </c>
      <c r="AN92" s="198">
        <v>3</v>
      </c>
      <c r="AO92" s="263" t="s">
        <v>698</v>
      </c>
      <c r="AP92" s="263">
        <v>2</v>
      </c>
      <c r="AQ92" s="263">
        <v>2</v>
      </c>
      <c r="AR92" s="268">
        <v>0.9</v>
      </c>
      <c r="AS92" s="194"/>
      <c r="AT92" s="196">
        <f t="shared" si="50"/>
        <v>349.58390000000003</v>
      </c>
      <c r="AU92" s="196">
        <f t="shared" si="51"/>
        <v>225.53800000000001</v>
      </c>
      <c r="AV92" s="196">
        <f t="shared" si="52"/>
        <v>169.15350000000001</v>
      </c>
      <c r="AW92" s="199" t="s">
        <v>529</v>
      </c>
      <c r="AX92" s="194"/>
      <c r="AY92" s="199" t="str">
        <f t="shared" si="29"/>
        <v>High Stock</v>
      </c>
      <c r="AZ92" s="199" t="str">
        <f t="shared" si="29"/>
        <v>High Stock</v>
      </c>
      <c r="BA92" s="199" t="str">
        <f t="shared" si="29"/>
        <v>High Stock</v>
      </c>
      <c r="BB92" s="194"/>
      <c r="BC92" s="191">
        <f t="shared" si="53"/>
        <v>89.716099999999983</v>
      </c>
      <c r="BD92" s="191">
        <f t="shared" si="53"/>
        <v>213.762</v>
      </c>
      <c r="BE92" s="191">
        <f t="shared" si="54"/>
        <v>270.1465</v>
      </c>
      <c r="BF92" s="140"/>
      <c r="BH92" s="287">
        <v>210</v>
      </c>
      <c r="BI92" s="286" t="s">
        <v>612</v>
      </c>
      <c r="BJ92" s="287">
        <v>169</v>
      </c>
      <c r="BK92" s="286" t="s">
        <v>613</v>
      </c>
      <c r="BL92" s="287">
        <f t="shared" si="57"/>
        <v>169</v>
      </c>
      <c r="BM92" s="286" t="s">
        <v>612</v>
      </c>
      <c r="BN92" s="287"/>
      <c r="BO92" s="287"/>
      <c r="BP92" s="287"/>
      <c r="BQ92" s="287"/>
      <c r="BR92" s="287"/>
      <c r="BS92" s="287"/>
      <c r="BT92" s="286" t="s">
        <v>612</v>
      </c>
      <c r="BU92" s="287"/>
      <c r="BV92" s="286" t="s">
        <v>612</v>
      </c>
      <c r="BX92" s="287"/>
      <c r="BY92" s="286" t="s">
        <v>612</v>
      </c>
      <c r="BZ92" s="287"/>
      <c r="CA92" s="286" t="s">
        <v>612</v>
      </c>
      <c r="CB92" s="287"/>
      <c r="CC92" s="287"/>
      <c r="CG92" s="192">
        <f t="shared" si="34"/>
        <v>0</v>
      </c>
      <c r="CH92" s="192" t="str">
        <f>INDEX('[2]Tank Cleaning Status'!$P:$P, MATCH(E92,'[2]Tank Cleaning Status'!$E:$E,0))</f>
        <v>No</v>
      </c>
      <c r="CI92" s="192">
        <f t="shared" si="35"/>
        <v>0</v>
      </c>
      <c r="CJ92" s="192" t="str">
        <f>INDEX('[2]Tank Cleaning Status'!$R:$R, MATCH(E92,'[2]Tank Cleaning Status'!$E:$E,0))</f>
        <v>Yes</v>
      </c>
      <c r="CK92" s="192">
        <f t="shared" si="36"/>
        <v>0</v>
      </c>
      <c r="CL92" s="192" t="str">
        <f>INDEX('[2]Tank Cleaning Status'!$T:$T, MATCH(E92,'[2]Tank Cleaning Status'!$E:$E,0))</f>
        <v>No</v>
      </c>
      <c r="CM92" s="192">
        <f t="shared" si="37"/>
        <v>0</v>
      </c>
      <c r="CN92" s="192">
        <f>INDEX('[2]Tank Cleaning Status'!$V:$V, MATCH(E92,'[2]Tank Cleaning Status'!$E:$E,0))</f>
        <v>0</v>
      </c>
      <c r="CO92" s="192">
        <f t="shared" si="38"/>
        <v>0</v>
      </c>
      <c r="CP92" s="192">
        <f>INDEX('[2]Tank Cleaning Status'!$X:$X, MATCH(E92,'[2]Tank Cleaning Status'!$E:$E,0))</f>
        <v>0</v>
      </c>
      <c r="CQ92" s="312"/>
      <c r="CR92" s="192">
        <f t="shared" si="39"/>
        <v>0</v>
      </c>
      <c r="CS92" s="192" t="str">
        <f>INDEX('[2]Tank Cleaning Status'!$AA:$AA, MATCH(E92,'[2]Tank Cleaning Status'!$E:$E,0))</f>
        <v>No</v>
      </c>
      <c r="CT92" s="192">
        <f t="shared" si="40"/>
        <v>0</v>
      </c>
      <c r="CU92" s="192" t="str">
        <f>INDEX('[2]Tank Cleaning Status'!$AC:$AC, MATCH(E92,'[2]Tank Cleaning Status'!$E:$E,0))</f>
        <v>No</v>
      </c>
      <c r="CV92" s="312"/>
      <c r="CW92" s="192">
        <f t="shared" si="41"/>
        <v>0</v>
      </c>
      <c r="CX92" s="192" t="str">
        <f>INDEX('[2]Tank Cleaning Status'!$AF:$AF, MATCH(E92,'[2]Tank Cleaning Status'!$E:$E,0))</f>
        <v>No</v>
      </c>
      <c r="CY92" s="192">
        <f t="shared" si="42"/>
        <v>0</v>
      </c>
      <c r="CZ92" s="192" t="str">
        <f>INDEX('[2]Tank Cleaning Status'!$AH:$AH, MATCH(E92,'[2]Tank Cleaning Status'!$E:$E,0))</f>
        <v>No</v>
      </c>
      <c r="DA92" s="192"/>
      <c r="DB92" s="192">
        <f>INDEX('[2]Tank Cleaning Status'!$AJ:$AJ, MATCH(E92,'[2]Tank Cleaning Status'!$E:$E,0))</f>
        <v>0</v>
      </c>
    </row>
    <row r="93" spans="1:106" x14ac:dyDescent="0.25">
      <c r="A93" s="247" t="str">
        <f>INDEX('[4]Handy -MR - LR2 Operators'!$H:$H,MATCH(E93,'[4]Handy -MR - LR2 Operators'!$B:$B,0))</f>
        <v>AKO</v>
      </c>
      <c r="B93" s="247" t="s">
        <v>393</v>
      </c>
      <c r="C93" s="98" t="s">
        <v>670</v>
      </c>
      <c r="D93" s="98">
        <v>9384100</v>
      </c>
      <c r="E93" s="139" t="s">
        <v>197</v>
      </c>
      <c r="F93" s="139" t="str">
        <f>INDEX('[5]TC IN Sheet - CONSOLIDATED'!$C:$C,MATCH(E93,'[5]TC IN Sheet - CONSOLIDATED'!$B:$B,0))</f>
        <v>PERSEPHONE SHIPPING CORPORATION</v>
      </c>
      <c r="G93" s="237">
        <v>43795</v>
      </c>
      <c r="H93" s="236">
        <f>IFERROR(INDEX(RemainingOnBoard_RAW!U:U,MATCH('IMO 2020_Operator''s Comment'!D93,RemainingOnBoard_RAW!B:B,0))," ")</f>
        <v>43779.5</v>
      </c>
      <c r="I93" s="186">
        <f>IFERROR(INDEX(RemainingOnBoard_RAW!V:V,MATCH('IMO 2020_Operator''s Comment'!D93,RemainingOnBoard_RAW!B:B,0))," ")</f>
        <v>206.16</v>
      </c>
      <c r="J93" s="193">
        <f>IFERROR(INDEX(RemainingOnBoard_RAW!W:W,MATCH('IMO 2020_Operator''s Comment'!D93,RemainingOnBoard_RAW!B:B,0)),"")</f>
        <v>0</v>
      </c>
      <c r="K93" s="193">
        <f>IFERROR(INDEX(RemainingOnBoard_RAW!X:X,MATCH('IMO 2020_Operator''s Comment'!D93,RemainingOnBoard_RAW!B:B,0)),"")</f>
        <v>0</v>
      </c>
      <c r="L93" s="193">
        <f>IFERROR(INDEX(RemainingOnBoard_RAW!Y:Y,MATCH('IMO 2020_Operator''s Comment'!D93,RemainingOnBoard_RAW!B:B,0)),"")</f>
        <v>202.14</v>
      </c>
      <c r="M93" s="193"/>
      <c r="N93" s="193">
        <f>IFERROR(INDEX(RemainingOnBoard_RAW!AJ:AJ,MATCH('IMO 2020_Operator''s Comment'!D93,RemainingOnBoard_RAW!B:B,0))," ")</f>
        <v>3050.203</v>
      </c>
      <c r="O93" s="193">
        <f>IFERROR(INDEX(RemainingOnBoard_RAW!AK:AK,MATCH('IMO 2020_Operator''s Comment'!D93,RemainingOnBoard_RAW!B:B,0))," ")</f>
        <v>0</v>
      </c>
      <c r="P93" s="193">
        <f>IFERROR(INDEX(RemainingOnBoard_RAW!AL:AL,MATCH('IMO 2020_Operator''s Comment'!D93,RemainingOnBoard_RAW!B:B,0))," ")</f>
        <v>1</v>
      </c>
      <c r="Q93" s="193">
        <f>IFERROR(INDEX(RemainingOnBoard_RAW!AM:AM,MATCH('IMO 2020_Operator''s Comment'!D93,RemainingOnBoard_RAW!B:B,0))," ")</f>
        <v>984.72</v>
      </c>
      <c r="R93" s="194"/>
      <c r="S93" s="195">
        <v>0.45</v>
      </c>
      <c r="T93" s="195">
        <v>0.05</v>
      </c>
      <c r="U93" s="195">
        <v>0.17499999999999999</v>
      </c>
      <c r="V93" s="195">
        <v>0.32500000000000001</v>
      </c>
      <c r="W93" s="194"/>
      <c r="X93" s="196">
        <f>INDEX(Handy!T:T,MATCH('IMO 2020_Operator''s Comment'!E93,Handy!B:B,0))</f>
        <v>4.3</v>
      </c>
      <c r="Y93" s="196">
        <f>INDEX(Handy!U:U,MATCH('IMO 2020_Operator''s Comment'!E93,Handy!B:B,0))</f>
        <v>17.600000000000001</v>
      </c>
      <c r="Z93" s="196">
        <f>INDEX(Handy!V:V,MATCH('IMO 2020_Operator''s Comment'!E93,Handy!B:B,0))</f>
        <v>22.4</v>
      </c>
      <c r="AA93" s="196">
        <f>INDEX(Handy!W:W,MATCH('IMO 2020_Operator''s Comment'!E93,Handy!B:B,0))</f>
        <v>25.6</v>
      </c>
      <c r="AB93" s="196">
        <f t="shared" si="43"/>
        <v>15.055</v>
      </c>
      <c r="AC93" s="196">
        <f>IFERROR(INDEX('Monthly_Consumption _Trend'!R:R,MATCH('IMO 2020_Operator''s Comment'!D93,'Monthly_Consumption _Trend'!D:D,0))/30,"")</f>
        <v>10.167343333333333</v>
      </c>
      <c r="AD93" s="196">
        <f t="shared" si="45"/>
        <v>10.167343333333333</v>
      </c>
      <c r="AE93" s="194"/>
      <c r="AF93" s="197">
        <f t="shared" si="25"/>
        <v>0.75576342759760284</v>
      </c>
      <c r="AG93" s="197">
        <f t="shared" si="44"/>
        <v>0.24423657240239716</v>
      </c>
      <c r="AH93" s="197"/>
      <c r="AI93" s="197"/>
      <c r="AJ93" s="196">
        <f t="shared" si="46"/>
        <v>935.39558666666665</v>
      </c>
      <c r="AK93" s="196">
        <f t="shared" si="47"/>
        <v>620.20794333333333</v>
      </c>
      <c r="AL93" s="196">
        <f t="shared" si="48"/>
        <v>315.18764333333331</v>
      </c>
      <c r="AM93" s="196">
        <f t="shared" si="49"/>
        <v>152.51015000000001</v>
      </c>
      <c r="AN93" s="198">
        <v>3</v>
      </c>
      <c r="AO93" s="263" t="s">
        <v>686</v>
      </c>
      <c r="AP93" s="263">
        <v>2</v>
      </c>
      <c r="AQ93" s="263">
        <v>2</v>
      </c>
      <c r="AR93" s="268">
        <v>0.9</v>
      </c>
      <c r="AS93" s="194"/>
      <c r="AT93" s="196">
        <f t="shared" si="50"/>
        <v>315.18764333333331</v>
      </c>
      <c r="AU93" s="196">
        <f t="shared" si="51"/>
        <v>203.34686666666667</v>
      </c>
      <c r="AV93" s="196">
        <f t="shared" si="52"/>
        <v>152.51015000000001</v>
      </c>
      <c r="AW93" s="199" t="s">
        <v>529</v>
      </c>
      <c r="AX93" s="194"/>
      <c r="AY93" s="199" t="str">
        <f t="shared" si="29"/>
        <v>Okay</v>
      </c>
      <c r="AZ93" s="199" t="str">
        <f t="shared" si="29"/>
        <v>High Stock</v>
      </c>
      <c r="BA93" s="199" t="str">
        <f t="shared" si="29"/>
        <v>High Stock</v>
      </c>
      <c r="BB93" s="194"/>
      <c r="BC93" s="191">
        <f t="shared" si="53"/>
        <v>0</v>
      </c>
      <c r="BD93" s="191">
        <f t="shared" si="53"/>
        <v>2.8131333333333259</v>
      </c>
      <c r="BE93" s="191">
        <f t="shared" si="54"/>
        <v>53.649849999999986</v>
      </c>
      <c r="BF93" s="140" t="s">
        <v>1066</v>
      </c>
      <c r="BH93" s="287">
        <v>325</v>
      </c>
      <c r="BI93" s="286" t="s">
        <v>612</v>
      </c>
      <c r="BJ93" s="287">
        <v>188</v>
      </c>
      <c r="BK93" s="286" t="s">
        <v>612</v>
      </c>
      <c r="BL93" s="287">
        <f t="shared" si="57"/>
        <v>188</v>
      </c>
      <c r="BM93" s="286" t="s">
        <v>612</v>
      </c>
      <c r="BN93" s="287"/>
      <c r="BO93" s="287"/>
      <c r="BP93" s="287"/>
      <c r="BQ93" s="287"/>
      <c r="BR93" s="287"/>
      <c r="BS93" s="287"/>
      <c r="BT93" s="286" t="s">
        <v>612</v>
      </c>
      <c r="BU93" s="287"/>
      <c r="BV93" s="286" t="s">
        <v>612</v>
      </c>
      <c r="BX93" s="287"/>
      <c r="BY93" s="286" t="s">
        <v>612</v>
      </c>
      <c r="BZ93" s="287"/>
      <c r="CA93" s="286" t="s">
        <v>612</v>
      </c>
      <c r="CB93" s="287"/>
      <c r="CC93" s="287"/>
      <c r="CG93" s="192">
        <f t="shared" si="34"/>
        <v>0</v>
      </c>
      <c r="CH93" s="192" t="str">
        <f>INDEX('[2]Tank Cleaning Status'!$P:$P, MATCH(E93,'[2]Tank Cleaning Status'!$E:$E,0))</f>
        <v>No</v>
      </c>
      <c r="CI93" s="192">
        <f t="shared" si="35"/>
        <v>0</v>
      </c>
      <c r="CJ93" s="192" t="str">
        <f>INDEX('[2]Tank Cleaning Status'!$R:$R, MATCH(E93,'[2]Tank Cleaning Status'!$E:$E,0))</f>
        <v>No</v>
      </c>
      <c r="CK93" s="192">
        <f t="shared" si="36"/>
        <v>0</v>
      </c>
      <c r="CL93" s="192" t="str">
        <f>INDEX('[2]Tank Cleaning Status'!$T:$T, MATCH(E93,'[2]Tank Cleaning Status'!$E:$E,0))</f>
        <v>No</v>
      </c>
      <c r="CM93" s="192">
        <f t="shared" si="37"/>
        <v>0</v>
      </c>
      <c r="CN93" s="192">
        <f>INDEX('[2]Tank Cleaning Status'!$V:$V, MATCH(E93,'[2]Tank Cleaning Status'!$E:$E,0))</f>
        <v>0</v>
      </c>
      <c r="CO93" s="192">
        <f t="shared" si="38"/>
        <v>0</v>
      </c>
      <c r="CP93" s="192">
        <f>INDEX('[2]Tank Cleaning Status'!$X:$X, MATCH(E93,'[2]Tank Cleaning Status'!$E:$E,0))</f>
        <v>0</v>
      </c>
      <c r="CQ93" s="312"/>
      <c r="CR93" s="192">
        <f t="shared" si="39"/>
        <v>0</v>
      </c>
      <c r="CS93" s="192" t="str">
        <f>INDEX('[2]Tank Cleaning Status'!$AA:$AA, MATCH(E93,'[2]Tank Cleaning Status'!$E:$E,0))</f>
        <v>No</v>
      </c>
      <c r="CT93" s="192">
        <f t="shared" si="40"/>
        <v>0</v>
      </c>
      <c r="CU93" s="192" t="str">
        <f>INDEX('[2]Tank Cleaning Status'!$AC:$AC, MATCH(E93,'[2]Tank Cleaning Status'!$E:$E,0))</f>
        <v>No</v>
      </c>
      <c r="CV93" s="312"/>
      <c r="CW93" s="192">
        <f t="shared" si="41"/>
        <v>0</v>
      </c>
      <c r="CX93" s="192" t="str">
        <f>INDEX('[2]Tank Cleaning Status'!$AF:$AF, MATCH(E93,'[2]Tank Cleaning Status'!$E:$E,0))</f>
        <v>No</v>
      </c>
      <c r="CY93" s="192">
        <f t="shared" si="42"/>
        <v>0</v>
      </c>
      <c r="CZ93" s="192" t="str">
        <f>INDEX('[2]Tank Cleaning Status'!$AH:$AH, MATCH(E93,'[2]Tank Cleaning Status'!$E:$E,0))</f>
        <v>No</v>
      </c>
      <c r="DA93" s="192"/>
      <c r="DB93" s="192">
        <f>INDEX('[2]Tank Cleaning Status'!$AJ:$AJ, MATCH(E93,'[2]Tank Cleaning Status'!$E:$E,0))</f>
        <v>0</v>
      </c>
    </row>
    <row r="94" spans="1:106" s="194" customFormat="1" x14ac:dyDescent="0.25">
      <c r="A94" s="247" t="str">
        <f>INDEX('[4]Handy -MR - LR2 Operators'!$H:$H,MATCH(E94,'[4]Handy -MR - LR2 Operators'!$B:$B,0))</f>
        <v>TSE</v>
      </c>
      <c r="B94" s="247" t="s">
        <v>393</v>
      </c>
      <c r="C94" s="98" t="s">
        <v>389</v>
      </c>
      <c r="D94" s="98">
        <v>9306653</v>
      </c>
      <c r="E94" s="139" t="s">
        <v>313</v>
      </c>
      <c r="F94" s="139"/>
      <c r="G94" s="237"/>
      <c r="H94" s="236">
        <f>IFERROR(INDEX(RemainingOnBoard_RAW!U:U,MATCH('IMO 2020_Operator''s Comment'!D94,RemainingOnBoard_RAW!B:B,0))," ")</f>
        <v>43781.375</v>
      </c>
      <c r="I94" s="186">
        <f>IFERROR(INDEX(RemainingOnBoard_RAW!V:V,MATCH('IMO 2020_Operator''s Comment'!D94,RemainingOnBoard_RAW!B:B,0))," ")</f>
        <v>157.19999999999999</v>
      </c>
      <c r="J94" s="193">
        <f>IFERROR(INDEX(RemainingOnBoard_RAW!W:W,MATCH('IMO 2020_Operator''s Comment'!D94,RemainingOnBoard_RAW!B:B,0)),"")</f>
        <v>0</v>
      </c>
      <c r="K94" s="193">
        <f>IFERROR(INDEX(RemainingOnBoard_RAW!X:X,MATCH('IMO 2020_Operator''s Comment'!D94,RemainingOnBoard_RAW!B:B,0)),"")</f>
        <v>0</v>
      </c>
      <c r="L94" s="193">
        <f>IFERROR(INDEX(RemainingOnBoard_RAW!Y:Y,MATCH('IMO 2020_Operator''s Comment'!D94,RemainingOnBoard_RAW!B:B,0)),"")</f>
        <v>235.3</v>
      </c>
      <c r="M94" s="193"/>
      <c r="N94" s="193">
        <f>IFERROR(INDEX(RemainingOnBoard_RAW!AJ:AJ,MATCH('IMO 2020_Operator''s Comment'!D94,RemainingOnBoard_RAW!B:B,0))," ")</f>
        <v>3204.6280000000002</v>
      </c>
      <c r="O94" s="193">
        <f>IFERROR(INDEX(RemainingOnBoard_RAW!AK:AK,MATCH('IMO 2020_Operator''s Comment'!D94,RemainingOnBoard_RAW!B:B,0))," ")</f>
        <v>0</v>
      </c>
      <c r="P94" s="193">
        <f>IFERROR(INDEX(RemainingOnBoard_RAW!AL:AL,MATCH('IMO 2020_Operator''s Comment'!D94,RemainingOnBoard_RAW!B:B,0))," ")</f>
        <v>0</v>
      </c>
      <c r="Q94" s="193">
        <f>IFERROR(INDEX(RemainingOnBoard_RAW!AM:AM,MATCH('IMO 2020_Operator''s Comment'!D94,RemainingOnBoard_RAW!B:B,0))," ")</f>
        <v>876.03099999999904</v>
      </c>
      <c r="S94" s="195">
        <v>0.45</v>
      </c>
      <c r="T94" s="195">
        <v>0.05</v>
      </c>
      <c r="U94" s="195">
        <v>0.17499999999999999</v>
      </c>
      <c r="V94" s="195">
        <v>0.32500000000000001</v>
      </c>
      <c r="X94" s="196">
        <f>INDEX(Handy!T:T,MATCH('IMO 2020_Operator''s Comment'!E94,Handy!B:B,0))</f>
        <v>3.7</v>
      </c>
      <c r="Y94" s="196">
        <f>INDEX(Handy!U:U,MATCH('IMO 2020_Operator''s Comment'!E94,Handy!B:B,0))</f>
        <v>15.5</v>
      </c>
      <c r="Z94" s="196">
        <f>INDEX(Handy!V:V,MATCH('IMO 2020_Operator''s Comment'!E94,Handy!B:B,0))</f>
        <v>23.1</v>
      </c>
      <c r="AA94" s="196">
        <f>INDEX(Handy!W:W,MATCH('IMO 2020_Operator''s Comment'!E94,Handy!B:B,0))</f>
        <v>26.4</v>
      </c>
      <c r="AB94" s="196">
        <f t="shared" si="43"/>
        <v>15.0625</v>
      </c>
      <c r="AC94" s="196">
        <f>IFERROR(INDEX('Monthly_Consumption _Trend'!R:R,MATCH('IMO 2020_Operator''s Comment'!D94,'Monthly_Consumption _Trend'!D:D,0))/30,"")</f>
        <v>10.526926666666666</v>
      </c>
      <c r="AD94" s="196">
        <f t="shared" si="45"/>
        <v>10.526926666666666</v>
      </c>
      <c r="AF94" s="197">
        <f t="shared" si="25"/>
        <v>0.78532119444432891</v>
      </c>
      <c r="AG94" s="197">
        <f t="shared" si="44"/>
        <v>0.21467880555567109</v>
      </c>
      <c r="AH94" s="197" t="s">
        <v>766</v>
      </c>
      <c r="AI94" s="197"/>
      <c r="AJ94" s="196">
        <f t="shared" si="46"/>
        <v>968.47725333333335</v>
      </c>
      <c r="AK94" s="196">
        <f t="shared" si="47"/>
        <v>642.14252666666664</v>
      </c>
      <c r="AL94" s="196">
        <f t="shared" si="48"/>
        <v>326.33472666666665</v>
      </c>
      <c r="AM94" s="196">
        <f t="shared" si="49"/>
        <v>157.90389999999999</v>
      </c>
      <c r="AN94" s="198">
        <v>3</v>
      </c>
      <c r="AO94" s="263" t="s">
        <v>700</v>
      </c>
      <c r="AP94" s="263">
        <v>2</v>
      </c>
      <c r="AQ94" s="263">
        <v>2</v>
      </c>
      <c r="AR94" s="268"/>
      <c r="AT94" s="196">
        <f t="shared" si="50"/>
        <v>326.33472666666665</v>
      </c>
      <c r="AU94" s="196">
        <f t="shared" si="51"/>
        <v>210.53853333333333</v>
      </c>
      <c r="AV94" s="196">
        <f t="shared" si="52"/>
        <v>157.90389999999999</v>
      </c>
      <c r="AW94" s="199" t="s">
        <v>529</v>
      </c>
      <c r="AY94" s="199" t="str">
        <f t="shared" si="29"/>
        <v>Okay</v>
      </c>
      <c r="AZ94" s="199" t="str">
        <f t="shared" si="29"/>
        <v>Okay</v>
      </c>
      <c r="BA94" s="199" t="str">
        <f t="shared" si="29"/>
        <v>Okay</v>
      </c>
      <c r="BC94" s="191">
        <f t="shared" si="53"/>
        <v>0</v>
      </c>
      <c r="BD94" s="191">
        <f t="shared" si="53"/>
        <v>0</v>
      </c>
      <c r="BE94" s="191">
        <f t="shared" si="54"/>
        <v>0</v>
      </c>
      <c r="BF94" s="140" t="s">
        <v>888</v>
      </c>
      <c r="BH94" s="287">
        <v>329</v>
      </c>
      <c r="BI94" s="286" t="s">
        <v>612</v>
      </c>
      <c r="BJ94" s="287">
        <v>206</v>
      </c>
      <c r="BK94" s="286" t="s">
        <v>612</v>
      </c>
      <c r="BL94" s="287">
        <f t="shared" si="57"/>
        <v>206</v>
      </c>
      <c r="BM94" s="286" t="s">
        <v>612</v>
      </c>
      <c r="BN94" s="287"/>
      <c r="BO94" s="287"/>
      <c r="BP94" s="287"/>
      <c r="BQ94" s="287"/>
      <c r="BR94" s="287"/>
      <c r="BS94" s="287"/>
      <c r="BT94" s="286" t="s">
        <v>612</v>
      </c>
      <c r="BU94" s="287"/>
      <c r="BV94" s="286" t="s">
        <v>612</v>
      </c>
      <c r="BX94" s="287"/>
      <c r="BY94" s="286" t="s">
        <v>612</v>
      </c>
      <c r="BZ94" s="287"/>
      <c r="CA94" s="286" t="s">
        <v>612</v>
      </c>
      <c r="CB94" s="287"/>
      <c r="CC94" s="287"/>
      <c r="CG94" s="192">
        <f t="shared" si="34"/>
        <v>0</v>
      </c>
      <c r="CH94" s="192" t="str">
        <f>INDEX('[2]Tank Cleaning Status'!$P:$P, MATCH(E94,'[2]Tank Cleaning Status'!$E:$E,0))</f>
        <v>No</v>
      </c>
      <c r="CI94" s="192">
        <f t="shared" si="35"/>
        <v>0</v>
      </c>
      <c r="CJ94" s="192" t="str">
        <f>INDEX('[2]Tank Cleaning Status'!$R:$R, MATCH(E94,'[2]Tank Cleaning Status'!$E:$E,0))</f>
        <v>No</v>
      </c>
      <c r="CK94" s="192">
        <f t="shared" si="36"/>
        <v>0</v>
      </c>
      <c r="CL94" s="192" t="str">
        <f>INDEX('[2]Tank Cleaning Status'!$T:$T, MATCH(E94,'[2]Tank Cleaning Status'!$E:$E,0))</f>
        <v>No</v>
      </c>
      <c r="CM94" s="192">
        <f t="shared" si="37"/>
        <v>0</v>
      </c>
      <c r="CN94" s="192">
        <f>INDEX('[2]Tank Cleaning Status'!$V:$V, MATCH(E94,'[2]Tank Cleaning Status'!$E:$E,0))</f>
        <v>0</v>
      </c>
      <c r="CO94" s="192">
        <f t="shared" si="38"/>
        <v>0</v>
      </c>
      <c r="CP94" s="192">
        <f>INDEX('[2]Tank Cleaning Status'!$X:$X, MATCH(E94,'[2]Tank Cleaning Status'!$E:$E,0))</f>
        <v>0</v>
      </c>
      <c r="CQ94" s="199"/>
      <c r="CR94" s="192">
        <f t="shared" si="39"/>
        <v>0</v>
      </c>
      <c r="CS94" s="192" t="str">
        <f>INDEX('[2]Tank Cleaning Status'!$AA:$AA, MATCH(E94,'[2]Tank Cleaning Status'!$E:$E,0))</f>
        <v>No</v>
      </c>
      <c r="CT94" s="192">
        <f t="shared" si="40"/>
        <v>0</v>
      </c>
      <c r="CU94" s="192" t="str">
        <f>INDEX('[2]Tank Cleaning Status'!$AC:$AC, MATCH(E94,'[2]Tank Cleaning Status'!$E:$E,0))</f>
        <v>No</v>
      </c>
      <c r="CV94" s="199"/>
      <c r="CW94" s="192">
        <f t="shared" si="41"/>
        <v>0</v>
      </c>
      <c r="CX94" s="192" t="str">
        <f>INDEX('[2]Tank Cleaning Status'!$AF:$AF, MATCH(E94,'[2]Tank Cleaning Status'!$E:$E,0))</f>
        <v>No</v>
      </c>
      <c r="CY94" s="192">
        <f t="shared" si="42"/>
        <v>0</v>
      </c>
      <c r="CZ94" s="192" t="str">
        <f>INDEX('[2]Tank Cleaning Status'!$AH:$AH, MATCH(E94,'[2]Tank Cleaning Status'!$E:$E,0))</f>
        <v>No</v>
      </c>
      <c r="DA94" s="192"/>
      <c r="DB94" s="192">
        <f>INDEX('[2]Tank Cleaning Status'!$AJ:$AJ, MATCH(E94,'[2]Tank Cleaning Status'!$E:$E,0))</f>
        <v>0</v>
      </c>
    </row>
    <row r="95" spans="1:106" s="194" customFormat="1" x14ac:dyDescent="0.25">
      <c r="A95" s="247" t="str">
        <f>INDEX('[4]Handy -MR - LR2 Operators'!$H:$H,MATCH(E95,'[4]Handy -MR - LR2 Operators'!$B:$B,0))</f>
        <v>TSE</v>
      </c>
      <c r="B95" s="247" t="s">
        <v>393</v>
      </c>
      <c r="C95" s="98" t="s">
        <v>389</v>
      </c>
      <c r="D95" s="98">
        <v>9306677</v>
      </c>
      <c r="E95" s="139" t="s">
        <v>311</v>
      </c>
      <c r="F95" s="139"/>
      <c r="G95" s="237"/>
      <c r="H95" s="236">
        <f>IFERROR(INDEX(RemainingOnBoard_RAW!U:U,MATCH('IMO 2020_Operator''s Comment'!D95,RemainingOnBoard_RAW!B:B,0))," ")</f>
        <v>43780.5</v>
      </c>
      <c r="I95" s="186">
        <f>IFERROR(INDEX(RemainingOnBoard_RAW!V:V,MATCH('IMO 2020_Operator''s Comment'!D95,RemainingOnBoard_RAW!B:B,0))," ")</f>
        <v>269.89999999999998</v>
      </c>
      <c r="J95" s="193">
        <f>IFERROR(INDEX(RemainingOnBoard_RAW!W:W,MATCH('IMO 2020_Operator''s Comment'!D95,RemainingOnBoard_RAW!B:B,0)),"")</f>
        <v>0</v>
      </c>
      <c r="K95" s="193">
        <f>IFERROR(INDEX(RemainingOnBoard_RAW!X:X,MATCH('IMO 2020_Operator''s Comment'!D95,RemainingOnBoard_RAW!B:B,0)),"")</f>
        <v>0</v>
      </c>
      <c r="L95" s="193">
        <f>IFERROR(INDEX(RemainingOnBoard_RAW!Y:Y,MATCH('IMO 2020_Operator''s Comment'!D95,RemainingOnBoard_RAW!B:B,0)),"")</f>
        <v>199</v>
      </c>
      <c r="M95" s="193"/>
      <c r="N95" s="193">
        <f>IFERROR(INDEX(RemainingOnBoard_RAW!AJ:AJ,MATCH('IMO 2020_Operator''s Comment'!D95,RemainingOnBoard_RAW!B:B,0))," ")</f>
        <v>3043.79</v>
      </c>
      <c r="O95" s="193">
        <f>IFERROR(INDEX(RemainingOnBoard_RAW!AK:AK,MATCH('IMO 2020_Operator''s Comment'!D95,RemainingOnBoard_RAW!B:B,0))," ")</f>
        <v>0</v>
      </c>
      <c r="P95" s="193">
        <f>IFERROR(INDEX(RemainingOnBoard_RAW!AL:AL,MATCH('IMO 2020_Operator''s Comment'!D95,RemainingOnBoard_RAW!B:B,0))," ")</f>
        <v>0</v>
      </c>
      <c r="Q95" s="193">
        <f>IFERROR(INDEX(RemainingOnBoard_RAW!AM:AM,MATCH('IMO 2020_Operator''s Comment'!D95,RemainingOnBoard_RAW!B:B,0))," ")</f>
        <v>772.49599999999998</v>
      </c>
      <c r="S95" s="195">
        <v>0.45</v>
      </c>
      <c r="T95" s="195">
        <v>0.05</v>
      </c>
      <c r="U95" s="195">
        <v>0.17499999999999999</v>
      </c>
      <c r="V95" s="195">
        <v>0.32500000000000001</v>
      </c>
      <c r="X95" s="196">
        <f>INDEX(Handy!T:T,MATCH('IMO 2020_Operator''s Comment'!E95,Handy!B:B,0))</f>
        <v>3.5</v>
      </c>
      <c r="Y95" s="196">
        <f>INDEX(Handy!U:U,MATCH('IMO 2020_Operator''s Comment'!E95,Handy!B:B,0))</f>
        <v>15.3</v>
      </c>
      <c r="Z95" s="196">
        <f>INDEX(Handy!V:V,MATCH('IMO 2020_Operator''s Comment'!E95,Handy!B:B,0))</f>
        <v>22.1</v>
      </c>
      <c r="AA95" s="196">
        <f>INDEX(Handy!W:W,MATCH('IMO 2020_Operator''s Comment'!E95,Handy!B:B,0))</f>
        <v>25.1</v>
      </c>
      <c r="AB95" s="196">
        <f t="shared" si="43"/>
        <v>14.365</v>
      </c>
      <c r="AC95" s="196">
        <f>IFERROR(INDEX('Monthly_Consumption _Trend'!R:R,MATCH('IMO 2020_Operator''s Comment'!D95,'Monthly_Consumption _Trend'!D:D,0))/30,"")</f>
        <v>9.9677000000000007</v>
      </c>
      <c r="AD95" s="196">
        <f t="shared" si="45"/>
        <v>9.9677000000000007</v>
      </c>
      <c r="AF95" s="197">
        <f t="shared" si="25"/>
        <v>0.79757911225730982</v>
      </c>
      <c r="AG95" s="197">
        <f t="shared" si="44"/>
        <v>0.20242088774269018</v>
      </c>
      <c r="AH95" s="197"/>
      <c r="AI95" s="197"/>
      <c r="AJ95" s="196">
        <f t="shared" si="46"/>
        <v>917.02840000000003</v>
      </c>
      <c r="AK95" s="196">
        <f t="shared" si="47"/>
        <v>608.02970000000005</v>
      </c>
      <c r="AL95" s="196">
        <f t="shared" si="48"/>
        <v>308.99870000000004</v>
      </c>
      <c r="AM95" s="196">
        <f t="shared" si="49"/>
        <v>149.5155</v>
      </c>
      <c r="AN95" s="198">
        <v>3</v>
      </c>
      <c r="AO95" s="263" t="s">
        <v>706</v>
      </c>
      <c r="AP95" s="263">
        <v>1</v>
      </c>
      <c r="AQ95" s="263">
        <v>1</v>
      </c>
      <c r="AR95" s="268"/>
      <c r="AT95" s="196">
        <f t="shared" si="50"/>
        <v>308.99870000000004</v>
      </c>
      <c r="AU95" s="196">
        <f t="shared" si="51"/>
        <v>199.35400000000001</v>
      </c>
      <c r="AV95" s="196">
        <f t="shared" si="52"/>
        <v>149.5155</v>
      </c>
      <c r="AW95" s="199" t="s">
        <v>529</v>
      </c>
      <c r="AY95" s="199" t="str">
        <f t="shared" si="29"/>
        <v>Okay</v>
      </c>
      <c r="AZ95" s="199" t="str">
        <f t="shared" si="29"/>
        <v>High Stock</v>
      </c>
      <c r="BA95" s="199" t="str">
        <f t="shared" si="29"/>
        <v>High Stock</v>
      </c>
      <c r="BC95" s="191">
        <f t="shared" si="53"/>
        <v>0</v>
      </c>
      <c r="BD95" s="191">
        <f t="shared" si="53"/>
        <v>70.545999999999964</v>
      </c>
      <c r="BE95" s="191">
        <f t="shared" si="54"/>
        <v>120.38449999999997</v>
      </c>
      <c r="BF95" s="140" t="s">
        <v>941</v>
      </c>
      <c r="BH95" s="287">
        <v>322</v>
      </c>
      <c r="BI95" s="286" t="s">
        <v>612</v>
      </c>
      <c r="BJ95" s="287">
        <v>201</v>
      </c>
      <c r="BK95" s="286" t="s">
        <v>612</v>
      </c>
      <c r="BL95" s="287">
        <f t="shared" si="57"/>
        <v>201</v>
      </c>
      <c r="BM95" s="286" t="s">
        <v>612</v>
      </c>
      <c r="BN95" s="287"/>
      <c r="BO95" s="287"/>
      <c r="BP95" s="287"/>
      <c r="BQ95" s="287"/>
      <c r="BR95" s="287"/>
      <c r="BS95" s="287"/>
      <c r="BT95" s="286" t="s">
        <v>612</v>
      </c>
      <c r="BU95" s="287"/>
      <c r="BV95" s="287"/>
      <c r="BX95" s="287"/>
      <c r="BY95" s="286" t="s">
        <v>612</v>
      </c>
      <c r="BZ95" s="287"/>
      <c r="CA95" s="287"/>
      <c r="CB95" s="287"/>
      <c r="CC95" s="287"/>
      <c r="CG95" s="192">
        <f t="shared" si="34"/>
        <v>0</v>
      </c>
      <c r="CH95" s="192" t="str">
        <f>INDEX('[2]Tank Cleaning Status'!$P:$P, MATCH(E95,'[2]Tank Cleaning Status'!$E:$E,0))</f>
        <v>No</v>
      </c>
      <c r="CI95" s="192">
        <f t="shared" si="35"/>
        <v>0</v>
      </c>
      <c r="CJ95" s="192" t="str">
        <f>INDEX('[2]Tank Cleaning Status'!$R:$R, MATCH(E95,'[2]Tank Cleaning Status'!$E:$E,0))</f>
        <v>No</v>
      </c>
      <c r="CK95" s="192">
        <f t="shared" si="36"/>
        <v>0</v>
      </c>
      <c r="CL95" s="192" t="str">
        <f>INDEX('[2]Tank Cleaning Status'!$T:$T, MATCH(E95,'[2]Tank Cleaning Status'!$E:$E,0))</f>
        <v>No</v>
      </c>
      <c r="CM95" s="192">
        <f t="shared" si="37"/>
        <v>0</v>
      </c>
      <c r="CN95" s="192">
        <f>INDEX('[2]Tank Cleaning Status'!$V:$V, MATCH(E95,'[2]Tank Cleaning Status'!$E:$E,0))</f>
        <v>0</v>
      </c>
      <c r="CO95" s="192">
        <f t="shared" si="38"/>
        <v>0</v>
      </c>
      <c r="CP95" s="192">
        <f>INDEX('[2]Tank Cleaning Status'!$X:$X, MATCH(E95,'[2]Tank Cleaning Status'!$E:$E,0))</f>
        <v>0</v>
      </c>
      <c r="CQ95" s="199"/>
      <c r="CR95" s="192">
        <f t="shared" si="39"/>
        <v>0</v>
      </c>
      <c r="CS95" s="192" t="str">
        <f>INDEX('[2]Tank Cleaning Status'!$AA:$AA, MATCH(E95,'[2]Tank Cleaning Status'!$E:$E,0))</f>
        <v>No</v>
      </c>
      <c r="CT95" s="192">
        <f t="shared" si="40"/>
        <v>0</v>
      </c>
      <c r="CU95" s="192">
        <f>INDEX('[2]Tank Cleaning Status'!$AC:$AC, MATCH(E95,'[2]Tank Cleaning Status'!$E:$E,0))</f>
        <v>0</v>
      </c>
      <c r="CV95" s="199"/>
      <c r="CW95" s="192">
        <f t="shared" si="41"/>
        <v>0</v>
      </c>
      <c r="CX95" s="192" t="str">
        <f>INDEX('[2]Tank Cleaning Status'!$AF:$AF, MATCH(E95,'[2]Tank Cleaning Status'!$E:$E,0))</f>
        <v>No</v>
      </c>
      <c r="CY95" s="192">
        <f t="shared" si="42"/>
        <v>0</v>
      </c>
      <c r="CZ95" s="192">
        <f>INDEX('[2]Tank Cleaning Status'!$AH:$AH, MATCH(E95,'[2]Tank Cleaning Status'!$E:$E,0))</f>
        <v>0</v>
      </c>
      <c r="DA95" s="192"/>
      <c r="DB95" s="192">
        <f>INDEX('[2]Tank Cleaning Status'!$AJ:$AJ, MATCH(E95,'[2]Tank Cleaning Status'!$E:$E,0))</f>
        <v>0</v>
      </c>
    </row>
    <row r="96" spans="1:106" s="194" customFormat="1" x14ac:dyDescent="0.25">
      <c r="A96" s="247" t="str">
        <f>INDEX('[4]Handy -MR - LR2 Operators'!$H:$H,MATCH(E96,'[4]Handy -MR - LR2 Operators'!$B:$B,0))</f>
        <v>VBU</v>
      </c>
      <c r="B96" s="247" t="s">
        <v>393</v>
      </c>
      <c r="C96" s="98" t="s">
        <v>394</v>
      </c>
      <c r="D96" s="98">
        <v>9451733</v>
      </c>
      <c r="E96" s="139" t="s">
        <v>253</v>
      </c>
      <c r="F96" s="139"/>
      <c r="G96" s="237"/>
      <c r="H96" s="236">
        <f>IFERROR(INDEX(RemainingOnBoard_RAW!U:U,MATCH('IMO 2020_Operator''s Comment'!D96,RemainingOnBoard_RAW!B:B,0))," ")</f>
        <v>43779.958333333336</v>
      </c>
      <c r="I96" s="186">
        <f>IFERROR(INDEX(RemainingOnBoard_RAW!V:V,MATCH('IMO 2020_Operator''s Comment'!D96,RemainingOnBoard_RAW!B:B,0))," ")</f>
        <v>324.10000000000002</v>
      </c>
      <c r="J96" s="193">
        <f>IFERROR(INDEX(RemainingOnBoard_RAW!W:W,MATCH('IMO 2020_Operator''s Comment'!D96,RemainingOnBoard_RAW!B:B,0)),"")</f>
        <v>0</v>
      </c>
      <c r="K96" s="193">
        <f>IFERROR(INDEX(RemainingOnBoard_RAW!X:X,MATCH('IMO 2020_Operator''s Comment'!D96,RemainingOnBoard_RAW!B:B,0)),"")</f>
        <v>0</v>
      </c>
      <c r="L96" s="193">
        <f>IFERROR(INDEX(RemainingOnBoard_RAW!Y:Y,MATCH('IMO 2020_Operator''s Comment'!D96,RemainingOnBoard_RAW!B:B,0)),"")</f>
        <v>367.9</v>
      </c>
      <c r="M96" s="193"/>
      <c r="N96" s="193">
        <f>IFERROR(INDEX(RemainingOnBoard_RAW!AJ:AJ,MATCH('IMO 2020_Operator''s Comment'!D96,RemainingOnBoard_RAW!B:B,0))," ")</f>
        <v>3354.2</v>
      </c>
      <c r="O96" s="193">
        <f>IFERROR(INDEX(RemainingOnBoard_RAW!AK:AK,MATCH('IMO 2020_Operator''s Comment'!D96,RemainingOnBoard_RAW!B:B,0))," ")</f>
        <v>0</v>
      </c>
      <c r="P96" s="193">
        <f>IFERROR(INDEX(RemainingOnBoard_RAW!AL:AL,MATCH('IMO 2020_Operator''s Comment'!D96,RemainingOnBoard_RAW!B:B,0))," ")</f>
        <v>0</v>
      </c>
      <c r="Q96" s="193">
        <f>IFERROR(INDEX(RemainingOnBoard_RAW!AM:AM,MATCH('IMO 2020_Operator''s Comment'!D96,RemainingOnBoard_RAW!B:B,0))," ")</f>
        <v>513.79999999999995</v>
      </c>
      <c r="S96" s="195">
        <v>0.45</v>
      </c>
      <c r="T96" s="195">
        <v>0.05</v>
      </c>
      <c r="U96" s="195">
        <v>0.17499999999999999</v>
      </c>
      <c r="V96" s="195">
        <v>0.32500000000000001</v>
      </c>
      <c r="X96" s="196">
        <f>INDEX(Handy!T:T,MATCH('IMO 2020_Operator''s Comment'!E96,Handy!B:B,0))</f>
        <v>3.1</v>
      </c>
      <c r="Y96" s="196">
        <f>INDEX(Handy!U:U,MATCH('IMO 2020_Operator''s Comment'!E96,Handy!B:B,0))</f>
        <v>19.100000000000001</v>
      </c>
      <c r="Z96" s="196">
        <f>INDEX(Handy!V:V,MATCH('IMO 2020_Operator''s Comment'!E96,Handy!B:B,0))</f>
        <v>26.9</v>
      </c>
      <c r="AA96" s="196">
        <f>INDEX(Handy!W:W,MATCH('IMO 2020_Operator''s Comment'!E96,Handy!B:B,0))</f>
        <v>30.3</v>
      </c>
      <c r="AB96" s="196">
        <f t="shared" si="43"/>
        <v>16.905000000000001</v>
      </c>
      <c r="AC96" s="196">
        <f>IFERROR(INDEX('Monthly_Consumption _Trend'!R:R,MATCH('IMO 2020_Operator''s Comment'!D96,'Monthly_Consumption _Trend'!D:D,0))/30,"")</f>
        <v>11.738888888888889</v>
      </c>
      <c r="AD96" s="196">
        <f t="shared" si="45"/>
        <v>11.738888888888889</v>
      </c>
      <c r="AF96" s="197">
        <f t="shared" si="25"/>
        <v>0.86716649431230608</v>
      </c>
      <c r="AG96" s="197">
        <f t="shared" si="44"/>
        <v>0.13283350568769392</v>
      </c>
      <c r="AH96" s="197"/>
      <c r="AI96" s="197"/>
      <c r="AJ96" s="196">
        <f t="shared" si="46"/>
        <v>1079.9777777777779</v>
      </c>
      <c r="AK96" s="196">
        <f t="shared" si="47"/>
        <v>716.07222222222219</v>
      </c>
      <c r="AL96" s="196">
        <f t="shared" si="48"/>
        <v>363.90555555555557</v>
      </c>
      <c r="AM96" s="196">
        <f t="shared" si="49"/>
        <v>176.08333333333334</v>
      </c>
      <c r="AN96" s="198">
        <v>3</v>
      </c>
      <c r="AO96" s="263" t="s">
        <v>687</v>
      </c>
      <c r="AP96" s="263">
        <v>2</v>
      </c>
      <c r="AQ96" s="263">
        <v>2</v>
      </c>
      <c r="AR96" s="268">
        <v>0.95</v>
      </c>
      <c r="AT96" s="196">
        <f t="shared" si="50"/>
        <v>363.90555555555557</v>
      </c>
      <c r="AU96" s="196">
        <f t="shared" si="51"/>
        <v>234.77777777777777</v>
      </c>
      <c r="AV96" s="196">
        <f t="shared" si="52"/>
        <v>176.08333333333334</v>
      </c>
      <c r="AW96" s="199" t="s">
        <v>529</v>
      </c>
      <c r="AY96" s="199" t="str">
        <f t="shared" si="29"/>
        <v>Okay</v>
      </c>
      <c r="AZ96" s="199" t="str">
        <f t="shared" si="29"/>
        <v>High Stock</v>
      </c>
      <c r="BA96" s="199" t="str">
        <f t="shared" si="29"/>
        <v>High Stock</v>
      </c>
      <c r="BC96" s="191">
        <f t="shared" si="53"/>
        <v>0</v>
      </c>
      <c r="BD96" s="191">
        <f t="shared" si="53"/>
        <v>89.322222222222251</v>
      </c>
      <c r="BE96" s="191">
        <f t="shared" si="54"/>
        <v>148.01666666666668</v>
      </c>
      <c r="BF96" s="140" t="s">
        <v>905</v>
      </c>
      <c r="BH96" s="287">
        <v>223</v>
      </c>
      <c r="BI96" s="286" t="s">
        <v>612</v>
      </c>
      <c r="BJ96" s="287">
        <v>182</v>
      </c>
      <c r="BK96" s="286" t="s">
        <v>612</v>
      </c>
      <c r="BL96" s="287">
        <f t="shared" si="57"/>
        <v>182</v>
      </c>
      <c r="BM96" s="286" t="s">
        <v>612</v>
      </c>
      <c r="BN96" s="287"/>
      <c r="BO96" s="287"/>
      <c r="BP96" s="287"/>
      <c r="BQ96" s="287"/>
      <c r="BR96" s="287"/>
      <c r="BS96" s="287"/>
      <c r="BT96" s="286" t="s">
        <v>612</v>
      </c>
      <c r="BU96" s="287"/>
      <c r="BV96" s="286" t="s">
        <v>612</v>
      </c>
      <c r="BX96" s="287"/>
      <c r="BY96" s="286" t="s">
        <v>612</v>
      </c>
      <c r="BZ96" s="287"/>
      <c r="CA96" s="286" t="s">
        <v>612</v>
      </c>
      <c r="CB96" s="287"/>
      <c r="CC96" s="287"/>
      <c r="CG96" s="192">
        <f t="shared" si="34"/>
        <v>0</v>
      </c>
      <c r="CH96" s="192" t="str">
        <f>INDEX('[2]Tank Cleaning Status'!$P:$P, MATCH(E96,'[2]Tank Cleaning Status'!$E:$E,0))</f>
        <v>No</v>
      </c>
      <c r="CI96" s="192">
        <f t="shared" si="35"/>
        <v>0</v>
      </c>
      <c r="CJ96" s="192" t="str">
        <f>INDEX('[2]Tank Cleaning Status'!$R:$R, MATCH(E96,'[2]Tank Cleaning Status'!$E:$E,0))</f>
        <v>No</v>
      </c>
      <c r="CK96" s="192">
        <f t="shared" si="36"/>
        <v>0</v>
      </c>
      <c r="CL96" s="192" t="str">
        <f>INDEX('[2]Tank Cleaning Status'!$T:$T, MATCH(E96,'[2]Tank Cleaning Status'!$E:$E,0))</f>
        <v>No</v>
      </c>
      <c r="CM96" s="192">
        <f t="shared" si="37"/>
        <v>0</v>
      </c>
      <c r="CN96" s="192">
        <f>INDEX('[2]Tank Cleaning Status'!$V:$V, MATCH(E96,'[2]Tank Cleaning Status'!$E:$E,0))</f>
        <v>0</v>
      </c>
      <c r="CO96" s="192">
        <f t="shared" si="38"/>
        <v>0</v>
      </c>
      <c r="CP96" s="192">
        <f>INDEX('[2]Tank Cleaning Status'!$X:$X, MATCH(E96,'[2]Tank Cleaning Status'!$E:$E,0))</f>
        <v>0</v>
      </c>
      <c r="CQ96" s="199"/>
      <c r="CR96" s="192">
        <f t="shared" si="39"/>
        <v>0</v>
      </c>
      <c r="CS96" s="192" t="str">
        <f>INDEX('[2]Tank Cleaning Status'!$AA:$AA, MATCH(E96,'[2]Tank Cleaning Status'!$E:$E,0))</f>
        <v>No</v>
      </c>
      <c r="CT96" s="192">
        <f t="shared" si="40"/>
        <v>0</v>
      </c>
      <c r="CU96" s="192" t="str">
        <f>INDEX('[2]Tank Cleaning Status'!$AC:$AC, MATCH(E96,'[2]Tank Cleaning Status'!$E:$E,0))</f>
        <v>No</v>
      </c>
      <c r="CV96" s="199"/>
      <c r="CW96" s="192">
        <f t="shared" si="41"/>
        <v>0</v>
      </c>
      <c r="CX96" s="192" t="str">
        <f>INDEX('[2]Tank Cleaning Status'!$AF:$AF, MATCH(E96,'[2]Tank Cleaning Status'!$E:$E,0))</f>
        <v>No</v>
      </c>
      <c r="CY96" s="192">
        <f t="shared" si="42"/>
        <v>0</v>
      </c>
      <c r="CZ96" s="192" t="str">
        <f>INDEX('[2]Tank Cleaning Status'!$AH:$AH, MATCH(E96,'[2]Tank Cleaning Status'!$E:$E,0))</f>
        <v>No</v>
      </c>
      <c r="DA96" s="192"/>
      <c r="DB96" s="192">
        <f>INDEX('[2]Tank Cleaning Status'!$AJ:$AJ, MATCH(E96,'[2]Tank Cleaning Status'!$E:$E,0))</f>
        <v>0</v>
      </c>
    </row>
    <row r="97" spans="1:106" s="194" customFormat="1" x14ac:dyDescent="0.25">
      <c r="A97" s="247" t="str">
        <f>INDEX('[4]Handy -MR - LR2 Operators'!$H:$H,MATCH(E97,'[4]Handy -MR - LR2 Operators'!$B:$B,0))</f>
        <v>AKO</v>
      </c>
      <c r="B97" s="247" t="s">
        <v>393</v>
      </c>
      <c r="C97" s="98" t="s">
        <v>615</v>
      </c>
      <c r="D97" s="98">
        <v>9717503</v>
      </c>
      <c r="E97" s="139" t="s">
        <v>548</v>
      </c>
      <c r="F97" s="139"/>
      <c r="G97" s="237"/>
      <c r="H97" s="236">
        <f>IFERROR(INDEX(RemainingOnBoard_RAW!U:U,MATCH('IMO 2020_Operator''s Comment'!D97,RemainingOnBoard_RAW!B:B,0))," ")</f>
        <v>43780.458333333336</v>
      </c>
      <c r="I97" s="186">
        <f>IFERROR(INDEX(RemainingOnBoard_RAW!V:V,MATCH('IMO 2020_Operator''s Comment'!D97,RemainingOnBoard_RAW!B:B,0))," ")</f>
        <v>308.57</v>
      </c>
      <c r="J97" s="193">
        <f>IFERROR(INDEX(RemainingOnBoard_RAW!W:W,MATCH('IMO 2020_Operator''s Comment'!D97,RemainingOnBoard_RAW!B:B,0)),"")</f>
        <v>0</v>
      </c>
      <c r="K97" s="193">
        <f>IFERROR(INDEX(RemainingOnBoard_RAW!X:X,MATCH('IMO 2020_Operator''s Comment'!D97,RemainingOnBoard_RAW!B:B,0)),"")</f>
        <v>0</v>
      </c>
      <c r="L97" s="193">
        <f>IFERROR(INDEX(RemainingOnBoard_RAW!Y:Y,MATCH('IMO 2020_Operator''s Comment'!D97,RemainingOnBoard_RAW!B:B,0)),"")</f>
        <v>185.15</v>
      </c>
      <c r="M97" s="193"/>
      <c r="N97" s="193">
        <f>IFERROR(INDEX(RemainingOnBoard_RAW!AJ:AJ,MATCH('IMO 2020_Operator''s Comment'!D97,RemainingOnBoard_RAW!B:B,0))," ")</f>
        <v>362.2</v>
      </c>
      <c r="O97" s="193">
        <f>IFERROR(INDEX(RemainingOnBoard_RAW!AK:AK,MATCH('IMO 2020_Operator''s Comment'!D97,RemainingOnBoard_RAW!B:B,0))," ")</f>
        <v>0</v>
      </c>
      <c r="P97" s="193">
        <f>IFERROR(INDEX(RemainingOnBoard_RAW!AL:AL,MATCH('IMO 2020_Operator''s Comment'!D97,RemainingOnBoard_RAW!B:B,0))," ")</f>
        <v>0</v>
      </c>
      <c r="Q97" s="193">
        <f>IFERROR(INDEX(RemainingOnBoard_RAW!AM:AM,MATCH('IMO 2020_Operator''s Comment'!D97,RemainingOnBoard_RAW!B:B,0))," ")</f>
        <v>370.32</v>
      </c>
      <c r="S97" s="195">
        <v>0.45</v>
      </c>
      <c r="T97" s="195">
        <v>0.05</v>
      </c>
      <c r="U97" s="195">
        <v>0.17499999999999999</v>
      </c>
      <c r="V97" s="195">
        <v>0.32500000000000001</v>
      </c>
      <c r="X97" s="196">
        <f>INDEX(Handy!T:T,MATCH('IMO 2020_Operator''s Comment'!E97,Handy!B:B,0))</f>
        <v>3.7</v>
      </c>
      <c r="Y97" s="196">
        <f>INDEX(Handy!U:U,MATCH('IMO 2020_Operator''s Comment'!E97,Handy!B:B,0))</f>
        <v>17.600000000000001</v>
      </c>
      <c r="Z97" s="196">
        <f>INDEX(Handy!V:V,MATCH('IMO 2020_Operator''s Comment'!E97,Handy!B:B,0))</f>
        <v>21.4</v>
      </c>
      <c r="AA97" s="196">
        <f>INDEX(Handy!W:W,MATCH('IMO 2020_Operator''s Comment'!E97,Handy!B:B,0))</f>
        <v>24.4</v>
      </c>
      <c r="AB97" s="196">
        <f t="shared" si="43"/>
        <v>14.219999999999999</v>
      </c>
      <c r="AC97" s="196">
        <f>IFERROR(INDEX('Monthly_Consumption _Trend'!R:R,MATCH('IMO 2020_Operator''s Comment'!D97,'Monthly_Consumption _Trend'!D:D,0))/30,"")</f>
        <v>6.0366666666666662</v>
      </c>
      <c r="AD97" s="196">
        <f t="shared" si="45"/>
        <v>6.0366666666666662</v>
      </c>
      <c r="AF97" s="197">
        <f t="shared" ref="AF97:AF143" si="58">IFERROR(N97/SUM(N97:Q97), "")</f>
        <v>0.49445748921531152</v>
      </c>
      <c r="AG97" s="197">
        <f t="shared" si="44"/>
        <v>0.50554251078468848</v>
      </c>
      <c r="AH97" s="197"/>
      <c r="AI97" s="197"/>
      <c r="AJ97" s="196">
        <f t="shared" si="46"/>
        <v>555.37333333333333</v>
      </c>
      <c r="AK97" s="196">
        <f t="shared" si="47"/>
        <v>368.23666666666662</v>
      </c>
      <c r="AL97" s="196">
        <f t="shared" si="48"/>
        <v>187.13666666666666</v>
      </c>
      <c r="AM97" s="196">
        <f t="shared" si="49"/>
        <v>90.55</v>
      </c>
      <c r="AN97" s="198">
        <v>3</v>
      </c>
      <c r="AO97" s="263" t="s">
        <v>685</v>
      </c>
      <c r="AP97" s="263">
        <v>2</v>
      </c>
      <c r="AQ97" s="263">
        <v>2</v>
      </c>
      <c r="AR97" s="268">
        <v>0.9</v>
      </c>
      <c r="AT97" s="196">
        <f t="shared" si="50"/>
        <v>187.13666666666666</v>
      </c>
      <c r="AU97" s="196">
        <f t="shared" si="51"/>
        <v>120.73333333333332</v>
      </c>
      <c r="AV97" s="196">
        <f t="shared" si="52"/>
        <v>90.55</v>
      </c>
      <c r="AW97" s="199" t="s">
        <v>529</v>
      </c>
      <c r="AY97" s="199" t="str">
        <f t="shared" si="29"/>
        <v>High Stock</v>
      </c>
      <c r="AZ97" s="199" t="str">
        <f t="shared" si="29"/>
        <v>High Stock</v>
      </c>
      <c r="BA97" s="199" t="str">
        <f t="shared" si="29"/>
        <v>High Stock</v>
      </c>
      <c r="BC97" s="191">
        <f t="shared" si="53"/>
        <v>121.43333333333334</v>
      </c>
      <c r="BD97" s="191">
        <f t="shared" si="53"/>
        <v>187.83666666666667</v>
      </c>
      <c r="BE97" s="191">
        <f t="shared" si="54"/>
        <v>218.01999999999998</v>
      </c>
      <c r="BF97" s="140" t="s">
        <v>1067</v>
      </c>
      <c r="BH97" s="287">
        <v>295</v>
      </c>
      <c r="BI97" s="286" t="s">
        <v>612</v>
      </c>
      <c r="BJ97" s="287">
        <v>216</v>
      </c>
      <c r="BK97" s="286" t="s">
        <v>612</v>
      </c>
      <c r="BL97" s="287">
        <f t="shared" si="57"/>
        <v>216</v>
      </c>
      <c r="BM97" s="286" t="s">
        <v>612</v>
      </c>
      <c r="BN97" s="287"/>
      <c r="BO97" s="287"/>
      <c r="BP97" s="287"/>
      <c r="BQ97" s="287"/>
      <c r="BR97" s="287"/>
      <c r="BS97" s="287"/>
      <c r="BT97" s="286" t="s">
        <v>612</v>
      </c>
      <c r="BU97" s="287"/>
      <c r="BV97" s="286" t="s">
        <v>612</v>
      </c>
      <c r="BX97" s="287"/>
      <c r="BY97" s="286" t="s">
        <v>612</v>
      </c>
      <c r="BZ97" s="287"/>
      <c r="CA97" s="286" t="s">
        <v>612</v>
      </c>
      <c r="CB97" s="287"/>
      <c r="CC97" s="287"/>
      <c r="CG97" s="192">
        <f t="shared" si="34"/>
        <v>0</v>
      </c>
      <c r="CH97" s="192" t="str">
        <f>INDEX('[2]Tank Cleaning Status'!$P:$P, MATCH(E97,'[2]Tank Cleaning Status'!$E:$E,0))</f>
        <v>No</v>
      </c>
      <c r="CI97" s="192">
        <f t="shared" si="35"/>
        <v>0</v>
      </c>
      <c r="CJ97" s="192" t="str">
        <f>INDEX('[2]Tank Cleaning Status'!$R:$R, MATCH(E97,'[2]Tank Cleaning Status'!$E:$E,0))</f>
        <v>No</v>
      </c>
      <c r="CK97" s="192">
        <f t="shared" si="36"/>
        <v>0</v>
      </c>
      <c r="CL97" s="192" t="str">
        <f>INDEX('[2]Tank Cleaning Status'!$T:$T, MATCH(E97,'[2]Tank Cleaning Status'!$E:$E,0))</f>
        <v>No</v>
      </c>
      <c r="CM97" s="192">
        <f t="shared" si="37"/>
        <v>0</v>
      </c>
      <c r="CN97" s="192">
        <f>INDEX('[2]Tank Cleaning Status'!$V:$V, MATCH(E97,'[2]Tank Cleaning Status'!$E:$E,0))</f>
        <v>0</v>
      </c>
      <c r="CO97" s="192">
        <f t="shared" si="38"/>
        <v>0</v>
      </c>
      <c r="CP97" s="192">
        <f>INDEX('[2]Tank Cleaning Status'!$X:$X, MATCH(E97,'[2]Tank Cleaning Status'!$E:$E,0))</f>
        <v>0</v>
      </c>
      <c r="CQ97" s="199"/>
      <c r="CR97" s="192">
        <f t="shared" si="39"/>
        <v>0</v>
      </c>
      <c r="CS97" s="192" t="str">
        <f>INDEX('[2]Tank Cleaning Status'!$AA:$AA, MATCH(E97,'[2]Tank Cleaning Status'!$E:$E,0))</f>
        <v>No</v>
      </c>
      <c r="CT97" s="192">
        <f t="shared" si="40"/>
        <v>0</v>
      </c>
      <c r="CU97" s="192" t="str">
        <f>INDEX('[2]Tank Cleaning Status'!$AC:$AC, MATCH(E97,'[2]Tank Cleaning Status'!$E:$E,0))</f>
        <v>No</v>
      </c>
      <c r="CV97" s="199"/>
      <c r="CW97" s="192">
        <f t="shared" si="41"/>
        <v>0</v>
      </c>
      <c r="CX97" s="192" t="str">
        <f>INDEX('[2]Tank Cleaning Status'!$AF:$AF, MATCH(E97,'[2]Tank Cleaning Status'!$E:$E,0))</f>
        <v>No</v>
      </c>
      <c r="CY97" s="192">
        <f t="shared" si="42"/>
        <v>0</v>
      </c>
      <c r="CZ97" s="192" t="str">
        <f>INDEX('[2]Tank Cleaning Status'!$AH:$AH, MATCH(E97,'[2]Tank Cleaning Status'!$E:$E,0))</f>
        <v>No</v>
      </c>
      <c r="DA97" s="192"/>
      <c r="DB97" s="192">
        <f>INDEX('[2]Tank Cleaning Status'!$AJ:$AJ, MATCH(E97,'[2]Tank Cleaning Status'!$E:$E,0))</f>
        <v>0</v>
      </c>
    </row>
    <row r="98" spans="1:106" x14ac:dyDescent="0.25">
      <c r="A98" s="247" t="str">
        <f>INDEX('[4]Handy -MR - LR2 Operators'!$H:$H,MATCH(E98,'[4]Handy -MR - LR2 Operators'!$B:$B,0))</f>
        <v>ARA</v>
      </c>
      <c r="B98" s="247" t="s">
        <v>393</v>
      </c>
      <c r="C98" s="98" t="s">
        <v>382</v>
      </c>
      <c r="D98" s="98">
        <v>9389497</v>
      </c>
      <c r="E98" s="308" t="s">
        <v>767</v>
      </c>
      <c r="F98" s="139"/>
      <c r="G98" s="237"/>
      <c r="H98" s="236">
        <v>43779.541666666664</v>
      </c>
      <c r="I98" s="186">
        <v>296</v>
      </c>
      <c r="J98" s="193">
        <v>245</v>
      </c>
      <c r="K98" s="193">
        <f>IFERROR(INDEX(RemainingOnBoard_RAW!X:X,MATCH('IMO _2020_Dont Edit'!D98,RemainingOnBoard_RAW!B:B,0)),"")</f>
        <v>0</v>
      </c>
      <c r="L98" s="193">
        <v>161</v>
      </c>
      <c r="M98" s="193"/>
      <c r="N98" s="193">
        <f>IFERROR(INDEX(RemainingOnBoard_RAW!AJ:AJ,MATCH('IMO 2020_Operator''s Comment'!D98,RemainingOnBoard_RAW!B:B,0))," ")</f>
        <v>23.05</v>
      </c>
      <c r="O98" s="193">
        <f>IFERROR(INDEX(RemainingOnBoard_RAW!AK:AK,MATCH('IMO 2020_Operator''s Comment'!D98,RemainingOnBoard_RAW!B:B,0))," ")</f>
        <v>0</v>
      </c>
      <c r="P98" s="193">
        <f>IFERROR(INDEX(RemainingOnBoard_RAW!AL:AL,MATCH('IMO 2020_Operator''s Comment'!D98,RemainingOnBoard_RAW!B:B,0))," ")</f>
        <v>0</v>
      </c>
      <c r="Q98" s="193">
        <f>IFERROR(INDEX(RemainingOnBoard_RAW!AM:AM,MATCH('IMO 2020_Operator''s Comment'!D98,RemainingOnBoard_RAW!B:B,0))," ")</f>
        <v>0.05</v>
      </c>
      <c r="R98" s="194"/>
      <c r="S98" s="195">
        <v>0.45</v>
      </c>
      <c r="T98" s="195">
        <v>0.05</v>
      </c>
      <c r="U98" s="195">
        <v>0.17499999999999999</v>
      </c>
      <c r="V98" s="195">
        <v>0.32500000000000001</v>
      </c>
      <c r="W98" s="194"/>
      <c r="X98" s="196" t="e">
        <f>INDEX(Handy!T:T,MATCH('IMO 2020_Operator''s Comment'!E98,Handy!B:B,0))</f>
        <v>#N/A</v>
      </c>
      <c r="Y98" s="196" t="e">
        <f>INDEX(Handy!U:U,MATCH('IMO 2020_Operator''s Comment'!E98,Handy!B:B,0))</f>
        <v>#N/A</v>
      </c>
      <c r="Z98" s="196" t="e">
        <f>INDEX(Handy!V:V,MATCH('IMO 2020_Operator''s Comment'!E98,Handy!B:B,0))</f>
        <v>#N/A</v>
      </c>
      <c r="AA98" s="196" t="e">
        <f>INDEX(Handy!W:W,MATCH('IMO 2020_Operator''s Comment'!E98,Handy!B:B,0))</f>
        <v>#N/A</v>
      </c>
      <c r="AB98" s="196" t="str">
        <f t="shared" ref="AB98" si="59">IFERROR(SUMPRODUCT(S98:V98,X98:AA98),"")</f>
        <v/>
      </c>
      <c r="AC98" s="196">
        <f>IFERROR(INDEX('Monthly_Consumption _Trend'!R:R,MATCH('IMO 2020_Operator''s Comment'!D98,'Monthly_Consumption _Trend'!D:D,0))/30,"")</f>
        <v>0</v>
      </c>
      <c r="AD98" s="196">
        <f t="shared" ref="AD98" si="60">IFERROR(MIN(AB98,AC98),AB98)</f>
        <v>0</v>
      </c>
      <c r="AE98" s="194"/>
      <c r="AF98" s="197">
        <f t="shared" ref="AF98" si="61">IFERROR(N98/SUM(N98:Q98), "")</f>
        <v>0.99783549783549785</v>
      </c>
      <c r="AG98" s="197">
        <f t="shared" ref="AG98" si="62">IFERROR(1-AF98,"")</f>
        <v>2.1645021645021467E-3</v>
      </c>
      <c r="AH98" s="197"/>
      <c r="AI98" s="197"/>
      <c r="AJ98" s="196">
        <f t="shared" si="46"/>
        <v>0</v>
      </c>
      <c r="AK98" s="196">
        <f t="shared" si="47"/>
        <v>0</v>
      </c>
      <c r="AL98" s="196">
        <f t="shared" si="48"/>
        <v>0</v>
      </c>
      <c r="AM98" s="196">
        <f t="shared" si="49"/>
        <v>0</v>
      </c>
      <c r="AN98" s="198">
        <v>4</v>
      </c>
      <c r="AO98" s="263" t="s">
        <v>929</v>
      </c>
      <c r="AP98" s="263">
        <v>2</v>
      </c>
      <c r="AQ98" s="263">
        <v>2</v>
      </c>
      <c r="AR98" s="268">
        <v>0.9</v>
      </c>
      <c r="AS98" s="194"/>
      <c r="AT98" s="196">
        <f t="shared" si="50"/>
        <v>0</v>
      </c>
      <c r="AU98" s="196">
        <f t="shared" si="51"/>
        <v>0</v>
      </c>
      <c r="BF98" s="140"/>
      <c r="BH98" s="138">
        <v>295</v>
      </c>
      <c r="BI98" s="286" t="s">
        <v>612</v>
      </c>
      <c r="BJ98" s="138">
        <v>295</v>
      </c>
      <c r="BK98" s="286" t="s">
        <v>612</v>
      </c>
      <c r="BL98" s="138">
        <v>216</v>
      </c>
      <c r="BM98" s="286" t="s">
        <v>612</v>
      </c>
      <c r="BN98" s="138">
        <v>216</v>
      </c>
      <c r="BO98" s="286" t="s">
        <v>612</v>
      </c>
      <c r="BP98" s="138"/>
      <c r="BQ98" s="138"/>
      <c r="BR98" s="138"/>
      <c r="BS98" s="287"/>
      <c r="BT98" s="286" t="s">
        <v>612</v>
      </c>
      <c r="BU98" s="287"/>
      <c r="BV98" s="286" t="s">
        <v>612</v>
      </c>
      <c r="BX98" s="287"/>
      <c r="BY98" s="286" t="s">
        <v>612</v>
      </c>
      <c r="BZ98" s="287"/>
      <c r="CA98" s="286" t="s">
        <v>612</v>
      </c>
      <c r="CB98" s="138"/>
      <c r="CC98" s="138"/>
      <c r="CG98" s="192">
        <f t="shared" si="34"/>
        <v>0</v>
      </c>
      <c r="CH98" s="192" t="str">
        <f>INDEX('[2]Tank Cleaning Status'!$P:$P, MATCH(E98,'[2]Tank Cleaning Status'!$E:$E,0))</f>
        <v>No</v>
      </c>
      <c r="CI98" s="192">
        <f t="shared" si="35"/>
        <v>0</v>
      </c>
      <c r="CJ98" s="192" t="str">
        <f>INDEX('[2]Tank Cleaning Status'!$R:$R, MATCH(E98,'[2]Tank Cleaning Status'!$E:$E,0))</f>
        <v>No</v>
      </c>
      <c r="CK98" s="192">
        <f t="shared" si="36"/>
        <v>0</v>
      </c>
      <c r="CL98" s="192" t="str">
        <f>INDEX('[2]Tank Cleaning Status'!$T:$T, MATCH(E98,'[2]Tank Cleaning Status'!$E:$E,0))</f>
        <v>No</v>
      </c>
      <c r="CM98" s="192">
        <f t="shared" si="37"/>
        <v>0</v>
      </c>
      <c r="CN98" s="192" t="str">
        <f>INDEX('[2]Tank Cleaning Status'!$V:$V, MATCH(E98,'[2]Tank Cleaning Status'!$E:$E,0))</f>
        <v>No</v>
      </c>
      <c r="CO98" s="192">
        <f t="shared" si="38"/>
        <v>0</v>
      </c>
      <c r="CP98" s="192">
        <f>INDEX('[2]Tank Cleaning Status'!$X:$X, MATCH(E98,'[2]Tank Cleaning Status'!$E:$E,0))</f>
        <v>0</v>
      </c>
      <c r="CQ98" s="312"/>
      <c r="CR98" s="192">
        <f t="shared" si="39"/>
        <v>0</v>
      </c>
      <c r="CS98" s="192" t="str">
        <f>INDEX('[2]Tank Cleaning Status'!$AA:$AA, MATCH(E98,'[2]Tank Cleaning Status'!$E:$E,0))</f>
        <v>No</v>
      </c>
      <c r="CT98" s="192">
        <f t="shared" si="40"/>
        <v>0</v>
      </c>
      <c r="CU98" s="192" t="str">
        <f>INDEX('[2]Tank Cleaning Status'!$AC:$AC, MATCH(E98,'[2]Tank Cleaning Status'!$E:$E,0))</f>
        <v>No</v>
      </c>
      <c r="CV98" s="312"/>
      <c r="CW98" s="192">
        <f t="shared" si="41"/>
        <v>0</v>
      </c>
      <c r="CX98" s="192" t="str">
        <f>INDEX('[2]Tank Cleaning Status'!$AF:$AF, MATCH(E98,'[2]Tank Cleaning Status'!$E:$E,0))</f>
        <v>No</v>
      </c>
      <c r="CY98" s="192">
        <f t="shared" si="42"/>
        <v>0</v>
      </c>
      <c r="CZ98" s="192" t="str">
        <f>INDEX('[2]Tank Cleaning Status'!$AH:$AH, MATCH(E98,'[2]Tank Cleaning Status'!$E:$E,0))</f>
        <v>No</v>
      </c>
      <c r="DA98" s="192"/>
      <c r="DB98" s="192">
        <f>INDEX('[2]Tank Cleaning Status'!$AJ:$AJ, MATCH(E98,'[2]Tank Cleaning Status'!$E:$E,0))</f>
        <v>0</v>
      </c>
    </row>
    <row r="99" spans="1:106" s="194" customFormat="1" x14ac:dyDescent="0.25">
      <c r="A99" s="247" t="str">
        <f>INDEX('[4]Handy -MR - LR2 Operators'!$H:$H,MATCH(E99,'[4]Handy -MR - LR2 Operators'!$B:$B,0))</f>
        <v>SJB</v>
      </c>
      <c r="B99" s="247" t="s">
        <v>393</v>
      </c>
      <c r="C99" s="98" t="s">
        <v>382</v>
      </c>
      <c r="D99" s="98"/>
      <c r="E99" s="308" t="s">
        <v>768</v>
      </c>
      <c r="F99" s="139"/>
      <c r="G99" s="237"/>
      <c r="H99" s="236"/>
      <c r="I99" s="186"/>
      <c r="J99" s="193">
        <f>IFERROR(INDEX(RemainingOnBoard_RAW!W:W,MATCH('IMO _2020_Dont Edit'!D99,RemainingOnBoard_RAW!B:B,0)),"")</f>
        <v>0</v>
      </c>
      <c r="K99" s="193">
        <f>IFERROR(INDEX(RemainingOnBoard_RAW!X:X,MATCH('IMO _2020_Dont Edit'!D99,RemainingOnBoard_RAW!B:B,0)),"")</f>
        <v>0</v>
      </c>
      <c r="L99" s="193">
        <v>106</v>
      </c>
      <c r="M99" s="193"/>
      <c r="N99" s="193"/>
      <c r="O99" s="193"/>
      <c r="P99" s="193"/>
      <c r="Q99" s="193"/>
      <c r="S99" s="195"/>
      <c r="T99" s="195"/>
      <c r="U99" s="195"/>
      <c r="V99" s="195"/>
      <c r="X99" s="196"/>
      <c r="Y99" s="196"/>
      <c r="Z99" s="196"/>
      <c r="AA99" s="196"/>
      <c r="AB99" s="196"/>
      <c r="AC99" s="196"/>
      <c r="AD99" s="196"/>
      <c r="AF99" s="197"/>
      <c r="AG99" s="197"/>
      <c r="AH99" s="197" t="s">
        <v>766</v>
      </c>
      <c r="AI99" s="197"/>
      <c r="AJ99" s="196"/>
      <c r="AK99" s="196"/>
      <c r="AL99" s="196"/>
      <c r="AM99" s="196"/>
      <c r="AN99" s="198">
        <v>4</v>
      </c>
      <c r="AO99" s="263" t="s">
        <v>929</v>
      </c>
      <c r="AP99" s="263">
        <v>2</v>
      </c>
      <c r="AQ99" s="263">
        <v>2</v>
      </c>
      <c r="AR99" s="268">
        <v>0.9</v>
      </c>
      <c r="AT99" s="196"/>
      <c r="AU99" s="196"/>
      <c r="AV99" s="196"/>
      <c r="AW99" s="199"/>
      <c r="AY99" s="199"/>
      <c r="AZ99" s="199"/>
      <c r="BA99" s="199"/>
      <c r="BC99" s="191"/>
      <c r="BD99" s="191"/>
      <c r="BE99" s="191"/>
      <c r="BF99" s="140"/>
      <c r="BH99" s="287">
        <v>295</v>
      </c>
      <c r="BI99" s="286" t="s">
        <v>612</v>
      </c>
      <c r="BJ99" s="287">
        <v>295</v>
      </c>
      <c r="BK99" s="286" t="s">
        <v>612</v>
      </c>
      <c r="BL99" s="287">
        <v>216</v>
      </c>
      <c r="BM99" s="286" t="s">
        <v>612</v>
      </c>
      <c r="BN99" s="287">
        <v>216</v>
      </c>
      <c r="BO99" s="287" t="s">
        <v>612</v>
      </c>
      <c r="BP99" s="287"/>
      <c r="BQ99" s="287"/>
      <c r="BR99" s="287"/>
      <c r="BS99" s="287"/>
      <c r="BT99" s="286" t="s">
        <v>612</v>
      </c>
      <c r="BU99" s="287"/>
      <c r="BV99" s="286" t="s">
        <v>612</v>
      </c>
      <c r="BX99" s="287"/>
      <c r="BY99" s="286" t="s">
        <v>612</v>
      </c>
      <c r="BZ99" s="287"/>
      <c r="CA99" s="286" t="s">
        <v>612</v>
      </c>
      <c r="CB99" s="287"/>
      <c r="CC99" s="287"/>
      <c r="CG99" s="192">
        <f t="shared" si="34"/>
        <v>0</v>
      </c>
      <c r="CH99" s="192" t="str">
        <f>INDEX('[2]Tank Cleaning Status'!$P:$P, MATCH(E99,'[2]Tank Cleaning Status'!$E:$E,0))</f>
        <v>No</v>
      </c>
      <c r="CI99" s="192">
        <f t="shared" si="35"/>
        <v>0</v>
      </c>
      <c r="CJ99" s="192" t="str">
        <f>INDEX('[2]Tank Cleaning Status'!$R:$R, MATCH(E99,'[2]Tank Cleaning Status'!$E:$E,0))</f>
        <v>No</v>
      </c>
      <c r="CK99" s="192">
        <f t="shared" si="36"/>
        <v>0</v>
      </c>
      <c r="CL99" s="192" t="str">
        <f>INDEX('[2]Tank Cleaning Status'!$T:$T, MATCH(E99,'[2]Tank Cleaning Status'!$E:$E,0))</f>
        <v>No</v>
      </c>
      <c r="CM99" s="192">
        <f t="shared" si="37"/>
        <v>0</v>
      </c>
      <c r="CN99" s="192" t="str">
        <f>INDEX('[2]Tank Cleaning Status'!$V:$V, MATCH(E99,'[2]Tank Cleaning Status'!$E:$E,0))</f>
        <v>No</v>
      </c>
      <c r="CO99" s="192">
        <f t="shared" si="38"/>
        <v>0</v>
      </c>
      <c r="CP99" s="192">
        <f>INDEX('[2]Tank Cleaning Status'!$X:$X, MATCH(E99,'[2]Tank Cleaning Status'!$E:$E,0))</f>
        <v>0</v>
      </c>
      <c r="CQ99" s="199"/>
      <c r="CR99" s="192">
        <f t="shared" si="39"/>
        <v>0</v>
      </c>
      <c r="CS99" s="192" t="str">
        <f>INDEX('[2]Tank Cleaning Status'!$AA:$AA, MATCH(E99,'[2]Tank Cleaning Status'!$E:$E,0))</f>
        <v>No</v>
      </c>
      <c r="CT99" s="192">
        <f t="shared" si="40"/>
        <v>0</v>
      </c>
      <c r="CU99" s="192" t="str">
        <f>INDEX('[2]Tank Cleaning Status'!$AC:$AC, MATCH(E99,'[2]Tank Cleaning Status'!$E:$E,0))</f>
        <v>No</v>
      </c>
      <c r="CV99" s="199"/>
      <c r="CW99" s="192">
        <f t="shared" si="41"/>
        <v>0</v>
      </c>
      <c r="CX99" s="192" t="str">
        <f>INDEX('[2]Tank Cleaning Status'!$AF:$AF, MATCH(E99,'[2]Tank Cleaning Status'!$E:$E,0))</f>
        <v>No</v>
      </c>
      <c r="CY99" s="192">
        <f t="shared" si="42"/>
        <v>0</v>
      </c>
      <c r="CZ99" s="192" t="str">
        <f>INDEX('[2]Tank Cleaning Status'!$AH:$AH, MATCH(E99,'[2]Tank Cleaning Status'!$E:$E,0))</f>
        <v>No</v>
      </c>
      <c r="DA99" s="192"/>
      <c r="DB99" s="192">
        <f>INDEX('[2]Tank Cleaning Status'!$AJ:$AJ, MATCH(E99,'[2]Tank Cleaning Status'!$E:$E,0))</f>
        <v>0</v>
      </c>
    </row>
    <row r="100" spans="1:106" s="194" customFormat="1" x14ac:dyDescent="0.25">
      <c r="A100" s="247" t="str">
        <f>INDEX('[4]Handy -MR - LR2 Operators'!$H:$H,MATCH(E100,'[4]Handy -MR - LR2 Operators'!$B:$B,0))</f>
        <v>SJB</v>
      </c>
      <c r="B100" s="247" t="s">
        <v>393</v>
      </c>
      <c r="C100" s="98" t="s">
        <v>382</v>
      </c>
      <c r="D100" s="98"/>
      <c r="E100" s="308" t="s">
        <v>1047</v>
      </c>
      <c r="F100" s="139"/>
      <c r="G100" s="237"/>
      <c r="H100" s="236">
        <v>43772.541666666664</v>
      </c>
      <c r="I100" s="186">
        <v>324</v>
      </c>
      <c r="J100" s="193"/>
      <c r="K100" s="193"/>
      <c r="L100" s="193">
        <v>105</v>
      </c>
      <c r="M100" s="193"/>
      <c r="N100" s="193"/>
      <c r="O100" s="193"/>
      <c r="P100" s="193"/>
      <c r="Q100" s="193"/>
      <c r="S100" s="195"/>
      <c r="T100" s="195"/>
      <c r="U100" s="195"/>
      <c r="V100" s="195"/>
      <c r="X100" s="196"/>
      <c r="Y100" s="196"/>
      <c r="Z100" s="196"/>
      <c r="AA100" s="196"/>
      <c r="AB100" s="196"/>
      <c r="AC100" s="196"/>
      <c r="AD100" s="196"/>
      <c r="AF100" s="197"/>
      <c r="AG100" s="197"/>
      <c r="AH100" s="197"/>
      <c r="AI100" s="197"/>
      <c r="AJ100" s="196"/>
      <c r="AK100" s="196"/>
      <c r="AL100" s="196"/>
      <c r="AM100" s="196"/>
      <c r="AN100" s="198">
        <v>4</v>
      </c>
      <c r="AO100" s="263" t="s">
        <v>929</v>
      </c>
      <c r="AP100" s="263">
        <v>2</v>
      </c>
      <c r="AQ100" s="263">
        <v>2</v>
      </c>
      <c r="AR100" s="268">
        <v>0.9</v>
      </c>
      <c r="AT100" s="196"/>
      <c r="AU100" s="196"/>
      <c r="AV100" s="196"/>
      <c r="AW100" s="199"/>
      <c r="AY100" s="199"/>
      <c r="AZ100" s="199"/>
      <c r="BA100" s="199"/>
      <c r="BC100" s="191"/>
      <c r="BD100" s="191"/>
      <c r="BE100" s="191"/>
      <c r="BF100" s="140"/>
      <c r="BH100" s="287">
        <v>296</v>
      </c>
      <c r="BI100" s="286" t="s">
        <v>612</v>
      </c>
      <c r="BJ100" s="287">
        <v>296</v>
      </c>
      <c r="BK100" s="286" t="s">
        <v>612</v>
      </c>
      <c r="BL100" s="287">
        <v>217</v>
      </c>
      <c r="BM100" s="286" t="s">
        <v>612</v>
      </c>
      <c r="BN100" s="287">
        <v>217</v>
      </c>
      <c r="BO100" s="287" t="s">
        <v>612</v>
      </c>
      <c r="BP100" s="287"/>
      <c r="BQ100" s="287"/>
      <c r="BR100" s="287"/>
      <c r="BS100" s="287"/>
      <c r="BT100" s="286" t="s">
        <v>612</v>
      </c>
      <c r="BU100" s="287"/>
      <c r="BV100" s="287" t="s">
        <v>612</v>
      </c>
      <c r="BX100" s="287"/>
      <c r="BY100" s="286" t="s">
        <v>612</v>
      </c>
      <c r="BZ100" s="287"/>
      <c r="CA100" s="287" t="s">
        <v>612</v>
      </c>
      <c r="CB100" s="287"/>
      <c r="CC100" s="287"/>
      <c r="CG100" s="192">
        <f t="shared" si="34"/>
        <v>0</v>
      </c>
      <c r="CH100" s="192" t="str">
        <f>INDEX('[2]Tank Cleaning Status'!$P:$P, MATCH(E100,'[2]Tank Cleaning Status'!$E:$E,0))</f>
        <v>No</v>
      </c>
      <c r="CI100" s="192">
        <f t="shared" si="35"/>
        <v>0</v>
      </c>
      <c r="CJ100" s="192" t="str">
        <f>INDEX('[2]Tank Cleaning Status'!$R:$R, MATCH(E100,'[2]Tank Cleaning Status'!$E:$E,0))</f>
        <v>No</v>
      </c>
      <c r="CK100" s="192">
        <f t="shared" si="36"/>
        <v>0</v>
      </c>
      <c r="CL100" s="192" t="str">
        <f>INDEX('[2]Tank Cleaning Status'!$T:$T, MATCH(E100,'[2]Tank Cleaning Status'!$E:$E,0))</f>
        <v>No</v>
      </c>
      <c r="CM100" s="192">
        <f t="shared" si="37"/>
        <v>0</v>
      </c>
      <c r="CN100" s="192" t="str">
        <f>INDEX('[2]Tank Cleaning Status'!$V:$V, MATCH(E100,'[2]Tank Cleaning Status'!$E:$E,0))</f>
        <v>No</v>
      </c>
      <c r="CO100" s="192">
        <f t="shared" si="38"/>
        <v>0</v>
      </c>
      <c r="CP100" s="192">
        <f>INDEX('[2]Tank Cleaning Status'!$X:$X, MATCH(E100,'[2]Tank Cleaning Status'!$E:$E,0))</f>
        <v>0</v>
      </c>
      <c r="CQ100" s="199"/>
      <c r="CR100" s="192">
        <f t="shared" si="39"/>
        <v>0</v>
      </c>
      <c r="CS100" s="192" t="str">
        <f>INDEX('[2]Tank Cleaning Status'!$AA:$AA, MATCH(E100,'[2]Tank Cleaning Status'!$E:$E,0))</f>
        <v>No</v>
      </c>
      <c r="CT100" s="192">
        <f t="shared" si="40"/>
        <v>0</v>
      </c>
      <c r="CU100" s="192" t="str">
        <f>INDEX('[2]Tank Cleaning Status'!$AC:$AC, MATCH(E100,'[2]Tank Cleaning Status'!$E:$E,0))</f>
        <v>No</v>
      </c>
      <c r="CV100" s="199"/>
      <c r="CW100" s="192">
        <f t="shared" si="41"/>
        <v>0</v>
      </c>
      <c r="CX100" s="192" t="str">
        <f>INDEX('[2]Tank Cleaning Status'!$AF:$AF, MATCH(E100,'[2]Tank Cleaning Status'!$E:$E,0))</f>
        <v>No</v>
      </c>
      <c r="CY100" s="192">
        <f t="shared" si="42"/>
        <v>0</v>
      </c>
      <c r="CZ100" s="192" t="str">
        <f>INDEX('[2]Tank Cleaning Status'!$AH:$AH, MATCH(E100,'[2]Tank Cleaning Status'!$E:$E,0))</f>
        <v>No</v>
      </c>
      <c r="DA100" s="192"/>
      <c r="DB100" s="192">
        <f>INDEX('[2]Tank Cleaning Status'!$AJ:$AJ, MATCH(E100,'[2]Tank Cleaning Status'!$E:$E,0))</f>
        <v>0</v>
      </c>
    </row>
    <row r="101" spans="1:106" s="194" customFormat="1" x14ac:dyDescent="0.25">
      <c r="A101" s="247">
        <f>INDEX('[4]Handy -MR - LR2 Operators'!$H:$H,MATCH(E101,'[4]Handy -MR - LR2 Operators'!$B:$B,0))</f>
        <v>0</v>
      </c>
      <c r="B101" s="247" t="s">
        <v>393</v>
      </c>
      <c r="C101" s="98" t="s">
        <v>382</v>
      </c>
      <c r="D101" s="98"/>
      <c r="E101" s="308" t="s">
        <v>1043</v>
      </c>
      <c r="F101" s="139"/>
      <c r="G101" s="237"/>
      <c r="H101" s="236"/>
      <c r="I101" s="186"/>
      <c r="J101" s="193"/>
      <c r="K101" s="193"/>
      <c r="L101" s="193"/>
      <c r="M101" s="193"/>
      <c r="N101" s="193"/>
      <c r="O101" s="193"/>
      <c r="P101" s="193"/>
      <c r="Q101" s="193"/>
      <c r="S101" s="195"/>
      <c r="T101" s="195"/>
      <c r="U101" s="195"/>
      <c r="V101" s="195"/>
      <c r="X101" s="196"/>
      <c r="Y101" s="196"/>
      <c r="Z101" s="196"/>
      <c r="AA101" s="196"/>
      <c r="AB101" s="196"/>
      <c r="AC101" s="196"/>
      <c r="AD101" s="196"/>
      <c r="AF101" s="197"/>
      <c r="AG101" s="197"/>
      <c r="AH101" s="197"/>
      <c r="AI101" s="197"/>
      <c r="AJ101" s="196"/>
      <c r="AK101" s="196"/>
      <c r="AL101" s="196"/>
      <c r="AM101" s="196"/>
      <c r="AN101" s="198">
        <v>4</v>
      </c>
      <c r="AO101" s="263" t="s">
        <v>929</v>
      </c>
      <c r="AP101" s="263">
        <v>2</v>
      </c>
      <c r="AQ101" s="263">
        <v>2</v>
      </c>
      <c r="AR101" s="268">
        <v>0.9</v>
      </c>
      <c r="AT101" s="196"/>
      <c r="AU101" s="196"/>
      <c r="AV101" s="196"/>
      <c r="AW101" s="199"/>
      <c r="AY101" s="199"/>
      <c r="AZ101" s="199"/>
      <c r="BA101" s="199"/>
      <c r="BC101" s="191"/>
      <c r="BD101" s="191"/>
      <c r="BE101" s="191"/>
      <c r="BF101" s="140"/>
      <c r="BH101" s="287">
        <v>297</v>
      </c>
      <c r="BI101" s="286" t="s">
        <v>612</v>
      </c>
      <c r="BJ101" s="287">
        <v>297</v>
      </c>
      <c r="BK101" s="286" t="s">
        <v>612</v>
      </c>
      <c r="BL101" s="287">
        <v>218</v>
      </c>
      <c r="BM101" s="286" t="s">
        <v>612</v>
      </c>
      <c r="BN101" s="287">
        <v>218</v>
      </c>
      <c r="BO101" s="287" t="s">
        <v>612</v>
      </c>
      <c r="BP101" s="287"/>
      <c r="BQ101" s="287"/>
      <c r="BR101" s="287"/>
      <c r="BS101" s="287"/>
      <c r="BT101" s="286" t="s">
        <v>612</v>
      </c>
      <c r="BU101" s="287"/>
      <c r="BV101" s="286" t="s">
        <v>612</v>
      </c>
      <c r="BX101" s="287"/>
      <c r="BY101" s="286" t="s">
        <v>612</v>
      </c>
      <c r="BZ101" s="287"/>
      <c r="CA101" s="286" t="s">
        <v>612</v>
      </c>
      <c r="CB101" s="287"/>
      <c r="CC101" s="287"/>
      <c r="CG101" s="192">
        <f t="shared" si="34"/>
        <v>0</v>
      </c>
      <c r="CH101" s="192" t="str">
        <f>INDEX('[2]Tank Cleaning Status'!$P:$P, MATCH(E101,'[2]Tank Cleaning Status'!$E:$E,0))</f>
        <v>No</v>
      </c>
      <c r="CI101" s="192">
        <f t="shared" si="35"/>
        <v>0</v>
      </c>
      <c r="CJ101" s="192" t="str">
        <f>INDEX('[2]Tank Cleaning Status'!$R:$R, MATCH(E101,'[2]Tank Cleaning Status'!$E:$E,0))</f>
        <v>No</v>
      </c>
      <c r="CK101" s="192">
        <f t="shared" si="36"/>
        <v>0</v>
      </c>
      <c r="CL101" s="192" t="str">
        <f>INDEX('[2]Tank Cleaning Status'!$T:$T, MATCH(E101,'[2]Tank Cleaning Status'!$E:$E,0))</f>
        <v>No</v>
      </c>
      <c r="CM101" s="192">
        <f t="shared" si="37"/>
        <v>0</v>
      </c>
      <c r="CN101" s="192" t="str">
        <f>INDEX('[2]Tank Cleaning Status'!$V:$V, MATCH(E101,'[2]Tank Cleaning Status'!$E:$E,0))</f>
        <v>No</v>
      </c>
      <c r="CO101" s="192">
        <f t="shared" si="38"/>
        <v>0</v>
      </c>
      <c r="CP101" s="192">
        <f>INDEX('[2]Tank Cleaning Status'!$X:$X, MATCH(E101,'[2]Tank Cleaning Status'!$E:$E,0))</f>
        <v>0</v>
      </c>
      <c r="CQ101" s="199"/>
      <c r="CR101" s="192">
        <f t="shared" si="39"/>
        <v>0</v>
      </c>
      <c r="CS101" s="192" t="str">
        <f>INDEX('[2]Tank Cleaning Status'!$AA:$AA, MATCH(E101,'[2]Tank Cleaning Status'!$E:$E,0))</f>
        <v>No</v>
      </c>
      <c r="CT101" s="192">
        <f t="shared" si="40"/>
        <v>0</v>
      </c>
      <c r="CU101" s="192" t="str">
        <f>INDEX('[2]Tank Cleaning Status'!$AC:$AC, MATCH(E101,'[2]Tank Cleaning Status'!$E:$E,0))</f>
        <v>No</v>
      </c>
      <c r="CV101" s="199"/>
      <c r="CW101" s="192">
        <f t="shared" si="41"/>
        <v>0</v>
      </c>
      <c r="CX101" s="192" t="str">
        <f>INDEX('[2]Tank Cleaning Status'!$AF:$AF, MATCH(E101,'[2]Tank Cleaning Status'!$E:$E,0))</f>
        <v>No</v>
      </c>
      <c r="CY101" s="192">
        <f t="shared" si="42"/>
        <v>0</v>
      </c>
      <c r="CZ101" s="192" t="str">
        <f>INDEX('[2]Tank Cleaning Status'!$AH:$AH, MATCH(E101,'[2]Tank Cleaning Status'!$E:$E,0))</f>
        <v>No</v>
      </c>
      <c r="DA101" s="192"/>
      <c r="DB101" s="192">
        <f>INDEX('[2]Tank Cleaning Status'!$AJ:$AJ, MATCH(E101,'[2]Tank Cleaning Status'!$E:$E,0))</f>
        <v>0</v>
      </c>
    </row>
    <row r="102" spans="1:106" s="194" customFormat="1" x14ac:dyDescent="0.25">
      <c r="A102" s="247" t="str">
        <f>INDEX('[4]Handy -MR - LR2 Operators'!$H:$H,MATCH(E102,'[4]Handy -MR - LR2 Operators'!$B:$B,0))</f>
        <v>SJB</v>
      </c>
      <c r="B102" s="247" t="s">
        <v>393</v>
      </c>
      <c r="C102" s="98" t="s">
        <v>382</v>
      </c>
      <c r="D102" s="98"/>
      <c r="E102" s="308" t="s">
        <v>1044</v>
      </c>
      <c r="F102" s="139"/>
      <c r="G102" s="237"/>
      <c r="H102" s="236">
        <v>43773</v>
      </c>
      <c r="I102" s="186">
        <v>86</v>
      </c>
      <c r="J102" s="193"/>
      <c r="K102" s="193"/>
      <c r="L102" s="193">
        <v>180</v>
      </c>
      <c r="M102" s="193"/>
      <c r="N102" s="193"/>
      <c r="O102" s="193"/>
      <c r="P102" s="193"/>
      <c r="Q102" s="193"/>
      <c r="S102" s="195"/>
      <c r="T102" s="195"/>
      <c r="U102" s="195"/>
      <c r="V102" s="195"/>
      <c r="X102" s="196"/>
      <c r="Y102" s="196"/>
      <c r="Z102" s="196"/>
      <c r="AA102" s="196"/>
      <c r="AB102" s="196"/>
      <c r="AC102" s="196"/>
      <c r="AD102" s="196"/>
      <c r="AF102" s="197"/>
      <c r="AG102" s="197"/>
      <c r="AH102" s="197"/>
      <c r="AI102" s="197"/>
      <c r="AJ102" s="196"/>
      <c r="AK102" s="196"/>
      <c r="AL102" s="196"/>
      <c r="AM102" s="196"/>
      <c r="AN102" s="198">
        <v>4</v>
      </c>
      <c r="AO102" s="263" t="s">
        <v>929</v>
      </c>
      <c r="AP102" s="263">
        <v>2</v>
      </c>
      <c r="AQ102" s="263">
        <v>2</v>
      </c>
      <c r="AR102" s="268">
        <v>0.9</v>
      </c>
      <c r="AT102" s="196"/>
      <c r="AU102" s="196"/>
      <c r="AV102" s="196"/>
      <c r="AW102" s="199"/>
      <c r="AY102" s="199"/>
      <c r="AZ102" s="199"/>
      <c r="BA102" s="199"/>
      <c r="BC102" s="191"/>
      <c r="BD102" s="191"/>
      <c r="BE102" s="191"/>
      <c r="BF102" s="140" t="s">
        <v>1070</v>
      </c>
      <c r="BH102" s="287">
        <v>298</v>
      </c>
      <c r="BI102" s="286" t="s">
        <v>612</v>
      </c>
      <c r="BJ102" s="287">
        <v>298</v>
      </c>
      <c r="BK102" s="286" t="s">
        <v>612</v>
      </c>
      <c r="BL102" s="287">
        <v>219</v>
      </c>
      <c r="BM102" s="286" t="s">
        <v>612</v>
      </c>
      <c r="BN102" s="287">
        <v>219</v>
      </c>
      <c r="BO102" s="287" t="s">
        <v>612</v>
      </c>
      <c r="BP102" s="287"/>
      <c r="BQ102" s="287"/>
      <c r="BR102" s="287"/>
      <c r="BS102" s="287"/>
      <c r="BT102" s="286" t="s">
        <v>612</v>
      </c>
      <c r="BU102" s="287"/>
      <c r="BV102" s="286" t="s">
        <v>612</v>
      </c>
      <c r="BX102" s="287"/>
      <c r="BY102" s="286" t="s">
        <v>612</v>
      </c>
      <c r="BZ102" s="287"/>
      <c r="CA102" s="286" t="s">
        <v>612</v>
      </c>
      <c r="CB102" s="287"/>
      <c r="CC102" s="287"/>
      <c r="CG102" s="192">
        <f t="shared" si="34"/>
        <v>0</v>
      </c>
      <c r="CH102" s="192" t="str">
        <f>INDEX('[2]Tank Cleaning Status'!$P:$P, MATCH(E102,'[2]Tank Cleaning Status'!$E:$E,0))</f>
        <v>No</v>
      </c>
      <c r="CI102" s="192">
        <f t="shared" si="35"/>
        <v>0</v>
      </c>
      <c r="CJ102" s="192" t="str">
        <f>INDEX('[2]Tank Cleaning Status'!$R:$R, MATCH(E102,'[2]Tank Cleaning Status'!$E:$E,0))</f>
        <v>No</v>
      </c>
      <c r="CK102" s="192">
        <f t="shared" si="36"/>
        <v>0</v>
      </c>
      <c r="CL102" s="192" t="str">
        <f>INDEX('[2]Tank Cleaning Status'!$T:$T, MATCH(E102,'[2]Tank Cleaning Status'!$E:$E,0))</f>
        <v>No</v>
      </c>
      <c r="CM102" s="192">
        <f t="shared" si="37"/>
        <v>0</v>
      </c>
      <c r="CN102" s="192" t="str">
        <f>INDEX('[2]Tank Cleaning Status'!$V:$V, MATCH(E102,'[2]Tank Cleaning Status'!$E:$E,0))</f>
        <v>No</v>
      </c>
      <c r="CO102" s="192">
        <f t="shared" si="38"/>
        <v>0</v>
      </c>
      <c r="CP102" s="192">
        <f>INDEX('[2]Tank Cleaning Status'!$X:$X, MATCH(E102,'[2]Tank Cleaning Status'!$E:$E,0))</f>
        <v>0</v>
      </c>
      <c r="CQ102" s="199"/>
      <c r="CR102" s="192">
        <f t="shared" si="39"/>
        <v>0</v>
      </c>
      <c r="CS102" s="192" t="str">
        <f>INDEX('[2]Tank Cleaning Status'!$AA:$AA, MATCH(E102,'[2]Tank Cleaning Status'!$E:$E,0))</f>
        <v>No</v>
      </c>
      <c r="CT102" s="192">
        <f t="shared" si="40"/>
        <v>0</v>
      </c>
      <c r="CU102" s="192" t="str">
        <f>INDEX('[2]Tank Cleaning Status'!$AC:$AC, MATCH(E102,'[2]Tank Cleaning Status'!$E:$E,0))</f>
        <v>No</v>
      </c>
      <c r="CV102" s="199"/>
      <c r="CW102" s="192">
        <f t="shared" si="41"/>
        <v>0</v>
      </c>
      <c r="CX102" s="192" t="str">
        <f>INDEX('[2]Tank Cleaning Status'!$AF:$AF, MATCH(E102,'[2]Tank Cleaning Status'!$E:$E,0))</f>
        <v>No</v>
      </c>
      <c r="CY102" s="192">
        <f t="shared" si="42"/>
        <v>0</v>
      </c>
      <c r="CZ102" s="192" t="str">
        <f>INDEX('[2]Tank Cleaning Status'!$AH:$AH, MATCH(E102,'[2]Tank Cleaning Status'!$E:$E,0))</f>
        <v>No</v>
      </c>
      <c r="DA102" s="192"/>
      <c r="DB102" s="192">
        <f>INDEX('[2]Tank Cleaning Status'!$AJ:$AJ, MATCH(E102,'[2]Tank Cleaning Status'!$E:$E,0))</f>
        <v>0</v>
      </c>
    </row>
    <row r="103" spans="1:106" x14ac:dyDescent="0.25">
      <c r="A103" s="247">
        <f>INDEX('[4]Handy -MR - LR2 Operators'!$H:$H,MATCH(E103,'[4]Handy -MR - LR2 Operators'!$B:$B,0))</f>
        <v>0</v>
      </c>
      <c r="B103" s="247" t="s">
        <v>393</v>
      </c>
      <c r="C103" s="98" t="s">
        <v>382</v>
      </c>
      <c r="D103" s="98"/>
      <c r="E103" s="308" t="s">
        <v>1045</v>
      </c>
      <c r="F103" s="139"/>
      <c r="G103" s="237"/>
      <c r="H103" s="236"/>
      <c r="I103" s="186"/>
      <c r="J103" s="193"/>
      <c r="K103" s="193"/>
      <c r="L103" s="193"/>
      <c r="M103" s="193"/>
      <c r="N103" s="193"/>
      <c r="O103" s="193"/>
      <c r="P103" s="193"/>
      <c r="Q103" s="193"/>
      <c r="R103" s="194"/>
      <c r="S103" s="195"/>
      <c r="T103" s="195"/>
      <c r="U103" s="195"/>
      <c r="V103" s="195"/>
      <c r="W103" s="194"/>
      <c r="X103" s="196"/>
      <c r="Y103" s="196"/>
      <c r="Z103" s="196"/>
      <c r="AA103" s="196"/>
      <c r="AB103" s="196"/>
      <c r="AC103" s="196"/>
      <c r="AD103" s="196"/>
      <c r="AE103" s="194"/>
      <c r="AF103" s="197"/>
      <c r="AG103" s="197"/>
      <c r="AH103" s="197"/>
      <c r="AI103" s="197"/>
      <c r="AJ103" s="196"/>
      <c r="AK103" s="196"/>
      <c r="AL103" s="196"/>
      <c r="AM103" s="196"/>
      <c r="AN103" s="198">
        <v>4</v>
      </c>
      <c r="AO103" s="263" t="s">
        <v>929</v>
      </c>
      <c r="AP103" s="263">
        <v>2</v>
      </c>
      <c r="AQ103" s="263">
        <v>2</v>
      </c>
      <c r="AR103" s="268">
        <v>0.9</v>
      </c>
      <c r="AS103" s="194"/>
      <c r="AT103" s="196"/>
      <c r="AU103" s="196"/>
      <c r="BF103" s="140"/>
      <c r="BH103" s="138">
        <v>299</v>
      </c>
      <c r="BI103" s="286" t="s">
        <v>612</v>
      </c>
      <c r="BJ103" s="138">
        <v>299</v>
      </c>
      <c r="BK103" s="286" t="s">
        <v>612</v>
      </c>
      <c r="BL103" s="138">
        <v>220</v>
      </c>
      <c r="BM103" s="286" t="s">
        <v>612</v>
      </c>
      <c r="BN103" s="138">
        <v>220</v>
      </c>
      <c r="BO103" s="286" t="s">
        <v>612</v>
      </c>
      <c r="BP103" s="138"/>
      <c r="BQ103" s="138"/>
      <c r="BR103" s="138"/>
      <c r="BS103" s="287"/>
      <c r="BT103" s="286" t="s">
        <v>612</v>
      </c>
      <c r="BU103" s="287"/>
      <c r="BV103" s="286" t="s">
        <v>612</v>
      </c>
      <c r="BX103" s="287"/>
      <c r="BY103" s="286" t="s">
        <v>612</v>
      </c>
      <c r="BZ103" s="287"/>
      <c r="CA103" s="286" t="s">
        <v>612</v>
      </c>
      <c r="CB103" s="138"/>
      <c r="CC103" s="138"/>
      <c r="CG103" s="192">
        <f t="shared" si="34"/>
        <v>0</v>
      </c>
      <c r="CH103" s="192" t="str">
        <f>INDEX('[2]Tank Cleaning Status'!$P:$P, MATCH(E103,'[2]Tank Cleaning Status'!$E:$E,0))</f>
        <v>No</v>
      </c>
      <c r="CI103" s="192">
        <f t="shared" si="35"/>
        <v>0</v>
      </c>
      <c r="CJ103" s="192" t="str">
        <f>INDEX('[2]Tank Cleaning Status'!$R:$R, MATCH(E103,'[2]Tank Cleaning Status'!$E:$E,0))</f>
        <v>No</v>
      </c>
      <c r="CK103" s="192">
        <f t="shared" si="36"/>
        <v>0</v>
      </c>
      <c r="CL103" s="192" t="str">
        <f>INDEX('[2]Tank Cleaning Status'!$T:$T, MATCH(E103,'[2]Tank Cleaning Status'!$E:$E,0))</f>
        <v>No</v>
      </c>
      <c r="CM103" s="192">
        <f t="shared" si="37"/>
        <v>0</v>
      </c>
      <c r="CN103" s="192" t="str">
        <f>INDEX('[2]Tank Cleaning Status'!$V:$V, MATCH(E103,'[2]Tank Cleaning Status'!$E:$E,0))</f>
        <v>No</v>
      </c>
      <c r="CO103" s="192">
        <f t="shared" si="38"/>
        <v>0</v>
      </c>
      <c r="CP103" s="192">
        <f>INDEX('[2]Tank Cleaning Status'!$X:$X, MATCH(E103,'[2]Tank Cleaning Status'!$E:$E,0))</f>
        <v>0</v>
      </c>
      <c r="CQ103" s="312"/>
      <c r="CR103" s="192">
        <f t="shared" si="39"/>
        <v>0</v>
      </c>
      <c r="CS103" s="192" t="str">
        <f>INDEX('[2]Tank Cleaning Status'!$AA:$AA, MATCH(E103,'[2]Tank Cleaning Status'!$E:$E,0))</f>
        <v>No</v>
      </c>
      <c r="CT103" s="192">
        <f t="shared" si="40"/>
        <v>0</v>
      </c>
      <c r="CU103" s="192" t="str">
        <f>INDEX('[2]Tank Cleaning Status'!$AC:$AC, MATCH(E103,'[2]Tank Cleaning Status'!$E:$E,0))</f>
        <v>No</v>
      </c>
      <c r="CV103" s="312"/>
      <c r="CW103" s="192">
        <f t="shared" si="41"/>
        <v>0</v>
      </c>
      <c r="CX103" s="192" t="str">
        <f>INDEX('[2]Tank Cleaning Status'!$AF:$AF, MATCH(E103,'[2]Tank Cleaning Status'!$E:$E,0))</f>
        <v>No</v>
      </c>
      <c r="CY103" s="192">
        <f t="shared" si="42"/>
        <v>0</v>
      </c>
      <c r="CZ103" s="192" t="str">
        <f>INDEX('[2]Tank Cleaning Status'!$AH:$AH, MATCH(E103,'[2]Tank Cleaning Status'!$E:$E,0))</f>
        <v>No</v>
      </c>
      <c r="DA103" s="192"/>
      <c r="DB103" s="192">
        <f>INDEX('[2]Tank Cleaning Status'!$AJ:$AJ, MATCH(E103,'[2]Tank Cleaning Status'!$E:$E,0))</f>
        <v>0</v>
      </c>
    </row>
    <row r="104" spans="1:106" s="194" customFormat="1" x14ac:dyDescent="0.25">
      <c r="A104" s="247" t="str">
        <f>INDEX('[4]Handy -MR - LR2 Operators'!$H:$H,MATCH(E104,'[4]Handy -MR - LR2 Operators'!$B:$B,0))</f>
        <v>SJB</v>
      </c>
      <c r="B104" s="247" t="s">
        <v>393</v>
      </c>
      <c r="C104" s="98" t="s">
        <v>382</v>
      </c>
      <c r="D104" s="98"/>
      <c r="E104" s="308" t="s">
        <v>1046</v>
      </c>
      <c r="F104" s="139"/>
      <c r="G104" s="237"/>
      <c r="H104" s="236"/>
      <c r="I104" s="186"/>
      <c r="J104" s="193"/>
      <c r="K104" s="193"/>
      <c r="L104" s="193"/>
      <c r="M104" s="193"/>
      <c r="N104" s="193"/>
      <c r="O104" s="193"/>
      <c r="P104" s="193"/>
      <c r="Q104" s="193"/>
      <c r="S104" s="195"/>
      <c r="T104" s="195"/>
      <c r="U104" s="195"/>
      <c r="V104" s="195"/>
      <c r="X104" s="196"/>
      <c r="Y104" s="196"/>
      <c r="Z104" s="196"/>
      <c r="AA104" s="196"/>
      <c r="AB104" s="196"/>
      <c r="AC104" s="196"/>
      <c r="AD104" s="196"/>
      <c r="AF104" s="197"/>
      <c r="AG104" s="197"/>
      <c r="AH104" s="197"/>
      <c r="AI104" s="197"/>
      <c r="AJ104" s="196"/>
      <c r="AK104" s="196"/>
      <c r="AL104" s="196"/>
      <c r="AM104" s="196"/>
      <c r="AN104" s="198">
        <v>4</v>
      </c>
      <c r="AO104" s="263" t="s">
        <v>929</v>
      </c>
      <c r="AP104" s="263">
        <v>2</v>
      </c>
      <c r="AQ104" s="263">
        <v>2</v>
      </c>
      <c r="AR104" s="268">
        <v>0.9</v>
      </c>
      <c r="AT104" s="196"/>
      <c r="AU104" s="196"/>
      <c r="AV104" s="196"/>
      <c r="AW104" s="199"/>
      <c r="AY104" s="199"/>
      <c r="AZ104" s="199"/>
      <c r="BA104" s="199"/>
      <c r="BC104" s="191"/>
      <c r="BD104" s="191"/>
      <c r="BE104" s="191"/>
      <c r="BF104" s="140"/>
      <c r="BH104" s="287">
        <v>300</v>
      </c>
      <c r="BI104" s="286" t="s">
        <v>612</v>
      </c>
      <c r="BJ104" s="287">
        <v>300</v>
      </c>
      <c r="BK104" s="286" t="s">
        <v>612</v>
      </c>
      <c r="BL104" s="287">
        <v>221</v>
      </c>
      <c r="BM104" s="286" t="s">
        <v>612</v>
      </c>
      <c r="BN104" s="287">
        <v>221</v>
      </c>
      <c r="BO104" s="287" t="s">
        <v>612</v>
      </c>
      <c r="BP104" s="287"/>
      <c r="BQ104" s="287"/>
      <c r="BR104" s="287"/>
      <c r="BS104" s="287"/>
      <c r="BT104" s="286" t="s">
        <v>612</v>
      </c>
      <c r="BU104" s="287"/>
      <c r="BV104" s="286" t="s">
        <v>612</v>
      </c>
      <c r="BX104" s="287"/>
      <c r="BY104" s="286" t="s">
        <v>612</v>
      </c>
      <c r="BZ104" s="287"/>
      <c r="CA104" s="286" t="s">
        <v>612</v>
      </c>
      <c r="CB104" s="287"/>
      <c r="CC104" s="287"/>
      <c r="CG104" s="192">
        <f t="shared" si="34"/>
        <v>0</v>
      </c>
      <c r="CH104" s="192" t="str">
        <f>INDEX('[2]Tank Cleaning Status'!$P:$P, MATCH(E104,'[2]Tank Cleaning Status'!$E:$E,0))</f>
        <v>No</v>
      </c>
      <c r="CI104" s="192">
        <f t="shared" si="35"/>
        <v>0</v>
      </c>
      <c r="CJ104" s="192" t="str">
        <f>INDEX('[2]Tank Cleaning Status'!$R:$R, MATCH(E104,'[2]Tank Cleaning Status'!$E:$E,0))</f>
        <v>No</v>
      </c>
      <c r="CK104" s="192">
        <f t="shared" si="36"/>
        <v>0</v>
      </c>
      <c r="CL104" s="192" t="str">
        <f>INDEX('[2]Tank Cleaning Status'!$T:$T, MATCH(E104,'[2]Tank Cleaning Status'!$E:$E,0))</f>
        <v>No</v>
      </c>
      <c r="CM104" s="192">
        <f t="shared" si="37"/>
        <v>0</v>
      </c>
      <c r="CN104" s="192" t="str">
        <f>INDEX('[2]Tank Cleaning Status'!$V:$V, MATCH(E104,'[2]Tank Cleaning Status'!$E:$E,0))</f>
        <v>No</v>
      </c>
      <c r="CO104" s="192">
        <f t="shared" si="38"/>
        <v>0</v>
      </c>
      <c r="CP104" s="192">
        <f>INDEX('[2]Tank Cleaning Status'!$X:$X, MATCH(E104,'[2]Tank Cleaning Status'!$E:$E,0))</f>
        <v>0</v>
      </c>
      <c r="CQ104" s="199"/>
      <c r="CR104" s="192">
        <f t="shared" si="39"/>
        <v>0</v>
      </c>
      <c r="CS104" s="192" t="str">
        <f>INDEX('[2]Tank Cleaning Status'!$AA:$AA, MATCH(E104,'[2]Tank Cleaning Status'!$E:$E,0))</f>
        <v>No</v>
      </c>
      <c r="CT104" s="192">
        <f t="shared" si="40"/>
        <v>0</v>
      </c>
      <c r="CU104" s="192" t="str">
        <f>INDEX('[2]Tank Cleaning Status'!$AC:$AC, MATCH(E104,'[2]Tank Cleaning Status'!$E:$E,0))</f>
        <v>No</v>
      </c>
      <c r="CV104" s="199"/>
      <c r="CW104" s="192">
        <f t="shared" si="41"/>
        <v>0</v>
      </c>
      <c r="CX104" s="192" t="str">
        <f>INDEX('[2]Tank Cleaning Status'!$AF:$AF, MATCH(E104,'[2]Tank Cleaning Status'!$E:$E,0))</f>
        <v>No</v>
      </c>
      <c r="CY104" s="192">
        <f t="shared" si="42"/>
        <v>0</v>
      </c>
      <c r="CZ104" s="192" t="str">
        <f>INDEX('[2]Tank Cleaning Status'!$AH:$AH, MATCH(E104,'[2]Tank Cleaning Status'!$E:$E,0))</f>
        <v>No</v>
      </c>
      <c r="DA104" s="192"/>
      <c r="DB104" s="192">
        <f>INDEX('[2]Tank Cleaning Status'!$AJ:$AJ, MATCH(E104,'[2]Tank Cleaning Status'!$E:$E,0))</f>
        <v>0</v>
      </c>
    </row>
    <row r="105" spans="1:106" s="202" customFormat="1" x14ac:dyDescent="0.25">
      <c r="A105" s="248" t="str">
        <f>INDEX('[4]Handy -MR - LR2 Operators'!$H:$H,MATCH(E105,'[4]Handy -MR - LR2 Operators'!$B:$B,0))</f>
        <v>ARA</v>
      </c>
      <c r="B105" s="248" t="s">
        <v>429</v>
      </c>
      <c r="C105" s="137" t="s">
        <v>399</v>
      </c>
      <c r="D105" s="137">
        <v>9259886</v>
      </c>
      <c r="E105" s="140" t="s">
        <v>193</v>
      </c>
      <c r="F105" s="140"/>
      <c r="G105" s="238"/>
      <c r="H105" s="236">
        <f>IFERROR(INDEX(RemainingOnBoard_RAW!U:U,MATCH('IMO 2020_Operator''s Comment'!D105,RemainingOnBoard_RAW!B:B,0))," ")</f>
        <v>43781.166666666664</v>
      </c>
      <c r="I105" s="186">
        <f>IFERROR(INDEX(RemainingOnBoard_RAW!V:V,MATCH('IMO 2020_Operator''s Comment'!D105,RemainingOnBoard_RAW!B:B,0))," ")</f>
        <v>138.1</v>
      </c>
      <c r="J105" s="201">
        <f>IFERROR(INDEX(RemainingOnBoard_RAW!W:W,MATCH('IMO 2020_Operator''s Comment'!D105,RemainingOnBoard_RAW!B:B,0)),"")</f>
        <v>0</v>
      </c>
      <c r="K105" s="201">
        <f>IFERROR(INDEX(RemainingOnBoard_RAW!X:X,MATCH('IMO 2020_Operator''s Comment'!D105,RemainingOnBoard_RAW!B:B,0)),"")</f>
        <v>0</v>
      </c>
      <c r="L105" s="201">
        <f>IFERROR(INDEX(RemainingOnBoard_RAW!Y:Y,MATCH('IMO 2020_Operator''s Comment'!D105,RemainingOnBoard_RAW!B:B,0)),"")</f>
        <v>173.5</v>
      </c>
      <c r="M105" s="201"/>
      <c r="N105" s="201">
        <f>IFERROR(INDEX(RemainingOnBoard_RAW!AJ:AJ,MATCH('IMO 2020_Operator''s Comment'!D105,RemainingOnBoard_RAW!B:B,0))," ")</f>
        <v>4279.1499999999996</v>
      </c>
      <c r="O105" s="201">
        <f>IFERROR(INDEX(RemainingOnBoard_RAW!AK:AK,MATCH('IMO 2020_Operator''s Comment'!D105,RemainingOnBoard_RAW!B:B,0))," ")</f>
        <v>0</v>
      </c>
      <c r="P105" s="201">
        <f>IFERROR(INDEX(RemainingOnBoard_RAW!AL:AL,MATCH('IMO 2020_Operator''s Comment'!D105,RemainingOnBoard_RAW!B:B,0))," ")</f>
        <v>0</v>
      </c>
      <c r="Q105" s="201">
        <f>IFERROR(INDEX(RemainingOnBoard_RAW!AM:AM,MATCH('IMO 2020_Operator''s Comment'!D105,RemainingOnBoard_RAW!B:B,0))," ")</f>
        <v>439.7</v>
      </c>
      <c r="S105" s="203">
        <v>0.45</v>
      </c>
      <c r="T105" s="203">
        <v>0.05</v>
      </c>
      <c r="U105" s="203">
        <v>0.17499999999999999</v>
      </c>
      <c r="V105" s="203">
        <v>0.32500000000000001</v>
      </c>
      <c r="X105" s="204">
        <f>INDEX(MR!T:T,MATCH('IMO 2020_Operator''s Comment'!E105,MR!C:C,0))</f>
        <v>4.0360139495254099</v>
      </c>
      <c r="Y105" s="204">
        <f>INDEX(MR!U:U,MATCH('IMO 2020_Operator''s Comment'!E105,MR!C:C,0))</f>
        <v>21.57363894952541</v>
      </c>
      <c r="Z105" s="204">
        <f>INDEX(MR!V:V,MATCH('IMO 2020_Operator''s Comment'!E105,MR!C:C,0))</f>
        <v>30.72476140517141</v>
      </c>
      <c r="AA105" s="204">
        <f>INDEX(MR!W:W,MATCH('IMO 2020_Operator''s Comment'!E105,MR!C:C,0))</f>
        <v>32.250599156668663</v>
      </c>
      <c r="AB105" s="204">
        <f t="shared" si="43"/>
        <v>18.753166196585017</v>
      </c>
      <c r="AC105" s="204">
        <f>IFERROR(INDEX('Monthly_Consumption _Trend'!R:R,MATCH('IMO 2020_Operator''s Comment'!D105,'Monthly_Consumption _Trend'!D:D,0))/30,"")</f>
        <v>13.788500000000001</v>
      </c>
      <c r="AD105" s="204">
        <f t="shared" si="45"/>
        <v>13.788500000000001</v>
      </c>
      <c r="AF105" s="205">
        <f t="shared" si="58"/>
        <v>0.90682051771088301</v>
      </c>
      <c r="AG105" s="205">
        <f t="shared" si="44"/>
        <v>9.3179482289116988E-2</v>
      </c>
      <c r="AH105" s="205"/>
      <c r="AI105" s="205"/>
      <c r="AJ105" s="204">
        <f t="shared" si="46"/>
        <v>1268.5420000000001</v>
      </c>
      <c r="AK105" s="204">
        <f t="shared" si="47"/>
        <v>841.09850000000006</v>
      </c>
      <c r="AL105" s="204">
        <f t="shared" si="48"/>
        <v>427.44350000000003</v>
      </c>
      <c r="AM105" s="204">
        <f t="shared" si="49"/>
        <v>206.82750000000001</v>
      </c>
      <c r="AN105" s="206">
        <v>3</v>
      </c>
      <c r="AO105" s="264" t="s">
        <v>746</v>
      </c>
      <c r="AP105" s="264">
        <v>1</v>
      </c>
      <c r="AQ105" s="264">
        <v>1</v>
      </c>
      <c r="AR105" s="269"/>
      <c r="AT105" s="204">
        <f t="shared" si="50"/>
        <v>427.44350000000003</v>
      </c>
      <c r="AU105" s="204">
        <f t="shared" si="51"/>
        <v>275.77000000000004</v>
      </c>
      <c r="AV105" s="204">
        <f t="shared" si="52"/>
        <v>206.82750000000001</v>
      </c>
      <c r="AW105" s="207" t="s">
        <v>529</v>
      </c>
      <c r="AY105" s="207" t="str">
        <f t="shared" si="29"/>
        <v>Okay</v>
      </c>
      <c r="AZ105" s="207" t="str">
        <f t="shared" si="29"/>
        <v>Okay</v>
      </c>
      <c r="BA105" s="207" t="str">
        <f t="shared" si="29"/>
        <v>Okay</v>
      </c>
      <c r="BC105" s="191">
        <f t="shared" si="53"/>
        <v>0</v>
      </c>
      <c r="BD105" s="191">
        <f t="shared" si="53"/>
        <v>0</v>
      </c>
      <c r="BE105" s="191">
        <f t="shared" si="54"/>
        <v>0</v>
      </c>
      <c r="BF105" s="140"/>
      <c r="BH105" s="288">
        <v>428</v>
      </c>
      <c r="BI105" s="286" t="s">
        <v>612</v>
      </c>
      <c r="BJ105" s="288">
        <v>304</v>
      </c>
      <c r="BK105" s="286" t="s">
        <v>612</v>
      </c>
      <c r="BL105" s="287">
        <f>BJ105</f>
        <v>304</v>
      </c>
      <c r="BM105" s="286" t="s">
        <v>612</v>
      </c>
      <c r="BN105" s="288"/>
      <c r="BO105" s="288"/>
      <c r="BP105" s="288"/>
      <c r="BQ105" s="288"/>
      <c r="BR105" s="288"/>
      <c r="BS105" s="288"/>
      <c r="BT105" s="286" t="s">
        <v>612</v>
      </c>
      <c r="BU105" s="288"/>
      <c r="BV105" s="288"/>
      <c r="BX105" s="288"/>
      <c r="BY105" s="286" t="s">
        <v>612</v>
      </c>
      <c r="BZ105" s="288"/>
      <c r="CA105" s="288"/>
      <c r="CB105" s="288"/>
      <c r="CC105" s="288"/>
      <c r="CG105" s="192">
        <f t="shared" si="34"/>
        <v>0</v>
      </c>
      <c r="CH105" s="192" t="str">
        <f>INDEX('[2]Tank Cleaning Status'!$P:$P, MATCH(E105,'[2]Tank Cleaning Status'!$E:$E,0))</f>
        <v>No</v>
      </c>
      <c r="CI105" s="192">
        <f t="shared" si="35"/>
        <v>0</v>
      </c>
      <c r="CJ105" s="192" t="str">
        <f>INDEX('[2]Tank Cleaning Status'!$R:$R, MATCH(E105,'[2]Tank Cleaning Status'!$E:$E,0))</f>
        <v>No</v>
      </c>
      <c r="CK105" s="192">
        <f t="shared" si="36"/>
        <v>0</v>
      </c>
      <c r="CL105" s="192" t="str">
        <f>INDEX('[2]Tank Cleaning Status'!$T:$T, MATCH(E105,'[2]Tank Cleaning Status'!$E:$E,0))</f>
        <v>No</v>
      </c>
      <c r="CM105" s="192">
        <f t="shared" si="37"/>
        <v>0</v>
      </c>
      <c r="CN105" s="192">
        <f>INDEX('[2]Tank Cleaning Status'!$V:$V, MATCH(E105,'[2]Tank Cleaning Status'!$E:$E,0))</f>
        <v>0</v>
      </c>
      <c r="CO105" s="192">
        <f t="shared" si="38"/>
        <v>0</v>
      </c>
      <c r="CP105" s="192">
        <f>INDEX('[2]Tank Cleaning Status'!$X:$X, MATCH(E105,'[2]Tank Cleaning Status'!$E:$E,0))</f>
        <v>0</v>
      </c>
      <c r="CQ105" s="207"/>
      <c r="CR105" s="192">
        <f t="shared" si="39"/>
        <v>0</v>
      </c>
      <c r="CS105" s="192" t="str">
        <f>INDEX('[2]Tank Cleaning Status'!$AA:$AA, MATCH(E105,'[2]Tank Cleaning Status'!$E:$E,0))</f>
        <v>No</v>
      </c>
      <c r="CT105" s="192">
        <f t="shared" si="40"/>
        <v>0</v>
      </c>
      <c r="CU105" s="192">
        <f>INDEX('[2]Tank Cleaning Status'!$AC:$AC, MATCH(E105,'[2]Tank Cleaning Status'!$E:$E,0))</f>
        <v>0</v>
      </c>
      <c r="CV105" s="207"/>
      <c r="CW105" s="192">
        <f t="shared" si="41"/>
        <v>0</v>
      </c>
      <c r="CX105" s="192" t="str">
        <f>INDEX('[2]Tank Cleaning Status'!$AF:$AF, MATCH(E105,'[2]Tank Cleaning Status'!$E:$E,0))</f>
        <v>No</v>
      </c>
      <c r="CY105" s="192">
        <f t="shared" si="42"/>
        <v>0</v>
      </c>
      <c r="CZ105" s="192">
        <f>INDEX('[2]Tank Cleaning Status'!$AH:$AH, MATCH(E105,'[2]Tank Cleaning Status'!$E:$E,0))</f>
        <v>0</v>
      </c>
      <c r="DA105" s="192"/>
      <c r="DB105" s="192">
        <f>INDEX('[2]Tank Cleaning Status'!$AJ:$AJ, MATCH(E105,'[2]Tank Cleaning Status'!$E:$E,0))</f>
        <v>0</v>
      </c>
    </row>
    <row r="106" spans="1:106" s="202" customFormat="1" ht="26.25" x14ac:dyDescent="0.25">
      <c r="A106" s="248" t="str">
        <f>INDEX('[4]Handy -MR - LR2 Operators'!$H:$H,MATCH(E106,'[4]Handy -MR - LR2 Operators'!$B:$B,0))</f>
        <v>TSE</v>
      </c>
      <c r="B106" s="248" t="s">
        <v>429</v>
      </c>
      <c r="C106" s="137" t="s">
        <v>382</v>
      </c>
      <c r="D106" s="137">
        <v>9447732</v>
      </c>
      <c r="E106" s="140" t="s">
        <v>625</v>
      </c>
      <c r="F106" s="140"/>
      <c r="G106" s="238"/>
      <c r="H106" s="236">
        <f>IFERROR(INDEX(RemainingOnBoard_RAW!U:U,MATCH('IMO 2020_Operator''s Comment'!D106,RemainingOnBoard_RAW!B:B,0))," ")</f>
        <v>43780.458333333336</v>
      </c>
      <c r="I106" s="186">
        <f>IFERROR(INDEX(RemainingOnBoard_RAW!V:V,MATCH('IMO 2020_Operator''s Comment'!D106,RemainingOnBoard_RAW!B:B,0))," ")</f>
        <v>136.25</v>
      </c>
      <c r="J106" s="201">
        <f>IFERROR(INDEX(RemainingOnBoard_RAW!W:W,MATCH('IMO 2020_Operator''s Comment'!D106,RemainingOnBoard_RAW!B:B,0)),"")</f>
        <v>0</v>
      </c>
      <c r="K106" s="201">
        <f>IFERROR(INDEX(RemainingOnBoard_RAW!X:X,MATCH('IMO 2020_Operator''s Comment'!D106,RemainingOnBoard_RAW!B:B,0)),"")</f>
        <v>0</v>
      </c>
      <c r="L106" s="201">
        <f>IFERROR(INDEX(RemainingOnBoard_RAW!Y:Y,MATCH('IMO 2020_Operator''s Comment'!D106,RemainingOnBoard_RAW!B:B,0)),"")</f>
        <v>201.52</v>
      </c>
      <c r="M106" s="201"/>
      <c r="N106" s="201">
        <f>IFERROR(INDEX(RemainingOnBoard_RAW!AJ:AJ,MATCH('IMO 2020_Operator''s Comment'!D106,RemainingOnBoard_RAW!B:B,0))," ")</f>
        <v>3693.88</v>
      </c>
      <c r="O106" s="201">
        <f>IFERROR(INDEX(RemainingOnBoard_RAW!AK:AK,MATCH('IMO 2020_Operator''s Comment'!D106,RemainingOnBoard_RAW!B:B,0))," ")</f>
        <v>0</v>
      </c>
      <c r="P106" s="201">
        <f>IFERROR(INDEX(RemainingOnBoard_RAW!AL:AL,MATCH('IMO 2020_Operator''s Comment'!D106,RemainingOnBoard_RAW!B:B,0))," ")</f>
        <v>0</v>
      </c>
      <c r="Q106" s="201">
        <f>IFERROR(INDEX(RemainingOnBoard_RAW!AM:AM,MATCH('IMO 2020_Operator''s Comment'!D106,RemainingOnBoard_RAW!B:B,0))," ")</f>
        <v>575.38400000000001</v>
      </c>
      <c r="S106" s="203">
        <v>0.45</v>
      </c>
      <c r="T106" s="203">
        <v>0.05</v>
      </c>
      <c r="U106" s="203">
        <v>0.17499999999999999</v>
      </c>
      <c r="V106" s="203">
        <v>0.32500000000000001</v>
      </c>
      <c r="X106" s="204">
        <f>INDEX(MR!T:T,MATCH('IMO 2020_Operator''s Comment'!E106,MR!C:C,0))</f>
        <v>2.5675423550673506</v>
      </c>
      <c r="Y106" s="204">
        <f>INDEX(MR!U:U,MATCH('IMO 2020_Operator''s Comment'!E106,MR!C:C,0))</f>
        <v>20.332779855067351</v>
      </c>
      <c r="Z106" s="204">
        <f>INDEX(MR!V:V,MATCH('IMO 2020_Operator''s Comment'!E106,MR!C:C,0))</f>
        <v>27.618079756945516</v>
      </c>
      <c r="AA106" s="204">
        <f>INDEX(MR!W:W,MATCH('IMO 2020_Operator''s Comment'!E106,MR!C:C,0))</f>
        <v>28.806472140173465</v>
      </c>
      <c r="AB106" s="204">
        <f t="shared" si="43"/>
        <v>16.367300455555515</v>
      </c>
      <c r="AC106" s="204">
        <f>IFERROR(INDEX('Monthly_Consumption _Trend'!R:R,MATCH('IMO 2020_Operator''s Comment'!D106,'Monthly_Consumption _Trend'!D:D,0))/30,"")</f>
        <v>11.864413333333335</v>
      </c>
      <c r="AD106" s="204">
        <f t="shared" si="45"/>
        <v>11.864413333333335</v>
      </c>
      <c r="AF106" s="205">
        <f t="shared" si="58"/>
        <v>0.86522641841778813</v>
      </c>
      <c r="AG106" s="205">
        <f t="shared" si="44"/>
        <v>0.13477358158221187</v>
      </c>
      <c r="AH106" s="205"/>
      <c r="AI106" s="205"/>
      <c r="AJ106" s="204">
        <f t="shared" si="46"/>
        <v>1091.5260266666669</v>
      </c>
      <c r="AK106" s="204">
        <f t="shared" si="47"/>
        <v>723.7292133333334</v>
      </c>
      <c r="AL106" s="204">
        <f t="shared" si="48"/>
        <v>367.79681333333338</v>
      </c>
      <c r="AM106" s="204">
        <f t="shared" si="49"/>
        <v>177.96620000000001</v>
      </c>
      <c r="AN106" s="206">
        <v>3</v>
      </c>
      <c r="AO106" s="264" t="str">
        <f>INDEX([1]MR!$D:$D,MATCH(E106,[1]MR!$B:$B,0))</f>
        <v>3 pcs. 359,8/ 490,6/ 252,2</v>
      </c>
      <c r="AP106" s="264" t="str">
        <f>INDEX([1]MR!$E:$E,MATCH(E106,[1]MR!$B:$B,0))</f>
        <v>1 pc. 37,7</v>
      </c>
      <c r="AQ106" s="264" t="str">
        <f>INDEX([1]MR!$F:$F,MATCH(E106,[1]MR!$B:$B,0))</f>
        <v>2 pcs. 35,9/ 35,9</v>
      </c>
      <c r="AR106" s="269">
        <f>INDEX([1]MR!$J:$J,MATCH(E106,[1]MR!$B:$B,0))</f>
        <v>0.9</v>
      </c>
      <c r="AT106" s="204">
        <f t="shared" si="50"/>
        <v>367.79681333333338</v>
      </c>
      <c r="AU106" s="204">
        <f t="shared" si="51"/>
        <v>237.28826666666669</v>
      </c>
      <c r="AV106" s="204">
        <f t="shared" si="52"/>
        <v>177.96620000000001</v>
      </c>
      <c r="AW106" s="207" t="s">
        <v>529</v>
      </c>
      <c r="AY106" s="207" t="str">
        <f t="shared" si="29"/>
        <v>Okay</v>
      </c>
      <c r="AZ106" s="207" t="str">
        <f t="shared" si="29"/>
        <v>Okay</v>
      </c>
      <c r="BA106" s="207" t="str">
        <f t="shared" si="29"/>
        <v>Okay</v>
      </c>
      <c r="BC106" s="191">
        <f t="shared" si="53"/>
        <v>0</v>
      </c>
      <c r="BD106" s="191">
        <f t="shared" si="53"/>
        <v>0</v>
      </c>
      <c r="BE106" s="191">
        <f t="shared" si="54"/>
        <v>0</v>
      </c>
      <c r="BF106" s="140" t="s">
        <v>889</v>
      </c>
      <c r="BH106" s="288">
        <v>359.8</v>
      </c>
      <c r="BI106" s="286" t="s">
        <v>612</v>
      </c>
      <c r="BJ106" s="288">
        <v>490.6</v>
      </c>
      <c r="BK106" s="286" t="s">
        <v>612</v>
      </c>
      <c r="BL106" s="288">
        <v>252.2</v>
      </c>
      <c r="BM106" s="286" t="s">
        <v>613</v>
      </c>
      <c r="BN106" s="288"/>
      <c r="BO106" s="288"/>
      <c r="BP106" s="288"/>
      <c r="BQ106" s="288"/>
      <c r="BR106" s="288"/>
      <c r="BS106" s="288">
        <v>37.700000000000003</v>
      </c>
      <c r="BT106" s="286" t="s">
        <v>613</v>
      </c>
      <c r="BU106" s="288"/>
      <c r="BV106" s="288"/>
      <c r="BX106" s="288">
        <v>35.9</v>
      </c>
      <c r="BY106" s="286" t="s">
        <v>613</v>
      </c>
      <c r="BZ106" s="288">
        <v>35.9</v>
      </c>
      <c r="CA106" s="286" t="s">
        <v>613</v>
      </c>
      <c r="CB106" s="288"/>
      <c r="CC106" s="288"/>
      <c r="CG106" s="192">
        <f t="shared" si="34"/>
        <v>0</v>
      </c>
      <c r="CH106" s="192" t="str">
        <f>INDEX('[2]Tank Cleaning Status'!$P:$P, MATCH(E106,'[2]Tank Cleaning Status'!$E:$E,0))</f>
        <v>No</v>
      </c>
      <c r="CI106" s="192">
        <f t="shared" si="35"/>
        <v>0</v>
      </c>
      <c r="CJ106" s="192" t="str">
        <f>INDEX('[2]Tank Cleaning Status'!$R:$R, MATCH(E106,'[2]Tank Cleaning Status'!$E:$E,0))</f>
        <v>No</v>
      </c>
      <c r="CK106" s="192">
        <f t="shared" si="36"/>
        <v>0</v>
      </c>
      <c r="CL106" s="192" t="str">
        <f>INDEX('[2]Tank Cleaning Status'!$T:$T, MATCH(E106,'[2]Tank Cleaning Status'!$E:$E,0))</f>
        <v>Yes</v>
      </c>
      <c r="CM106" s="192">
        <f t="shared" si="37"/>
        <v>0</v>
      </c>
      <c r="CN106" s="192">
        <f>INDEX('[2]Tank Cleaning Status'!$V:$V, MATCH(E106,'[2]Tank Cleaning Status'!$E:$E,0))</f>
        <v>0</v>
      </c>
      <c r="CO106" s="192">
        <f t="shared" si="38"/>
        <v>0</v>
      </c>
      <c r="CP106" s="192">
        <f>INDEX('[2]Tank Cleaning Status'!$X:$X, MATCH(E106,'[2]Tank Cleaning Status'!$E:$E,0))</f>
        <v>0</v>
      </c>
      <c r="CQ106" s="207"/>
      <c r="CR106" s="192">
        <f t="shared" si="39"/>
        <v>0</v>
      </c>
      <c r="CS106" s="192" t="str">
        <f>INDEX('[2]Tank Cleaning Status'!$AA:$AA, MATCH(E106,'[2]Tank Cleaning Status'!$E:$E,0))</f>
        <v>Yes</v>
      </c>
      <c r="CT106" s="192">
        <f t="shared" si="40"/>
        <v>0</v>
      </c>
      <c r="CU106" s="192">
        <f>INDEX('[2]Tank Cleaning Status'!$AC:$AC, MATCH(E106,'[2]Tank Cleaning Status'!$E:$E,0))</f>
        <v>0</v>
      </c>
      <c r="CV106" s="207"/>
      <c r="CW106" s="192">
        <f t="shared" si="41"/>
        <v>0</v>
      </c>
      <c r="CX106" s="192" t="str">
        <f>INDEX('[2]Tank Cleaning Status'!$AF:$AF, MATCH(E106,'[2]Tank Cleaning Status'!$E:$E,0))</f>
        <v>Yes</v>
      </c>
      <c r="CY106" s="192">
        <f t="shared" si="42"/>
        <v>0</v>
      </c>
      <c r="CZ106" s="192" t="str">
        <f>INDEX('[2]Tank Cleaning Status'!$AH:$AH, MATCH(E106,'[2]Tank Cleaning Status'!$E:$E,0))</f>
        <v>Yes</v>
      </c>
      <c r="DA106" s="192"/>
      <c r="DB106" s="192">
        <f>INDEX('[2]Tank Cleaning Status'!$AJ:$AJ, MATCH(E106,'[2]Tank Cleaning Status'!$E:$E,0))</f>
        <v>0</v>
      </c>
    </row>
    <row r="107" spans="1:106" s="202" customFormat="1" ht="26.25" x14ac:dyDescent="0.25">
      <c r="A107" s="248" t="str">
        <f>INDEX('[4]Handy -MR - LR2 Operators'!$H:$H,MATCH(E107,'[4]Handy -MR - LR2 Operators'!$B:$B,0))</f>
        <v>ARA</v>
      </c>
      <c r="B107" s="248" t="s">
        <v>429</v>
      </c>
      <c r="C107" s="137" t="s">
        <v>382</v>
      </c>
      <c r="D107" s="137">
        <v>9447768</v>
      </c>
      <c r="E107" s="140" t="s">
        <v>430</v>
      </c>
      <c r="F107" s="140"/>
      <c r="G107" s="238"/>
      <c r="H107" s="236">
        <f>IFERROR(INDEX(RemainingOnBoard_RAW!U:U,MATCH('IMO 2020_Operator''s Comment'!D107,RemainingOnBoard_RAW!B:B,0))," ")</f>
        <v>43780.208333333336</v>
      </c>
      <c r="I107" s="186">
        <f>IFERROR(INDEX(RemainingOnBoard_RAW!V:V,MATCH('IMO 2020_Operator''s Comment'!D107,RemainingOnBoard_RAW!B:B,0))," ")</f>
        <v>267.52</v>
      </c>
      <c r="J107" s="201">
        <f>IFERROR(INDEX(RemainingOnBoard_RAW!W:W,MATCH('IMO 2020_Operator''s Comment'!D107,RemainingOnBoard_RAW!B:B,0)),"")</f>
        <v>0</v>
      </c>
      <c r="K107" s="201">
        <f>IFERROR(INDEX(RemainingOnBoard_RAW!X:X,MATCH('IMO 2020_Operator''s Comment'!D107,RemainingOnBoard_RAW!B:B,0)),"")</f>
        <v>0</v>
      </c>
      <c r="L107" s="201">
        <f>IFERROR(INDEX(RemainingOnBoard_RAW!Y:Y,MATCH('IMO 2020_Operator''s Comment'!D107,RemainingOnBoard_RAW!B:B,0)),"")</f>
        <v>268.58999999999997</v>
      </c>
      <c r="M107" s="201"/>
      <c r="N107" s="201">
        <f>IFERROR(INDEX(RemainingOnBoard_RAW!AJ:AJ,MATCH('IMO 2020_Operator''s Comment'!D107,RemainingOnBoard_RAW!B:B,0))," ")</f>
        <v>3793.5970000000002</v>
      </c>
      <c r="O107" s="201">
        <f>IFERROR(INDEX(RemainingOnBoard_RAW!AK:AK,MATCH('IMO 2020_Operator''s Comment'!D107,RemainingOnBoard_RAW!B:B,0))," ")</f>
        <v>0</v>
      </c>
      <c r="P107" s="201">
        <f>IFERROR(INDEX(RemainingOnBoard_RAW!AL:AL,MATCH('IMO 2020_Operator''s Comment'!D107,RemainingOnBoard_RAW!B:B,0))," ")</f>
        <v>0</v>
      </c>
      <c r="Q107" s="201">
        <f>IFERROR(INDEX(RemainingOnBoard_RAW!AM:AM,MATCH('IMO 2020_Operator''s Comment'!D107,RemainingOnBoard_RAW!B:B,0))," ")</f>
        <v>486.98099999999999</v>
      </c>
      <c r="S107" s="203">
        <v>0.45</v>
      </c>
      <c r="T107" s="203">
        <v>0.05</v>
      </c>
      <c r="U107" s="203">
        <v>0.17499999999999999</v>
      </c>
      <c r="V107" s="203">
        <v>0.32500000000000001</v>
      </c>
      <c r="X107" s="204">
        <f>INDEX(MR!T:T,MATCH('IMO 2020_Operator''s Comment'!E107,MR!C:C,0))</f>
        <v>2.5888381397096358</v>
      </c>
      <c r="Y107" s="204">
        <f>INDEX(MR!U:U,MATCH('IMO 2020_Operator''s Comment'!E107,MR!C:C,0))</f>
        <v>20.307898139709632</v>
      </c>
      <c r="Z107" s="204">
        <f>INDEX(MR!V:V,MATCH('IMO 2020_Operator''s Comment'!E107,MR!C:C,0))</f>
        <v>24.809042458771156</v>
      </c>
      <c r="AA107" s="204">
        <f>INDEX(MR!W:W,MATCH('IMO 2020_Operator''s Comment'!E107,MR!C:C,0))</f>
        <v>26.267616991329007</v>
      </c>
      <c r="AB107" s="204">
        <f t="shared" si="43"/>
        <v>15.058930022321698</v>
      </c>
      <c r="AC107" s="204">
        <f>IFERROR(INDEX('Monthly_Consumption _Trend'!R:R,MATCH('IMO 2020_Operator''s Comment'!D107,'Monthly_Consumption _Trend'!D:D,0))/30,"")</f>
        <v>12.371919999999999</v>
      </c>
      <c r="AD107" s="204">
        <f t="shared" si="45"/>
        <v>12.371919999999999</v>
      </c>
      <c r="AF107" s="205">
        <f t="shared" si="58"/>
        <v>0.88623475614741742</v>
      </c>
      <c r="AG107" s="205">
        <f t="shared" si="44"/>
        <v>0.11376524385258258</v>
      </c>
      <c r="AH107" s="205"/>
      <c r="AI107" s="205"/>
      <c r="AJ107" s="204">
        <f t="shared" si="46"/>
        <v>1138.2166399999999</v>
      </c>
      <c r="AK107" s="204">
        <f t="shared" si="47"/>
        <v>754.68711999999994</v>
      </c>
      <c r="AL107" s="204">
        <f t="shared" si="48"/>
        <v>383.52951999999999</v>
      </c>
      <c r="AM107" s="204">
        <f t="shared" si="49"/>
        <v>185.5788</v>
      </c>
      <c r="AN107" s="206">
        <v>4</v>
      </c>
      <c r="AO107" s="264" t="str">
        <f>INDEX([1]MR!$D:$D,MATCH(E107,[1]MR!$B:$B,0))</f>
        <v>4 pcs. 359,8/ 435,4/ 258,3/ 252,2</v>
      </c>
      <c r="AP107" s="264" t="str">
        <f>INDEX([1]MR!$E:$E,MATCH(E107,[1]MR!$B:$B,0))</f>
        <v>1 pc. 37,7</v>
      </c>
      <c r="AQ107" s="264" t="str">
        <f>INDEX([1]MR!$F:$F,MATCH(E107,[1]MR!$B:$B,0))</f>
        <v>2 pcs. 35,9/ 35,9</v>
      </c>
      <c r="AR107" s="269">
        <f>INDEX([1]MR!$J:$J,MATCH(E107,[1]MR!$B:$B,0))</f>
        <v>0.9</v>
      </c>
      <c r="AT107" s="204">
        <f t="shared" si="50"/>
        <v>383.52951999999999</v>
      </c>
      <c r="AU107" s="204">
        <f t="shared" si="51"/>
        <v>247.4384</v>
      </c>
      <c r="AV107" s="204">
        <f t="shared" si="52"/>
        <v>185.5788</v>
      </c>
      <c r="AW107" s="207" t="s">
        <v>529</v>
      </c>
      <c r="AY107" s="207" t="str">
        <f t="shared" si="29"/>
        <v>Okay</v>
      </c>
      <c r="AZ107" s="207" t="str">
        <f t="shared" si="29"/>
        <v>High Stock</v>
      </c>
      <c r="BA107" s="207" t="str">
        <f t="shared" si="29"/>
        <v>High Stock</v>
      </c>
      <c r="BC107" s="191">
        <f t="shared" si="53"/>
        <v>0</v>
      </c>
      <c r="BD107" s="191">
        <f t="shared" si="53"/>
        <v>20.08159999999998</v>
      </c>
      <c r="BE107" s="191">
        <f t="shared" si="54"/>
        <v>81.941199999999981</v>
      </c>
      <c r="BF107" s="140" t="s">
        <v>1003</v>
      </c>
      <c r="BH107" s="288">
        <v>359.8</v>
      </c>
      <c r="BI107" s="286" t="s">
        <v>612</v>
      </c>
      <c r="BJ107" s="288">
        <v>435.4</v>
      </c>
      <c r="BK107" s="286" t="s">
        <v>613</v>
      </c>
      <c r="BL107" s="288">
        <v>258.3</v>
      </c>
      <c r="BM107" s="286" t="s">
        <v>612</v>
      </c>
      <c r="BN107" s="288">
        <v>252.2</v>
      </c>
      <c r="BO107" s="286" t="s">
        <v>612</v>
      </c>
      <c r="BP107" s="288"/>
      <c r="BQ107" s="288"/>
      <c r="BR107" s="288"/>
      <c r="BS107" s="288">
        <v>37.700000000000003</v>
      </c>
      <c r="BT107" s="286" t="s">
        <v>612</v>
      </c>
      <c r="BU107" s="288"/>
      <c r="BV107" s="288"/>
      <c r="BX107" s="288">
        <v>35.9</v>
      </c>
      <c r="BY107" s="286" t="s">
        <v>612</v>
      </c>
      <c r="BZ107" s="288">
        <v>35.9</v>
      </c>
      <c r="CA107" s="286" t="s">
        <v>613</v>
      </c>
      <c r="CB107" s="288"/>
      <c r="CC107" s="288"/>
      <c r="CG107" s="192">
        <f t="shared" si="34"/>
        <v>0</v>
      </c>
      <c r="CH107" s="192" t="str">
        <f>INDEX('[2]Tank Cleaning Status'!$P:$P, MATCH(E107,'[2]Tank Cleaning Status'!$E:$E,0))</f>
        <v>No</v>
      </c>
      <c r="CI107" s="192">
        <f t="shared" si="35"/>
        <v>0</v>
      </c>
      <c r="CJ107" s="192" t="str">
        <f>INDEX('[2]Tank Cleaning Status'!$R:$R, MATCH(E107,'[2]Tank Cleaning Status'!$E:$E,0))</f>
        <v>Yes</v>
      </c>
      <c r="CK107" s="192">
        <f t="shared" si="36"/>
        <v>0</v>
      </c>
      <c r="CL107" s="192" t="str">
        <f>INDEX('[2]Tank Cleaning Status'!$T:$T, MATCH(E107,'[2]Tank Cleaning Status'!$E:$E,0))</f>
        <v>No</v>
      </c>
      <c r="CM107" s="192">
        <f t="shared" si="37"/>
        <v>0</v>
      </c>
      <c r="CN107" s="192" t="str">
        <f>INDEX('[2]Tank Cleaning Status'!$V:$V, MATCH(E107,'[2]Tank Cleaning Status'!$E:$E,0))</f>
        <v>No</v>
      </c>
      <c r="CO107" s="192">
        <f t="shared" si="38"/>
        <v>0</v>
      </c>
      <c r="CP107" s="192">
        <f>INDEX('[2]Tank Cleaning Status'!$X:$X, MATCH(E107,'[2]Tank Cleaning Status'!$E:$E,0))</f>
        <v>0</v>
      </c>
      <c r="CQ107" s="207"/>
      <c r="CR107" s="192">
        <f t="shared" si="39"/>
        <v>0</v>
      </c>
      <c r="CS107" s="192" t="str">
        <f>INDEX('[2]Tank Cleaning Status'!$AA:$AA, MATCH(E107,'[2]Tank Cleaning Status'!$E:$E,0))</f>
        <v>No</v>
      </c>
      <c r="CT107" s="192">
        <f t="shared" si="40"/>
        <v>0</v>
      </c>
      <c r="CU107" s="192">
        <f>INDEX('[2]Tank Cleaning Status'!$AC:$AC, MATCH(E107,'[2]Tank Cleaning Status'!$E:$E,0))</f>
        <v>0</v>
      </c>
      <c r="CV107" s="207"/>
      <c r="CW107" s="192">
        <f t="shared" si="41"/>
        <v>0</v>
      </c>
      <c r="CX107" s="192" t="str">
        <f>INDEX('[2]Tank Cleaning Status'!$AF:$AF, MATCH(E107,'[2]Tank Cleaning Status'!$E:$E,0))</f>
        <v>No</v>
      </c>
      <c r="CY107" s="192">
        <f t="shared" si="42"/>
        <v>0</v>
      </c>
      <c r="CZ107" s="192" t="str">
        <f>INDEX('[2]Tank Cleaning Status'!$AH:$AH, MATCH(E107,'[2]Tank Cleaning Status'!$E:$E,0))</f>
        <v>Yes</v>
      </c>
      <c r="DA107" s="192"/>
      <c r="DB107" s="192">
        <f>INDEX('[2]Tank Cleaning Status'!$AJ:$AJ, MATCH(E107,'[2]Tank Cleaning Status'!$E:$E,0))</f>
        <v>0</v>
      </c>
    </row>
    <row r="108" spans="1:106" s="202" customFormat="1" x14ac:dyDescent="0.25">
      <c r="A108" s="248" t="str">
        <f>INDEX('[4]Handy -MR - LR2 Operators'!$H:$H,MATCH(E108,'[4]Handy -MR - LR2 Operators'!$B:$B,0))</f>
        <v>PKU</v>
      </c>
      <c r="B108" s="248" t="s">
        <v>429</v>
      </c>
      <c r="C108" s="137" t="s">
        <v>382</v>
      </c>
      <c r="D108" s="137">
        <v>9315056</v>
      </c>
      <c r="E108" s="140" t="s">
        <v>431</v>
      </c>
      <c r="F108" s="140"/>
      <c r="G108" s="238"/>
      <c r="H108" s="236">
        <f>IFERROR(INDEX(RemainingOnBoard_RAW!U:U,MATCH('IMO 2020_Operator''s Comment'!D108,RemainingOnBoard_RAW!B:B,0))," ")</f>
        <v>43781.125</v>
      </c>
      <c r="I108" s="186">
        <f>IFERROR(INDEX(RemainingOnBoard_RAW!V:V,MATCH('IMO 2020_Operator''s Comment'!D108,RemainingOnBoard_RAW!B:B,0))," ")</f>
        <v>630.85</v>
      </c>
      <c r="J108" s="201">
        <f>IFERROR(INDEX(RemainingOnBoard_RAW!W:W,MATCH('IMO 2020_Operator''s Comment'!D108,RemainingOnBoard_RAW!B:B,0)),"")</f>
        <v>0</v>
      </c>
      <c r="K108" s="201">
        <f>IFERROR(INDEX(RemainingOnBoard_RAW!X:X,MATCH('IMO 2020_Operator''s Comment'!D108,RemainingOnBoard_RAW!B:B,0)),"")</f>
        <v>0</v>
      </c>
      <c r="L108" s="201">
        <f>IFERROR(INDEX(RemainingOnBoard_RAW!Y:Y,MATCH('IMO 2020_Operator''s Comment'!D108,RemainingOnBoard_RAW!B:B,0)),"")</f>
        <v>138.85</v>
      </c>
      <c r="M108" s="201"/>
      <c r="N108" s="201">
        <f>IFERROR(INDEX(RemainingOnBoard_RAW!AJ:AJ,MATCH('IMO 2020_Operator''s Comment'!D108,RemainingOnBoard_RAW!B:B,0))," ")</f>
        <v>2589.0909999999999</v>
      </c>
      <c r="O108" s="201">
        <f>IFERROR(INDEX(RemainingOnBoard_RAW!AK:AK,MATCH('IMO 2020_Operator''s Comment'!D108,RemainingOnBoard_RAW!B:B,0))," ")</f>
        <v>0</v>
      </c>
      <c r="P108" s="201">
        <f>IFERROR(INDEX(RemainingOnBoard_RAW!AL:AL,MATCH('IMO 2020_Operator''s Comment'!D108,RemainingOnBoard_RAW!B:B,0))," ")</f>
        <v>0</v>
      </c>
      <c r="Q108" s="201">
        <f>IFERROR(INDEX(RemainingOnBoard_RAW!AM:AM,MATCH('IMO 2020_Operator''s Comment'!D108,RemainingOnBoard_RAW!B:B,0))," ")</f>
        <v>681.59500000000003</v>
      </c>
      <c r="S108" s="203">
        <v>0.45</v>
      </c>
      <c r="T108" s="203">
        <v>0.05</v>
      </c>
      <c r="U108" s="203">
        <v>0.17499999999999999</v>
      </c>
      <c r="V108" s="203">
        <v>0.32500000000000001</v>
      </c>
      <c r="X108" s="204">
        <f>INDEX(MR!T:T,MATCH('IMO 2020_Operator''s Comment'!E108,MR!C:C,0))</f>
        <v>3.01691302064014</v>
      </c>
      <c r="Y108" s="204">
        <f>INDEX(MR!U:U,MATCH('IMO 2020_Operator''s Comment'!E108,MR!C:C,0))</f>
        <v>20.54897052064014</v>
      </c>
      <c r="Z108" s="204">
        <f>INDEX(MR!V:V,MATCH('IMO 2020_Operator''s Comment'!E108,MR!C:C,0))</f>
        <v>25.755934235251601</v>
      </c>
      <c r="AA108" s="204">
        <f>INDEX(MR!W:W,MATCH('IMO 2020_Operator''s Comment'!E108,MR!C:C,0))</f>
        <v>25.87363681641294</v>
      </c>
      <c r="AB108" s="204">
        <f t="shared" si="43"/>
        <v>15.301279841823305</v>
      </c>
      <c r="AC108" s="204">
        <f>IFERROR(INDEX('Monthly_Consumption _Trend'!R:R,MATCH('IMO 2020_Operator''s Comment'!D108,'Monthly_Consumption _Trend'!D:D,0))/30,"")</f>
        <v>8.0511033333333337</v>
      </c>
      <c r="AD108" s="204">
        <f t="shared" si="45"/>
        <v>8.0511033333333337</v>
      </c>
      <c r="AF108" s="205">
        <f t="shared" si="58"/>
        <v>0.79160488044404143</v>
      </c>
      <c r="AG108" s="205">
        <f t="shared" si="44"/>
        <v>0.20839511955595857</v>
      </c>
      <c r="AH108" s="205"/>
      <c r="AI108" s="205"/>
      <c r="AJ108" s="204">
        <f t="shared" si="46"/>
        <v>740.70150666666666</v>
      </c>
      <c r="AK108" s="204">
        <f t="shared" si="47"/>
        <v>491.11730333333338</v>
      </c>
      <c r="AL108" s="204">
        <f t="shared" si="48"/>
        <v>249.58420333333333</v>
      </c>
      <c r="AM108" s="204">
        <f t="shared" si="49"/>
        <v>120.76655000000001</v>
      </c>
      <c r="AN108" s="206">
        <v>2</v>
      </c>
      <c r="AO108" s="264" t="str">
        <f>INDEX([1]MR!$D:$D,MATCH(E108,[1]MR!$B:$B,0))</f>
        <v>2 pcs. 481.6/ 476.9</v>
      </c>
      <c r="AP108" s="264" t="str">
        <f>INDEX([1]MR!$E:$E,MATCH(E108,[1]MR!$B:$B,0))</f>
        <v>1 pc. 36.2</v>
      </c>
      <c r="AQ108" s="264" t="str">
        <f>INDEX([1]MR!$F:$F,MATCH(E108,[1]MR!$B:$B,0))</f>
        <v>2 pcs. 31.1/38.9</v>
      </c>
      <c r="AR108" s="269">
        <f>INDEX([1]MR!$J:$J,MATCH(E108,[1]MR!$B:$B,0))</f>
        <v>0.9</v>
      </c>
      <c r="AT108" s="204">
        <f t="shared" si="50"/>
        <v>249.58420333333333</v>
      </c>
      <c r="AU108" s="204">
        <f t="shared" si="51"/>
        <v>161.02206666666666</v>
      </c>
      <c r="AV108" s="204">
        <f t="shared" si="52"/>
        <v>120.76655000000001</v>
      </c>
      <c r="AW108" s="207" t="s">
        <v>529</v>
      </c>
      <c r="AY108" s="207" t="str">
        <f t="shared" si="29"/>
        <v>High Stock</v>
      </c>
      <c r="AZ108" s="207" t="str">
        <f t="shared" si="29"/>
        <v>High Stock</v>
      </c>
      <c r="BA108" s="207" t="str">
        <f t="shared" si="29"/>
        <v>High Stock</v>
      </c>
      <c r="BC108" s="191">
        <f t="shared" si="53"/>
        <v>381.26579666666669</v>
      </c>
      <c r="BD108" s="191">
        <f t="shared" si="53"/>
        <v>469.82793333333336</v>
      </c>
      <c r="BE108" s="191">
        <f t="shared" si="54"/>
        <v>510.08345000000003</v>
      </c>
      <c r="BF108" s="140" t="s">
        <v>1056</v>
      </c>
      <c r="BH108" s="288">
        <v>481.6</v>
      </c>
      <c r="BI108" s="286" t="s">
        <v>612</v>
      </c>
      <c r="BJ108" s="288">
        <v>476.9</v>
      </c>
      <c r="BK108" s="286" t="s">
        <v>612</v>
      </c>
      <c r="BL108" s="288"/>
      <c r="BM108" s="288"/>
      <c r="BN108" s="288"/>
      <c r="BO108" s="288"/>
      <c r="BP108" s="288"/>
      <c r="BQ108" s="288"/>
      <c r="BR108" s="288"/>
      <c r="BS108" s="288">
        <v>36.200000000000003</v>
      </c>
      <c r="BT108" s="286" t="s">
        <v>613</v>
      </c>
      <c r="BU108" s="288"/>
      <c r="BV108" s="288"/>
      <c r="BX108" s="288">
        <v>31.1</v>
      </c>
      <c r="BY108" s="286" t="s">
        <v>613</v>
      </c>
      <c r="BZ108" s="288">
        <v>38.9</v>
      </c>
      <c r="CA108" s="286" t="s">
        <v>613</v>
      </c>
      <c r="CB108" s="288"/>
      <c r="CC108" s="288"/>
      <c r="CG108" s="192">
        <f t="shared" si="34"/>
        <v>0</v>
      </c>
      <c r="CH108" s="192" t="str">
        <f>INDEX('[2]Tank Cleaning Status'!$P:$P, MATCH(E108,'[2]Tank Cleaning Status'!$E:$E,0))</f>
        <v>No</v>
      </c>
      <c r="CI108" s="192">
        <f t="shared" si="35"/>
        <v>0</v>
      </c>
      <c r="CJ108" s="192" t="str">
        <f>INDEX('[2]Tank Cleaning Status'!$R:$R, MATCH(E108,'[2]Tank Cleaning Status'!$E:$E,0))</f>
        <v>No</v>
      </c>
      <c r="CK108" s="192">
        <f t="shared" si="36"/>
        <v>0</v>
      </c>
      <c r="CL108" s="192">
        <f>INDEX('[2]Tank Cleaning Status'!$T:$T, MATCH(E108,'[2]Tank Cleaning Status'!$E:$E,0))</f>
        <v>0</v>
      </c>
      <c r="CM108" s="192">
        <f t="shared" si="37"/>
        <v>0</v>
      </c>
      <c r="CN108" s="192">
        <f>INDEX('[2]Tank Cleaning Status'!$V:$V, MATCH(E108,'[2]Tank Cleaning Status'!$E:$E,0))</f>
        <v>0</v>
      </c>
      <c r="CO108" s="192">
        <f t="shared" si="38"/>
        <v>0</v>
      </c>
      <c r="CP108" s="192">
        <f>INDEX('[2]Tank Cleaning Status'!$X:$X, MATCH(E108,'[2]Tank Cleaning Status'!$E:$E,0))</f>
        <v>0</v>
      </c>
      <c r="CQ108" s="207"/>
      <c r="CR108" s="192">
        <f t="shared" si="39"/>
        <v>0</v>
      </c>
      <c r="CS108" s="192" t="str">
        <f>INDEX('[2]Tank Cleaning Status'!$AA:$AA, MATCH(E108,'[2]Tank Cleaning Status'!$E:$E,0))</f>
        <v>Yes</v>
      </c>
      <c r="CT108" s="192">
        <f t="shared" si="40"/>
        <v>0</v>
      </c>
      <c r="CU108" s="192">
        <f>INDEX('[2]Tank Cleaning Status'!$AC:$AC, MATCH(E108,'[2]Tank Cleaning Status'!$E:$E,0))</f>
        <v>0</v>
      </c>
      <c r="CV108" s="207"/>
      <c r="CW108" s="192">
        <f t="shared" si="41"/>
        <v>0</v>
      </c>
      <c r="CX108" s="192" t="str">
        <f>INDEX('[2]Tank Cleaning Status'!$AF:$AF, MATCH(E108,'[2]Tank Cleaning Status'!$E:$E,0))</f>
        <v>Yes</v>
      </c>
      <c r="CY108" s="192">
        <f t="shared" si="42"/>
        <v>0</v>
      </c>
      <c r="CZ108" s="192" t="str">
        <f>INDEX('[2]Tank Cleaning Status'!$AH:$AH, MATCH(E108,'[2]Tank Cleaning Status'!$E:$E,0))</f>
        <v>Yes</v>
      </c>
      <c r="DA108" s="192"/>
      <c r="DB108" s="192">
        <f>INDEX('[2]Tank Cleaning Status'!$AJ:$AJ, MATCH(E108,'[2]Tank Cleaning Status'!$E:$E,0))</f>
        <v>0</v>
      </c>
    </row>
    <row r="109" spans="1:106" s="202" customFormat="1" ht="26.25" x14ac:dyDescent="0.25">
      <c r="A109" s="248" t="s">
        <v>1028</v>
      </c>
      <c r="B109" s="248" t="s">
        <v>429</v>
      </c>
      <c r="C109" s="137" t="s">
        <v>382</v>
      </c>
      <c r="D109" s="137">
        <v>9314911</v>
      </c>
      <c r="E109" s="140" t="s">
        <v>432</v>
      </c>
      <c r="F109" s="140"/>
      <c r="G109" s="238"/>
      <c r="H109" s="236">
        <f>IFERROR(INDEX(RemainingOnBoard_RAW!U:U,MATCH('IMO 2020_Operator''s Comment'!D109,RemainingOnBoard_RAW!B:B,0))," ")</f>
        <v>43781.395833333336</v>
      </c>
      <c r="I109" s="186">
        <f>IFERROR(INDEX(RemainingOnBoard_RAW!V:V,MATCH('IMO 2020_Operator''s Comment'!D109,RemainingOnBoard_RAW!B:B,0))," ")</f>
        <v>99.18</v>
      </c>
      <c r="J109" s="201">
        <f>IFERROR(INDEX(RemainingOnBoard_RAW!W:W,MATCH('IMO 2020_Operator''s Comment'!D109,RemainingOnBoard_RAW!B:B,0)),"")</f>
        <v>106.8</v>
      </c>
      <c r="K109" s="201">
        <f>IFERROR(INDEX(RemainingOnBoard_RAW!X:X,MATCH('IMO 2020_Operator''s Comment'!D109,RemainingOnBoard_RAW!B:B,0)),"")</f>
        <v>0</v>
      </c>
      <c r="L109" s="201">
        <f>IFERROR(INDEX(RemainingOnBoard_RAW!Y:Y,MATCH('IMO 2020_Operator''s Comment'!D109,RemainingOnBoard_RAW!B:B,0)),"")</f>
        <v>158.49</v>
      </c>
      <c r="M109" s="201"/>
      <c r="N109" s="201">
        <f>IFERROR(INDEX(RemainingOnBoard_RAW!AJ:AJ,MATCH('IMO 2020_Operator''s Comment'!D109,RemainingOnBoard_RAW!B:B,0))," ")</f>
        <v>4083.9229999999998</v>
      </c>
      <c r="O109" s="201">
        <f>IFERROR(INDEX(RemainingOnBoard_RAW!AK:AK,MATCH('IMO 2020_Operator''s Comment'!D109,RemainingOnBoard_RAW!B:B,0))," ")</f>
        <v>14.82</v>
      </c>
      <c r="P109" s="201">
        <f>IFERROR(INDEX(RemainingOnBoard_RAW!AL:AL,MATCH('IMO 2020_Operator''s Comment'!D109,RemainingOnBoard_RAW!B:B,0))," ")</f>
        <v>0</v>
      </c>
      <c r="Q109" s="201">
        <f>IFERROR(INDEX(RemainingOnBoard_RAW!AM:AM,MATCH('IMO 2020_Operator''s Comment'!D109,RemainingOnBoard_RAW!B:B,0))," ")</f>
        <v>220.81</v>
      </c>
      <c r="S109" s="203">
        <v>0.45</v>
      </c>
      <c r="T109" s="203">
        <v>0.05</v>
      </c>
      <c r="U109" s="203">
        <v>0.17499999999999999</v>
      </c>
      <c r="V109" s="203">
        <v>0.32500000000000001</v>
      </c>
      <c r="X109" s="204">
        <f>INDEX(MR!T:T,MATCH('IMO 2020_Operator''s Comment'!E109,MR!C:C,0))</f>
        <v>2.7081850030502865</v>
      </c>
      <c r="Y109" s="204">
        <f>INDEX(MR!U:U,MATCH('IMO 2020_Operator''s Comment'!E109,MR!C:C,0))</f>
        <v>20.04898250305029</v>
      </c>
      <c r="Z109" s="204">
        <f>INDEX(MR!V:V,MATCH('IMO 2020_Operator''s Comment'!E109,MR!C:C,0))</f>
        <v>24.194021376703233</v>
      </c>
      <c r="AA109" s="204">
        <f>INDEX(MR!W:W,MATCH('IMO 2020_Operator''s Comment'!E109,MR!C:C,0))</f>
        <v>25.401343540408334</v>
      </c>
      <c r="AB109" s="204">
        <f t="shared" si="43"/>
        <v>14.710522768080917</v>
      </c>
      <c r="AC109" s="204">
        <f>IFERROR(INDEX('Monthly_Consumption _Trend'!R:R,MATCH('IMO 2020_Operator''s Comment'!D109,'Monthly_Consumption _Trend'!D:D,0))/30,"")</f>
        <v>12.524676666666666</v>
      </c>
      <c r="AD109" s="204">
        <f t="shared" si="45"/>
        <v>12.524676666666666</v>
      </c>
      <c r="AF109" s="205">
        <f t="shared" si="58"/>
        <v>0.9454503741475101</v>
      </c>
      <c r="AG109" s="205">
        <f t="shared" si="44"/>
        <v>5.4549625852489902E-2</v>
      </c>
      <c r="AH109" s="205"/>
      <c r="AI109" s="205"/>
      <c r="AJ109" s="204">
        <f t="shared" si="46"/>
        <v>1152.2702533333334</v>
      </c>
      <c r="AK109" s="204">
        <f t="shared" si="47"/>
        <v>764.00527666666665</v>
      </c>
      <c r="AL109" s="204">
        <f t="shared" si="48"/>
        <v>388.26497666666666</v>
      </c>
      <c r="AM109" s="204">
        <f t="shared" si="49"/>
        <v>187.87015</v>
      </c>
      <c r="AN109" s="206">
        <v>4</v>
      </c>
      <c r="AO109" s="264" t="str">
        <f>INDEX([1]MR!$D:$D,MATCH(E109,[1]MR!$B:$B,0))</f>
        <v>4 pcs. 176,8/ 176,8/ 554,1/ 449,4</v>
      </c>
      <c r="AP109" s="264" t="str">
        <f>INDEX([1]MR!$E:$E,MATCH(E109,[1]MR!$B:$B,0))</f>
        <v>1 pc. 32,6</v>
      </c>
      <c r="AQ109" s="264" t="str">
        <f>INDEX([1]MR!$F:$F,MATCH(E109,[1]MR!$B:$B,0))</f>
        <v>2 pcs. 29,6/ 29,6</v>
      </c>
      <c r="AR109" s="269">
        <f>INDEX([1]MR!$J:$J,MATCH(E109,[1]MR!$B:$B,0))</f>
        <v>0.9</v>
      </c>
      <c r="AT109" s="204">
        <f t="shared" si="50"/>
        <v>388.26497666666666</v>
      </c>
      <c r="AU109" s="204">
        <f t="shared" si="51"/>
        <v>250.49353333333332</v>
      </c>
      <c r="AV109" s="204">
        <f t="shared" si="52"/>
        <v>187.87015</v>
      </c>
      <c r="AW109" s="207" t="s">
        <v>529</v>
      </c>
      <c r="AY109" s="207" t="str">
        <f t="shared" si="29"/>
        <v>Okay</v>
      </c>
      <c r="AZ109" s="207" t="str">
        <f t="shared" si="29"/>
        <v>Okay</v>
      </c>
      <c r="BA109" s="207" t="str">
        <f t="shared" si="29"/>
        <v>Okay</v>
      </c>
      <c r="BC109" s="191">
        <f t="shared" si="53"/>
        <v>0</v>
      </c>
      <c r="BD109" s="191">
        <f t="shared" si="53"/>
        <v>0</v>
      </c>
      <c r="BE109" s="191">
        <f t="shared" si="54"/>
        <v>0</v>
      </c>
      <c r="BF109" s="140"/>
      <c r="BH109" s="288">
        <v>176.8</v>
      </c>
      <c r="BI109" s="286" t="s">
        <v>613</v>
      </c>
      <c r="BJ109" s="288">
        <v>176.8</v>
      </c>
      <c r="BK109" s="286" t="s">
        <v>613</v>
      </c>
      <c r="BL109" s="288">
        <v>554.1</v>
      </c>
      <c r="BM109" s="286" t="s">
        <v>612</v>
      </c>
      <c r="BN109" s="288">
        <v>449.4</v>
      </c>
      <c r="BO109" s="286" t="s">
        <v>613</v>
      </c>
      <c r="BP109" s="288"/>
      <c r="BQ109" s="288"/>
      <c r="BR109" s="288"/>
      <c r="BS109" s="288">
        <v>32.6</v>
      </c>
      <c r="BT109" s="286" t="s">
        <v>613</v>
      </c>
      <c r="BU109" s="288"/>
      <c r="BV109" s="288"/>
      <c r="BX109" s="288">
        <v>29.6</v>
      </c>
      <c r="BY109" s="286" t="s">
        <v>612</v>
      </c>
      <c r="BZ109" s="288">
        <v>29.6</v>
      </c>
      <c r="CA109" s="286" t="s">
        <v>613</v>
      </c>
      <c r="CB109" s="288"/>
      <c r="CC109" s="288"/>
      <c r="CG109" s="192">
        <f t="shared" si="34"/>
        <v>0</v>
      </c>
      <c r="CH109" s="192" t="str">
        <f>INDEX('[2]Tank Cleaning Status'!$P:$P, MATCH(E109,'[2]Tank Cleaning Status'!$E:$E,0))</f>
        <v>Yes</v>
      </c>
      <c r="CI109" s="192">
        <f t="shared" si="35"/>
        <v>0</v>
      </c>
      <c r="CJ109" s="192" t="str">
        <f>INDEX('[2]Tank Cleaning Status'!$R:$R, MATCH(E109,'[2]Tank Cleaning Status'!$E:$E,0))</f>
        <v>Yes</v>
      </c>
      <c r="CK109" s="192">
        <f t="shared" si="36"/>
        <v>0</v>
      </c>
      <c r="CL109" s="192" t="str">
        <f>INDEX('[2]Tank Cleaning Status'!$T:$T, MATCH(E109,'[2]Tank Cleaning Status'!$E:$E,0))</f>
        <v>No</v>
      </c>
      <c r="CM109" s="192">
        <f t="shared" si="37"/>
        <v>0</v>
      </c>
      <c r="CN109" s="192" t="str">
        <f>INDEX('[2]Tank Cleaning Status'!$V:$V, MATCH(E109,'[2]Tank Cleaning Status'!$E:$E,0))</f>
        <v>Yes</v>
      </c>
      <c r="CO109" s="192">
        <f t="shared" si="38"/>
        <v>0</v>
      </c>
      <c r="CP109" s="192">
        <f>INDEX('[2]Tank Cleaning Status'!$X:$X, MATCH(E109,'[2]Tank Cleaning Status'!$E:$E,0))</f>
        <v>0</v>
      </c>
      <c r="CQ109" s="207"/>
      <c r="CR109" s="192">
        <f t="shared" si="39"/>
        <v>0</v>
      </c>
      <c r="CS109" s="192" t="str">
        <f>INDEX('[2]Tank Cleaning Status'!$AA:$AA, MATCH(E109,'[2]Tank Cleaning Status'!$E:$E,0))</f>
        <v>Yes</v>
      </c>
      <c r="CT109" s="192">
        <f t="shared" si="40"/>
        <v>0</v>
      </c>
      <c r="CU109" s="192">
        <f>INDEX('[2]Tank Cleaning Status'!$AC:$AC, MATCH(E109,'[2]Tank Cleaning Status'!$E:$E,0))</f>
        <v>0</v>
      </c>
      <c r="CV109" s="207"/>
      <c r="CW109" s="192">
        <f t="shared" si="41"/>
        <v>0</v>
      </c>
      <c r="CX109" s="192" t="str">
        <f>INDEX('[2]Tank Cleaning Status'!$AF:$AF, MATCH(E109,'[2]Tank Cleaning Status'!$E:$E,0))</f>
        <v>No</v>
      </c>
      <c r="CY109" s="192">
        <f t="shared" si="42"/>
        <v>0</v>
      </c>
      <c r="CZ109" s="192" t="str">
        <f>INDEX('[2]Tank Cleaning Status'!$AH:$AH, MATCH(E109,'[2]Tank Cleaning Status'!$E:$E,0))</f>
        <v>Yes</v>
      </c>
      <c r="DA109" s="192"/>
      <c r="DB109" s="192">
        <f>INDEX('[2]Tank Cleaning Status'!$AJ:$AJ, MATCH(E109,'[2]Tank Cleaning Status'!$E:$E,0))</f>
        <v>0</v>
      </c>
    </row>
    <row r="110" spans="1:106" s="202" customFormat="1" ht="26.25" x14ac:dyDescent="0.25">
      <c r="A110" s="248" t="str">
        <f>INDEX('[4]Handy -MR - LR2 Operators'!$H:$H,MATCH(E110,'[4]Handy -MR - LR2 Operators'!$B:$B,0))</f>
        <v>NSR</v>
      </c>
      <c r="B110" s="248" t="s">
        <v>429</v>
      </c>
      <c r="C110" s="137" t="s">
        <v>382</v>
      </c>
      <c r="D110" s="137">
        <v>9544592</v>
      </c>
      <c r="E110" s="140" t="s">
        <v>433</v>
      </c>
      <c r="F110" s="140"/>
      <c r="G110" s="238"/>
      <c r="H110" s="236">
        <f>IFERROR(INDEX(RemainingOnBoard_RAW!U:U,MATCH('IMO 2020_Operator''s Comment'!D110,RemainingOnBoard_RAW!B:B,0))," ")</f>
        <v>43780.458333333336</v>
      </c>
      <c r="I110" s="186">
        <f>IFERROR(INDEX(RemainingOnBoard_RAW!V:V,MATCH('IMO 2020_Operator''s Comment'!D110,RemainingOnBoard_RAW!B:B,0))," ")</f>
        <v>328.58</v>
      </c>
      <c r="J110" s="201">
        <f>IFERROR(INDEX(RemainingOnBoard_RAW!W:W,MATCH('IMO 2020_Operator''s Comment'!D110,RemainingOnBoard_RAW!B:B,0)),"")</f>
        <v>400.46</v>
      </c>
      <c r="K110" s="201">
        <f>IFERROR(INDEX(RemainingOnBoard_RAW!X:X,MATCH('IMO 2020_Operator''s Comment'!D110,RemainingOnBoard_RAW!B:B,0)),"")</f>
        <v>0</v>
      </c>
      <c r="L110" s="201">
        <f>IFERROR(INDEX(RemainingOnBoard_RAW!Y:Y,MATCH('IMO 2020_Operator''s Comment'!D110,RemainingOnBoard_RAW!B:B,0)),"")</f>
        <v>183.2</v>
      </c>
      <c r="M110" s="201"/>
      <c r="N110" s="201">
        <f>IFERROR(INDEX(RemainingOnBoard_RAW!AJ:AJ,MATCH('IMO 2020_Operator''s Comment'!D110,RemainingOnBoard_RAW!B:B,0))," ")</f>
        <v>3103.05</v>
      </c>
      <c r="O110" s="201">
        <f>IFERROR(INDEX(RemainingOnBoard_RAW!AK:AK,MATCH('IMO 2020_Operator''s Comment'!D110,RemainingOnBoard_RAW!B:B,0))," ")</f>
        <v>0</v>
      </c>
      <c r="P110" s="201">
        <f>IFERROR(INDEX(RemainingOnBoard_RAW!AL:AL,MATCH('IMO 2020_Operator''s Comment'!D110,RemainingOnBoard_RAW!B:B,0))," ")</f>
        <v>0</v>
      </c>
      <c r="Q110" s="201">
        <f>IFERROR(INDEX(RemainingOnBoard_RAW!AM:AM,MATCH('IMO 2020_Operator''s Comment'!D110,RemainingOnBoard_RAW!B:B,0))," ")</f>
        <v>346.57</v>
      </c>
      <c r="S110" s="203">
        <v>0.45</v>
      </c>
      <c r="T110" s="203">
        <v>0.05</v>
      </c>
      <c r="U110" s="203">
        <v>0.17499999999999999</v>
      </c>
      <c r="V110" s="203">
        <v>0.32500000000000001</v>
      </c>
      <c r="X110" s="204">
        <f>INDEX(MR!T:T,MATCH('IMO 2020_Operator''s Comment'!E110,MR!C:C,0))</f>
        <v>2.8094790324593042</v>
      </c>
      <c r="Y110" s="204">
        <f>INDEX(MR!U:U,MATCH('IMO 2020_Operator''s Comment'!E110,MR!C:C,0))</f>
        <v>20.021959032459304</v>
      </c>
      <c r="Z110" s="204">
        <f>INDEX(MR!V:V,MATCH('IMO 2020_Operator''s Comment'!E110,MR!C:C,0))</f>
        <v>22.57210657132725</v>
      </c>
      <c r="AA110" s="204">
        <f>INDEX(MR!W:W,MATCH('IMO 2020_Operator''s Comment'!E110,MR!C:C,0))</f>
        <v>23.159379799434141</v>
      </c>
      <c r="AB110" s="204">
        <f t="shared" si="43"/>
        <v>13.742280601028018</v>
      </c>
      <c r="AC110" s="204">
        <f>IFERROR(INDEX('Monthly_Consumption _Trend'!R:R,MATCH('IMO 2020_Operator''s Comment'!D110,'Monthly_Consumption _Trend'!D:D,0))/30,"")</f>
        <v>10.343500000000001</v>
      </c>
      <c r="AD110" s="204">
        <f t="shared" si="45"/>
        <v>10.343500000000001</v>
      </c>
      <c r="AF110" s="205">
        <f t="shared" si="58"/>
        <v>0.89953386170070904</v>
      </c>
      <c r="AG110" s="205">
        <f t="shared" si="44"/>
        <v>0.10046613829929096</v>
      </c>
      <c r="AH110" s="205"/>
      <c r="AI110" s="205"/>
      <c r="AJ110" s="204">
        <f t="shared" si="46"/>
        <v>951.60200000000009</v>
      </c>
      <c r="AK110" s="204">
        <f t="shared" si="47"/>
        <v>630.95350000000008</v>
      </c>
      <c r="AL110" s="204">
        <f t="shared" si="48"/>
        <v>320.64850000000001</v>
      </c>
      <c r="AM110" s="204">
        <f t="shared" si="49"/>
        <v>155.1525</v>
      </c>
      <c r="AN110" s="206">
        <v>4</v>
      </c>
      <c r="AO110" s="264" t="str">
        <f>INDEX([1]MR!$D:$D,MATCH(E110,[1]MR!$B:$B,0))</f>
        <v>4 pcs. 737,4/ 456,8/ 621,0/ 406,3</v>
      </c>
      <c r="AP110" s="264" t="str">
        <f>INDEX([1]MR!$E:$E,MATCH(E110,[1]MR!$B:$B,0))</f>
        <v>2pcs. 20.9/9.4</v>
      </c>
      <c r="AQ110" s="264" t="str">
        <f>INDEX([1]MR!$F:$F,MATCH(E110,[1]MR!$B:$B,0))</f>
        <v>2pcs.  21.7/9.6</v>
      </c>
      <c r="AR110" s="269">
        <f>INDEX([1]MR!$J:$J,MATCH(E110,[1]MR!$B:$B,0))</f>
        <v>0.95</v>
      </c>
      <c r="AT110" s="204">
        <f t="shared" si="50"/>
        <v>320.64850000000001</v>
      </c>
      <c r="AU110" s="204">
        <f t="shared" si="51"/>
        <v>206.87</v>
      </c>
      <c r="AV110" s="204">
        <f t="shared" si="52"/>
        <v>155.1525</v>
      </c>
      <c r="AW110" s="207" t="s">
        <v>529</v>
      </c>
      <c r="AY110" s="207" t="str">
        <f t="shared" si="29"/>
        <v>High Stock</v>
      </c>
      <c r="AZ110" s="207" t="str">
        <f t="shared" si="29"/>
        <v>High Stock</v>
      </c>
      <c r="BA110" s="207" t="str">
        <f t="shared" si="29"/>
        <v>High Stock</v>
      </c>
      <c r="BC110" s="191">
        <f t="shared" si="53"/>
        <v>7.9314999999999714</v>
      </c>
      <c r="BD110" s="191">
        <f t="shared" si="53"/>
        <v>121.70999999999998</v>
      </c>
      <c r="BE110" s="191">
        <f t="shared" si="54"/>
        <v>173.42749999999998</v>
      </c>
      <c r="BF110" s="264" t="s">
        <v>1071</v>
      </c>
      <c r="BH110" s="288">
        <v>737.4</v>
      </c>
      <c r="BI110" s="286" t="s">
        <v>613</v>
      </c>
      <c r="BJ110" s="288">
        <v>456.8</v>
      </c>
      <c r="BK110" s="286" t="s">
        <v>613</v>
      </c>
      <c r="BL110" s="288">
        <v>621</v>
      </c>
      <c r="BM110" s="286" t="s">
        <v>612</v>
      </c>
      <c r="BN110" s="288">
        <v>406.3</v>
      </c>
      <c r="BO110" s="286" t="s">
        <v>612</v>
      </c>
      <c r="BP110" s="288"/>
      <c r="BQ110" s="288"/>
      <c r="BR110" s="288"/>
      <c r="BS110" s="288">
        <v>20.9</v>
      </c>
      <c r="BT110" s="286" t="s">
        <v>612</v>
      </c>
      <c r="BU110" s="288">
        <v>9.4</v>
      </c>
      <c r="BV110" s="286" t="s">
        <v>613</v>
      </c>
      <c r="BX110" s="288">
        <v>21.7</v>
      </c>
      <c r="BY110" s="286" t="s">
        <v>613</v>
      </c>
      <c r="BZ110" s="288">
        <v>9.6</v>
      </c>
      <c r="CA110" s="286" t="s">
        <v>613</v>
      </c>
      <c r="CB110" s="288"/>
      <c r="CC110" s="288"/>
      <c r="CG110" s="192">
        <f t="shared" si="34"/>
        <v>0</v>
      </c>
      <c r="CH110" s="192" t="str">
        <f>INDEX('[2]Tank Cleaning Status'!$P:$P, MATCH(E110,'[2]Tank Cleaning Status'!$E:$E,0))</f>
        <v>Yes</v>
      </c>
      <c r="CI110" s="192">
        <f t="shared" si="35"/>
        <v>0</v>
      </c>
      <c r="CJ110" s="192" t="str">
        <f>INDEX('[2]Tank Cleaning Status'!$R:$R, MATCH(E110,'[2]Tank Cleaning Status'!$E:$E,0))</f>
        <v>Yes</v>
      </c>
      <c r="CK110" s="192">
        <f t="shared" si="36"/>
        <v>0</v>
      </c>
      <c r="CL110" s="192" t="str">
        <f>INDEX('[2]Tank Cleaning Status'!$T:$T, MATCH(E110,'[2]Tank Cleaning Status'!$E:$E,0))</f>
        <v>No</v>
      </c>
      <c r="CM110" s="192">
        <f t="shared" si="37"/>
        <v>0</v>
      </c>
      <c r="CN110" s="192" t="str">
        <f>INDEX('[2]Tank Cleaning Status'!$V:$V, MATCH(E110,'[2]Tank Cleaning Status'!$E:$E,0))</f>
        <v>No</v>
      </c>
      <c r="CO110" s="192">
        <f t="shared" si="38"/>
        <v>0</v>
      </c>
      <c r="CP110" s="192">
        <f>INDEX('[2]Tank Cleaning Status'!$X:$X, MATCH(E110,'[2]Tank Cleaning Status'!$E:$E,0))</f>
        <v>0</v>
      </c>
      <c r="CQ110" s="207"/>
      <c r="CR110" s="192">
        <f t="shared" si="39"/>
        <v>0</v>
      </c>
      <c r="CS110" s="192" t="str">
        <f>INDEX('[2]Tank Cleaning Status'!$AA:$AA, MATCH(E110,'[2]Tank Cleaning Status'!$E:$E,0))</f>
        <v>No</v>
      </c>
      <c r="CT110" s="192">
        <f t="shared" si="40"/>
        <v>0</v>
      </c>
      <c r="CU110" s="192" t="str">
        <f>INDEX('[2]Tank Cleaning Status'!$AC:$AC, MATCH(E110,'[2]Tank Cleaning Status'!$E:$E,0))</f>
        <v>Yes</v>
      </c>
      <c r="CV110" s="207"/>
      <c r="CW110" s="192">
        <f t="shared" si="41"/>
        <v>0</v>
      </c>
      <c r="CX110" s="192" t="str">
        <f>INDEX('[2]Tank Cleaning Status'!$AF:$AF, MATCH(E110,'[2]Tank Cleaning Status'!$E:$E,0))</f>
        <v>Yes</v>
      </c>
      <c r="CY110" s="192">
        <f t="shared" si="42"/>
        <v>0</v>
      </c>
      <c r="CZ110" s="192" t="str">
        <f>INDEX('[2]Tank Cleaning Status'!$AH:$AH, MATCH(E110,'[2]Tank Cleaning Status'!$E:$E,0))</f>
        <v>Yes</v>
      </c>
      <c r="DA110" s="192"/>
      <c r="DB110" s="192">
        <f>INDEX('[2]Tank Cleaning Status'!$AJ:$AJ, MATCH(E110,'[2]Tank Cleaning Status'!$E:$E,0))</f>
        <v>0</v>
      </c>
    </row>
    <row r="111" spans="1:106" s="202" customFormat="1" ht="26.25" x14ac:dyDescent="0.25">
      <c r="A111" s="248" t="str">
        <f>INDEX('[4]Handy -MR - LR2 Operators'!$H:$H,MATCH(E111,'[4]Handy -MR - LR2 Operators'!$B:$B,0))</f>
        <v>PKU</v>
      </c>
      <c r="B111" s="248" t="s">
        <v>429</v>
      </c>
      <c r="C111" s="137" t="s">
        <v>382</v>
      </c>
      <c r="D111" s="137">
        <v>9573658</v>
      </c>
      <c r="E111" s="140" t="s">
        <v>434</v>
      </c>
      <c r="F111" s="140"/>
      <c r="G111" s="238"/>
      <c r="H111" s="236">
        <f>IFERROR(INDEX(RemainingOnBoard_RAW!U:U,MATCH('IMO 2020_Operator''s Comment'!D111,RemainingOnBoard_RAW!B:B,0))," ")</f>
        <v>43780.333333333336</v>
      </c>
      <c r="I111" s="186">
        <f>IFERROR(INDEX(RemainingOnBoard_RAW!V:V,MATCH('IMO 2020_Operator''s Comment'!D111,RemainingOnBoard_RAW!B:B,0))," ")</f>
        <v>448.88</v>
      </c>
      <c r="J111" s="201">
        <f>IFERROR(INDEX(RemainingOnBoard_RAW!W:W,MATCH('IMO 2020_Operator''s Comment'!D111,RemainingOnBoard_RAW!B:B,0)),"")</f>
        <v>0</v>
      </c>
      <c r="K111" s="201">
        <f>IFERROR(INDEX(RemainingOnBoard_RAW!X:X,MATCH('IMO 2020_Operator''s Comment'!D111,RemainingOnBoard_RAW!B:B,0)),"")</f>
        <v>0</v>
      </c>
      <c r="L111" s="201">
        <f>IFERROR(INDEX(RemainingOnBoard_RAW!Y:Y,MATCH('IMO 2020_Operator''s Comment'!D111,RemainingOnBoard_RAW!B:B,0)),"")</f>
        <v>174.21</v>
      </c>
      <c r="M111" s="201"/>
      <c r="N111" s="201">
        <f>IFERROR(INDEX(RemainingOnBoard_RAW!AJ:AJ,MATCH('IMO 2020_Operator''s Comment'!D111,RemainingOnBoard_RAW!B:B,0))," ")</f>
        <v>3508.5259999999998</v>
      </c>
      <c r="O111" s="201">
        <f>IFERROR(INDEX(RemainingOnBoard_RAW!AK:AK,MATCH('IMO 2020_Operator''s Comment'!D111,RemainingOnBoard_RAW!B:B,0))," ")</f>
        <v>0</v>
      </c>
      <c r="P111" s="201">
        <f>IFERROR(INDEX(RemainingOnBoard_RAW!AL:AL,MATCH('IMO 2020_Operator''s Comment'!D111,RemainingOnBoard_RAW!B:B,0))," ")</f>
        <v>32.75</v>
      </c>
      <c r="Q111" s="201">
        <f>IFERROR(INDEX(RemainingOnBoard_RAW!AM:AM,MATCH('IMO 2020_Operator''s Comment'!D111,RemainingOnBoard_RAW!B:B,0))," ")</f>
        <v>128.79</v>
      </c>
      <c r="S111" s="203">
        <v>0.45</v>
      </c>
      <c r="T111" s="203">
        <v>0.05</v>
      </c>
      <c r="U111" s="203">
        <v>0.17499999999999999</v>
      </c>
      <c r="V111" s="203">
        <v>0.32500000000000001</v>
      </c>
      <c r="X111" s="204">
        <f>INDEX(MR!T:T,MATCH('IMO 2020_Operator''s Comment'!E111,MR!C:C,0))</f>
        <v>2.6172020753410195</v>
      </c>
      <c r="Y111" s="204">
        <f>INDEX(MR!U:U,MATCH('IMO 2020_Operator''s Comment'!E111,MR!C:C,0))</f>
        <v>19.891442075341018</v>
      </c>
      <c r="Z111" s="204">
        <f>INDEX(MR!V:V,MATCH('IMO 2020_Operator''s Comment'!E111,MR!C:C,0))</f>
        <v>23.942475752317115</v>
      </c>
      <c r="AA111" s="204">
        <f>INDEX(MR!W:W,MATCH('IMO 2020_Operator''s Comment'!E111,MR!C:C,0))</f>
        <v>24.342090454117344</v>
      </c>
      <c r="AB111" s="204">
        <f t="shared" si="43"/>
        <v>14.273425691914142</v>
      </c>
      <c r="AC111" s="204">
        <f>IFERROR(INDEX('Monthly_Consumption _Trend'!R:R,MATCH('IMO 2020_Operator''s Comment'!D111,'Monthly_Consumption _Trend'!D:D,0))/30,"")</f>
        <v>11.424686666666666</v>
      </c>
      <c r="AD111" s="204">
        <f t="shared" si="45"/>
        <v>11.424686666666666</v>
      </c>
      <c r="AF111" s="205">
        <f t="shared" si="58"/>
        <v>0.95598444278658745</v>
      </c>
      <c r="AG111" s="205">
        <f t="shared" si="44"/>
        <v>4.4015557213412548E-2</v>
      </c>
      <c r="AH111" s="205"/>
      <c r="AI111" s="205"/>
      <c r="AJ111" s="204">
        <f t="shared" si="46"/>
        <v>1051.0711733333333</v>
      </c>
      <c r="AK111" s="204">
        <f t="shared" si="47"/>
        <v>696.90588666666667</v>
      </c>
      <c r="AL111" s="204">
        <f t="shared" si="48"/>
        <v>354.16528666666665</v>
      </c>
      <c r="AM111" s="204">
        <f t="shared" si="49"/>
        <v>171.37029999999999</v>
      </c>
      <c r="AN111" s="206">
        <v>4</v>
      </c>
      <c r="AO111" s="264" t="str">
        <f>INDEX([1]MR!$D:$D,MATCH(E111,[1]MR!$B:$B,0))</f>
        <v>4 pcs. 737,4/ 456,8/ 621,0/ 406,3</v>
      </c>
      <c r="AP111" s="264" t="str">
        <f>INDEX([1]MR!$E:$E,MATCH(E111,[1]MR!$B:$B,0))</f>
        <v>2 Pcs. 20.98 /9.4</v>
      </c>
      <c r="AQ111" s="264" t="str">
        <f>INDEX([1]MR!$F:$F,MATCH(E111,[1]MR!$B:$B,0))</f>
        <v>2 Pcs. 21.78 /9.6</v>
      </c>
      <c r="AR111" s="269">
        <f>INDEX([1]MR!$J:$J,MATCH(E111,[1]MR!$B:$B,0))</f>
        <v>0.95</v>
      </c>
      <c r="AT111" s="204">
        <f t="shared" si="50"/>
        <v>354.16528666666665</v>
      </c>
      <c r="AU111" s="204">
        <f t="shared" si="51"/>
        <v>228.49373333333332</v>
      </c>
      <c r="AV111" s="204">
        <f t="shared" si="52"/>
        <v>171.37029999999999</v>
      </c>
      <c r="AW111" s="207" t="s">
        <v>529</v>
      </c>
      <c r="AY111" s="207" t="str">
        <f t="shared" ref="AY111:BA181" si="63">IFERROR(IF($I111+$K111-AT111&lt;0,"Okay", "High Stock"),"")</f>
        <v>High Stock</v>
      </c>
      <c r="AZ111" s="207" t="str">
        <f t="shared" si="63"/>
        <v>High Stock</v>
      </c>
      <c r="BA111" s="207" t="str">
        <f t="shared" si="63"/>
        <v>High Stock</v>
      </c>
      <c r="BC111" s="191">
        <f t="shared" si="53"/>
        <v>94.71471333333335</v>
      </c>
      <c r="BD111" s="191">
        <f t="shared" si="53"/>
        <v>220.38626666666667</v>
      </c>
      <c r="BE111" s="191">
        <f t="shared" si="54"/>
        <v>277.50970000000001</v>
      </c>
      <c r="BF111" s="140" t="s">
        <v>1054</v>
      </c>
      <c r="BH111" s="288">
        <v>737.4</v>
      </c>
      <c r="BI111" s="286" t="s">
        <v>612</v>
      </c>
      <c r="BJ111" s="288">
        <v>456.8</v>
      </c>
      <c r="BK111" s="286" t="s">
        <v>612</v>
      </c>
      <c r="BL111" s="288">
        <v>621</v>
      </c>
      <c r="BM111" s="286" t="s">
        <v>612</v>
      </c>
      <c r="BN111" s="288">
        <v>406.3</v>
      </c>
      <c r="BO111" s="286" t="s">
        <v>612</v>
      </c>
      <c r="BP111" s="288"/>
      <c r="BQ111" s="288"/>
      <c r="BR111" s="288"/>
      <c r="BS111" s="288">
        <v>20.98</v>
      </c>
      <c r="BT111" s="286" t="s">
        <v>612</v>
      </c>
      <c r="BU111" s="288">
        <v>9.4</v>
      </c>
      <c r="BV111" s="286" t="s">
        <v>612</v>
      </c>
      <c r="BX111" s="288">
        <v>21.78</v>
      </c>
      <c r="BY111" s="286" t="s">
        <v>612</v>
      </c>
      <c r="BZ111" s="288">
        <v>9.6</v>
      </c>
      <c r="CA111" s="286" t="s">
        <v>612</v>
      </c>
      <c r="CB111" s="288"/>
      <c r="CC111" s="288"/>
      <c r="CG111" s="192">
        <f t="shared" si="34"/>
        <v>0</v>
      </c>
      <c r="CH111" s="192" t="str">
        <f>INDEX('[2]Tank Cleaning Status'!$P:$P, MATCH(E111,'[2]Tank Cleaning Status'!$E:$E,0))</f>
        <v>No</v>
      </c>
      <c r="CI111" s="192">
        <f t="shared" si="35"/>
        <v>0</v>
      </c>
      <c r="CJ111" s="192" t="str">
        <f>INDEX('[2]Tank Cleaning Status'!$R:$R, MATCH(E111,'[2]Tank Cleaning Status'!$E:$E,0))</f>
        <v>No</v>
      </c>
      <c r="CK111" s="192">
        <f t="shared" si="36"/>
        <v>0</v>
      </c>
      <c r="CL111" s="192" t="str">
        <f>INDEX('[2]Tank Cleaning Status'!$T:$T, MATCH(E111,'[2]Tank Cleaning Status'!$E:$E,0))</f>
        <v>No</v>
      </c>
      <c r="CM111" s="192">
        <f t="shared" si="37"/>
        <v>0</v>
      </c>
      <c r="CN111" s="192" t="str">
        <f>INDEX('[2]Tank Cleaning Status'!$V:$V, MATCH(E111,'[2]Tank Cleaning Status'!$E:$E,0))</f>
        <v>No</v>
      </c>
      <c r="CO111" s="192">
        <f t="shared" si="38"/>
        <v>0</v>
      </c>
      <c r="CP111" s="192">
        <f>INDEX('[2]Tank Cleaning Status'!$X:$X, MATCH(E111,'[2]Tank Cleaning Status'!$E:$E,0))</f>
        <v>0</v>
      </c>
      <c r="CQ111" s="207"/>
      <c r="CR111" s="192">
        <f t="shared" si="39"/>
        <v>0</v>
      </c>
      <c r="CS111" s="192" t="str">
        <f>INDEX('[2]Tank Cleaning Status'!$AA:$AA, MATCH(E111,'[2]Tank Cleaning Status'!$E:$E,0))</f>
        <v>No</v>
      </c>
      <c r="CT111" s="192">
        <f t="shared" si="40"/>
        <v>0</v>
      </c>
      <c r="CU111" s="192" t="str">
        <f>INDEX('[2]Tank Cleaning Status'!$AC:$AC, MATCH(E111,'[2]Tank Cleaning Status'!$E:$E,0))</f>
        <v>No</v>
      </c>
      <c r="CV111" s="207"/>
      <c r="CW111" s="192">
        <f t="shared" si="41"/>
        <v>0</v>
      </c>
      <c r="CX111" s="192" t="str">
        <f>INDEX('[2]Tank Cleaning Status'!$AF:$AF, MATCH(E111,'[2]Tank Cleaning Status'!$E:$E,0))</f>
        <v>No</v>
      </c>
      <c r="CY111" s="192">
        <f t="shared" si="42"/>
        <v>0</v>
      </c>
      <c r="CZ111" s="192" t="str">
        <f>INDEX('[2]Tank Cleaning Status'!$AH:$AH, MATCH(E111,'[2]Tank Cleaning Status'!$E:$E,0))</f>
        <v>No</v>
      </c>
      <c r="DA111" s="192"/>
      <c r="DB111" s="192">
        <f>INDEX('[2]Tank Cleaning Status'!$AJ:$AJ, MATCH(E111,'[2]Tank Cleaning Status'!$E:$E,0))</f>
        <v>0</v>
      </c>
    </row>
    <row r="112" spans="1:106" s="202" customFormat="1" ht="26.25" x14ac:dyDescent="0.25">
      <c r="A112" s="248" t="str">
        <f>INDEX('[4]Handy -MR - LR2 Operators'!$H:$H,MATCH(E112,'[4]Handy -MR - LR2 Operators'!$B:$B,0))</f>
        <v>JKA</v>
      </c>
      <c r="B112" s="248" t="s">
        <v>429</v>
      </c>
      <c r="C112" s="137" t="s">
        <v>382</v>
      </c>
      <c r="D112" s="137">
        <v>9708617</v>
      </c>
      <c r="E112" s="140" t="s">
        <v>436</v>
      </c>
      <c r="F112" s="140"/>
      <c r="G112" s="238"/>
      <c r="H112" s="236">
        <f>IFERROR(INDEX(RemainingOnBoard_RAW!U:U,MATCH('IMO 2020_Operator''s Comment'!D112,RemainingOnBoard_RAW!B:B,0))," ")</f>
        <v>43778.5</v>
      </c>
      <c r="I112" s="186">
        <f>IFERROR(INDEX(RemainingOnBoard_RAW!V:V,MATCH('IMO 2020_Operator''s Comment'!D112,RemainingOnBoard_RAW!B:B,0))," ")</f>
        <v>469.98</v>
      </c>
      <c r="J112" s="201">
        <f>IFERROR(INDEX(RemainingOnBoard_RAW!W:W,MATCH('IMO 2020_Operator''s Comment'!D112,RemainingOnBoard_RAW!B:B,0)),"")</f>
        <v>0</v>
      </c>
      <c r="K112" s="201">
        <f>IFERROR(INDEX(RemainingOnBoard_RAW!X:X,MATCH('IMO 2020_Operator''s Comment'!D112,RemainingOnBoard_RAW!B:B,0)),"")</f>
        <v>0</v>
      </c>
      <c r="L112" s="201">
        <f>IFERROR(INDEX(RemainingOnBoard_RAW!Y:Y,MATCH('IMO 2020_Operator''s Comment'!D112,RemainingOnBoard_RAW!B:B,0)),"")</f>
        <v>41.5</v>
      </c>
      <c r="M112" s="201"/>
      <c r="N112" s="201">
        <f>IFERROR(INDEX(RemainingOnBoard_RAW!AJ:AJ,MATCH('IMO 2020_Operator''s Comment'!D112,RemainingOnBoard_RAW!B:B,0))," ")</f>
        <v>2827.3919999999998</v>
      </c>
      <c r="O112" s="201">
        <f>IFERROR(INDEX(RemainingOnBoard_RAW!AK:AK,MATCH('IMO 2020_Operator''s Comment'!D112,RemainingOnBoard_RAW!B:B,0))," ")</f>
        <v>0</v>
      </c>
      <c r="P112" s="201">
        <f>IFERROR(INDEX(RemainingOnBoard_RAW!AL:AL,MATCH('IMO 2020_Operator''s Comment'!D112,RemainingOnBoard_RAW!B:B,0))," ")</f>
        <v>0</v>
      </c>
      <c r="Q112" s="201">
        <f>IFERROR(INDEX(RemainingOnBoard_RAW!AM:AM,MATCH('IMO 2020_Operator''s Comment'!D112,RemainingOnBoard_RAW!B:B,0))," ")</f>
        <v>685.01700000000005</v>
      </c>
      <c r="S112" s="203">
        <v>0.45</v>
      </c>
      <c r="T112" s="203">
        <v>0.05</v>
      </c>
      <c r="U112" s="203">
        <v>0.17499999999999999</v>
      </c>
      <c r="V112" s="203">
        <v>0.32500000000000001</v>
      </c>
      <c r="X112" s="204">
        <f>INDEX(MR!T:T,MATCH('IMO 2020_Operator''s Comment'!E112,MR!C:C,0))</f>
        <v>3.2735701648081923</v>
      </c>
      <c r="Y112" s="204">
        <f>INDEX(MR!U:U,MATCH('IMO 2020_Operator''s Comment'!E112,MR!C:C,0))</f>
        <v>20.63238016480819</v>
      </c>
      <c r="Z112" s="204">
        <f>INDEX(MR!V:V,MATCH('IMO 2020_Operator''s Comment'!E112,MR!C:C,0))</f>
        <v>26.767910177691888</v>
      </c>
      <c r="AA112" s="204">
        <f>INDEX(MR!W:W,MATCH('IMO 2020_Operator''s Comment'!E112,MR!C:C,0))</f>
        <v>26.732954718947127</v>
      </c>
      <c r="AB112" s="204">
        <f t="shared" si="43"/>
        <v>15.877320147157993</v>
      </c>
      <c r="AC112" s="204">
        <f>IFERROR(INDEX('Monthly_Consumption _Trend'!R:R,MATCH('IMO 2020_Operator''s Comment'!D112,'Monthly_Consumption _Trend'!D:D,0))/30,"")</f>
        <v>9.2890066666666673</v>
      </c>
      <c r="AD112" s="204">
        <f t="shared" si="45"/>
        <v>9.2890066666666673</v>
      </c>
      <c r="AF112" s="205">
        <f t="shared" si="58"/>
        <v>0.80497231387346979</v>
      </c>
      <c r="AG112" s="205">
        <f t="shared" si="44"/>
        <v>0.19502768612653021</v>
      </c>
      <c r="AH112" s="205"/>
      <c r="AI112" s="205"/>
      <c r="AJ112" s="204">
        <f t="shared" si="46"/>
        <v>854.58861333333334</v>
      </c>
      <c r="AK112" s="204">
        <f t="shared" si="47"/>
        <v>566.62940666666668</v>
      </c>
      <c r="AL112" s="204">
        <f t="shared" si="48"/>
        <v>287.95920666666666</v>
      </c>
      <c r="AM112" s="204">
        <f t="shared" si="49"/>
        <v>139.33510000000001</v>
      </c>
      <c r="AN112" s="206">
        <v>2</v>
      </c>
      <c r="AO112" s="264" t="str">
        <f>INDEX([1]MR!$D:$D,MATCH(E112,[1]MR!$B:$B,0))</f>
        <v>2 pcs. 577,9/ 562,7</v>
      </c>
      <c r="AP112" s="264" t="str">
        <f>INDEX([1]MR!$E:$E,MATCH(E112,[1]MR!$B:$B,0))</f>
        <v>2 pcs. 27,6/ 25,4</v>
      </c>
      <c r="AQ112" s="264" t="str">
        <f>INDEX([1]MR!$F:$F,MATCH(E112,[1]MR!$B:$B,0))</f>
        <v>2 pcs. 36,2/ 25,4</v>
      </c>
      <c r="AR112" s="269">
        <f>INDEX([1]MR!$J:$J,MATCH(E112,[1]MR!$B:$B,0))</f>
        <v>0.9</v>
      </c>
      <c r="AT112" s="204">
        <f t="shared" si="50"/>
        <v>287.95920666666666</v>
      </c>
      <c r="AU112" s="204">
        <f t="shared" si="51"/>
        <v>185.78013333333334</v>
      </c>
      <c r="AV112" s="204">
        <f t="shared" si="52"/>
        <v>139.33510000000001</v>
      </c>
      <c r="AW112" s="207" t="s">
        <v>529</v>
      </c>
      <c r="AY112" s="207" t="str">
        <f t="shared" si="63"/>
        <v>High Stock</v>
      </c>
      <c r="AZ112" s="207" t="str">
        <f t="shared" si="63"/>
        <v>High Stock</v>
      </c>
      <c r="BA112" s="207" t="str">
        <f t="shared" si="63"/>
        <v>High Stock</v>
      </c>
      <c r="BC112" s="191">
        <f t="shared" si="53"/>
        <v>182.02079333333336</v>
      </c>
      <c r="BD112" s="191">
        <f t="shared" si="53"/>
        <v>284.19986666666671</v>
      </c>
      <c r="BE112" s="191">
        <f t="shared" si="54"/>
        <v>330.64490000000001</v>
      </c>
      <c r="BF112" s="264" t="s">
        <v>960</v>
      </c>
      <c r="BH112" s="288">
        <v>577.9</v>
      </c>
      <c r="BI112" s="286" t="s">
        <v>612</v>
      </c>
      <c r="BJ112" s="288">
        <v>562.70000000000005</v>
      </c>
      <c r="BK112" s="286" t="s">
        <v>612</v>
      </c>
      <c r="BL112" s="288"/>
      <c r="BM112" s="288"/>
      <c r="BN112" s="288"/>
      <c r="BO112" s="288"/>
      <c r="BP112" s="288"/>
      <c r="BQ112" s="288"/>
      <c r="BR112" s="288"/>
      <c r="BS112" s="288">
        <v>27.6</v>
      </c>
      <c r="BT112" s="286" t="s">
        <v>612</v>
      </c>
      <c r="BU112" s="288">
        <v>25.4</v>
      </c>
      <c r="BV112" s="286" t="s">
        <v>613</v>
      </c>
      <c r="BX112" s="288">
        <v>36.200000000000003</v>
      </c>
      <c r="BY112" s="286" t="s">
        <v>612</v>
      </c>
      <c r="BZ112" s="288">
        <v>25.4</v>
      </c>
      <c r="CA112" s="286" t="s">
        <v>613</v>
      </c>
      <c r="CB112" s="288"/>
      <c r="CC112" s="288"/>
      <c r="CG112" s="192">
        <f t="shared" si="34"/>
        <v>0</v>
      </c>
      <c r="CH112" s="192" t="str">
        <f>INDEX('[2]Tank Cleaning Status'!$P:$P, MATCH(E112,'[2]Tank Cleaning Status'!$E:$E,0))</f>
        <v>No</v>
      </c>
      <c r="CI112" s="192">
        <f t="shared" si="35"/>
        <v>0</v>
      </c>
      <c r="CJ112" s="192" t="str">
        <f>INDEX('[2]Tank Cleaning Status'!$R:$R, MATCH(E112,'[2]Tank Cleaning Status'!$E:$E,0))</f>
        <v>No</v>
      </c>
      <c r="CK112" s="192">
        <f t="shared" si="36"/>
        <v>0</v>
      </c>
      <c r="CL112" s="192">
        <f>INDEX('[2]Tank Cleaning Status'!$T:$T, MATCH(E112,'[2]Tank Cleaning Status'!$E:$E,0))</f>
        <v>0</v>
      </c>
      <c r="CM112" s="192">
        <f t="shared" si="37"/>
        <v>0</v>
      </c>
      <c r="CN112" s="192">
        <f>INDEX('[2]Tank Cleaning Status'!$V:$V, MATCH(E112,'[2]Tank Cleaning Status'!$E:$E,0))</f>
        <v>0</v>
      </c>
      <c r="CO112" s="192">
        <f t="shared" si="38"/>
        <v>0</v>
      </c>
      <c r="CP112" s="192">
        <f>INDEX('[2]Tank Cleaning Status'!$X:$X, MATCH(E112,'[2]Tank Cleaning Status'!$E:$E,0))</f>
        <v>0</v>
      </c>
      <c r="CQ112" s="207"/>
      <c r="CR112" s="192">
        <f t="shared" si="39"/>
        <v>0</v>
      </c>
      <c r="CS112" s="192" t="str">
        <f>INDEX('[2]Tank Cleaning Status'!$AA:$AA, MATCH(E112,'[2]Tank Cleaning Status'!$E:$E,0))</f>
        <v>No</v>
      </c>
      <c r="CT112" s="192">
        <f t="shared" si="40"/>
        <v>0</v>
      </c>
      <c r="CU112" s="192" t="str">
        <f>INDEX('[2]Tank Cleaning Status'!$AC:$AC, MATCH(E112,'[2]Tank Cleaning Status'!$E:$E,0))</f>
        <v>Yes</v>
      </c>
      <c r="CV112" s="207"/>
      <c r="CW112" s="192">
        <f t="shared" si="41"/>
        <v>0</v>
      </c>
      <c r="CX112" s="192" t="str">
        <f>INDEX('[2]Tank Cleaning Status'!$AF:$AF, MATCH(E112,'[2]Tank Cleaning Status'!$E:$E,0))</f>
        <v>No</v>
      </c>
      <c r="CY112" s="192">
        <f t="shared" si="42"/>
        <v>0</v>
      </c>
      <c r="CZ112" s="192" t="str">
        <f>INDEX('[2]Tank Cleaning Status'!$AH:$AH, MATCH(E112,'[2]Tank Cleaning Status'!$E:$E,0))</f>
        <v>Yes</v>
      </c>
      <c r="DA112" s="192"/>
      <c r="DB112" s="192">
        <f>INDEX('[2]Tank Cleaning Status'!$AJ:$AJ, MATCH(E112,'[2]Tank Cleaning Status'!$E:$E,0))</f>
        <v>0</v>
      </c>
    </row>
    <row r="113" spans="1:106" s="202" customFormat="1" x14ac:dyDescent="0.25">
      <c r="A113" s="248" t="str">
        <f>INDEX('[4]Handy -MR - LR2 Operators'!$H:$H,MATCH(E113,'[4]Handy -MR - LR2 Operators'!$B:$B,0))</f>
        <v>MGA</v>
      </c>
      <c r="B113" s="248" t="s">
        <v>429</v>
      </c>
      <c r="C113" s="137" t="s">
        <v>382</v>
      </c>
      <c r="D113" s="137">
        <v>9708629</v>
      </c>
      <c r="E113" s="140" t="s">
        <v>437</v>
      </c>
      <c r="F113" s="140"/>
      <c r="G113" s="238"/>
      <c r="H113" s="236">
        <f>IFERROR(INDEX(RemainingOnBoard_RAW!U:U,MATCH('IMO 2020_Operator''s Comment'!D113,RemainingOnBoard_RAW!B:B,0))," ")</f>
        <v>43781.041666666664</v>
      </c>
      <c r="I113" s="186">
        <f>IFERROR(INDEX(RemainingOnBoard_RAW!V:V,MATCH('IMO 2020_Operator''s Comment'!D113,RemainingOnBoard_RAW!B:B,0))," ")</f>
        <v>71.94</v>
      </c>
      <c r="J113" s="201">
        <f>IFERROR(INDEX(RemainingOnBoard_RAW!W:W,MATCH('IMO 2020_Operator''s Comment'!D113,RemainingOnBoard_RAW!B:B,0)),"")</f>
        <v>0</v>
      </c>
      <c r="K113" s="201">
        <f>IFERROR(INDEX(RemainingOnBoard_RAW!X:X,MATCH('IMO 2020_Operator''s Comment'!D113,RemainingOnBoard_RAW!B:B,0)),"")</f>
        <v>0</v>
      </c>
      <c r="L113" s="201">
        <f>IFERROR(INDEX(RemainingOnBoard_RAW!Y:Y,MATCH('IMO 2020_Operator''s Comment'!D113,RemainingOnBoard_RAW!B:B,0)),"")</f>
        <v>128.31</v>
      </c>
      <c r="M113" s="201"/>
      <c r="N113" s="201">
        <f>IFERROR(INDEX(RemainingOnBoard_RAW!AJ:AJ,MATCH('IMO 2020_Operator''s Comment'!D113,RemainingOnBoard_RAW!B:B,0))," ")</f>
        <v>3736.8240000000001</v>
      </c>
      <c r="O113" s="201">
        <f>IFERROR(INDEX(RemainingOnBoard_RAW!AK:AK,MATCH('IMO 2020_Operator''s Comment'!D113,RemainingOnBoard_RAW!B:B,0))," ")</f>
        <v>0</v>
      </c>
      <c r="P113" s="201">
        <f>IFERROR(INDEX(RemainingOnBoard_RAW!AL:AL,MATCH('IMO 2020_Operator''s Comment'!D113,RemainingOnBoard_RAW!B:B,0))," ")</f>
        <v>0</v>
      </c>
      <c r="Q113" s="201">
        <f>IFERROR(INDEX(RemainingOnBoard_RAW!AM:AM,MATCH('IMO 2020_Operator''s Comment'!D113,RemainingOnBoard_RAW!B:B,0))," ")</f>
        <v>433.61799999999999</v>
      </c>
      <c r="S113" s="203">
        <v>0.45</v>
      </c>
      <c r="T113" s="203">
        <v>0.05</v>
      </c>
      <c r="U113" s="203">
        <v>0.17499999999999999</v>
      </c>
      <c r="V113" s="203">
        <v>0.32500000000000001</v>
      </c>
      <c r="X113" s="204">
        <f>INDEX(MR!T:T,MATCH('IMO 2020_Operator''s Comment'!E113,MR!C:C,0))</f>
        <v>3.4457817410049651</v>
      </c>
      <c r="Y113" s="204">
        <f>INDEX(MR!U:U,MATCH('IMO 2020_Operator''s Comment'!E113,MR!C:C,0))</f>
        <v>20.804591741004963</v>
      </c>
      <c r="Z113" s="204">
        <f>INDEX(MR!V:V,MATCH('IMO 2020_Operator''s Comment'!E113,MR!C:C,0))</f>
        <v>23.428923253110554</v>
      </c>
      <c r="AA113" s="204">
        <f>INDEX(MR!W:W,MATCH('IMO 2020_Operator''s Comment'!E113,MR!C:C,0))</f>
        <v>23.388309431661249</v>
      </c>
      <c r="AB113" s="204">
        <f t="shared" si="43"/>
        <v>14.292093505086736</v>
      </c>
      <c r="AC113" s="204">
        <f>IFERROR(INDEX('Monthly_Consumption _Trend'!R:R,MATCH('IMO 2020_Operator''s Comment'!D113,'Monthly_Consumption _Trend'!D:D,0))/30,"")</f>
        <v>11.93618</v>
      </c>
      <c r="AD113" s="204">
        <f t="shared" si="45"/>
        <v>11.93618</v>
      </c>
      <c r="AF113" s="205">
        <f t="shared" si="58"/>
        <v>0.89602588886261936</v>
      </c>
      <c r="AG113" s="205">
        <f t="shared" si="44"/>
        <v>0.10397411113738064</v>
      </c>
      <c r="AH113" s="205"/>
      <c r="AI113" s="205"/>
      <c r="AJ113" s="204">
        <f t="shared" si="46"/>
        <v>1098.1285600000001</v>
      </c>
      <c r="AK113" s="204">
        <f t="shared" si="47"/>
        <v>728.10698000000002</v>
      </c>
      <c r="AL113" s="204">
        <f t="shared" si="48"/>
        <v>370.02158000000003</v>
      </c>
      <c r="AM113" s="204">
        <f t="shared" si="49"/>
        <v>179.0427</v>
      </c>
      <c r="AN113" s="206">
        <v>2</v>
      </c>
      <c r="AO113" s="264" t="str">
        <f>INDEX([1]MR!$D:$D,MATCH(E113,[1]MR!$B:$B,0))</f>
        <v>2 pcs. 577,9/ 562,7</v>
      </c>
      <c r="AP113" s="264" t="str">
        <f>INDEX([1]MR!$E:$E,MATCH(E113,[1]MR!$B:$B,0))</f>
        <v>2 pcs. 27,6/ 25,4</v>
      </c>
      <c r="AQ113" s="264" t="str">
        <f>INDEX([1]MR!$F:$F,MATCH(E113,[1]MR!$B:$B,0))</f>
        <v>2 pcs. 36,2/ 25,4</v>
      </c>
      <c r="AR113" s="269">
        <f>INDEX([1]MR!$J:$J,MATCH(E113,[1]MR!$B:$B,0))</f>
        <v>0.9</v>
      </c>
      <c r="AT113" s="204">
        <f t="shared" si="50"/>
        <v>370.02158000000003</v>
      </c>
      <c r="AU113" s="204">
        <f t="shared" si="51"/>
        <v>238.7236</v>
      </c>
      <c r="AV113" s="204">
        <f t="shared" si="52"/>
        <v>179.0427</v>
      </c>
      <c r="AW113" s="207" t="s">
        <v>529</v>
      </c>
      <c r="AY113" s="207" t="str">
        <f t="shared" si="63"/>
        <v>Okay</v>
      </c>
      <c r="AZ113" s="207" t="str">
        <f t="shared" si="63"/>
        <v>Okay</v>
      </c>
      <c r="BA113" s="207" t="str">
        <f t="shared" si="63"/>
        <v>Okay</v>
      </c>
      <c r="BC113" s="191">
        <f t="shared" si="53"/>
        <v>0</v>
      </c>
      <c r="BD113" s="191">
        <f t="shared" si="53"/>
        <v>0</v>
      </c>
      <c r="BE113" s="191">
        <f t="shared" si="54"/>
        <v>0</v>
      </c>
      <c r="BF113" s="140" t="s">
        <v>890</v>
      </c>
      <c r="BH113" s="288">
        <v>577.9</v>
      </c>
      <c r="BI113" s="286" t="s">
        <v>612</v>
      </c>
      <c r="BJ113" s="288">
        <v>562.70000000000005</v>
      </c>
      <c r="BK113" s="286" t="s">
        <v>612</v>
      </c>
      <c r="BL113" s="288"/>
      <c r="BM113" s="288"/>
      <c r="BN113" s="288"/>
      <c r="BO113" s="288"/>
      <c r="BP113" s="288"/>
      <c r="BQ113" s="288"/>
      <c r="BR113" s="288"/>
      <c r="BS113" s="288">
        <v>27.6</v>
      </c>
      <c r="BT113" s="286" t="s">
        <v>612</v>
      </c>
      <c r="BU113" s="288">
        <v>25.4</v>
      </c>
      <c r="BV113" s="286" t="s">
        <v>612</v>
      </c>
      <c r="BX113" s="288">
        <v>36.200000000000003</v>
      </c>
      <c r="BY113" s="286" t="s">
        <v>612</v>
      </c>
      <c r="BZ113" s="288">
        <v>25.4</v>
      </c>
      <c r="CA113" s="286" t="s">
        <v>612</v>
      </c>
      <c r="CB113" s="288"/>
      <c r="CC113" s="288"/>
      <c r="CG113" s="192">
        <f t="shared" si="34"/>
        <v>0</v>
      </c>
      <c r="CH113" s="192" t="str">
        <f>INDEX('[2]Tank Cleaning Status'!$P:$P, MATCH(E113,'[2]Tank Cleaning Status'!$E:$E,0))</f>
        <v>No</v>
      </c>
      <c r="CI113" s="192">
        <f t="shared" si="35"/>
        <v>0</v>
      </c>
      <c r="CJ113" s="192" t="str">
        <f>INDEX('[2]Tank Cleaning Status'!$R:$R, MATCH(E113,'[2]Tank Cleaning Status'!$E:$E,0))</f>
        <v>No</v>
      </c>
      <c r="CK113" s="192">
        <f t="shared" si="36"/>
        <v>0</v>
      </c>
      <c r="CL113" s="192">
        <f>INDEX('[2]Tank Cleaning Status'!$T:$T, MATCH(E113,'[2]Tank Cleaning Status'!$E:$E,0))</f>
        <v>0</v>
      </c>
      <c r="CM113" s="192">
        <f t="shared" si="37"/>
        <v>0</v>
      </c>
      <c r="CN113" s="192">
        <f>INDEX('[2]Tank Cleaning Status'!$V:$V, MATCH(E113,'[2]Tank Cleaning Status'!$E:$E,0))</f>
        <v>0</v>
      </c>
      <c r="CO113" s="192">
        <f t="shared" si="38"/>
        <v>0</v>
      </c>
      <c r="CP113" s="192">
        <f>INDEX('[2]Tank Cleaning Status'!$X:$X, MATCH(E113,'[2]Tank Cleaning Status'!$E:$E,0))</f>
        <v>0</v>
      </c>
      <c r="CQ113" s="207"/>
      <c r="CR113" s="192">
        <f t="shared" si="39"/>
        <v>0</v>
      </c>
      <c r="CS113" s="192" t="str">
        <f>INDEX('[2]Tank Cleaning Status'!$AA:$AA, MATCH(E113,'[2]Tank Cleaning Status'!$E:$E,0))</f>
        <v>No</v>
      </c>
      <c r="CT113" s="192">
        <f t="shared" si="40"/>
        <v>0</v>
      </c>
      <c r="CU113" s="192" t="str">
        <f>INDEX('[2]Tank Cleaning Status'!$AC:$AC, MATCH(E113,'[2]Tank Cleaning Status'!$E:$E,0))</f>
        <v>No</v>
      </c>
      <c r="CV113" s="207"/>
      <c r="CW113" s="192">
        <f t="shared" si="41"/>
        <v>0</v>
      </c>
      <c r="CX113" s="192" t="str">
        <f>INDEX('[2]Tank Cleaning Status'!$AF:$AF, MATCH(E113,'[2]Tank Cleaning Status'!$E:$E,0))</f>
        <v>No</v>
      </c>
      <c r="CY113" s="192">
        <f t="shared" si="42"/>
        <v>0</v>
      </c>
      <c r="CZ113" s="192" t="str">
        <f>INDEX('[2]Tank Cleaning Status'!$AH:$AH, MATCH(E113,'[2]Tank Cleaning Status'!$E:$E,0))</f>
        <v>No</v>
      </c>
      <c r="DA113" s="192"/>
      <c r="DB113" s="192">
        <f>INDEX('[2]Tank Cleaning Status'!$AJ:$AJ, MATCH(E113,'[2]Tank Cleaning Status'!$E:$E,0))</f>
        <v>0</v>
      </c>
    </row>
    <row r="114" spans="1:106" s="202" customFormat="1" ht="26.25" x14ac:dyDescent="0.25">
      <c r="A114" s="248" t="str">
        <f>INDEX('[4]Handy -MR - LR2 Operators'!$H:$H,MATCH(E114,'[4]Handy -MR - LR2 Operators'!$B:$B,0))</f>
        <v>JKA</v>
      </c>
      <c r="B114" s="248" t="s">
        <v>429</v>
      </c>
      <c r="C114" s="137" t="s">
        <v>382</v>
      </c>
      <c r="D114" s="137">
        <v>9726451</v>
      </c>
      <c r="E114" s="140" t="s">
        <v>438</v>
      </c>
      <c r="F114" s="140"/>
      <c r="G114" s="238"/>
      <c r="H114" s="236">
        <f>IFERROR(INDEX(RemainingOnBoard_RAW!U:U,MATCH('IMO 2020_Operator''s Comment'!D114,RemainingOnBoard_RAW!B:B,0))," ")</f>
        <v>43781.375</v>
      </c>
      <c r="I114" s="186">
        <f>IFERROR(INDEX(RemainingOnBoard_RAW!V:V,MATCH('IMO 2020_Operator''s Comment'!D114,RemainingOnBoard_RAW!B:B,0))," ")</f>
        <v>157.399</v>
      </c>
      <c r="J114" s="201">
        <f>IFERROR(INDEX(RemainingOnBoard_RAW!W:W,MATCH('IMO 2020_Operator''s Comment'!D114,RemainingOnBoard_RAW!B:B,0)),"")</f>
        <v>0</v>
      </c>
      <c r="K114" s="201">
        <f>IFERROR(INDEX(RemainingOnBoard_RAW!X:X,MATCH('IMO 2020_Operator''s Comment'!D114,RemainingOnBoard_RAW!B:B,0)),"")</f>
        <v>0</v>
      </c>
      <c r="L114" s="201">
        <f>IFERROR(INDEX(RemainingOnBoard_RAW!Y:Y,MATCH('IMO 2020_Operator''s Comment'!D114,RemainingOnBoard_RAW!B:B,0)),"")</f>
        <v>208.94</v>
      </c>
      <c r="M114" s="201"/>
      <c r="N114" s="201">
        <f>IFERROR(INDEX(RemainingOnBoard_RAW!AJ:AJ,MATCH('IMO 2020_Operator''s Comment'!D114,RemainingOnBoard_RAW!B:B,0))," ")</f>
        <v>3212.5410000000002</v>
      </c>
      <c r="O114" s="201">
        <f>IFERROR(INDEX(RemainingOnBoard_RAW!AK:AK,MATCH('IMO 2020_Operator''s Comment'!D114,RemainingOnBoard_RAW!B:B,0))," ")</f>
        <v>0</v>
      </c>
      <c r="P114" s="201">
        <f>IFERROR(INDEX(RemainingOnBoard_RAW!AL:AL,MATCH('IMO 2020_Operator''s Comment'!D114,RemainingOnBoard_RAW!B:B,0))," ")</f>
        <v>0</v>
      </c>
      <c r="Q114" s="201">
        <f>IFERROR(INDEX(RemainingOnBoard_RAW!AM:AM,MATCH('IMO 2020_Operator''s Comment'!D114,RemainingOnBoard_RAW!B:B,0))," ")</f>
        <v>859.83500000000004</v>
      </c>
      <c r="S114" s="203">
        <v>0.45</v>
      </c>
      <c r="T114" s="203">
        <v>0.05</v>
      </c>
      <c r="U114" s="203">
        <v>0.17499999999999999</v>
      </c>
      <c r="V114" s="203">
        <v>0.32500000000000001</v>
      </c>
      <c r="X114" s="204">
        <f>INDEX(MR!T:T,MATCH('IMO 2020_Operator''s Comment'!E114,MR!C:C,0))</f>
        <v>3.169212348293942</v>
      </c>
      <c r="Y114" s="204">
        <f>INDEX(MR!U:U,MATCH('IMO 2020_Operator''s Comment'!E114,MR!C:C,0))</f>
        <v>20.528022348293941</v>
      </c>
      <c r="Z114" s="204">
        <f>INDEX(MR!V:V,MATCH('IMO 2020_Operator''s Comment'!E114,MR!C:C,0))</f>
        <v>22.332265646808874</v>
      </c>
      <c r="AA114" s="204">
        <f>INDEX(MR!W:W,MATCH('IMO 2020_Operator''s Comment'!E114,MR!C:C,0))</f>
        <v>22.21598691864844</v>
      </c>
      <c r="AB114" s="204">
        <f t="shared" si="43"/>
        <v>13.580888910899269</v>
      </c>
      <c r="AC114" s="204">
        <f>IFERROR(INDEX('Monthly_Consumption _Trend'!R:R,MATCH('IMO 2020_Operator''s Comment'!D114,'Monthly_Consumption _Trend'!D:D,0))/30,"")</f>
        <v>10.979481481481482</v>
      </c>
      <c r="AD114" s="204">
        <f t="shared" si="45"/>
        <v>10.979481481481482</v>
      </c>
      <c r="AF114" s="205">
        <f t="shared" si="58"/>
        <v>0.788861588419144</v>
      </c>
      <c r="AG114" s="205">
        <f t="shared" si="44"/>
        <v>0.211138411580856</v>
      </c>
      <c r="AH114" s="205"/>
      <c r="AI114" s="205"/>
      <c r="AJ114" s="204">
        <f t="shared" si="46"/>
        <v>1010.1122962962963</v>
      </c>
      <c r="AK114" s="204">
        <f t="shared" si="47"/>
        <v>669.74837037037037</v>
      </c>
      <c r="AL114" s="204">
        <f t="shared" si="48"/>
        <v>340.36392592592597</v>
      </c>
      <c r="AM114" s="204">
        <f t="shared" si="49"/>
        <v>164.69222222222223</v>
      </c>
      <c r="AN114" s="206">
        <v>2</v>
      </c>
      <c r="AO114" s="264" t="str">
        <f>INDEX([1]MR!$D:$D,MATCH(E114,[1]MR!$B:$B,0))</f>
        <v>2 pcs. 577,9/ 457,2</v>
      </c>
      <c r="AP114" s="264" t="str">
        <f>INDEX([1]MR!$E:$E,MATCH(E114,[1]MR!$B:$B,0))</f>
        <v>2 pcs. 27,6/ LS 19,0</v>
      </c>
      <c r="AQ114" s="264" t="str">
        <f>INDEX([1]MR!$F:$F,MATCH(E114,[1]MR!$B:$B,0))</f>
        <v>2 pcs. 36,2/ LS 25,4</v>
      </c>
      <c r="AR114" s="269">
        <f>INDEX([1]MR!$J:$J,MATCH(E114,[1]MR!$B:$B,0))</f>
        <v>0.9</v>
      </c>
      <c r="AT114" s="204">
        <f t="shared" si="50"/>
        <v>340.36392592592597</v>
      </c>
      <c r="AU114" s="204">
        <f t="shared" si="51"/>
        <v>219.58962962962966</v>
      </c>
      <c r="AV114" s="204">
        <f t="shared" si="52"/>
        <v>164.69222222222223</v>
      </c>
      <c r="AW114" s="207" t="s">
        <v>529</v>
      </c>
      <c r="AY114" s="207" t="str">
        <f t="shared" si="63"/>
        <v>Okay</v>
      </c>
      <c r="AZ114" s="207" t="str">
        <f t="shared" si="63"/>
        <v>Okay</v>
      </c>
      <c r="BA114" s="207" t="str">
        <f t="shared" si="63"/>
        <v>Okay</v>
      </c>
      <c r="BC114" s="191">
        <f t="shared" si="53"/>
        <v>0</v>
      </c>
      <c r="BD114" s="191">
        <f t="shared" si="53"/>
        <v>0</v>
      </c>
      <c r="BE114" s="191">
        <f t="shared" si="54"/>
        <v>0</v>
      </c>
      <c r="BF114" s="140" t="s">
        <v>1040</v>
      </c>
      <c r="BH114" s="288">
        <v>577.9</v>
      </c>
      <c r="BI114" s="286" t="s">
        <v>612</v>
      </c>
      <c r="BJ114" s="288">
        <v>457.2</v>
      </c>
      <c r="BK114" s="286" t="s">
        <v>612</v>
      </c>
      <c r="BL114" s="288"/>
      <c r="BM114" s="288"/>
      <c r="BN114" s="288"/>
      <c r="BO114" s="288"/>
      <c r="BP114" s="288"/>
      <c r="BQ114" s="288"/>
      <c r="BR114" s="288"/>
      <c r="BS114" s="288">
        <v>27.6</v>
      </c>
      <c r="BT114" s="286" t="s">
        <v>612</v>
      </c>
      <c r="BU114" s="288">
        <v>9</v>
      </c>
      <c r="BV114" s="286" t="s">
        <v>613</v>
      </c>
      <c r="BX114" s="288">
        <v>36.200000000000003</v>
      </c>
      <c r="BY114" s="286" t="s">
        <v>612</v>
      </c>
      <c r="BZ114" s="288">
        <v>25.4</v>
      </c>
      <c r="CA114" s="286" t="s">
        <v>613</v>
      </c>
      <c r="CB114" s="288"/>
      <c r="CC114" s="288"/>
      <c r="CG114" s="192">
        <f t="shared" si="34"/>
        <v>0</v>
      </c>
      <c r="CH114" s="192" t="str">
        <f>INDEX('[2]Tank Cleaning Status'!$P:$P, MATCH(E114,'[2]Tank Cleaning Status'!$E:$E,0))</f>
        <v>No</v>
      </c>
      <c r="CI114" s="192">
        <f t="shared" si="35"/>
        <v>0</v>
      </c>
      <c r="CJ114" s="192" t="str">
        <f>INDEX('[2]Tank Cleaning Status'!$R:$R, MATCH(E114,'[2]Tank Cleaning Status'!$E:$E,0))</f>
        <v>No</v>
      </c>
      <c r="CK114" s="192">
        <f t="shared" si="36"/>
        <v>0</v>
      </c>
      <c r="CL114" s="192">
        <f>INDEX('[2]Tank Cleaning Status'!$T:$T, MATCH(E114,'[2]Tank Cleaning Status'!$E:$E,0))</f>
        <v>0</v>
      </c>
      <c r="CM114" s="192">
        <f t="shared" si="37"/>
        <v>0</v>
      </c>
      <c r="CN114" s="192">
        <f>INDEX('[2]Tank Cleaning Status'!$V:$V, MATCH(E114,'[2]Tank Cleaning Status'!$E:$E,0))</f>
        <v>0</v>
      </c>
      <c r="CO114" s="192">
        <f t="shared" si="38"/>
        <v>0</v>
      </c>
      <c r="CP114" s="192">
        <f>INDEX('[2]Tank Cleaning Status'!$X:$X, MATCH(E114,'[2]Tank Cleaning Status'!$E:$E,0))</f>
        <v>0</v>
      </c>
      <c r="CQ114" s="207"/>
      <c r="CR114" s="192">
        <f t="shared" si="39"/>
        <v>0</v>
      </c>
      <c r="CS114" s="192" t="str">
        <f>INDEX('[2]Tank Cleaning Status'!$AA:$AA, MATCH(E114,'[2]Tank Cleaning Status'!$E:$E,0))</f>
        <v>No</v>
      </c>
      <c r="CT114" s="192">
        <f t="shared" si="40"/>
        <v>0</v>
      </c>
      <c r="CU114" s="192" t="str">
        <f>INDEX('[2]Tank Cleaning Status'!$AC:$AC, MATCH(E114,'[2]Tank Cleaning Status'!$E:$E,0))</f>
        <v>Yes</v>
      </c>
      <c r="CV114" s="207"/>
      <c r="CW114" s="192">
        <f t="shared" si="41"/>
        <v>0</v>
      </c>
      <c r="CX114" s="192" t="str">
        <f>INDEX('[2]Tank Cleaning Status'!$AF:$AF, MATCH(E114,'[2]Tank Cleaning Status'!$E:$E,0))</f>
        <v>No</v>
      </c>
      <c r="CY114" s="192">
        <f t="shared" si="42"/>
        <v>0</v>
      </c>
      <c r="CZ114" s="192" t="str">
        <f>INDEX('[2]Tank Cleaning Status'!$AH:$AH, MATCH(E114,'[2]Tank Cleaning Status'!$E:$E,0))</f>
        <v>Yes</v>
      </c>
      <c r="DA114" s="192"/>
      <c r="DB114" s="192">
        <f>INDEX('[2]Tank Cleaning Status'!$AJ:$AJ, MATCH(E114,'[2]Tank Cleaning Status'!$E:$E,0))</f>
        <v>0</v>
      </c>
    </row>
    <row r="115" spans="1:106" s="202" customFormat="1" x14ac:dyDescent="0.25">
      <c r="A115" s="248" t="str">
        <f>INDEX('[4]Handy -MR - LR2 Operators'!$H:$H,MATCH(E115,'[4]Handy -MR - LR2 Operators'!$B:$B,0))</f>
        <v>GGA</v>
      </c>
      <c r="B115" s="248" t="s">
        <v>429</v>
      </c>
      <c r="C115" s="137" t="s">
        <v>382</v>
      </c>
      <c r="D115" s="137">
        <v>9726463</v>
      </c>
      <c r="E115" s="140" t="s">
        <v>439</v>
      </c>
      <c r="F115" s="140"/>
      <c r="G115" s="238"/>
      <c r="H115" s="236">
        <f>IFERROR(INDEX(RemainingOnBoard_RAW!U:U,MATCH('IMO 2020_Operator''s Comment'!D115,RemainingOnBoard_RAW!B:B,0))," ")</f>
        <v>43777.708333333336</v>
      </c>
      <c r="I115" s="186">
        <f>IFERROR(INDEX(RemainingOnBoard_RAW!V:V,MATCH('IMO 2020_Operator''s Comment'!D115,RemainingOnBoard_RAW!B:B,0))," ")</f>
        <v>386.4</v>
      </c>
      <c r="J115" s="201">
        <f>IFERROR(INDEX(RemainingOnBoard_RAW!W:W,MATCH('IMO 2020_Operator''s Comment'!D115,RemainingOnBoard_RAW!B:B,0)),"")</f>
        <v>0</v>
      </c>
      <c r="K115" s="201">
        <f>IFERROR(INDEX(RemainingOnBoard_RAW!X:X,MATCH('IMO 2020_Operator''s Comment'!D115,RemainingOnBoard_RAW!B:B,0)),"")</f>
        <v>0</v>
      </c>
      <c r="L115" s="201">
        <f>IFERROR(INDEX(RemainingOnBoard_RAW!Y:Y,MATCH('IMO 2020_Operator''s Comment'!D115,RemainingOnBoard_RAW!B:B,0)),"")</f>
        <v>138.63</v>
      </c>
      <c r="M115" s="201"/>
      <c r="N115" s="201">
        <f>IFERROR(INDEX(RemainingOnBoard_RAW!AJ:AJ,MATCH('IMO 2020_Operator''s Comment'!D115,RemainingOnBoard_RAW!B:B,0))," ")</f>
        <v>3465.306</v>
      </c>
      <c r="O115" s="201">
        <f>IFERROR(INDEX(RemainingOnBoard_RAW!AK:AK,MATCH('IMO 2020_Operator''s Comment'!D115,RemainingOnBoard_RAW!B:B,0))," ")</f>
        <v>0</v>
      </c>
      <c r="P115" s="201">
        <f>IFERROR(INDEX(RemainingOnBoard_RAW!AL:AL,MATCH('IMO 2020_Operator''s Comment'!D115,RemainingOnBoard_RAW!B:B,0))," ")</f>
        <v>63.58</v>
      </c>
      <c r="Q115" s="201">
        <f>IFERROR(INDEX(RemainingOnBoard_RAW!AM:AM,MATCH('IMO 2020_Operator''s Comment'!D115,RemainingOnBoard_RAW!B:B,0))," ")</f>
        <v>270.99</v>
      </c>
      <c r="S115" s="203">
        <v>0.45</v>
      </c>
      <c r="T115" s="203">
        <v>0.05</v>
      </c>
      <c r="U115" s="203">
        <v>0.17499999999999999</v>
      </c>
      <c r="V115" s="203">
        <v>0.32500000000000001</v>
      </c>
      <c r="X115" s="204">
        <f>INDEX(MR!T:T,MATCH('IMO 2020_Operator''s Comment'!E115,MR!C:C,0))</f>
        <v>3.1226867220320171</v>
      </c>
      <c r="Y115" s="204">
        <f>INDEX(MR!U:U,MATCH('IMO 2020_Operator''s Comment'!E115,MR!C:C,0))</f>
        <v>20.481496722032016</v>
      </c>
      <c r="Z115" s="204">
        <f>INDEX(MR!V:V,MATCH('IMO 2020_Operator''s Comment'!E115,MR!C:C,0))</f>
        <v>22.640228274980249</v>
      </c>
      <c r="AA115" s="204">
        <f>INDEX(MR!W:W,MATCH('IMO 2020_Operator''s Comment'!E115,MR!C:C,0))</f>
        <v>22.57044818904382</v>
      </c>
      <c r="AB115" s="204">
        <f t="shared" si="43"/>
        <v>13.726719470576793</v>
      </c>
      <c r="AC115" s="204">
        <f>IFERROR(INDEX('Monthly_Consumption _Trend'!R:R,MATCH('IMO 2020_Operator''s Comment'!D115,'Monthly_Consumption _Trend'!D:D,0))/30,"")</f>
        <v>11.15512</v>
      </c>
      <c r="AD115" s="204">
        <f t="shared" si="45"/>
        <v>11.15512</v>
      </c>
      <c r="AF115" s="205">
        <f t="shared" si="58"/>
        <v>0.91195239002535866</v>
      </c>
      <c r="AG115" s="205">
        <f t="shared" si="44"/>
        <v>8.8047609974641339E-2</v>
      </c>
      <c r="AH115" s="205"/>
      <c r="AI115" s="205"/>
      <c r="AJ115" s="204">
        <f t="shared" si="46"/>
        <v>1026.2710400000001</v>
      </c>
      <c r="AK115" s="204">
        <f t="shared" si="47"/>
        <v>680.46231999999998</v>
      </c>
      <c r="AL115" s="204">
        <f t="shared" si="48"/>
        <v>345.80871999999999</v>
      </c>
      <c r="AM115" s="204">
        <f t="shared" si="49"/>
        <v>167.32679999999999</v>
      </c>
      <c r="AN115" s="206">
        <v>2</v>
      </c>
      <c r="AO115" s="264" t="str">
        <f>INDEX([1]MR!$D:$D,MATCH(E115,[1]MR!$B:$B,0))</f>
        <v>2 pcs. 577,9/ 457,2</v>
      </c>
      <c r="AP115" s="264" t="str">
        <f>INDEX([1]MR!$E:$E,MATCH(E115,[1]MR!$B:$B,0))</f>
        <v>2 pcs. 27,6/ 19,0</v>
      </c>
      <c r="AQ115" s="264" t="str">
        <f>INDEX([1]MR!$F:$F,MATCH(E115,[1]MR!$B:$B,0))</f>
        <v>2 pcs. 36,2/ 25,4</v>
      </c>
      <c r="AR115" s="269">
        <f>INDEX([1]MR!$J:$J,MATCH(E115,[1]MR!$B:$B,0))</f>
        <v>0.9</v>
      </c>
      <c r="AT115" s="204">
        <f t="shared" si="50"/>
        <v>345.80871999999999</v>
      </c>
      <c r="AU115" s="204">
        <f t="shared" si="51"/>
        <v>223.10239999999999</v>
      </c>
      <c r="AV115" s="204">
        <f t="shared" si="52"/>
        <v>167.32679999999999</v>
      </c>
      <c r="AW115" s="207" t="s">
        <v>529</v>
      </c>
      <c r="AY115" s="207" t="str">
        <f t="shared" si="63"/>
        <v>High Stock</v>
      </c>
      <c r="AZ115" s="207" t="str">
        <f t="shared" si="63"/>
        <v>High Stock</v>
      </c>
      <c r="BA115" s="207" t="str">
        <f t="shared" si="63"/>
        <v>High Stock</v>
      </c>
      <c r="BC115" s="191">
        <f t="shared" si="53"/>
        <v>40.591279999999983</v>
      </c>
      <c r="BD115" s="191">
        <f t="shared" si="53"/>
        <v>163.29759999999999</v>
      </c>
      <c r="BE115" s="191">
        <f t="shared" si="54"/>
        <v>219.07319999999999</v>
      </c>
      <c r="BF115" s="140" t="s">
        <v>1057</v>
      </c>
      <c r="BH115" s="288">
        <v>577.9</v>
      </c>
      <c r="BI115" s="286" t="s">
        <v>612</v>
      </c>
      <c r="BJ115" s="288">
        <v>457.2</v>
      </c>
      <c r="BK115" s="286" t="s">
        <v>612</v>
      </c>
      <c r="BL115" s="288"/>
      <c r="BM115" s="288"/>
      <c r="BN115" s="288"/>
      <c r="BO115" s="288"/>
      <c r="BP115" s="288"/>
      <c r="BQ115" s="288"/>
      <c r="BR115" s="288"/>
      <c r="BS115" s="288">
        <v>27.6</v>
      </c>
      <c r="BT115" s="286" t="s">
        <v>613</v>
      </c>
      <c r="BU115" s="288">
        <v>19</v>
      </c>
      <c r="BV115" s="286" t="s">
        <v>613</v>
      </c>
      <c r="BX115" s="288">
        <v>36.200000000000003</v>
      </c>
      <c r="BY115" s="286" t="s">
        <v>613</v>
      </c>
      <c r="BZ115" s="288">
        <v>25.4</v>
      </c>
      <c r="CA115" s="286" t="s">
        <v>613</v>
      </c>
      <c r="CB115" s="288"/>
      <c r="CC115" s="288"/>
      <c r="CG115" s="192">
        <f t="shared" si="34"/>
        <v>0</v>
      </c>
      <c r="CH115" s="192" t="str">
        <f>INDEX('[2]Tank Cleaning Status'!$P:$P, MATCH(E115,'[2]Tank Cleaning Status'!$E:$E,0))</f>
        <v>No</v>
      </c>
      <c r="CI115" s="192">
        <f t="shared" si="35"/>
        <v>0</v>
      </c>
      <c r="CJ115" s="192" t="str">
        <f>INDEX('[2]Tank Cleaning Status'!$R:$R, MATCH(E115,'[2]Tank Cleaning Status'!$E:$E,0))</f>
        <v>No</v>
      </c>
      <c r="CK115" s="192">
        <f t="shared" si="36"/>
        <v>0</v>
      </c>
      <c r="CL115" s="192">
        <f>INDEX('[2]Tank Cleaning Status'!$T:$T, MATCH(E115,'[2]Tank Cleaning Status'!$E:$E,0))</f>
        <v>0</v>
      </c>
      <c r="CM115" s="192">
        <f t="shared" si="37"/>
        <v>0</v>
      </c>
      <c r="CN115" s="192">
        <f>INDEX('[2]Tank Cleaning Status'!$V:$V, MATCH(E115,'[2]Tank Cleaning Status'!$E:$E,0))</f>
        <v>0</v>
      </c>
      <c r="CO115" s="192">
        <f t="shared" si="38"/>
        <v>0</v>
      </c>
      <c r="CP115" s="192">
        <f>INDEX('[2]Tank Cleaning Status'!$X:$X, MATCH(E115,'[2]Tank Cleaning Status'!$E:$E,0))</f>
        <v>0</v>
      </c>
      <c r="CQ115" s="207"/>
      <c r="CR115" s="192">
        <f t="shared" si="39"/>
        <v>0</v>
      </c>
      <c r="CS115" s="192" t="str">
        <f>INDEX('[2]Tank Cleaning Status'!$AA:$AA, MATCH(E115,'[2]Tank Cleaning Status'!$E:$E,0))</f>
        <v>Yes</v>
      </c>
      <c r="CT115" s="192">
        <f t="shared" si="40"/>
        <v>0</v>
      </c>
      <c r="CU115" s="192" t="str">
        <f>INDEX('[2]Tank Cleaning Status'!$AC:$AC, MATCH(E115,'[2]Tank Cleaning Status'!$E:$E,0))</f>
        <v>Yes</v>
      </c>
      <c r="CV115" s="207"/>
      <c r="CW115" s="192">
        <f t="shared" si="41"/>
        <v>0</v>
      </c>
      <c r="CX115" s="192" t="str">
        <f>INDEX('[2]Tank Cleaning Status'!$AF:$AF, MATCH(E115,'[2]Tank Cleaning Status'!$E:$E,0))</f>
        <v>Yes</v>
      </c>
      <c r="CY115" s="192">
        <f t="shared" si="42"/>
        <v>0</v>
      </c>
      <c r="CZ115" s="192" t="str">
        <f>INDEX('[2]Tank Cleaning Status'!$AH:$AH, MATCH(E115,'[2]Tank Cleaning Status'!$E:$E,0))</f>
        <v>Yes</v>
      </c>
      <c r="DA115" s="192"/>
      <c r="DB115" s="192">
        <f>INDEX('[2]Tank Cleaning Status'!$AJ:$AJ, MATCH(E115,'[2]Tank Cleaning Status'!$E:$E,0))</f>
        <v>0</v>
      </c>
    </row>
    <row r="116" spans="1:106" s="202" customFormat="1" ht="26.25" x14ac:dyDescent="0.25">
      <c r="A116" s="248" t="str">
        <f>INDEX('[4]Handy -MR - LR2 Operators'!$H:$H,MATCH(E116,'[4]Handy -MR - LR2 Operators'!$B:$B,0))</f>
        <v>JKA</v>
      </c>
      <c r="B116" s="248" t="s">
        <v>429</v>
      </c>
      <c r="C116" s="137" t="s">
        <v>382</v>
      </c>
      <c r="D116" s="137">
        <v>9718064</v>
      </c>
      <c r="E116" s="140" t="s">
        <v>440</v>
      </c>
      <c r="F116" s="140"/>
      <c r="G116" s="238"/>
      <c r="H116" s="236">
        <f>IFERROR(INDEX(RemainingOnBoard_RAW!U:U,MATCH('IMO 2020_Operator''s Comment'!D116,RemainingOnBoard_RAW!B:B,0))," ")</f>
        <v>43779.375</v>
      </c>
      <c r="I116" s="186">
        <f>IFERROR(INDEX(RemainingOnBoard_RAW!V:V,MATCH('IMO 2020_Operator''s Comment'!D116,RemainingOnBoard_RAW!B:B,0))," ")</f>
        <v>119.18</v>
      </c>
      <c r="J116" s="201">
        <f>IFERROR(INDEX(RemainingOnBoard_RAW!W:W,MATCH('IMO 2020_Operator''s Comment'!D116,RemainingOnBoard_RAW!B:B,0)),"")</f>
        <v>0</v>
      </c>
      <c r="K116" s="201">
        <f>IFERROR(INDEX(RemainingOnBoard_RAW!X:X,MATCH('IMO 2020_Operator''s Comment'!D116,RemainingOnBoard_RAW!B:B,0)),"")</f>
        <v>0</v>
      </c>
      <c r="L116" s="201">
        <f>IFERROR(INDEX(RemainingOnBoard_RAW!Y:Y,MATCH('IMO 2020_Operator''s Comment'!D116,RemainingOnBoard_RAW!B:B,0)),"")</f>
        <v>203.93</v>
      </c>
      <c r="M116" s="201"/>
      <c r="N116" s="201">
        <f>IFERROR(INDEX(RemainingOnBoard_RAW!AJ:AJ,MATCH('IMO 2020_Operator''s Comment'!D116,RemainingOnBoard_RAW!B:B,0))," ")</f>
        <v>3737.89</v>
      </c>
      <c r="O116" s="201">
        <f>IFERROR(INDEX(RemainingOnBoard_RAW!AK:AK,MATCH('IMO 2020_Operator''s Comment'!D116,RemainingOnBoard_RAW!B:B,0))," ")</f>
        <v>0</v>
      </c>
      <c r="P116" s="201">
        <f>IFERROR(INDEX(RemainingOnBoard_RAW!AL:AL,MATCH('IMO 2020_Operator''s Comment'!D116,RemainingOnBoard_RAW!B:B,0))," ")</f>
        <v>0</v>
      </c>
      <c r="Q116" s="201">
        <f>IFERROR(INDEX(RemainingOnBoard_RAW!AM:AM,MATCH('IMO 2020_Operator''s Comment'!D116,RemainingOnBoard_RAW!B:B,0))," ")</f>
        <v>630.54999999999995</v>
      </c>
      <c r="S116" s="203">
        <v>0.45</v>
      </c>
      <c r="T116" s="203">
        <v>0.05</v>
      </c>
      <c r="U116" s="203">
        <v>0.17499999999999999</v>
      </c>
      <c r="V116" s="203">
        <v>0.32500000000000001</v>
      </c>
      <c r="X116" s="204">
        <f>INDEX(MR!T:T,MATCH('IMO 2020_Operator''s Comment'!E116,MR!C:C,0))</f>
        <v>2.2064968357354404</v>
      </c>
      <c r="Y116" s="204">
        <f>INDEX(MR!U:U,MATCH('IMO 2020_Operator''s Comment'!E116,MR!C:C,0))</f>
        <v>19.384526835735443</v>
      </c>
      <c r="Z116" s="204">
        <f>INDEX(MR!V:V,MATCH('IMO 2020_Operator''s Comment'!E116,MR!C:C,0))</f>
        <v>22.795240280558037</v>
      </c>
      <c r="AA116" s="204">
        <f>INDEX(MR!W:W,MATCH('IMO 2020_Operator''s Comment'!E116,MR!C:C,0))</f>
        <v>22.810414068518195</v>
      </c>
      <c r="AB116" s="204">
        <f t="shared" si="43"/>
        <v>13.36470153923379</v>
      </c>
      <c r="AC116" s="204">
        <f>IFERROR(INDEX('Monthly_Consumption _Trend'!R:R,MATCH('IMO 2020_Operator''s Comment'!D116,'Monthly_Consumption _Trend'!D:D,0))/30,"")</f>
        <v>12.153166666666666</v>
      </c>
      <c r="AD116" s="204">
        <f t="shared" si="45"/>
        <v>12.153166666666666</v>
      </c>
      <c r="AF116" s="205">
        <f t="shared" si="58"/>
        <v>0.85565785497797842</v>
      </c>
      <c r="AG116" s="205">
        <f t="shared" si="44"/>
        <v>0.14434214502202158</v>
      </c>
      <c r="AH116" s="205"/>
      <c r="AI116" s="205"/>
      <c r="AJ116" s="204">
        <f t="shared" si="46"/>
        <v>1118.0913333333333</v>
      </c>
      <c r="AK116" s="204">
        <f t="shared" si="47"/>
        <v>741.34316666666655</v>
      </c>
      <c r="AL116" s="204">
        <f t="shared" si="48"/>
        <v>376.74816666666663</v>
      </c>
      <c r="AM116" s="204">
        <f t="shared" si="49"/>
        <v>182.29749999999999</v>
      </c>
      <c r="AN116" s="206">
        <v>4</v>
      </c>
      <c r="AO116" s="264" t="str">
        <f>INDEX([1]MR!$D:$D,MATCH(E116,[1]MR!$B:$B,0))</f>
        <v>4 pcs. 348,0/ 77,1/ 472,5/ 500,4</v>
      </c>
      <c r="AP116" s="264" t="str">
        <f>INDEX([1]MR!$E:$E,MATCH(E116,[1]MR!$B:$B,0))</f>
        <v>2 pcs. 28,1/ 28,1</v>
      </c>
      <c r="AQ116" s="264" t="str">
        <f>INDEX([1]MR!$F:$F,MATCH(E116,[1]MR!$B:$B,0))</f>
        <v>2 pcs. 25,1/ 28,1</v>
      </c>
      <c r="AR116" s="269">
        <f>INDEX([1]MR!$J:$J,MATCH(E116,[1]MR!$B:$B,0))</f>
        <v>0.9</v>
      </c>
      <c r="AT116" s="204">
        <f t="shared" si="50"/>
        <v>376.74816666666663</v>
      </c>
      <c r="AU116" s="204">
        <f t="shared" si="51"/>
        <v>243.0633333333333</v>
      </c>
      <c r="AV116" s="204">
        <f t="shared" si="52"/>
        <v>182.29749999999999</v>
      </c>
      <c r="AW116" s="207" t="s">
        <v>529</v>
      </c>
      <c r="AY116" s="207" t="str">
        <f t="shared" si="63"/>
        <v>Okay</v>
      </c>
      <c r="AZ116" s="207" t="str">
        <f t="shared" si="63"/>
        <v>Okay</v>
      </c>
      <c r="BA116" s="207" t="str">
        <f t="shared" si="63"/>
        <v>Okay</v>
      </c>
      <c r="BC116" s="191">
        <f t="shared" si="53"/>
        <v>0</v>
      </c>
      <c r="BD116" s="191">
        <f t="shared" si="53"/>
        <v>0</v>
      </c>
      <c r="BE116" s="191">
        <f t="shared" si="54"/>
        <v>0</v>
      </c>
      <c r="BF116" s="140" t="s">
        <v>1069</v>
      </c>
      <c r="BH116" s="288">
        <v>348</v>
      </c>
      <c r="BI116" s="286" t="s">
        <v>612</v>
      </c>
      <c r="BJ116" s="288">
        <v>77.099999999999994</v>
      </c>
      <c r="BK116" s="286" t="s">
        <v>612</v>
      </c>
      <c r="BL116" s="288">
        <v>472.5</v>
      </c>
      <c r="BM116" s="286" t="s">
        <v>612</v>
      </c>
      <c r="BN116" s="288">
        <v>500.4</v>
      </c>
      <c r="BO116" s="286" t="s">
        <v>612</v>
      </c>
      <c r="BP116" s="288"/>
      <c r="BQ116" s="288"/>
      <c r="BR116" s="288"/>
      <c r="BS116" s="288">
        <v>28.1</v>
      </c>
      <c r="BT116" s="286" t="s">
        <v>612</v>
      </c>
      <c r="BU116" s="288">
        <v>28.1</v>
      </c>
      <c r="BV116" s="286" t="s">
        <v>613</v>
      </c>
      <c r="BX116" s="288">
        <v>25.1</v>
      </c>
      <c r="BY116" s="286" t="s">
        <v>612</v>
      </c>
      <c r="BZ116" s="288">
        <v>28.1</v>
      </c>
      <c r="CA116" s="286" t="s">
        <v>613</v>
      </c>
      <c r="CB116" s="288"/>
      <c r="CC116" s="288"/>
      <c r="CG116" s="192">
        <f t="shared" si="34"/>
        <v>0</v>
      </c>
      <c r="CH116" s="192" t="str">
        <f>INDEX('[2]Tank Cleaning Status'!$P:$P, MATCH(E116,'[2]Tank Cleaning Status'!$E:$E,0))</f>
        <v>No</v>
      </c>
      <c r="CI116" s="192">
        <f t="shared" si="35"/>
        <v>0</v>
      </c>
      <c r="CJ116" s="192" t="str">
        <f>INDEX('[2]Tank Cleaning Status'!$R:$R, MATCH(E116,'[2]Tank Cleaning Status'!$E:$E,0))</f>
        <v>No</v>
      </c>
      <c r="CK116" s="192">
        <f t="shared" si="36"/>
        <v>0</v>
      </c>
      <c r="CL116" s="192" t="str">
        <f>INDEX('[2]Tank Cleaning Status'!$T:$T, MATCH(E116,'[2]Tank Cleaning Status'!$E:$E,0))</f>
        <v>No</v>
      </c>
      <c r="CM116" s="192">
        <f t="shared" si="37"/>
        <v>0</v>
      </c>
      <c r="CN116" s="192" t="str">
        <f>INDEX('[2]Tank Cleaning Status'!$V:$V, MATCH(E116,'[2]Tank Cleaning Status'!$E:$E,0))</f>
        <v>No</v>
      </c>
      <c r="CO116" s="192">
        <f t="shared" si="38"/>
        <v>0</v>
      </c>
      <c r="CP116" s="192">
        <f>INDEX('[2]Tank Cleaning Status'!$X:$X, MATCH(E116,'[2]Tank Cleaning Status'!$E:$E,0))</f>
        <v>0</v>
      </c>
      <c r="CQ116" s="207"/>
      <c r="CR116" s="192">
        <f t="shared" si="39"/>
        <v>0</v>
      </c>
      <c r="CS116" s="192" t="str">
        <f>INDEX('[2]Tank Cleaning Status'!$AA:$AA, MATCH(E116,'[2]Tank Cleaning Status'!$E:$E,0))</f>
        <v>No</v>
      </c>
      <c r="CT116" s="192">
        <f t="shared" si="40"/>
        <v>0</v>
      </c>
      <c r="CU116" s="192" t="str">
        <f>INDEX('[2]Tank Cleaning Status'!$AC:$AC, MATCH(E116,'[2]Tank Cleaning Status'!$E:$E,0))</f>
        <v>Yes</v>
      </c>
      <c r="CV116" s="207"/>
      <c r="CW116" s="192">
        <f t="shared" si="41"/>
        <v>0</v>
      </c>
      <c r="CX116" s="192" t="str">
        <f>INDEX('[2]Tank Cleaning Status'!$AF:$AF, MATCH(E116,'[2]Tank Cleaning Status'!$E:$E,0))</f>
        <v>No</v>
      </c>
      <c r="CY116" s="192">
        <f t="shared" si="42"/>
        <v>0</v>
      </c>
      <c r="CZ116" s="192" t="str">
        <f>INDEX('[2]Tank Cleaning Status'!$AH:$AH, MATCH(E116,'[2]Tank Cleaning Status'!$E:$E,0))</f>
        <v>Yes</v>
      </c>
      <c r="DA116" s="192"/>
      <c r="DB116" s="192">
        <f>INDEX('[2]Tank Cleaning Status'!$AJ:$AJ, MATCH(E116,'[2]Tank Cleaning Status'!$E:$E,0))</f>
        <v>0</v>
      </c>
    </row>
    <row r="117" spans="1:106" s="202" customFormat="1" ht="26.25" x14ac:dyDescent="0.25">
      <c r="A117" s="248" t="str">
        <f>INDEX('[4]Handy -MR - LR2 Operators'!$H:$H,MATCH(E117,'[4]Handy -MR - LR2 Operators'!$B:$B,0))</f>
        <v>RME</v>
      </c>
      <c r="B117" s="248" t="s">
        <v>429</v>
      </c>
      <c r="C117" s="137" t="s">
        <v>382</v>
      </c>
      <c r="D117" s="137">
        <v>9718090</v>
      </c>
      <c r="E117" s="140" t="s">
        <v>441</v>
      </c>
      <c r="F117" s="140"/>
      <c r="G117" s="238"/>
      <c r="H117" s="236">
        <f>IFERROR(INDEX(RemainingOnBoard_RAW!U:U,MATCH('IMO 2020_Operator''s Comment'!D117,RemainingOnBoard_RAW!B:B,0))," ")</f>
        <v>43781.333333333336</v>
      </c>
      <c r="I117" s="186">
        <f>IFERROR(INDEX(RemainingOnBoard_RAW!V:V,MATCH('IMO 2020_Operator''s Comment'!D117,RemainingOnBoard_RAW!B:B,0))," ")</f>
        <v>360.84</v>
      </c>
      <c r="J117" s="201">
        <f>IFERROR(INDEX(RemainingOnBoard_RAW!W:W,MATCH('IMO 2020_Operator''s Comment'!D117,RemainingOnBoard_RAW!B:B,0)),"")</f>
        <v>0</v>
      </c>
      <c r="K117" s="201">
        <f>IFERROR(INDEX(RemainingOnBoard_RAW!X:X,MATCH('IMO 2020_Operator''s Comment'!D117,RemainingOnBoard_RAW!B:B,0)),"")</f>
        <v>0</v>
      </c>
      <c r="L117" s="201">
        <f>IFERROR(INDEX(RemainingOnBoard_RAW!Y:Y,MATCH('IMO 2020_Operator''s Comment'!D117,RemainingOnBoard_RAW!B:B,0)),"")</f>
        <v>160.31</v>
      </c>
      <c r="M117" s="201"/>
      <c r="N117" s="201">
        <f>IFERROR(INDEX(RemainingOnBoard_RAW!AJ:AJ,MATCH('IMO 2020_Operator''s Comment'!D117,RemainingOnBoard_RAW!B:B,0))," ")</f>
        <v>3874.8409999999999</v>
      </c>
      <c r="O117" s="201">
        <f>IFERROR(INDEX(RemainingOnBoard_RAW!AK:AK,MATCH('IMO 2020_Operator''s Comment'!D117,RemainingOnBoard_RAW!B:B,0))," ")</f>
        <v>0</v>
      </c>
      <c r="P117" s="201">
        <f>IFERROR(INDEX(RemainingOnBoard_RAW!AL:AL,MATCH('IMO 2020_Operator''s Comment'!D117,RemainingOnBoard_RAW!B:B,0))," ")</f>
        <v>0</v>
      </c>
      <c r="Q117" s="201">
        <f>IFERROR(INDEX(RemainingOnBoard_RAW!AM:AM,MATCH('IMO 2020_Operator''s Comment'!D117,RemainingOnBoard_RAW!B:B,0))," ")</f>
        <v>358.03</v>
      </c>
      <c r="S117" s="203">
        <v>0.45</v>
      </c>
      <c r="T117" s="203">
        <v>0.05</v>
      </c>
      <c r="U117" s="203">
        <v>0.17499999999999999</v>
      </c>
      <c r="V117" s="203">
        <v>0.32500000000000001</v>
      </c>
      <c r="X117" s="204">
        <f>INDEX(MR!T:T,MATCH('IMO 2020_Operator''s Comment'!E117,MR!C:C,0))</f>
        <v>2.7231253911310018</v>
      </c>
      <c r="Y117" s="204">
        <f>INDEX(MR!U:U,MATCH('IMO 2020_Operator''s Comment'!E117,MR!C:C,0))</f>
        <v>19.905740391131001</v>
      </c>
      <c r="Z117" s="204">
        <f>INDEX(MR!V:V,MATCH('IMO 2020_Operator''s Comment'!E117,MR!C:C,0))</f>
        <v>22.208270165688589</v>
      </c>
      <c r="AA117" s="204">
        <f>INDEX(MR!W:W,MATCH('IMO 2020_Operator''s Comment'!E117,MR!C:C,0))</f>
        <v>22.091818444025051</v>
      </c>
      <c r="AB117" s="204">
        <f t="shared" si="43"/>
        <v>13.286981718869146</v>
      </c>
      <c r="AC117" s="204">
        <f>IFERROR(INDEX('Monthly_Consumption _Trend'!R:R,MATCH('IMO 2020_Operator''s Comment'!D117,'Monthly_Consumption _Trend'!D:D,0))/30,"")</f>
        <v>12.527703333333333</v>
      </c>
      <c r="AD117" s="204">
        <f t="shared" si="45"/>
        <v>12.527703333333333</v>
      </c>
      <c r="AF117" s="205">
        <f t="shared" si="58"/>
        <v>0.91541674669509177</v>
      </c>
      <c r="AG117" s="205">
        <f t="shared" si="44"/>
        <v>8.4583253304908235E-2</v>
      </c>
      <c r="AH117" s="205"/>
      <c r="AI117" s="205"/>
      <c r="AJ117" s="204">
        <f t="shared" si="46"/>
        <v>1152.5487066666667</v>
      </c>
      <c r="AK117" s="204">
        <f t="shared" si="47"/>
        <v>764.18990333333329</v>
      </c>
      <c r="AL117" s="204">
        <f t="shared" si="48"/>
        <v>388.35880333333336</v>
      </c>
      <c r="AM117" s="204">
        <f t="shared" si="49"/>
        <v>187.91555</v>
      </c>
      <c r="AN117" s="206">
        <v>4</v>
      </c>
      <c r="AO117" s="264" t="str">
        <f>INDEX([1]MR!$D:$D,MATCH(E117,[1]MR!$B:$B,0))</f>
        <v>4 pcs. 348,0/ 77,1/ 472,5/ 500,4</v>
      </c>
      <c r="AP117" s="264" t="str">
        <f>INDEX([1]MR!$E:$E,MATCH(E117,[1]MR!$B:$B,0))</f>
        <v>2 pcs. 28,1/ 28,1</v>
      </c>
      <c r="AQ117" s="264" t="str">
        <f>INDEX([1]MR!$F:$F,MATCH(E117,[1]MR!$B:$B,0))</f>
        <v>2 pcs. 25,1/ 28,1</v>
      </c>
      <c r="AR117" s="269">
        <f>INDEX([1]MR!$J:$J,MATCH(E117,[1]MR!$B:$B,0))</f>
        <v>0.9</v>
      </c>
      <c r="AT117" s="204">
        <f t="shared" si="50"/>
        <v>388.35880333333336</v>
      </c>
      <c r="AU117" s="204">
        <f t="shared" si="51"/>
        <v>250.55406666666667</v>
      </c>
      <c r="AV117" s="204">
        <f t="shared" si="52"/>
        <v>187.91555</v>
      </c>
      <c r="AW117" s="207" t="s">
        <v>529</v>
      </c>
      <c r="AY117" s="207" t="str">
        <f t="shared" si="63"/>
        <v>Okay</v>
      </c>
      <c r="AZ117" s="207" t="str">
        <f t="shared" si="63"/>
        <v>High Stock</v>
      </c>
      <c r="BA117" s="207" t="str">
        <f t="shared" si="63"/>
        <v>High Stock</v>
      </c>
      <c r="BC117" s="191">
        <f t="shared" si="53"/>
        <v>0</v>
      </c>
      <c r="BD117" s="191">
        <f t="shared" si="53"/>
        <v>110.2859333333333</v>
      </c>
      <c r="BE117" s="191">
        <f t="shared" si="54"/>
        <v>172.92444999999998</v>
      </c>
      <c r="BF117" s="140" t="s">
        <v>1010</v>
      </c>
      <c r="BH117" s="288">
        <v>348</v>
      </c>
      <c r="BI117" s="286" t="s">
        <v>612</v>
      </c>
      <c r="BJ117" s="288">
        <v>77.099999999999994</v>
      </c>
      <c r="BK117" s="286" t="s">
        <v>613</v>
      </c>
      <c r="BL117" s="288">
        <v>472.5</v>
      </c>
      <c r="BM117" s="286" t="s">
        <v>613</v>
      </c>
      <c r="BN117" s="288">
        <v>500.4</v>
      </c>
      <c r="BO117" s="286" t="s">
        <v>612</v>
      </c>
      <c r="BP117" s="288"/>
      <c r="BQ117" s="288"/>
      <c r="BR117" s="288"/>
      <c r="BS117" s="288">
        <v>28.1</v>
      </c>
      <c r="BT117" s="286" t="s">
        <v>613</v>
      </c>
      <c r="BU117" s="288">
        <v>28.1</v>
      </c>
      <c r="BV117" s="286" t="s">
        <v>612</v>
      </c>
      <c r="BX117" s="288">
        <v>25.1</v>
      </c>
      <c r="BY117" s="286" t="s">
        <v>613</v>
      </c>
      <c r="BZ117" s="288">
        <v>28.1</v>
      </c>
      <c r="CA117" s="286" t="s">
        <v>612</v>
      </c>
      <c r="CB117" s="288"/>
      <c r="CC117" s="288"/>
      <c r="CG117" s="192">
        <f t="shared" si="34"/>
        <v>0</v>
      </c>
      <c r="CH117" s="192" t="str">
        <f>INDEX('[2]Tank Cleaning Status'!$P:$P, MATCH(E117,'[2]Tank Cleaning Status'!$E:$E,0))</f>
        <v>No</v>
      </c>
      <c r="CI117" s="192">
        <f t="shared" si="35"/>
        <v>0</v>
      </c>
      <c r="CJ117" s="192" t="str">
        <f>INDEX('[2]Tank Cleaning Status'!$R:$R, MATCH(E117,'[2]Tank Cleaning Status'!$E:$E,0))</f>
        <v>Yes</v>
      </c>
      <c r="CK117" s="192">
        <f t="shared" si="36"/>
        <v>0</v>
      </c>
      <c r="CL117" s="192" t="str">
        <f>INDEX('[2]Tank Cleaning Status'!$T:$T, MATCH(E117,'[2]Tank Cleaning Status'!$E:$E,0))</f>
        <v>Yes</v>
      </c>
      <c r="CM117" s="192">
        <f t="shared" si="37"/>
        <v>0</v>
      </c>
      <c r="CN117" s="192" t="str">
        <f>INDEX('[2]Tank Cleaning Status'!$V:$V, MATCH(E117,'[2]Tank Cleaning Status'!$E:$E,0))</f>
        <v>No</v>
      </c>
      <c r="CO117" s="192">
        <f t="shared" si="38"/>
        <v>0</v>
      </c>
      <c r="CP117" s="192">
        <f>INDEX('[2]Tank Cleaning Status'!$X:$X, MATCH(E117,'[2]Tank Cleaning Status'!$E:$E,0))</f>
        <v>0</v>
      </c>
      <c r="CQ117" s="207"/>
      <c r="CR117" s="192">
        <f t="shared" si="39"/>
        <v>0</v>
      </c>
      <c r="CS117" s="192" t="str">
        <f>INDEX('[2]Tank Cleaning Status'!$AA:$AA, MATCH(E117,'[2]Tank Cleaning Status'!$E:$E,0))</f>
        <v>Yes</v>
      </c>
      <c r="CT117" s="192">
        <f t="shared" si="40"/>
        <v>0</v>
      </c>
      <c r="CU117" s="192" t="str">
        <f>INDEX('[2]Tank Cleaning Status'!$AC:$AC, MATCH(E117,'[2]Tank Cleaning Status'!$E:$E,0))</f>
        <v>No</v>
      </c>
      <c r="CV117" s="207"/>
      <c r="CW117" s="192">
        <f t="shared" si="41"/>
        <v>0</v>
      </c>
      <c r="CX117" s="192" t="str">
        <f>INDEX('[2]Tank Cleaning Status'!$AF:$AF, MATCH(E117,'[2]Tank Cleaning Status'!$E:$E,0))</f>
        <v>Yes</v>
      </c>
      <c r="CY117" s="192">
        <f t="shared" si="42"/>
        <v>0</v>
      </c>
      <c r="CZ117" s="192" t="str">
        <f>INDEX('[2]Tank Cleaning Status'!$AH:$AH, MATCH(E117,'[2]Tank Cleaning Status'!$E:$E,0))</f>
        <v>No</v>
      </c>
      <c r="DA117" s="192"/>
      <c r="DB117" s="192">
        <f>INDEX('[2]Tank Cleaning Status'!$AJ:$AJ, MATCH(E117,'[2]Tank Cleaning Status'!$E:$E,0))</f>
        <v>0</v>
      </c>
    </row>
    <row r="118" spans="1:106" s="202" customFormat="1" ht="26.25" x14ac:dyDescent="0.25">
      <c r="A118" s="248" t="s">
        <v>1028</v>
      </c>
      <c r="B118" s="248" t="s">
        <v>429</v>
      </c>
      <c r="C118" s="137" t="s">
        <v>382</v>
      </c>
      <c r="D118" s="137">
        <v>9718076</v>
      </c>
      <c r="E118" s="140" t="s">
        <v>442</v>
      </c>
      <c r="F118" s="140"/>
      <c r="G118" s="238"/>
      <c r="H118" s="236">
        <f>IFERROR(INDEX(RemainingOnBoard_RAW!U:U,MATCH('IMO 2020_Operator''s Comment'!D118,RemainingOnBoard_RAW!B:B,0))," ")</f>
        <v>43781</v>
      </c>
      <c r="I118" s="186">
        <f>IFERROR(INDEX(RemainingOnBoard_RAW!V:V,MATCH('IMO 2020_Operator''s Comment'!D118,RemainingOnBoard_RAW!B:B,0))," ")</f>
        <v>438.51</v>
      </c>
      <c r="J118" s="201">
        <f>IFERROR(INDEX(RemainingOnBoard_RAW!W:W,MATCH('IMO 2020_Operator''s Comment'!D118,RemainingOnBoard_RAW!B:B,0)),"")</f>
        <v>0</v>
      </c>
      <c r="K118" s="201">
        <f>IFERROR(INDEX(RemainingOnBoard_RAW!X:X,MATCH('IMO 2020_Operator''s Comment'!D118,RemainingOnBoard_RAW!B:B,0)),"")</f>
        <v>0</v>
      </c>
      <c r="L118" s="201">
        <f>IFERROR(INDEX(RemainingOnBoard_RAW!Y:Y,MATCH('IMO 2020_Operator''s Comment'!D118,RemainingOnBoard_RAW!B:B,0)),"")</f>
        <v>153.83000000000001</v>
      </c>
      <c r="M118" s="201"/>
      <c r="N118" s="201">
        <f>IFERROR(INDEX(RemainingOnBoard_RAW!AJ:AJ,MATCH('IMO 2020_Operator''s Comment'!D118,RemainingOnBoard_RAW!B:B,0))," ")</f>
        <v>4000.04</v>
      </c>
      <c r="O118" s="201">
        <f>IFERROR(INDEX(RemainingOnBoard_RAW!AK:AK,MATCH('IMO 2020_Operator''s Comment'!D118,RemainingOnBoard_RAW!B:B,0))," ")</f>
        <v>0</v>
      </c>
      <c r="P118" s="201">
        <f>IFERROR(INDEX(RemainingOnBoard_RAW!AL:AL,MATCH('IMO 2020_Operator''s Comment'!D118,RemainingOnBoard_RAW!B:B,0))," ")</f>
        <v>0</v>
      </c>
      <c r="Q118" s="201">
        <f>IFERROR(INDEX(RemainingOnBoard_RAW!AM:AM,MATCH('IMO 2020_Operator''s Comment'!D118,RemainingOnBoard_RAW!B:B,0))," ")</f>
        <v>324.23</v>
      </c>
      <c r="S118" s="203">
        <v>0.45</v>
      </c>
      <c r="T118" s="203">
        <v>0.05</v>
      </c>
      <c r="U118" s="203">
        <v>0.17499999999999999</v>
      </c>
      <c r="V118" s="203">
        <v>0.32500000000000001</v>
      </c>
      <c r="X118" s="204">
        <f>INDEX(MR!T:T,MATCH('IMO 2020_Operator''s Comment'!E118,MR!C:C,0))</f>
        <v>2.6725799808792914</v>
      </c>
      <c r="Y118" s="204">
        <f>INDEX(MR!U:U,MATCH('IMO 2020_Operator''s Comment'!E118,MR!C:C,0))</f>
        <v>19.85519498087929</v>
      </c>
      <c r="Z118" s="204">
        <f>INDEX(MR!V:V,MATCH('IMO 2020_Operator''s Comment'!E118,MR!C:C,0))</f>
        <v>21.874170417935456</v>
      </c>
      <c r="AA118" s="204">
        <f>INDEX(MR!W:W,MATCH('IMO 2020_Operator''s Comment'!E118,MR!C:C,0))</f>
        <v>21.615308259974217</v>
      </c>
      <c r="AB118" s="204">
        <f t="shared" si="43"/>
        <v>13.048375748069972</v>
      </c>
      <c r="AC118" s="204">
        <f>IFERROR(INDEX('Monthly_Consumption _Trend'!R:R,MATCH('IMO 2020_Operator''s Comment'!D118,'Monthly_Consumption _Trend'!D:D,0))/30,"")</f>
        <v>12.792166666666667</v>
      </c>
      <c r="AD118" s="204">
        <f t="shared" si="45"/>
        <v>12.792166666666667</v>
      </c>
      <c r="AF118" s="205">
        <f t="shared" si="58"/>
        <v>0.92502087057468652</v>
      </c>
      <c r="AG118" s="205">
        <f t="shared" si="44"/>
        <v>7.4979129425313484E-2</v>
      </c>
      <c r="AH118" s="205"/>
      <c r="AI118" s="205"/>
      <c r="AJ118" s="204">
        <f t="shared" si="46"/>
        <v>1176.8793333333333</v>
      </c>
      <c r="AK118" s="204">
        <f t="shared" si="47"/>
        <v>780.3221666666667</v>
      </c>
      <c r="AL118" s="204">
        <f t="shared" si="48"/>
        <v>396.55716666666666</v>
      </c>
      <c r="AM118" s="204">
        <f t="shared" si="49"/>
        <v>191.88249999999999</v>
      </c>
      <c r="AN118" s="206">
        <v>4</v>
      </c>
      <c r="AO118" s="264" t="str">
        <f>INDEX([1]MR!$D:$D,MATCH(E118,[1]MR!$B:$B,0))</f>
        <v>4 pcs. 348,0/ 77,1/ 472,5/ 500,4</v>
      </c>
      <c r="AP118" s="264" t="str">
        <f>INDEX([1]MR!$E:$E,MATCH(E118,[1]MR!$B:$B,0))</f>
        <v>2 pcs. 28,1/ 28,1</v>
      </c>
      <c r="AQ118" s="264" t="str">
        <f>INDEX([1]MR!$F:$F,MATCH(E118,[1]MR!$B:$B,0))</f>
        <v>2 pcs. 25,1/ 28,1</v>
      </c>
      <c r="AR118" s="269">
        <f>INDEX([1]MR!$J:$J,MATCH(E118,[1]MR!$B:$B,0))</f>
        <v>0.9</v>
      </c>
      <c r="AT118" s="204">
        <f t="shared" si="50"/>
        <v>396.55716666666666</v>
      </c>
      <c r="AU118" s="204">
        <f t="shared" si="51"/>
        <v>255.84333333333333</v>
      </c>
      <c r="AV118" s="204">
        <f t="shared" si="52"/>
        <v>191.88249999999999</v>
      </c>
      <c r="AW118" s="207" t="s">
        <v>529</v>
      </c>
      <c r="AY118" s="207" t="str">
        <f t="shared" si="63"/>
        <v>High Stock</v>
      </c>
      <c r="AZ118" s="207" t="str">
        <f t="shared" si="63"/>
        <v>High Stock</v>
      </c>
      <c r="BA118" s="207" t="str">
        <f t="shared" si="63"/>
        <v>High Stock</v>
      </c>
      <c r="BC118" s="191">
        <f t="shared" si="53"/>
        <v>41.952833333333331</v>
      </c>
      <c r="BD118" s="191">
        <f t="shared" si="53"/>
        <v>182.66666666666666</v>
      </c>
      <c r="BE118" s="191">
        <f t="shared" si="54"/>
        <v>246.6275</v>
      </c>
      <c r="BF118" s="140"/>
      <c r="BH118" s="288">
        <v>348</v>
      </c>
      <c r="BI118" s="286" t="s">
        <v>613</v>
      </c>
      <c r="BJ118" s="288">
        <v>77.099999999999994</v>
      </c>
      <c r="BK118" s="286" t="s">
        <v>612</v>
      </c>
      <c r="BL118" s="288">
        <v>472.5</v>
      </c>
      <c r="BM118" s="286" t="s">
        <v>612</v>
      </c>
      <c r="BN118" s="288">
        <v>500.4</v>
      </c>
      <c r="BO118" s="286" t="s">
        <v>612</v>
      </c>
      <c r="BP118" s="288"/>
      <c r="BQ118" s="288"/>
      <c r="BR118" s="288"/>
      <c r="BS118" s="288">
        <v>28.1</v>
      </c>
      <c r="BT118" s="286" t="s">
        <v>613</v>
      </c>
      <c r="BU118" s="288">
        <v>28.1</v>
      </c>
      <c r="BV118" s="286" t="s">
        <v>613</v>
      </c>
      <c r="BX118" s="288">
        <v>25.1</v>
      </c>
      <c r="BY118" s="286" t="s">
        <v>613</v>
      </c>
      <c r="BZ118" s="288">
        <v>28.1</v>
      </c>
      <c r="CA118" s="286" t="s">
        <v>613</v>
      </c>
      <c r="CB118" s="288"/>
      <c r="CC118" s="288"/>
      <c r="CG118" s="192">
        <f t="shared" si="34"/>
        <v>0</v>
      </c>
      <c r="CH118" s="192" t="str">
        <f>INDEX('[2]Tank Cleaning Status'!$P:$P, MATCH(E118,'[2]Tank Cleaning Status'!$E:$E,0))</f>
        <v>Yes</v>
      </c>
      <c r="CI118" s="192">
        <f t="shared" si="35"/>
        <v>0</v>
      </c>
      <c r="CJ118" s="192" t="str">
        <f>INDEX('[2]Tank Cleaning Status'!$R:$R, MATCH(E118,'[2]Tank Cleaning Status'!$E:$E,0))</f>
        <v>No</v>
      </c>
      <c r="CK118" s="192">
        <f t="shared" si="36"/>
        <v>0</v>
      </c>
      <c r="CL118" s="192" t="str">
        <f>INDEX('[2]Tank Cleaning Status'!$T:$T, MATCH(E118,'[2]Tank Cleaning Status'!$E:$E,0))</f>
        <v>No</v>
      </c>
      <c r="CM118" s="192">
        <f t="shared" si="37"/>
        <v>0</v>
      </c>
      <c r="CN118" s="192" t="str">
        <f>INDEX('[2]Tank Cleaning Status'!$V:$V, MATCH(E118,'[2]Tank Cleaning Status'!$E:$E,0))</f>
        <v>No</v>
      </c>
      <c r="CO118" s="192">
        <f t="shared" si="38"/>
        <v>0</v>
      </c>
      <c r="CP118" s="192">
        <f>INDEX('[2]Tank Cleaning Status'!$X:$X, MATCH(E118,'[2]Tank Cleaning Status'!$E:$E,0))</f>
        <v>0</v>
      </c>
      <c r="CQ118" s="207"/>
      <c r="CR118" s="192">
        <f t="shared" si="39"/>
        <v>0</v>
      </c>
      <c r="CS118" s="192" t="str">
        <f>INDEX('[2]Tank Cleaning Status'!$AA:$AA, MATCH(E118,'[2]Tank Cleaning Status'!$E:$E,0))</f>
        <v>Yes</v>
      </c>
      <c r="CT118" s="192">
        <f t="shared" si="40"/>
        <v>0</v>
      </c>
      <c r="CU118" s="192" t="str">
        <f>INDEX('[2]Tank Cleaning Status'!$AC:$AC, MATCH(E118,'[2]Tank Cleaning Status'!$E:$E,0))</f>
        <v>Yes</v>
      </c>
      <c r="CV118" s="207"/>
      <c r="CW118" s="192">
        <f t="shared" si="41"/>
        <v>0</v>
      </c>
      <c r="CX118" s="192" t="str">
        <f>INDEX('[2]Tank Cleaning Status'!$AF:$AF, MATCH(E118,'[2]Tank Cleaning Status'!$E:$E,0))</f>
        <v>Yes</v>
      </c>
      <c r="CY118" s="192">
        <f t="shared" si="42"/>
        <v>0</v>
      </c>
      <c r="CZ118" s="192" t="str">
        <f>INDEX('[2]Tank Cleaning Status'!$AH:$AH, MATCH(E118,'[2]Tank Cleaning Status'!$E:$E,0))</f>
        <v>Yes</v>
      </c>
      <c r="DA118" s="192"/>
      <c r="DB118" s="192">
        <f>INDEX('[2]Tank Cleaning Status'!$AJ:$AJ, MATCH(E118,'[2]Tank Cleaning Status'!$E:$E,0))</f>
        <v>0</v>
      </c>
    </row>
    <row r="119" spans="1:106" s="202" customFormat="1" ht="26.25" x14ac:dyDescent="0.25">
      <c r="A119" s="248" t="str">
        <f>INDEX('[4]Handy -MR - LR2 Operators'!$H:$H,MATCH(E119,'[4]Handy -MR - LR2 Operators'!$B:$B,0))</f>
        <v>RME</v>
      </c>
      <c r="B119" s="248" t="s">
        <v>429</v>
      </c>
      <c r="C119" s="137" t="s">
        <v>382</v>
      </c>
      <c r="D119" s="137">
        <v>9718088</v>
      </c>
      <c r="E119" s="140" t="s">
        <v>443</v>
      </c>
      <c r="F119" s="140"/>
      <c r="G119" s="238"/>
      <c r="H119" s="236">
        <f>IFERROR(INDEX(RemainingOnBoard_RAW!U:U,MATCH('IMO 2020_Operator''s Comment'!D119,RemainingOnBoard_RAW!B:B,0))," ")</f>
        <v>43781.375</v>
      </c>
      <c r="I119" s="186">
        <f>IFERROR(INDEX(RemainingOnBoard_RAW!V:V,MATCH('IMO 2020_Operator''s Comment'!D119,RemainingOnBoard_RAW!B:B,0))," ")</f>
        <v>327.8</v>
      </c>
      <c r="J119" s="201">
        <f>IFERROR(INDEX(RemainingOnBoard_RAW!W:W,MATCH('IMO 2020_Operator''s Comment'!D119,RemainingOnBoard_RAW!B:B,0)),"")</f>
        <v>0</v>
      </c>
      <c r="K119" s="201">
        <f>IFERROR(INDEX(RemainingOnBoard_RAW!X:X,MATCH('IMO 2020_Operator''s Comment'!D119,RemainingOnBoard_RAW!B:B,0)),"")</f>
        <v>0</v>
      </c>
      <c r="L119" s="201">
        <f>IFERROR(INDEX(RemainingOnBoard_RAW!Y:Y,MATCH('IMO 2020_Operator''s Comment'!D119,RemainingOnBoard_RAW!B:B,0)),"")</f>
        <v>156.69999999999999</v>
      </c>
      <c r="M119" s="201"/>
      <c r="N119" s="201">
        <f>IFERROR(INDEX(RemainingOnBoard_RAW!AJ:AJ,MATCH('IMO 2020_Operator''s Comment'!D119,RemainingOnBoard_RAW!B:B,0))," ")</f>
        <v>3923.5230000000001</v>
      </c>
      <c r="O119" s="201">
        <f>IFERROR(INDEX(RemainingOnBoard_RAW!AK:AK,MATCH('IMO 2020_Operator''s Comment'!D119,RemainingOnBoard_RAW!B:B,0))," ")</f>
        <v>0</v>
      </c>
      <c r="P119" s="201">
        <f>IFERROR(INDEX(RemainingOnBoard_RAW!AL:AL,MATCH('IMO 2020_Operator''s Comment'!D119,RemainingOnBoard_RAW!B:B,0))," ")</f>
        <v>0</v>
      </c>
      <c r="Q119" s="201">
        <f>IFERROR(INDEX(RemainingOnBoard_RAW!AM:AM,MATCH('IMO 2020_Operator''s Comment'!D119,RemainingOnBoard_RAW!B:B,0))," ")</f>
        <v>363.51</v>
      </c>
      <c r="S119" s="203">
        <v>0.45</v>
      </c>
      <c r="T119" s="203">
        <v>0.05</v>
      </c>
      <c r="U119" s="203">
        <v>0.17499999999999999</v>
      </c>
      <c r="V119" s="203">
        <v>0.32500000000000001</v>
      </c>
      <c r="X119" s="204">
        <f>INDEX(MR!T:T,MATCH('IMO 2020_Operator''s Comment'!E119,MR!C:C,0))</f>
        <v>2.4285034514647812</v>
      </c>
      <c r="Y119" s="204">
        <f>INDEX(MR!U:U,MATCH('IMO 2020_Operator''s Comment'!E119,MR!C:C,0))</f>
        <v>19.61242845146478</v>
      </c>
      <c r="Z119" s="204">
        <f>INDEX(MR!V:V,MATCH('IMO 2020_Operator''s Comment'!E119,MR!C:C,0))</f>
        <v>21.477411690281865</v>
      </c>
      <c r="AA119" s="204">
        <f>INDEX(MR!W:W,MATCH('IMO 2020_Operator''s Comment'!E119,MR!C:C,0))</f>
        <v>21.231110637490929</v>
      </c>
      <c r="AB119" s="204">
        <f t="shared" si="43"/>
        <v>12.73210597871627</v>
      </c>
      <c r="AC119" s="204">
        <f>IFERROR(INDEX('Monthly_Consumption _Trend'!R:R,MATCH('IMO 2020_Operator''s Comment'!D119,'Monthly_Consumption _Trend'!D:D,0))/30,"")</f>
        <v>12.520743333333334</v>
      </c>
      <c r="AD119" s="204">
        <f t="shared" si="45"/>
        <v>12.520743333333334</v>
      </c>
      <c r="AF119" s="205">
        <f t="shared" si="58"/>
        <v>0.91520709077816753</v>
      </c>
      <c r="AG119" s="205">
        <f t="shared" si="44"/>
        <v>8.4792909221832469E-2</v>
      </c>
      <c r="AH119" s="205"/>
      <c r="AI119" s="205"/>
      <c r="AJ119" s="204">
        <f t="shared" si="46"/>
        <v>1151.9083866666667</v>
      </c>
      <c r="AK119" s="204">
        <f t="shared" si="47"/>
        <v>763.76534333333336</v>
      </c>
      <c r="AL119" s="204">
        <f t="shared" si="48"/>
        <v>388.14304333333337</v>
      </c>
      <c r="AM119" s="204">
        <f t="shared" si="49"/>
        <v>187.81115</v>
      </c>
      <c r="AN119" s="206">
        <v>4</v>
      </c>
      <c r="AO119" s="264" t="str">
        <f>INDEX([1]MR!$D:$D,MATCH(E119,[1]MR!$B:$B,0))</f>
        <v>4 pcs. 348,0/ 77,1/ 472,5/ 500,4</v>
      </c>
      <c r="AP119" s="264" t="str">
        <f>INDEX([1]MR!$E:$E,MATCH(E119,[1]MR!$B:$B,0))</f>
        <v>2 pcs. 28,1/ 28,1</v>
      </c>
      <c r="AQ119" s="264" t="str">
        <f>INDEX([1]MR!$F:$F,MATCH(E119,[1]MR!$B:$B,0))</f>
        <v>2 pcs. 25,1/ 28,1</v>
      </c>
      <c r="AR119" s="269">
        <f>INDEX([1]MR!$J:$J,MATCH(E119,[1]MR!$B:$B,0))</f>
        <v>0.9</v>
      </c>
      <c r="AT119" s="204">
        <f t="shared" si="50"/>
        <v>388.14304333333337</v>
      </c>
      <c r="AU119" s="204">
        <f t="shared" si="51"/>
        <v>250.41486666666668</v>
      </c>
      <c r="AV119" s="204">
        <f t="shared" si="52"/>
        <v>187.81115</v>
      </c>
      <c r="AW119" s="207" t="s">
        <v>529</v>
      </c>
      <c r="AY119" s="207" t="str">
        <f t="shared" si="63"/>
        <v>Okay</v>
      </c>
      <c r="AZ119" s="207" t="str">
        <f t="shared" si="63"/>
        <v>High Stock</v>
      </c>
      <c r="BA119" s="207" t="str">
        <f t="shared" si="63"/>
        <v>High Stock</v>
      </c>
      <c r="BC119" s="191">
        <f t="shared" si="53"/>
        <v>0</v>
      </c>
      <c r="BD119" s="191">
        <f t="shared" si="53"/>
        <v>77.385133333333329</v>
      </c>
      <c r="BE119" s="191">
        <f t="shared" si="54"/>
        <v>139.98885000000001</v>
      </c>
      <c r="BF119" s="140" t="s">
        <v>1011</v>
      </c>
      <c r="BH119" s="288">
        <v>348</v>
      </c>
      <c r="BI119" s="286" t="s">
        <v>612</v>
      </c>
      <c r="BJ119" s="288">
        <v>77.099999999999994</v>
      </c>
      <c r="BK119" s="286" t="s">
        <v>612</v>
      </c>
      <c r="BL119" s="288">
        <v>472.5</v>
      </c>
      <c r="BM119" s="286" t="s">
        <v>612</v>
      </c>
      <c r="BN119" s="288">
        <v>500.4</v>
      </c>
      <c r="BO119" s="286" t="s">
        <v>612</v>
      </c>
      <c r="BP119" s="288"/>
      <c r="BQ119" s="288"/>
      <c r="BR119" s="288"/>
      <c r="BS119" s="288">
        <v>28.1</v>
      </c>
      <c r="BT119" s="286" t="s">
        <v>612</v>
      </c>
      <c r="BU119" s="288">
        <v>28.1</v>
      </c>
      <c r="BV119" s="286" t="s">
        <v>612</v>
      </c>
      <c r="BX119" s="288">
        <v>25.1</v>
      </c>
      <c r="BY119" s="286" t="s">
        <v>612</v>
      </c>
      <c r="BZ119" s="288">
        <v>28.1</v>
      </c>
      <c r="CA119" s="286" t="s">
        <v>612</v>
      </c>
      <c r="CB119" s="288"/>
      <c r="CC119" s="288"/>
      <c r="CG119" s="192">
        <f t="shared" si="34"/>
        <v>0</v>
      </c>
      <c r="CH119" s="192" t="str">
        <f>INDEX('[2]Tank Cleaning Status'!$P:$P, MATCH(E119,'[2]Tank Cleaning Status'!$E:$E,0))</f>
        <v>No</v>
      </c>
      <c r="CI119" s="192">
        <f t="shared" si="35"/>
        <v>0</v>
      </c>
      <c r="CJ119" s="192" t="str">
        <f>INDEX('[2]Tank Cleaning Status'!$R:$R, MATCH(E119,'[2]Tank Cleaning Status'!$E:$E,0))</f>
        <v>No</v>
      </c>
      <c r="CK119" s="192">
        <f t="shared" si="36"/>
        <v>0</v>
      </c>
      <c r="CL119" s="192" t="str">
        <f>INDEX('[2]Tank Cleaning Status'!$T:$T, MATCH(E119,'[2]Tank Cleaning Status'!$E:$E,0))</f>
        <v>No</v>
      </c>
      <c r="CM119" s="192">
        <f t="shared" si="37"/>
        <v>0</v>
      </c>
      <c r="CN119" s="192" t="str">
        <f>INDEX('[2]Tank Cleaning Status'!$V:$V, MATCH(E119,'[2]Tank Cleaning Status'!$E:$E,0))</f>
        <v>No</v>
      </c>
      <c r="CO119" s="192">
        <f t="shared" si="38"/>
        <v>0</v>
      </c>
      <c r="CP119" s="192">
        <f>INDEX('[2]Tank Cleaning Status'!$X:$X, MATCH(E119,'[2]Tank Cleaning Status'!$E:$E,0))</f>
        <v>0</v>
      </c>
      <c r="CQ119" s="207"/>
      <c r="CR119" s="192">
        <f t="shared" si="39"/>
        <v>0</v>
      </c>
      <c r="CS119" s="192" t="str">
        <f>INDEX('[2]Tank Cleaning Status'!$AA:$AA, MATCH(E119,'[2]Tank Cleaning Status'!$E:$E,0))</f>
        <v>No</v>
      </c>
      <c r="CT119" s="192">
        <f t="shared" si="40"/>
        <v>0</v>
      </c>
      <c r="CU119" s="192" t="str">
        <f>INDEX('[2]Tank Cleaning Status'!$AC:$AC, MATCH(E119,'[2]Tank Cleaning Status'!$E:$E,0))</f>
        <v>No</v>
      </c>
      <c r="CV119" s="207"/>
      <c r="CW119" s="192">
        <f t="shared" si="41"/>
        <v>0</v>
      </c>
      <c r="CX119" s="192" t="str">
        <f>INDEX('[2]Tank Cleaning Status'!$AF:$AF, MATCH(E119,'[2]Tank Cleaning Status'!$E:$E,0))</f>
        <v>No</v>
      </c>
      <c r="CY119" s="192">
        <f t="shared" si="42"/>
        <v>0</v>
      </c>
      <c r="CZ119" s="192" t="str">
        <f>INDEX('[2]Tank Cleaning Status'!$AH:$AH, MATCH(E119,'[2]Tank Cleaning Status'!$E:$E,0))</f>
        <v>No</v>
      </c>
      <c r="DA119" s="192"/>
      <c r="DB119" s="192">
        <f>INDEX('[2]Tank Cleaning Status'!$AJ:$AJ, MATCH(E119,'[2]Tank Cleaning Status'!$E:$E,0))</f>
        <v>0</v>
      </c>
    </row>
    <row r="120" spans="1:106" s="202" customFormat="1" ht="26.25" x14ac:dyDescent="0.25">
      <c r="A120" s="248" t="str">
        <f>INDEX('[4]Handy -MR - LR2 Operators'!$H:$H,MATCH(E120,'[4]Handy -MR - LR2 Operators'!$B:$B,0))</f>
        <v>GGA</v>
      </c>
      <c r="B120" s="248" t="s">
        <v>429</v>
      </c>
      <c r="C120" s="137" t="s">
        <v>382</v>
      </c>
      <c r="D120" s="137">
        <v>9732929</v>
      </c>
      <c r="E120" s="140" t="s">
        <v>444</v>
      </c>
      <c r="F120" s="140"/>
      <c r="G120" s="238"/>
      <c r="H120" s="236">
        <f>IFERROR(INDEX(RemainingOnBoard_RAW!U:U,MATCH('IMO 2020_Operator''s Comment'!D120,RemainingOnBoard_RAW!B:B,0))," ")</f>
        <v>43779.716666666667</v>
      </c>
      <c r="I120" s="186">
        <f>IFERROR(INDEX(RemainingOnBoard_RAW!V:V,MATCH('IMO 2020_Operator''s Comment'!D120,RemainingOnBoard_RAW!B:B,0))," ")</f>
        <v>398.3</v>
      </c>
      <c r="J120" s="201">
        <f>IFERROR(INDEX(RemainingOnBoard_RAW!W:W,MATCH('IMO 2020_Operator''s Comment'!D120,RemainingOnBoard_RAW!B:B,0)),"")</f>
        <v>0</v>
      </c>
      <c r="K120" s="201">
        <f>IFERROR(INDEX(RemainingOnBoard_RAW!X:X,MATCH('IMO 2020_Operator''s Comment'!D120,RemainingOnBoard_RAW!B:B,0)),"")</f>
        <v>0</v>
      </c>
      <c r="L120" s="201">
        <f>IFERROR(INDEX(RemainingOnBoard_RAW!Y:Y,MATCH('IMO 2020_Operator''s Comment'!D120,RemainingOnBoard_RAW!B:B,0)),"")</f>
        <v>202.8</v>
      </c>
      <c r="M120" s="201"/>
      <c r="N120" s="201">
        <f>IFERROR(INDEX(RemainingOnBoard_RAW!AJ:AJ,MATCH('IMO 2020_Operator''s Comment'!D120,RemainingOnBoard_RAW!B:B,0))," ")</f>
        <v>4328.3</v>
      </c>
      <c r="O120" s="201">
        <f>IFERROR(INDEX(RemainingOnBoard_RAW!AK:AK,MATCH('IMO 2020_Operator''s Comment'!D120,RemainingOnBoard_RAW!B:B,0))," ")</f>
        <v>0</v>
      </c>
      <c r="P120" s="201">
        <f>IFERROR(INDEX(RemainingOnBoard_RAW!AL:AL,MATCH('IMO 2020_Operator''s Comment'!D120,RemainingOnBoard_RAW!B:B,0))," ")</f>
        <v>0</v>
      </c>
      <c r="Q120" s="201">
        <f>IFERROR(INDEX(RemainingOnBoard_RAW!AM:AM,MATCH('IMO 2020_Operator''s Comment'!D120,RemainingOnBoard_RAW!B:B,0))," ")</f>
        <v>240.7</v>
      </c>
      <c r="S120" s="203">
        <v>0.45</v>
      </c>
      <c r="T120" s="203">
        <v>0.05</v>
      </c>
      <c r="U120" s="203">
        <v>0.17499999999999999</v>
      </c>
      <c r="V120" s="203">
        <v>0.32500000000000001</v>
      </c>
      <c r="X120" s="204">
        <f>INDEX(MR!T:T,MATCH('IMO 2020_Operator''s Comment'!E120,MR!C:C,0))</f>
        <v>2.8020709597107869</v>
      </c>
      <c r="Y120" s="204">
        <f>INDEX(MR!U:U,MATCH('IMO 2020_Operator''s Comment'!E120,MR!C:C,0))</f>
        <v>20.023658459710784</v>
      </c>
      <c r="Z120" s="204">
        <f>INDEX(MR!V:V,MATCH('IMO 2020_Operator''s Comment'!E120,MR!C:C,0))</f>
        <v>21.920985480131002</v>
      </c>
      <c r="AA120" s="204">
        <f>INDEX(MR!W:W,MATCH('IMO 2020_Operator''s Comment'!E120,MR!C:C,0))</f>
        <v>21.739183854701523</v>
      </c>
      <c r="AB120" s="204">
        <f t="shared" si="43"/>
        <v>13.163522066656313</v>
      </c>
      <c r="AC120" s="204">
        <f>IFERROR(INDEX('Monthly_Consumption _Trend'!R:R,MATCH('IMO 2020_Operator''s Comment'!D120,'Monthly_Consumption _Trend'!D:D,0))/30,"")</f>
        <v>14.082000000000001</v>
      </c>
      <c r="AD120" s="204">
        <f t="shared" si="45"/>
        <v>13.163522066656313</v>
      </c>
      <c r="AF120" s="205">
        <f t="shared" si="58"/>
        <v>0.94731888815933474</v>
      </c>
      <c r="AG120" s="205">
        <f t="shared" si="44"/>
        <v>5.2681111840665262E-2</v>
      </c>
      <c r="AH120" s="205"/>
      <c r="AI120" s="205"/>
      <c r="AJ120" s="204">
        <f t="shared" si="46"/>
        <v>1211.0440301323808</v>
      </c>
      <c r="AK120" s="204">
        <f t="shared" si="47"/>
        <v>802.97484606603507</v>
      </c>
      <c r="AL120" s="204">
        <f t="shared" si="48"/>
        <v>408.06918406634571</v>
      </c>
      <c r="AM120" s="204">
        <f t="shared" si="49"/>
        <v>197.45283099984471</v>
      </c>
      <c r="AN120" s="206">
        <v>4</v>
      </c>
      <c r="AO120" s="264" t="str">
        <f>INDEX([1]MR!$D:$D,MATCH(E120,[1]MR!$B:$B,0))</f>
        <v>4 pcs. 348.0/77.1/472.5/500.4</v>
      </c>
      <c r="AP120" s="264" t="str">
        <f>INDEX([1]MR!$E:$E,MATCH(E120,[1]MR!$B:$B,0))</f>
        <v>2 pcs. 28.1/28.1</v>
      </c>
      <c r="AQ120" s="264" t="str">
        <f>INDEX([1]MR!$F:$F,MATCH(E120,[1]MR!$B:$B,0))</f>
        <v>2 pcs. 25.1/28.1</v>
      </c>
      <c r="AR120" s="269">
        <f>INDEX([1]MR!$J:$J,MATCH(E120,[1]MR!$B:$B,0))</f>
        <v>0.9</v>
      </c>
      <c r="AT120" s="204">
        <f t="shared" si="50"/>
        <v>408.06918406634571</v>
      </c>
      <c r="AU120" s="204">
        <f t="shared" si="51"/>
        <v>263.27044133312626</v>
      </c>
      <c r="AV120" s="204">
        <f t="shared" si="52"/>
        <v>197.45283099984471</v>
      </c>
      <c r="AW120" s="207" t="s">
        <v>529</v>
      </c>
      <c r="AY120" s="207" t="str">
        <f t="shared" si="63"/>
        <v>Okay</v>
      </c>
      <c r="AZ120" s="207" t="str">
        <f t="shared" si="63"/>
        <v>High Stock</v>
      </c>
      <c r="BA120" s="207" t="str">
        <f t="shared" si="63"/>
        <v>High Stock</v>
      </c>
      <c r="BC120" s="191">
        <f t="shared" si="53"/>
        <v>0</v>
      </c>
      <c r="BD120" s="191">
        <f t="shared" si="53"/>
        <v>135.02955866687375</v>
      </c>
      <c r="BE120" s="191">
        <f t="shared" si="54"/>
        <v>200.8471690001553</v>
      </c>
      <c r="BF120" s="140" t="s">
        <v>939</v>
      </c>
      <c r="BH120" s="288">
        <v>348</v>
      </c>
      <c r="BI120" s="286" t="s">
        <v>612</v>
      </c>
      <c r="BJ120" s="288">
        <v>77.099999999999994</v>
      </c>
      <c r="BK120" s="286" t="s">
        <v>613</v>
      </c>
      <c r="BL120" s="288">
        <v>472.5</v>
      </c>
      <c r="BM120" s="286" t="s">
        <v>612</v>
      </c>
      <c r="BN120" s="288">
        <v>500.4</v>
      </c>
      <c r="BO120" s="286" t="s">
        <v>612</v>
      </c>
      <c r="BP120" s="288"/>
      <c r="BQ120" s="288"/>
      <c r="BR120" s="288"/>
      <c r="BS120" s="288">
        <v>28.1</v>
      </c>
      <c r="BT120" s="286" t="s">
        <v>612</v>
      </c>
      <c r="BU120" s="288">
        <v>28.1</v>
      </c>
      <c r="BV120" s="286" t="s">
        <v>612</v>
      </c>
      <c r="BX120" s="288">
        <v>25.1</v>
      </c>
      <c r="BY120" s="286" t="s">
        <v>612</v>
      </c>
      <c r="BZ120" s="288">
        <v>28.1</v>
      </c>
      <c r="CA120" s="286" t="s">
        <v>613</v>
      </c>
      <c r="CB120" s="288"/>
      <c r="CC120" s="288"/>
      <c r="CG120" s="192">
        <f t="shared" si="34"/>
        <v>0</v>
      </c>
      <c r="CH120" s="192" t="str">
        <f>INDEX('[2]Tank Cleaning Status'!$P:$P, MATCH(E120,'[2]Tank Cleaning Status'!$E:$E,0))</f>
        <v>No</v>
      </c>
      <c r="CI120" s="192">
        <f t="shared" si="35"/>
        <v>0</v>
      </c>
      <c r="CJ120" s="192" t="str">
        <f>INDEX('[2]Tank Cleaning Status'!$R:$R, MATCH(E120,'[2]Tank Cleaning Status'!$E:$E,0))</f>
        <v>Yes</v>
      </c>
      <c r="CK120" s="192">
        <f t="shared" si="36"/>
        <v>0</v>
      </c>
      <c r="CL120" s="192" t="str">
        <f>INDEX('[2]Tank Cleaning Status'!$T:$T, MATCH(E120,'[2]Tank Cleaning Status'!$E:$E,0))</f>
        <v>No</v>
      </c>
      <c r="CM120" s="192">
        <f t="shared" si="37"/>
        <v>0</v>
      </c>
      <c r="CN120" s="192" t="str">
        <f>INDEX('[2]Tank Cleaning Status'!$V:$V, MATCH(E120,'[2]Tank Cleaning Status'!$E:$E,0))</f>
        <v>No</v>
      </c>
      <c r="CO120" s="192">
        <f t="shared" si="38"/>
        <v>0</v>
      </c>
      <c r="CP120" s="192">
        <f>INDEX('[2]Tank Cleaning Status'!$X:$X, MATCH(E120,'[2]Tank Cleaning Status'!$E:$E,0))</f>
        <v>0</v>
      </c>
      <c r="CQ120" s="207"/>
      <c r="CR120" s="192">
        <f t="shared" si="39"/>
        <v>0</v>
      </c>
      <c r="CS120" s="192" t="str">
        <f>INDEX('[2]Tank Cleaning Status'!$AA:$AA, MATCH(E120,'[2]Tank Cleaning Status'!$E:$E,0))</f>
        <v>No</v>
      </c>
      <c r="CT120" s="192">
        <f t="shared" si="40"/>
        <v>0</v>
      </c>
      <c r="CU120" s="192" t="str">
        <f>INDEX('[2]Tank Cleaning Status'!$AC:$AC, MATCH(E120,'[2]Tank Cleaning Status'!$E:$E,0))</f>
        <v>No</v>
      </c>
      <c r="CV120" s="207"/>
      <c r="CW120" s="192">
        <f t="shared" si="41"/>
        <v>0</v>
      </c>
      <c r="CX120" s="192" t="str">
        <f>INDEX('[2]Tank Cleaning Status'!$AF:$AF, MATCH(E120,'[2]Tank Cleaning Status'!$E:$E,0))</f>
        <v>No</v>
      </c>
      <c r="CY120" s="192">
        <f t="shared" si="42"/>
        <v>0</v>
      </c>
      <c r="CZ120" s="192" t="str">
        <f>INDEX('[2]Tank Cleaning Status'!$AH:$AH, MATCH(E120,'[2]Tank Cleaning Status'!$E:$E,0))</f>
        <v>Yes</v>
      </c>
      <c r="DA120" s="192"/>
      <c r="DB120" s="192">
        <f>INDEX('[2]Tank Cleaning Status'!$AJ:$AJ, MATCH(E120,'[2]Tank Cleaning Status'!$E:$E,0))</f>
        <v>0</v>
      </c>
    </row>
    <row r="121" spans="1:106" s="202" customFormat="1" ht="26.25" x14ac:dyDescent="0.25">
      <c r="A121" s="248" t="str">
        <f>INDEX('[4]Handy -MR - LR2 Operators'!$H:$H,MATCH(E121,'[4]Handy -MR - LR2 Operators'!$B:$B,0))</f>
        <v>PKU</v>
      </c>
      <c r="B121" s="248" t="s">
        <v>429</v>
      </c>
      <c r="C121" s="137" t="s">
        <v>382</v>
      </c>
      <c r="D121" s="137">
        <v>9732931</v>
      </c>
      <c r="E121" s="140" t="s">
        <v>445</v>
      </c>
      <c r="F121" s="140"/>
      <c r="G121" s="238"/>
      <c r="H121" s="236">
        <f>IFERROR(INDEX(RemainingOnBoard_RAW!U:U,MATCH('IMO 2020_Operator''s Comment'!D121,RemainingOnBoard_RAW!B:B,0))," ")</f>
        <v>43780.958333333336</v>
      </c>
      <c r="I121" s="186">
        <f>IFERROR(INDEX(RemainingOnBoard_RAW!V:V,MATCH('IMO 2020_Operator''s Comment'!D121,RemainingOnBoard_RAW!B:B,0))," ")</f>
        <v>475.01</v>
      </c>
      <c r="J121" s="201">
        <f>IFERROR(INDEX(RemainingOnBoard_RAW!W:W,MATCH('IMO 2020_Operator''s Comment'!D121,RemainingOnBoard_RAW!B:B,0)),"")</f>
        <v>0</v>
      </c>
      <c r="K121" s="201">
        <f>IFERROR(INDEX(RemainingOnBoard_RAW!X:X,MATCH('IMO 2020_Operator''s Comment'!D121,RemainingOnBoard_RAW!B:B,0)),"")</f>
        <v>0</v>
      </c>
      <c r="L121" s="201">
        <f>IFERROR(INDEX(RemainingOnBoard_RAW!Y:Y,MATCH('IMO 2020_Operator''s Comment'!D121,RemainingOnBoard_RAW!B:B,0)),"")</f>
        <v>240.26</v>
      </c>
      <c r="M121" s="201"/>
      <c r="N121" s="201">
        <f>IFERROR(INDEX(RemainingOnBoard_RAW!AJ:AJ,MATCH('IMO 2020_Operator''s Comment'!D121,RemainingOnBoard_RAW!B:B,0))," ")</f>
        <v>4330.335</v>
      </c>
      <c r="O121" s="201">
        <f>IFERROR(INDEX(RemainingOnBoard_RAW!AK:AK,MATCH('IMO 2020_Operator''s Comment'!D121,RemainingOnBoard_RAW!B:B,0))," ")</f>
        <v>0</v>
      </c>
      <c r="P121" s="201">
        <f>IFERROR(INDEX(RemainingOnBoard_RAW!AL:AL,MATCH('IMO 2020_Operator''s Comment'!D121,RemainingOnBoard_RAW!B:B,0))," ")</f>
        <v>0</v>
      </c>
      <c r="Q121" s="201">
        <f>IFERROR(INDEX(RemainingOnBoard_RAW!AM:AM,MATCH('IMO 2020_Operator''s Comment'!D121,RemainingOnBoard_RAW!B:B,0))," ")</f>
        <v>165.066</v>
      </c>
      <c r="S121" s="203">
        <v>0.45</v>
      </c>
      <c r="T121" s="203">
        <v>0.05</v>
      </c>
      <c r="U121" s="203">
        <v>0.17499999999999999</v>
      </c>
      <c r="V121" s="203">
        <v>0.32500000000000001</v>
      </c>
      <c r="X121" s="204">
        <f>INDEX(MR!T:T,MATCH('IMO 2020_Operator''s Comment'!E121,MR!C:C,0))</f>
        <v>2.4657762261261835</v>
      </c>
      <c r="Y121" s="204">
        <f>INDEX(MR!U:U,MATCH('IMO 2020_Operator''s Comment'!E121,MR!C:C,0))</f>
        <v>19.687363726126183</v>
      </c>
      <c r="Z121" s="204">
        <f>INDEX(MR!V:V,MATCH('IMO 2020_Operator''s Comment'!E121,MR!C:C,0))</f>
        <v>20.581683060129869</v>
      </c>
      <c r="AA121" s="204">
        <f>INDEX(MR!W:W,MATCH('IMO 2020_Operator''s Comment'!E121,MR!C:C,0))</f>
        <v>20.426306237852071</v>
      </c>
      <c r="AB121" s="204">
        <f t="shared" si="43"/>
        <v>12.334311550887742</v>
      </c>
      <c r="AC121" s="204">
        <f>IFERROR(INDEX('Monthly_Consumption _Trend'!R:R,MATCH('IMO 2020_Operator''s Comment'!D121,'Monthly_Consumption _Trend'!D:D,0))/30,"")</f>
        <v>13.654249999999998</v>
      </c>
      <c r="AD121" s="204">
        <f t="shared" si="45"/>
        <v>12.334311550887742</v>
      </c>
      <c r="AF121" s="205">
        <f t="shared" si="58"/>
        <v>0.96328113999173826</v>
      </c>
      <c r="AG121" s="205">
        <f t="shared" si="44"/>
        <v>3.6718860008261744E-2</v>
      </c>
      <c r="AH121" s="205"/>
      <c r="AI121" s="205"/>
      <c r="AJ121" s="204">
        <f t="shared" si="46"/>
        <v>1134.7566626816722</v>
      </c>
      <c r="AK121" s="204">
        <f t="shared" si="47"/>
        <v>752.39300460415222</v>
      </c>
      <c r="AL121" s="204">
        <f t="shared" si="48"/>
        <v>382.36365807752003</v>
      </c>
      <c r="AM121" s="204">
        <f t="shared" si="49"/>
        <v>185.01467326331613</v>
      </c>
      <c r="AN121" s="206">
        <v>4</v>
      </c>
      <c r="AO121" s="264" t="str">
        <f>INDEX([1]MR!$D:$D,MATCH(E121,[1]MR!$B:$B,0))</f>
        <v>4 pcs. 348,0/ 77,1/ 472,5/ 500,4</v>
      </c>
      <c r="AP121" s="264" t="str">
        <f>INDEX([1]MR!$E:$E,MATCH(E121,[1]MR!$B:$B,0))</f>
        <v>2 pcs. 28,1/ 28,1</v>
      </c>
      <c r="AQ121" s="264" t="str">
        <f>INDEX([1]MR!$F:$F,MATCH(E121,[1]MR!$B:$B,0))</f>
        <v>2 pcs. 25,1/ 28,1</v>
      </c>
      <c r="AR121" s="269">
        <f>INDEX([1]MR!$J:$J,MATCH(E121,[1]MR!$B:$B,0))</f>
        <v>0.9</v>
      </c>
      <c r="AT121" s="204">
        <f t="shared" si="50"/>
        <v>382.36365807752003</v>
      </c>
      <c r="AU121" s="204">
        <f t="shared" si="51"/>
        <v>246.68623101775484</v>
      </c>
      <c r="AV121" s="204">
        <f t="shared" si="52"/>
        <v>185.01467326331613</v>
      </c>
      <c r="AW121" s="207" t="s">
        <v>529</v>
      </c>
      <c r="AY121" s="207" t="str">
        <f t="shared" si="63"/>
        <v>High Stock</v>
      </c>
      <c r="AZ121" s="207" t="str">
        <f t="shared" si="63"/>
        <v>High Stock</v>
      </c>
      <c r="BA121" s="207" t="str">
        <f t="shared" si="63"/>
        <v>High Stock</v>
      </c>
      <c r="BC121" s="191">
        <f t="shared" si="53"/>
        <v>92.646341922479962</v>
      </c>
      <c r="BD121" s="191">
        <f t="shared" si="53"/>
        <v>228.32376898224516</v>
      </c>
      <c r="BE121" s="191">
        <f t="shared" si="54"/>
        <v>289.99532673668386</v>
      </c>
      <c r="BF121" s="140" t="s">
        <v>1055</v>
      </c>
      <c r="BH121" s="288">
        <v>348</v>
      </c>
      <c r="BI121" s="286" t="s">
        <v>612</v>
      </c>
      <c r="BJ121" s="288">
        <v>77.099999999999994</v>
      </c>
      <c r="BK121" s="286" t="s">
        <v>612</v>
      </c>
      <c r="BL121" s="288">
        <v>472.5</v>
      </c>
      <c r="BM121" s="286" t="s">
        <v>612</v>
      </c>
      <c r="BN121" s="288">
        <v>500.4</v>
      </c>
      <c r="BO121" s="286" t="s">
        <v>613</v>
      </c>
      <c r="BP121" s="288"/>
      <c r="BQ121" s="288"/>
      <c r="BR121" s="288"/>
      <c r="BS121" s="288">
        <v>28.1</v>
      </c>
      <c r="BT121" s="286" t="s">
        <v>613</v>
      </c>
      <c r="BU121" s="288">
        <v>28.1</v>
      </c>
      <c r="BV121" s="286" t="s">
        <v>613</v>
      </c>
      <c r="BX121" s="288">
        <v>25.1</v>
      </c>
      <c r="BY121" s="286" t="s">
        <v>613</v>
      </c>
      <c r="BZ121" s="288">
        <v>28.1</v>
      </c>
      <c r="CA121" s="286" t="s">
        <v>613</v>
      </c>
      <c r="CB121" s="288"/>
      <c r="CC121" s="288"/>
      <c r="CG121" s="192">
        <f t="shared" si="34"/>
        <v>0</v>
      </c>
      <c r="CH121" s="192" t="str">
        <f>INDEX('[2]Tank Cleaning Status'!$P:$P, MATCH(E121,'[2]Tank Cleaning Status'!$E:$E,0))</f>
        <v>No</v>
      </c>
      <c r="CI121" s="192">
        <f t="shared" si="35"/>
        <v>0</v>
      </c>
      <c r="CJ121" s="192" t="str">
        <f>INDEX('[2]Tank Cleaning Status'!$R:$R, MATCH(E121,'[2]Tank Cleaning Status'!$E:$E,0))</f>
        <v>No</v>
      </c>
      <c r="CK121" s="192">
        <f t="shared" si="36"/>
        <v>0</v>
      </c>
      <c r="CL121" s="192" t="str">
        <f>INDEX('[2]Tank Cleaning Status'!$T:$T, MATCH(E121,'[2]Tank Cleaning Status'!$E:$E,0))</f>
        <v>No</v>
      </c>
      <c r="CM121" s="192">
        <f t="shared" si="37"/>
        <v>0</v>
      </c>
      <c r="CN121" s="192" t="str">
        <f>INDEX('[2]Tank Cleaning Status'!$V:$V, MATCH(E121,'[2]Tank Cleaning Status'!$E:$E,0))</f>
        <v>Yes</v>
      </c>
      <c r="CO121" s="192">
        <f t="shared" si="38"/>
        <v>0</v>
      </c>
      <c r="CP121" s="192">
        <f>INDEX('[2]Tank Cleaning Status'!$X:$X, MATCH(E121,'[2]Tank Cleaning Status'!$E:$E,0))</f>
        <v>0</v>
      </c>
      <c r="CQ121" s="207"/>
      <c r="CR121" s="192">
        <f t="shared" si="39"/>
        <v>0</v>
      </c>
      <c r="CS121" s="192" t="str">
        <f>INDEX('[2]Tank Cleaning Status'!$AA:$AA, MATCH(E121,'[2]Tank Cleaning Status'!$E:$E,0))</f>
        <v>Yes</v>
      </c>
      <c r="CT121" s="192">
        <f t="shared" si="40"/>
        <v>0</v>
      </c>
      <c r="CU121" s="192" t="str">
        <f>INDEX('[2]Tank Cleaning Status'!$AC:$AC, MATCH(E121,'[2]Tank Cleaning Status'!$E:$E,0))</f>
        <v>Yes</v>
      </c>
      <c r="CV121" s="207"/>
      <c r="CW121" s="192">
        <f t="shared" si="41"/>
        <v>0</v>
      </c>
      <c r="CX121" s="192" t="str">
        <f>INDEX('[2]Tank Cleaning Status'!$AF:$AF, MATCH(E121,'[2]Tank Cleaning Status'!$E:$E,0))</f>
        <v>Yes</v>
      </c>
      <c r="CY121" s="192">
        <f t="shared" si="42"/>
        <v>0</v>
      </c>
      <c r="CZ121" s="192" t="str">
        <f>INDEX('[2]Tank Cleaning Status'!$AH:$AH, MATCH(E121,'[2]Tank Cleaning Status'!$E:$E,0))</f>
        <v>Yes</v>
      </c>
      <c r="DA121" s="192"/>
      <c r="DB121" s="192">
        <f>INDEX('[2]Tank Cleaning Status'!$AJ:$AJ, MATCH(E121,'[2]Tank Cleaning Status'!$E:$E,0))</f>
        <v>0</v>
      </c>
    </row>
    <row r="122" spans="1:106" s="202" customFormat="1" ht="26.25" x14ac:dyDescent="0.25">
      <c r="A122" s="248" t="s">
        <v>1078</v>
      </c>
      <c r="B122" s="248" t="s">
        <v>429</v>
      </c>
      <c r="C122" s="137" t="s">
        <v>382</v>
      </c>
      <c r="D122" s="137">
        <v>9786140</v>
      </c>
      <c r="E122" s="140" t="s">
        <v>446</v>
      </c>
      <c r="F122" s="140"/>
      <c r="G122" s="238"/>
      <c r="H122" s="236">
        <f>IFERROR(INDEX(RemainingOnBoard_RAW!U:U,MATCH('IMO 2020_Operator''s Comment'!D122,RemainingOnBoard_RAW!B:B,0))," ")</f>
        <v>43780.333333333336</v>
      </c>
      <c r="I122" s="186">
        <f>IFERROR(INDEX(RemainingOnBoard_RAW!V:V,MATCH('IMO 2020_Operator''s Comment'!D122,RemainingOnBoard_RAW!B:B,0))," ")</f>
        <v>274.80500000000001</v>
      </c>
      <c r="J122" s="201">
        <f>IFERROR(INDEX(RemainingOnBoard_RAW!W:W,MATCH('IMO 2020_Operator''s Comment'!D122,RemainingOnBoard_RAW!B:B,0)),"")</f>
        <v>88.24</v>
      </c>
      <c r="K122" s="201">
        <f>IFERROR(INDEX(RemainingOnBoard_RAW!X:X,MATCH('IMO 2020_Operator''s Comment'!D122,RemainingOnBoard_RAW!B:B,0)),"")</f>
        <v>0</v>
      </c>
      <c r="L122" s="201">
        <f>IFERROR(INDEX(RemainingOnBoard_RAW!Y:Y,MATCH('IMO 2020_Operator''s Comment'!D122,RemainingOnBoard_RAW!B:B,0)),"")</f>
        <v>94.3</v>
      </c>
      <c r="M122" s="201"/>
      <c r="N122" s="201">
        <f>IFERROR(INDEX(RemainingOnBoard_RAW!AJ:AJ,MATCH('IMO 2020_Operator''s Comment'!D122,RemainingOnBoard_RAW!B:B,0))," ")</f>
        <v>2939.7</v>
      </c>
      <c r="O122" s="201">
        <f>IFERROR(INDEX(RemainingOnBoard_RAW!AK:AK,MATCH('IMO 2020_Operator''s Comment'!D122,RemainingOnBoard_RAW!B:B,0))," ")</f>
        <v>513.04600000000005</v>
      </c>
      <c r="P122" s="201">
        <f>IFERROR(INDEX(RemainingOnBoard_RAW!AL:AL,MATCH('IMO 2020_Operator''s Comment'!D122,RemainingOnBoard_RAW!B:B,0))," ")</f>
        <v>0</v>
      </c>
      <c r="Q122" s="201">
        <f>IFERROR(INDEX(RemainingOnBoard_RAW!AM:AM,MATCH('IMO 2020_Operator''s Comment'!D122,RemainingOnBoard_RAW!B:B,0))," ")</f>
        <v>246.39400000000001</v>
      </c>
      <c r="S122" s="203">
        <v>0.45</v>
      </c>
      <c r="T122" s="203">
        <v>0.05</v>
      </c>
      <c r="U122" s="203">
        <v>0.17499999999999999</v>
      </c>
      <c r="V122" s="203">
        <v>0.32500000000000001</v>
      </c>
      <c r="X122" s="204">
        <f>INDEX(MR!T:T,MATCH('IMO 2020_Operator''s Comment'!E122,MR!C:C,0))</f>
        <v>2.9766709149599242</v>
      </c>
      <c r="Y122" s="204">
        <f>INDEX(MR!U:U,MATCH('IMO 2020_Operator''s Comment'!E122,MR!C:C,0))</f>
        <v>20.306660914959924</v>
      </c>
      <c r="Z122" s="204">
        <f>INDEX(MR!V:V,MATCH('IMO 2020_Operator''s Comment'!E122,MR!C:C,0))</f>
        <v>19.95559709222044</v>
      </c>
      <c r="AA122" s="204">
        <f>INDEX(MR!W:W,MATCH('IMO 2020_Operator''s Comment'!E122,MR!C:C,0))</f>
        <v>19.867871721937426</v>
      </c>
      <c r="AB122" s="204">
        <f t="shared" si="43"/>
        <v>12.304122758248203</v>
      </c>
      <c r="AC122" s="204">
        <f>IFERROR(INDEX('Monthly_Consumption _Trend'!R:R,MATCH('IMO 2020_Operator''s Comment'!D122,'Monthly_Consumption _Trend'!D:D,0))/30,"")</f>
        <v>9.5126466666666651</v>
      </c>
      <c r="AD122" s="204">
        <f t="shared" si="45"/>
        <v>9.5126466666666651</v>
      </c>
      <c r="AF122" s="205">
        <f t="shared" si="58"/>
        <v>0.79469822715550087</v>
      </c>
      <c r="AG122" s="205">
        <f t="shared" si="44"/>
        <v>0.20530177284449913</v>
      </c>
      <c r="AH122" s="205"/>
      <c r="AI122" s="205"/>
      <c r="AJ122" s="204">
        <f t="shared" si="46"/>
        <v>875.16349333333324</v>
      </c>
      <c r="AK122" s="204">
        <f t="shared" si="47"/>
        <v>580.27144666666652</v>
      </c>
      <c r="AL122" s="204">
        <f t="shared" si="48"/>
        <v>294.8920466666666</v>
      </c>
      <c r="AM122" s="204">
        <f t="shared" si="49"/>
        <v>142.68969999999999</v>
      </c>
      <c r="AN122" s="206">
        <v>4</v>
      </c>
      <c r="AO122" s="264" t="str">
        <f>INDEX([1]MR!$D:$D,MATCH(E122,[1]MR!$B:$B,0))</f>
        <v xml:space="preserve">4 pcs. 210,2/ 253,5/ 417,9/ 356,2 </v>
      </c>
      <c r="AP122" s="264" t="str">
        <f>INDEX([1]MR!$E:$E,MATCH(E122,[1]MR!$B:$B,0))</f>
        <v xml:space="preserve">2 pcs. 33,5/ 20,2 </v>
      </c>
      <c r="AQ122" s="264" t="str">
        <f>INDEX([1]MR!$F:$F,MATCH(E122,[1]MR!$B:$B,0))</f>
        <v>2 pcs. 33,5/ 20,2</v>
      </c>
      <c r="AR122" s="269">
        <f>INDEX([1]MR!$J:$J,MATCH(E122,[1]MR!$B:$B,0))</f>
        <v>0.95</v>
      </c>
      <c r="AT122" s="204">
        <f t="shared" si="50"/>
        <v>294.8920466666666</v>
      </c>
      <c r="AU122" s="204">
        <f t="shared" si="51"/>
        <v>190.25293333333332</v>
      </c>
      <c r="AV122" s="204">
        <f t="shared" si="52"/>
        <v>142.68969999999999</v>
      </c>
      <c r="AW122" s="207" t="s">
        <v>529</v>
      </c>
      <c r="AY122" s="207" t="str">
        <f t="shared" si="63"/>
        <v>Okay</v>
      </c>
      <c r="AZ122" s="207" t="str">
        <f t="shared" si="63"/>
        <v>High Stock</v>
      </c>
      <c r="BA122" s="207" t="str">
        <f t="shared" si="63"/>
        <v>High Stock</v>
      </c>
      <c r="BC122" s="191">
        <f t="shared" si="53"/>
        <v>0</v>
      </c>
      <c r="BD122" s="191">
        <f t="shared" si="53"/>
        <v>84.55206666666669</v>
      </c>
      <c r="BE122" s="191">
        <f t="shared" si="54"/>
        <v>132.11530000000002</v>
      </c>
      <c r="BF122" s="140" t="s">
        <v>1079</v>
      </c>
      <c r="BH122" s="288">
        <v>210.2</v>
      </c>
      <c r="BI122" s="286" t="s">
        <v>613</v>
      </c>
      <c r="BJ122" s="288">
        <v>253.5</v>
      </c>
      <c r="BK122" s="286" t="s">
        <v>613</v>
      </c>
      <c r="BL122" s="288">
        <v>417.9</v>
      </c>
      <c r="BM122" s="286" t="s">
        <v>613</v>
      </c>
      <c r="BN122" s="288">
        <v>356.2</v>
      </c>
      <c r="BO122" s="286" t="s">
        <v>613</v>
      </c>
      <c r="BP122" s="288"/>
      <c r="BQ122" s="288"/>
      <c r="BR122" s="288"/>
      <c r="BS122" s="288">
        <v>33.5</v>
      </c>
      <c r="BT122" s="286" t="s">
        <v>613</v>
      </c>
      <c r="BU122" s="288">
        <v>20.2</v>
      </c>
      <c r="BV122" s="286" t="s">
        <v>612</v>
      </c>
      <c r="BX122" s="288">
        <v>33.5</v>
      </c>
      <c r="BY122" s="286" t="s">
        <v>613</v>
      </c>
      <c r="BZ122" s="288">
        <v>20.2</v>
      </c>
      <c r="CA122" s="286" t="s">
        <v>613</v>
      </c>
      <c r="CB122" s="288"/>
      <c r="CC122" s="288"/>
      <c r="CG122" s="192">
        <f t="shared" si="34"/>
        <v>0</v>
      </c>
      <c r="CH122" s="192" t="str">
        <f>INDEX('[2]Tank Cleaning Status'!$P:$P, MATCH(E122,'[2]Tank Cleaning Status'!$E:$E,0))</f>
        <v>Yes</v>
      </c>
      <c r="CI122" s="192">
        <f t="shared" si="35"/>
        <v>0</v>
      </c>
      <c r="CJ122" s="192" t="str">
        <f>INDEX('[2]Tank Cleaning Status'!$R:$R, MATCH(E122,'[2]Tank Cleaning Status'!$E:$E,0))</f>
        <v>Yes</v>
      </c>
      <c r="CK122" s="192">
        <f t="shared" si="36"/>
        <v>0</v>
      </c>
      <c r="CL122" s="192" t="str">
        <f>INDEX('[2]Tank Cleaning Status'!$T:$T, MATCH(E122,'[2]Tank Cleaning Status'!$E:$E,0))</f>
        <v>Yes</v>
      </c>
      <c r="CM122" s="192">
        <f t="shared" si="37"/>
        <v>0</v>
      </c>
      <c r="CN122" s="192" t="str">
        <f>INDEX('[2]Tank Cleaning Status'!$V:$V, MATCH(E122,'[2]Tank Cleaning Status'!$E:$E,0))</f>
        <v>Yes</v>
      </c>
      <c r="CO122" s="192">
        <f t="shared" si="38"/>
        <v>0</v>
      </c>
      <c r="CP122" s="192">
        <f>INDEX('[2]Tank Cleaning Status'!$X:$X, MATCH(E122,'[2]Tank Cleaning Status'!$E:$E,0))</f>
        <v>0</v>
      </c>
      <c r="CQ122" s="207"/>
      <c r="CR122" s="192">
        <f t="shared" si="39"/>
        <v>0</v>
      </c>
      <c r="CS122" s="192" t="str">
        <f>INDEX('[2]Tank Cleaning Status'!$AA:$AA, MATCH(E122,'[2]Tank Cleaning Status'!$E:$E,0))</f>
        <v>Yes</v>
      </c>
      <c r="CT122" s="192">
        <f t="shared" si="40"/>
        <v>0</v>
      </c>
      <c r="CU122" s="192" t="str">
        <f>INDEX('[2]Tank Cleaning Status'!$AC:$AC, MATCH(E122,'[2]Tank Cleaning Status'!$E:$E,0))</f>
        <v>No</v>
      </c>
      <c r="CV122" s="207"/>
      <c r="CW122" s="192">
        <f t="shared" si="41"/>
        <v>0</v>
      </c>
      <c r="CX122" s="192" t="str">
        <f>INDEX('[2]Tank Cleaning Status'!$AF:$AF, MATCH(E122,'[2]Tank Cleaning Status'!$E:$E,0))</f>
        <v>Yes</v>
      </c>
      <c r="CY122" s="192">
        <f t="shared" si="42"/>
        <v>0</v>
      </c>
      <c r="CZ122" s="192" t="str">
        <f>INDEX('[2]Tank Cleaning Status'!$AH:$AH, MATCH(E122,'[2]Tank Cleaning Status'!$E:$E,0))</f>
        <v>Yes</v>
      </c>
      <c r="DA122" s="192"/>
      <c r="DB122" s="192">
        <f>INDEX('[2]Tank Cleaning Status'!$AJ:$AJ, MATCH(E122,'[2]Tank Cleaning Status'!$E:$E,0))</f>
        <v>0</v>
      </c>
    </row>
    <row r="123" spans="1:106" s="202" customFormat="1" ht="26.25" x14ac:dyDescent="0.25">
      <c r="A123" s="248" t="str">
        <f>INDEX('[4]Handy -MR - LR2 Operators'!$H:$H,MATCH(E123,'[4]Handy -MR - LR2 Operators'!$B:$B,0))</f>
        <v>MSA</v>
      </c>
      <c r="B123" s="248" t="s">
        <v>429</v>
      </c>
      <c r="C123" s="137" t="s">
        <v>382</v>
      </c>
      <c r="D123" s="137">
        <v>9786152</v>
      </c>
      <c r="E123" s="140" t="s">
        <v>461</v>
      </c>
      <c r="F123" s="140"/>
      <c r="G123" s="238"/>
      <c r="H123" s="236">
        <f>IFERROR(INDEX(RemainingOnBoard_RAW!U:U,MATCH('IMO 2020_Operator''s Comment'!D123,RemainingOnBoard_RAW!B:B,0))," ")</f>
        <v>43780.791666666664</v>
      </c>
      <c r="I123" s="186">
        <f>IFERROR(INDEX(RemainingOnBoard_RAW!V:V,MATCH('IMO 2020_Operator''s Comment'!D123,RemainingOnBoard_RAW!B:B,0))," ")</f>
        <v>265.83999999999997</v>
      </c>
      <c r="J123" s="201">
        <f>IFERROR(INDEX(RemainingOnBoard_RAW!W:W,MATCH('IMO 2020_Operator''s Comment'!D123,RemainingOnBoard_RAW!B:B,0)),"")</f>
        <v>0</v>
      </c>
      <c r="K123" s="201">
        <f>IFERROR(INDEX(RemainingOnBoard_RAW!X:X,MATCH('IMO 2020_Operator''s Comment'!D123,RemainingOnBoard_RAW!B:B,0)),"")</f>
        <v>0</v>
      </c>
      <c r="L123" s="201">
        <f>IFERROR(INDEX(RemainingOnBoard_RAW!Y:Y,MATCH('IMO 2020_Operator''s Comment'!D123,RemainingOnBoard_RAW!B:B,0)),"")</f>
        <v>147.07</v>
      </c>
      <c r="M123" s="201"/>
      <c r="N123" s="201">
        <f>IFERROR(INDEX(RemainingOnBoard_RAW!AJ:AJ,MATCH('IMO 2020_Operator''s Comment'!D123,RemainingOnBoard_RAW!B:B,0))," ")</f>
        <v>3246.7809999999999</v>
      </c>
      <c r="O123" s="201">
        <f>IFERROR(INDEX(RemainingOnBoard_RAW!AK:AK,MATCH('IMO 2020_Operator''s Comment'!D123,RemainingOnBoard_RAW!B:B,0))," ")</f>
        <v>0</v>
      </c>
      <c r="P123" s="201">
        <f>IFERROR(INDEX(RemainingOnBoard_RAW!AL:AL,MATCH('IMO 2020_Operator''s Comment'!D123,RemainingOnBoard_RAW!B:B,0))," ")</f>
        <v>0</v>
      </c>
      <c r="Q123" s="201">
        <f>IFERROR(INDEX(RemainingOnBoard_RAW!AM:AM,MATCH('IMO 2020_Operator''s Comment'!D123,RemainingOnBoard_RAW!B:B,0))," ")</f>
        <v>577.501000000001</v>
      </c>
      <c r="S123" s="203">
        <v>0.45</v>
      </c>
      <c r="T123" s="203">
        <v>0.05</v>
      </c>
      <c r="U123" s="203">
        <v>0.17499999999999999</v>
      </c>
      <c r="V123" s="203">
        <v>0.32500000000000001</v>
      </c>
      <c r="X123" s="204">
        <f>INDEX(MR!T:T,MATCH('IMO 2020_Operator''s Comment'!E123,MR!C:C,0))</f>
        <v>3.1908800371442885</v>
      </c>
      <c r="Y123" s="204">
        <f>INDEX(MR!U:U,MATCH('IMO 2020_Operator''s Comment'!E123,MR!C:C,0))</f>
        <v>20.520870037144288</v>
      </c>
      <c r="Z123" s="204">
        <f>INDEX(MR!V:V,MATCH('IMO 2020_Operator''s Comment'!E123,MR!C:C,0))</f>
        <v>20.267496485856906</v>
      </c>
      <c r="AA123" s="204">
        <f>INDEX(MR!W:W,MATCH('IMO 2020_Operator''s Comment'!E123,MR!C:C,0))</f>
        <v>20.275928268106497</v>
      </c>
      <c r="AB123" s="204">
        <f t="shared" si="43"/>
        <v>12.598428090731716</v>
      </c>
      <c r="AC123" s="204">
        <f>IFERROR(INDEX('Monthly_Consumption _Trend'!R:R,MATCH('IMO 2020_Operator''s Comment'!D123,'Monthly_Consumption _Trend'!D:D,0))/30,"")</f>
        <v>10.618003333333332</v>
      </c>
      <c r="AD123" s="204">
        <f t="shared" si="45"/>
        <v>10.618003333333332</v>
      </c>
      <c r="AF123" s="205">
        <f t="shared" si="58"/>
        <v>0.84899100014067974</v>
      </c>
      <c r="AG123" s="205">
        <f t="shared" si="44"/>
        <v>0.15100899985932026</v>
      </c>
      <c r="AH123" s="205"/>
      <c r="AI123" s="205"/>
      <c r="AJ123" s="204">
        <f t="shared" si="46"/>
        <v>976.85630666666657</v>
      </c>
      <c r="AK123" s="204">
        <f t="shared" si="47"/>
        <v>647.69820333333325</v>
      </c>
      <c r="AL123" s="204">
        <f t="shared" si="48"/>
        <v>329.15810333333332</v>
      </c>
      <c r="AM123" s="204">
        <f t="shared" si="49"/>
        <v>159.27005</v>
      </c>
      <c r="AN123" s="206">
        <v>4</v>
      </c>
      <c r="AO123" s="264" t="str">
        <f>INDEX([1]MR!$D:$D,MATCH(E123,[1]MR!$B:$B,0))</f>
        <v xml:space="preserve">4 pcs. 210,2/ 253,5/ 417,9/ 356,2 </v>
      </c>
      <c r="AP123" s="264" t="str">
        <f>INDEX([1]MR!$E:$E,MATCH(E123,[1]MR!$B:$B,0))</f>
        <v xml:space="preserve">2 pcs. 33,5/ 20,2 </v>
      </c>
      <c r="AQ123" s="264" t="str">
        <f>INDEX([1]MR!$F:$F,MATCH(E123,[1]MR!$B:$B,0))</f>
        <v>2 pcs. 33,5/ 20,2</v>
      </c>
      <c r="AR123" s="269">
        <f>INDEX([1]MR!$J:$J,MATCH(E123,[1]MR!$B:$B,0))</f>
        <v>0.95</v>
      </c>
      <c r="AT123" s="204">
        <f t="shared" si="50"/>
        <v>329.15810333333332</v>
      </c>
      <c r="AU123" s="204">
        <f t="shared" si="51"/>
        <v>212.36006666666665</v>
      </c>
      <c r="AV123" s="204">
        <f t="shared" si="52"/>
        <v>159.27005</v>
      </c>
      <c r="AW123" s="207" t="s">
        <v>529</v>
      </c>
      <c r="AY123" s="207" t="str">
        <f t="shared" si="63"/>
        <v>Okay</v>
      </c>
      <c r="AZ123" s="207" t="str">
        <f t="shared" si="63"/>
        <v>High Stock</v>
      </c>
      <c r="BA123" s="207" t="str">
        <f t="shared" si="63"/>
        <v>High Stock</v>
      </c>
      <c r="BC123" s="191">
        <f t="shared" si="53"/>
        <v>0</v>
      </c>
      <c r="BD123" s="191">
        <f t="shared" si="53"/>
        <v>53.479933333333321</v>
      </c>
      <c r="BE123" s="191">
        <f t="shared" si="54"/>
        <v>106.56994999999998</v>
      </c>
      <c r="BF123" s="264" t="s">
        <v>959</v>
      </c>
      <c r="BH123" s="288">
        <v>210.2</v>
      </c>
      <c r="BI123" s="286" t="s">
        <v>613</v>
      </c>
      <c r="BJ123" s="288">
        <v>253.5</v>
      </c>
      <c r="BK123" s="286" t="s">
        <v>613</v>
      </c>
      <c r="BL123" s="288">
        <v>417.9</v>
      </c>
      <c r="BM123" s="286" t="s">
        <v>613</v>
      </c>
      <c r="BN123" s="288">
        <v>356.2</v>
      </c>
      <c r="BO123" s="286" t="s">
        <v>613</v>
      </c>
      <c r="BP123" s="288"/>
      <c r="BQ123" s="288"/>
      <c r="BR123" s="288"/>
      <c r="BS123" s="288">
        <v>33.5</v>
      </c>
      <c r="BT123" s="286" t="s">
        <v>613</v>
      </c>
      <c r="BU123" s="288">
        <v>20.2</v>
      </c>
      <c r="BV123" s="286" t="s">
        <v>613</v>
      </c>
      <c r="BX123" s="288">
        <v>33.5</v>
      </c>
      <c r="BY123" s="286" t="s">
        <v>613</v>
      </c>
      <c r="BZ123" s="288">
        <v>20.2</v>
      </c>
      <c r="CA123" s="286" t="s">
        <v>613</v>
      </c>
      <c r="CB123" s="288"/>
      <c r="CC123" s="288"/>
      <c r="CG123" s="192">
        <f t="shared" si="34"/>
        <v>0</v>
      </c>
      <c r="CH123" s="192" t="str">
        <f>INDEX('[2]Tank Cleaning Status'!$P:$P, MATCH(E123,'[2]Tank Cleaning Status'!$E:$E,0))</f>
        <v>Yes</v>
      </c>
      <c r="CI123" s="192">
        <f t="shared" si="35"/>
        <v>0</v>
      </c>
      <c r="CJ123" s="192" t="str">
        <f>INDEX('[2]Tank Cleaning Status'!$R:$R, MATCH(E123,'[2]Tank Cleaning Status'!$E:$E,0))</f>
        <v>Yes</v>
      </c>
      <c r="CK123" s="192">
        <f t="shared" si="36"/>
        <v>0</v>
      </c>
      <c r="CL123" s="192" t="str">
        <f>INDEX('[2]Tank Cleaning Status'!$T:$T, MATCH(E123,'[2]Tank Cleaning Status'!$E:$E,0))</f>
        <v>Yes</v>
      </c>
      <c r="CM123" s="192">
        <f t="shared" si="37"/>
        <v>0</v>
      </c>
      <c r="CN123" s="192" t="str">
        <f>INDEX('[2]Tank Cleaning Status'!$V:$V, MATCH(E123,'[2]Tank Cleaning Status'!$E:$E,0))</f>
        <v>Yes</v>
      </c>
      <c r="CO123" s="192">
        <f t="shared" si="38"/>
        <v>0</v>
      </c>
      <c r="CP123" s="192">
        <f>INDEX('[2]Tank Cleaning Status'!$X:$X, MATCH(E123,'[2]Tank Cleaning Status'!$E:$E,0))</f>
        <v>0</v>
      </c>
      <c r="CQ123" s="207"/>
      <c r="CR123" s="192">
        <f t="shared" si="39"/>
        <v>0</v>
      </c>
      <c r="CS123" s="192" t="str">
        <f>INDEX('[2]Tank Cleaning Status'!$AA:$AA, MATCH(E123,'[2]Tank Cleaning Status'!$E:$E,0))</f>
        <v>Yes</v>
      </c>
      <c r="CT123" s="192">
        <f t="shared" si="40"/>
        <v>0</v>
      </c>
      <c r="CU123" s="192" t="str">
        <f>INDEX('[2]Tank Cleaning Status'!$AC:$AC, MATCH(E123,'[2]Tank Cleaning Status'!$E:$E,0))</f>
        <v>Yes</v>
      </c>
      <c r="CV123" s="207"/>
      <c r="CW123" s="192">
        <f t="shared" si="41"/>
        <v>0</v>
      </c>
      <c r="CX123" s="192" t="str">
        <f>INDEX('[2]Tank Cleaning Status'!$AF:$AF, MATCH(E123,'[2]Tank Cleaning Status'!$E:$E,0))</f>
        <v>Yes</v>
      </c>
      <c r="CY123" s="192">
        <f t="shared" si="42"/>
        <v>0</v>
      </c>
      <c r="CZ123" s="192" t="str">
        <f>INDEX('[2]Tank Cleaning Status'!$AH:$AH, MATCH(E123,'[2]Tank Cleaning Status'!$E:$E,0))</f>
        <v>Yes</v>
      </c>
      <c r="DA123" s="192"/>
      <c r="DB123" s="192">
        <f>INDEX('[2]Tank Cleaning Status'!$AJ:$AJ, MATCH(E123,'[2]Tank Cleaning Status'!$E:$E,0))</f>
        <v>0</v>
      </c>
    </row>
    <row r="124" spans="1:106" s="202" customFormat="1" ht="26.25" x14ac:dyDescent="0.25">
      <c r="A124" s="248" t="str">
        <f>INDEX('[4]Handy -MR - LR2 Operators'!$H:$H,MATCH(E124,'[4]Handy -MR - LR2 Operators'!$B:$B,0))</f>
        <v>GGA</v>
      </c>
      <c r="B124" s="248" t="s">
        <v>429</v>
      </c>
      <c r="C124" s="137" t="s">
        <v>382</v>
      </c>
      <c r="D124" s="137">
        <v>9786164</v>
      </c>
      <c r="E124" s="140" t="s">
        <v>463</v>
      </c>
      <c r="F124" s="140"/>
      <c r="G124" s="238"/>
      <c r="H124" s="236">
        <f>IFERROR(INDEX(RemainingOnBoard_RAW!U:U,MATCH('IMO 2020_Operator''s Comment'!D124,RemainingOnBoard_RAW!B:B,0))," ")</f>
        <v>43780.708333333336</v>
      </c>
      <c r="I124" s="186">
        <f>IFERROR(INDEX(RemainingOnBoard_RAW!V:V,MATCH('IMO 2020_Operator''s Comment'!D124,RemainingOnBoard_RAW!B:B,0))," ")</f>
        <v>173.75</v>
      </c>
      <c r="J124" s="201">
        <f>IFERROR(INDEX(RemainingOnBoard_RAW!W:W,MATCH('IMO 2020_Operator''s Comment'!D124,RemainingOnBoard_RAW!B:B,0)),"")</f>
        <v>0</v>
      </c>
      <c r="K124" s="201">
        <f>IFERROR(INDEX(RemainingOnBoard_RAW!X:X,MATCH('IMO 2020_Operator''s Comment'!D124,RemainingOnBoard_RAW!B:B,0)),"")</f>
        <v>0</v>
      </c>
      <c r="L124" s="201">
        <f>IFERROR(INDEX(RemainingOnBoard_RAW!Y:Y,MATCH('IMO 2020_Operator''s Comment'!D124,RemainingOnBoard_RAW!B:B,0)),"")</f>
        <v>195.94</v>
      </c>
      <c r="M124" s="201"/>
      <c r="N124" s="201">
        <f>IFERROR(INDEX(RemainingOnBoard_RAW!AJ:AJ,MATCH('IMO 2020_Operator''s Comment'!D124,RemainingOnBoard_RAW!B:B,0))," ")</f>
        <v>3005.9650000000001</v>
      </c>
      <c r="O124" s="201">
        <f>IFERROR(INDEX(RemainingOnBoard_RAW!AK:AK,MATCH('IMO 2020_Operator''s Comment'!D124,RemainingOnBoard_RAW!B:B,0))," ")</f>
        <v>0</v>
      </c>
      <c r="P124" s="201">
        <f>IFERROR(INDEX(RemainingOnBoard_RAW!AL:AL,MATCH('IMO 2020_Operator''s Comment'!D124,RemainingOnBoard_RAW!B:B,0))," ")</f>
        <v>0</v>
      </c>
      <c r="Q124" s="201">
        <f>IFERROR(INDEX(RemainingOnBoard_RAW!AM:AM,MATCH('IMO 2020_Operator''s Comment'!D124,RemainingOnBoard_RAW!B:B,0))," ")</f>
        <v>957.178</v>
      </c>
      <c r="S124" s="203">
        <v>0.45</v>
      </c>
      <c r="T124" s="203">
        <v>0.05</v>
      </c>
      <c r="U124" s="203">
        <v>0.17499999999999999</v>
      </c>
      <c r="V124" s="203">
        <v>0.32500000000000001</v>
      </c>
      <c r="X124" s="204">
        <f>INDEX(MR!T:T,MATCH('IMO 2020_Operator''s Comment'!E124,MR!C:C,0))</f>
        <v>2.8660447528118436</v>
      </c>
      <c r="Y124" s="204">
        <f>INDEX(MR!U:U,MATCH('IMO 2020_Operator''s Comment'!E124,MR!C:C,0))</f>
        <v>20.19603475281184</v>
      </c>
      <c r="Z124" s="204">
        <f>INDEX(MR!V:V,MATCH('IMO 2020_Operator''s Comment'!E124,MR!C:C,0))</f>
        <v>20.16898788482877</v>
      </c>
      <c r="AA124" s="204">
        <f>INDEX(MR!W:W,MATCH('IMO 2020_Operator''s Comment'!E124,MR!C:C,0))</f>
        <v>20.147502769984271</v>
      </c>
      <c r="AB124" s="204">
        <f t="shared" si="43"/>
        <v>12.377033156495845</v>
      </c>
      <c r="AC124" s="204">
        <f>IFERROR(INDEX('Monthly_Consumption _Trend'!R:R,MATCH('IMO 2020_Operator''s Comment'!D124,'Monthly_Consumption _Trend'!D:D,0))/30,"")</f>
        <v>9.4995499999999993</v>
      </c>
      <c r="AD124" s="204">
        <f t="shared" si="45"/>
        <v>9.4995499999999993</v>
      </c>
      <c r="AF124" s="205">
        <f t="shared" si="58"/>
        <v>0.75848007503135773</v>
      </c>
      <c r="AG124" s="205">
        <f t="shared" si="44"/>
        <v>0.24151992496864227</v>
      </c>
      <c r="AH124" s="205"/>
      <c r="AI124" s="205"/>
      <c r="AJ124" s="204">
        <f t="shared" si="46"/>
        <v>873.95859999999993</v>
      </c>
      <c r="AK124" s="204">
        <f t="shared" si="47"/>
        <v>579.47254999999996</v>
      </c>
      <c r="AL124" s="204">
        <f t="shared" si="48"/>
        <v>294.48604999999998</v>
      </c>
      <c r="AM124" s="204">
        <f t="shared" si="49"/>
        <v>142.49324999999999</v>
      </c>
      <c r="AN124" s="206">
        <v>4</v>
      </c>
      <c r="AO124" s="264" t="str">
        <f>INDEX([1]MR!$D:$D,MATCH(E124,[1]MR!$B:$B,0))</f>
        <v xml:space="preserve">4 pcs. 210,2/ 253,5/ 417,9/ 356,2 </v>
      </c>
      <c r="AP124" s="264" t="str">
        <f>INDEX([1]MR!$E:$E,MATCH(E124,[1]MR!$B:$B,0))</f>
        <v xml:space="preserve">2 pcs. 33,5/ 20,2 </v>
      </c>
      <c r="AQ124" s="264" t="str">
        <f>INDEX([1]MR!$F:$F,MATCH(E124,[1]MR!$B:$B,0))</f>
        <v>2 pcs. 33,5/ 20,2</v>
      </c>
      <c r="AR124" s="269">
        <f>INDEX([1]MR!$J:$J,MATCH(E124,[1]MR!$B:$B,0))</f>
        <v>0.95</v>
      </c>
      <c r="AT124" s="204">
        <f t="shared" si="50"/>
        <v>294.48604999999998</v>
      </c>
      <c r="AU124" s="204">
        <f t="shared" si="51"/>
        <v>189.99099999999999</v>
      </c>
      <c r="AV124" s="204">
        <f t="shared" si="52"/>
        <v>142.49324999999999</v>
      </c>
      <c r="AW124" s="207" t="s">
        <v>529</v>
      </c>
      <c r="AY124" s="207" t="str">
        <f t="shared" si="63"/>
        <v>Okay</v>
      </c>
      <c r="AZ124" s="207" t="str">
        <f t="shared" si="63"/>
        <v>Okay</v>
      </c>
      <c r="BA124" s="207" t="str">
        <f t="shared" si="63"/>
        <v>High Stock</v>
      </c>
      <c r="BC124" s="191">
        <f t="shared" si="53"/>
        <v>0</v>
      </c>
      <c r="BD124" s="191">
        <f t="shared" si="53"/>
        <v>0</v>
      </c>
      <c r="BE124" s="191">
        <f t="shared" si="54"/>
        <v>31.256750000000011</v>
      </c>
      <c r="BF124" s="140"/>
      <c r="BH124" s="288">
        <v>210.2</v>
      </c>
      <c r="BI124" s="286" t="s">
        <v>612</v>
      </c>
      <c r="BJ124" s="288">
        <v>253.5</v>
      </c>
      <c r="BK124" s="286" t="s">
        <v>613</v>
      </c>
      <c r="BL124" s="288">
        <v>417.9</v>
      </c>
      <c r="BM124" s="286" t="s">
        <v>613</v>
      </c>
      <c r="BN124" s="288">
        <v>356.2</v>
      </c>
      <c r="BO124" s="286" t="s">
        <v>612</v>
      </c>
      <c r="BP124" s="288"/>
      <c r="BQ124" s="288"/>
      <c r="BR124" s="288"/>
      <c r="BS124" s="288">
        <v>33.5</v>
      </c>
      <c r="BT124" s="286" t="s">
        <v>612</v>
      </c>
      <c r="BU124" s="288">
        <v>20.2</v>
      </c>
      <c r="BV124" s="286" t="s">
        <v>613</v>
      </c>
      <c r="BX124" s="288">
        <v>33.5</v>
      </c>
      <c r="BY124" s="286" t="s">
        <v>612</v>
      </c>
      <c r="BZ124" s="288">
        <v>20.2</v>
      </c>
      <c r="CA124" s="286" t="s">
        <v>613</v>
      </c>
      <c r="CB124" s="288"/>
      <c r="CC124" s="288"/>
      <c r="CG124" s="192">
        <f t="shared" si="34"/>
        <v>0</v>
      </c>
      <c r="CH124" s="192" t="str">
        <f>INDEX('[2]Tank Cleaning Status'!$P:$P, MATCH(E124,'[2]Tank Cleaning Status'!$E:$E,0))</f>
        <v>No</v>
      </c>
      <c r="CI124" s="192">
        <f t="shared" si="35"/>
        <v>0</v>
      </c>
      <c r="CJ124" s="192" t="str">
        <f>INDEX('[2]Tank Cleaning Status'!$R:$R, MATCH(E124,'[2]Tank Cleaning Status'!$E:$E,0))</f>
        <v>Yes</v>
      </c>
      <c r="CK124" s="192">
        <f t="shared" si="36"/>
        <v>0</v>
      </c>
      <c r="CL124" s="192" t="str">
        <f>INDEX('[2]Tank Cleaning Status'!$T:$T, MATCH(E124,'[2]Tank Cleaning Status'!$E:$E,0))</f>
        <v>Yes</v>
      </c>
      <c r="CM124" s="192">
        <f t="shared" si="37"/>
        <v>0</v>
      </c>
      <c r="CN124" s="192" t="str">
        <f>INDEX('[2]Tank Cleaning Status'!$V:$V, MATCH(E124,'[2]Tank Cleaning Status'!$E:$E,0))</f>
        <v>No</v>
      </c>
      <c r="CO124" s="192">
        <f t="shared" si="38"/>
        <v>0</v>
      </c>
      <c r="CP124" s="192">
        <f>INDEX('[2]Tank Cleaning Status'!$X:$X, MATCH(E124,'[2]Tank Cleaning Status'!$E:$E,0))</f>
        <v>0</v>
      </c>
      <c r="CQ124" s="207"/>
      <c r="CR124" s="192">
        <f t="shared" si="39"/>
        <v>0</v>
      </c>
      <c r="CS124" s="192" t="str">
        <f>INDEX('[2]Tank Cleaning Status'!$AA:$AA, MATCH(E124,'[2]Tank Cleaning Status'!$E:$E,0))</f>
        <v>No</v>
      </c>
      <c r="CT124" s="192">
        <f t="shared" si="40"/>
        <v>0</v>
      </c>
      <c r="CU124" s="192" t="str">
        <f>INDEX('[2]Tank Cleaning Status'!$AC:$AC, MATCH(E124,'[2]Tank Cleaning Status'!$E:$E,0))</f>
        <v>Yes</v>
      </c>
      <c r="CV124" s="207"/>
      <c r="CW124" s="192">
        <f t="shared" si="41"/>
        <v>0</v>
      </c>
      <c r="CX124" s="192" t="str">
        <f>INDEX('[2]Tank Cleaning Status'!$AF:$AF, MATCH(E124,'[2]Tank Cleaning Status'!$E:$E,0))</f>
        <v>No</v>
      </c>
      <c r="CY124" s="192">
        <f t="shared" si="42"/>
        <v>0</v>
      </c>
      <c r="CZ124" s="192" t="str">
        <f>INDEX('[2]Tank Cleaning Status'!$AH:$AH, MATCH(E124,'[2]Tank Cleaning Status'!$E:$E,0))</f>
        <v>Yes</v>
      </c>
      <c r="DA124" s="192"/>
      <c r="DB124" s="192">
        <f>INDEX('[2]Tank Cleaning Status'!$AJ:$AJ, MATCH(E124,'[2]Tank Cleaning Status'!$E:$E,0))</f>
        <v>0</v>
      </c>
    </row>
    <row r="125" spans="1:106" s="202" customFormat="1" ht="26.25" x14ac:dyDescent="0.25">
      <c r="A125" s="248" t="str">
        <f>INDEX('[4]Handy -MR - LR2 Operators'!$H:$H,MATCH(E125,'[4]Handy -MR - LR2 Operators'!$B:$B,0))</f>
        <v>NSR</v>
      </c>
      <c r="B125" s="248" t="s">
        <v>429</v>
      </c>
      <c r="C125" s="137" t="s">
        <v>382</v>
      </c>
      <c r="D125" s="137">
        <v>9786138</v>
      </c>
      <c r="E125" s="140" t="s">
        <v>635</v>
      </c>
      <c r="F125" s="140"/>
      <c r="G125" s="238"/>
      <c r="H125" s="236">
        <f>IFERROR(INDEX(RemainingOnBoard_RAW!U:U,MATCH('IMO 2020_Operator''s Comment'!D125,RemainingOnBoard_RAW!B:B,0))," ")</f>
        <v>43781.125</v>
      </c>
      <c r="I125" s="186">
        <f>IFERROR(INDEX(RemainingOnBoard_RAW!V:V,MATCH('IMO 2020_Operator''s Comment'!D125,RemainingOnBoard_RAW!B:B,0))," ")</f>
        <v>252</v>
      </c>
      <c r="J125" s="201">
        <f>IFERROR(INDEX(RemainingOnBoard_RAW!W:W,MATCH('IMO 2020_Operator''s Comment'!D125,RemainingOnBoard_RAW!B:B,0)),"")</f>
        <v>0</v>
      </c>
      <c r="K125" s="201">
        <f>IFERROR(INDEX(RemainingOnBoard_RAW!X:X,MATCH('IMO 2020_Operator''s Comment'!D125,RemainingOnBoard_RAW!B:B,0)),"")</f>
        <v>0</v>
      </c>
      <c r="L125" s="201">
        <f>IFERROR(INDEX(RemainingOnBoard_RAW!Y:Y,MATCH('IMO 2020_Operator''s Comment'!D125,RemainingOnBoard_RAW!B:B,0)),"")</f>
        <v>155.15</v>
      </c>
      <c r="M125" s="201"/>
      <c r="N125" s="201">
        <f>IFERROR(INDEX(RemainingOnBoard_RAW!AJ:AJ,MATCH('IMO 2020_Operator''s Comment'!D125,RemainingOnBoard_RAW!B:B,0))," ")</f>
        <v>3141.6</v>
      </c>
      <c r="O125" s="201">
        <f>IFERROR(INDEX(RemainingOnBoard_RAW!AK:AK,MATCH('IMO 2020_Operator''s Comment'!D125,RemainingOnBoard_RAW!B:B,0))," ")</f>
        <v>0</v>
      </c>
      <c r="P125" s="201">
        <f>IFERROR(INDEX(RemainingOnBoard_RAW!AL:AL,MATCH('IMO 2020_Operator''s Comment'!D125,RemainingOnBoard_RAW!B:B,0))," ")</f>
        <v>0</v>
      </c>
      <c r="Q125" s="201">
        <f>IFERROR(INDEX(RemainingOnBoard_RAW!AM:AM,MATCH('IMO 2020_Operator''s Comment'!D125,RemainingOnBoard_RAW!B:B,0))," ")</f>
        <v>918.77</v>
      </c>
      <c r="S125" s="203">
        <v>0.45</v>
      </c>
      <c r="T125" s="203">
        <v>0.05</v>
      </c>
      <c r="U125" s="203">
        <v>0.17499999999999999</v>
      </c>
      <c r="V125" s="203">
        <v>0.32500000000000001</v>
      </c>
      <c r="X125" s="204">
        <f>INDEX(MR!T:T,MATCH('IMO 2020_Operator''s Comment'!E125,MR!C:C,0))</f>
        <v>3.1300869865083749</v>
      </c>
      <c r="Y125" s="204">
        <f>INDEX(MR!U:U,MATCH('IMO 2020_Operator''s Comment'!E125,MR!C:C,0))</f>
        <v>19.990838261508372</v>
      </c>
      <c r="Z125" s="204">
        <f>INDEX(MR!V:V,MATCH('IMO 2020_Operator''s Comment'!E125,MR!C:C,0))</f>
        <v>19.618439022884047</v>
      </c>
      <c r="AA125" s="204">
        <f>INDEX(MR!W:W,MATCH('IMO 2020_Operator''s Comment'!E125,MR!C:C,0))</f>
        <v>19.529634583009187</v>
      </c>
      <c r="AB125" s="204">
        <f t="shared" si="43"/>
        <v>12.18843912548688</v>
      </c>
      <c r="AC125" s="204">
        <f>IFERROR(INDEX('Monthly_Consumption _Trend'!R:R,MATCH('IMO 2020_Operator''s Comment'!D125,'Monthly_Consumption _Trend'!D:D,0))/30,"")</f>
        <v>9.8762333333333334</v>
      </c>
      <c r="AD125" s="204">
        <f t="shared" si="45"/>
        <v>9.8762333333333334</v>
      </c>
      <c r="AF125" s="205">
        <f t="shared" si="58"/>
        <v>0.77372259178350744</v>
      </c>
      <c r="AG125" s="205">
        <f t="shared" si="44"/>
        <v>0.22627740821649256</v>
      </c>
      <c r="AH125" s="205"/>
      <c r="AI125" s="205"/>
      <c r="AJ125" s="204">
        <f t="shared" si="46"/>
        <v>908.61346666666668</v>
      </c>
      <c r="AK125" s="204">
        <f t="shared" si="47"/>
        <v>602.45023333333336</v>
      </c>
      <c r="AL125" s="204">
        <f t="shared" si="48"/>
        <v>306.16323333333332</v>
      </c>
      <c r="AM125" s="204">
        <f t="shared" si="49"/>
        <v>148.14349999999999</v>
      </c>
      <c r="AN125" s="206">
        <v>4</v>
      </c>
      <c r="AO125" s="264" t="str">
        <f>INDEX([1]MR!$D:$D,MATCH(E125,[1]MR!$B:$B,0))</f>
        <v xml:space="preserve">4 pcs. 210,2/ 253,5/ 417,9/ 356,2 </v>
      </c>
      <c r="AP125" s="264" t="str">
        <f>INDEX([1]MR!$E:$E,MATCH(E125,[1]MR!$B:$B,0))</f>
        <v xml:space="preserve">2 pcs. 33,5/ 20,2 </v>
      </c>
      <c r="AQ125" s="264" t="str">
        <f>INDEX([1]MR!$F:$F,MATCH(E125,[1]MR!$B:$B,0))</f>
        <v>2 pcs. 33,5/ 20,2</v>
      </c>
      <c r="AR125" s="269">
        <f>INDEX([1]MR!$J:$J,MATCH(E125,[1]MR!$B:$B,0))</f>
        <v>0.95</v>
      </c>
      <c r="AT125" s="204">
        <f t="shared" si="50"/>
        <v>306.16323333333332</v>
      </c>
      <c r="AU125" s="204">
        <f t="shared" si="51"/>
        <v>197.52466666666666</v>
      </c>
      <c r="AV125" s="204">
        <f t="shared" si="52"/>
        <v>148.14349999999999</v>
      </c>
      <c r="AW125" s="207" t="s">
        <v>529</v>
      </c>
      <c r="AY125" s="207" t="str">
        <f t="shared" si="63"/>
        <v>Okay</v>
      </c>
      <c r="AZ125" s="207" t="str">
        <f t="shared" si="63"/>
        <v>High Stock</v>
      </c>
      <c r="BA125" s="207" t="str">
        <f t="shared" si="63"/>
        <v>High Stock</v>
      </c>
      <c r="BC125" s="191">
        <f t="shared" si="53"/>
        <v>0</v>
      </c>
      <c r="BD125" s="191">
        <f t="shared" si="53"/>
        <v>54.475333333333339</v>
      </c>
      <c r="BE125" s="191">
        <f t="shared" si="54"/>
        <v>103.85650000000001</v>
      </c>
      <c r="BF125" s="264" t="s">
        <v>1072</v>
      </c>
      <c r="BH125" s="288">
        <v>210.2</v>
      </c>
      <c r="BI125" s="286" t="s">
        <v>612</v>
      </c>
      <c r="BJ125" s="288">
        <v>253.5</v>
      </c>
      <c r="BK125" s="286" t="s">
        <v>612</v>
      </c>
      <c r="BL125" s="288">
        <v>417.9</v>
      </c>
      <c r="BM125" s="286" t="s">
        <v>612</v>
      </c>
      <c r="BN125" s="288">
        <v>356.2</v>
      </c>
      <c r="BO125" s="286" t="s">
        <v>612</v>
      </c>
      <c r="BP125" s="288"/>
      <c r="BQ125" s="288"/>
      <c r="BR125" s="288"/>
      <c r="BS125" s="288">
        <v>33.5</v>
      </c>
      <c r="BT125" s="286" t="s">
        <v>612</v>
      </c>
      <c r="BU125" s="288">
        <v>20.2</v>
      </c>
      <c r="BV125" s="286" t="s">
        <v>613</v>
      </c>
      <c r="BX125" s="288">
        <v>33.5</v>
      </c>
      <c r="BY125" s="286" t="s">
        <v>612</v>
      </c>
      <c r="BZ125" s="288">
        <v>20.2</v>
      </c>
      <c r="CA125" s="286" t="s">
        <v>613</v>
      </c>
      <c r="CB125" s="288"/>
      <c r="CC125" s="288"/>
      <c r="CG125" s="192">
        <f t="shared" si="34"/>
        <v>0</v>
      </c>
      <c r="CH125" s="192" t="str">
        <f>INDEX('[2]Tank Cleaning Status'!$P:$P, MATCH(E125,'[2]Tank Cleaning Status'!$E:$E,0))</f>
        <v>No</v>
      </c>
      <c r="CI125" s="192">
        <f t="shared" si="35"/>
        <v>0</v>
      </c>
      <c r="CJ125" s="192" t="str">
        <f>INDEX('[2]Tank Cleaning Status'!$R:$R, MATCH(E125,'[2]Tank Cleaning Status'!$E:$E,0))</f>
        <v>No</v>
      </c>
      <c r="CK125" s="192">
        <f t="shared" si="36"/>
        <v>0</v>
      </c>
      <c r="CL125" s="192" t="str">
        <f>INDEX('[2]Tank Cleaning Status'!$T:$T, MATCH(E125,'[2]Tank Cleaning Status'!$E:$E,0))</f>
        <v>No</v>
      </c>
      <c r="CM125" s="192">
        <f t="shared" si="37"/>
        <v>0</v>
      </c>
      <c r="CN125" s="192" t="str">
        <f>INDEX('[2]Tank Cleaning Status'!$V:$V, MATCH(E125,'[2]Tank Cleaning Status'!$E:$E,0))</f>
        <v>No</v>
      </c>
      <c r="CO125" s="192">
        <f t="shared" si="38"/>
        <v>0</v>
      </c>
      <c r="CP125" s="192">
        <f>INDEX('[2]Tank Cleaning Status'!$X:$X, MATCH(E125,'[2]Tank Cleaning Status'!$E:$E,0))</f>
        <v>0</v>
      </c>
      <c r="CQ125" s="207"/>
      <c r="CR125" s="192">
        <f t="shared" si="39"/>
        <v>0</v>
      </c>
      <c r="CS125" s="192" t="str">
        <f>INDEX('[2]Tank Cleaning Status'!$AA:$AA, MATCH(E125,'[2]Tank Cleaning Status'!$E:$E,0))</f>
        <v>No</v>
      </c>
      <c r="CT125" s="192">
        <f t="shared" si="40"/>
        <v>0</v>
      </c>
      <c r="CU125" s="192" t="str">
        <f>INDEX('[2]Tank Cleaning Status'!$AC:$AC, MATCH(E125,'[2]Tank Cleaning Status'!$E:$E,0))</f>
        <v>Yes</v>
      </c>
      <c r="CV125" s="207"/>
      <c r="CW125" s="192">
        <f t="shared" si="41"/>
        <v>0</v>
      </c>
      <c r="CX125" s="192" t="str">
        <f>INDEX('[2]Tank Cleaning Status'!$AF:$AF, MATCH(E125,'[2]Tank Cleaning Status'!$E:$E,0))</f>
        <v>No</v>
      </c>
      <c r="CY125" s="192">
        <f t="shared" si="42"/>
        <v>0</v>
      </c>
      <c r="CZ125" s="192" t="str">
        <f>INDEX('[2]Tank Cleaning Status'!$AH:$AH, MATCH(E125,'[2]Tank Cleaning Status'!$E:$E,0))</f>
        <v>Yes</v>
      </c>
      <c r="DA125" s="192"/>
      <c r="DB125" s="192">
        <f>INDEX('[2]Tank Cleaning Status'!$AJ:$AJ, MATCH(E125,'[2]Tank Cleaning Status'!$E:$E,0))</f>
        <v>0</v>
      </c>
    </row>
    <row r="126" spans="1:106" s="202" customFormat="1" x14ac:dyDescent="0.25">
      <c r="A126" s="248" t="str">
        <f>INDEX('[4]Handy -MR - LR2 Operators'!$H:$H,MATCH(E126,'[4]Handy -MR - LR2 Operators'!$B:$B,0))</f>
        <v>MGA</v>
      </c>
      <c r="B126" s="248" t="s">
        <v>429</v>
      </c>
      <c r="C126" s="137" t="s">
        <v>382</v>
      </c>
      <c r="D126" s="137">
        <v>9786188</v>
      </c>
      <c r="E126" s="140" t="s">
        <v>636</v>
      </c>
      <c r="F126" s="140"/>
      <c r="G126" s="238"/>
      <c r="H126" s="236">
        <f>IFERROR(INDEX(RemainingOnBoard_RAW!U:U,MATCH('IMO 2020_Operator''s Comment'!D126,RemainingOnBoard_RAW!B:B,0))," ")</f>
        <v>43780.979166666664</v>
      </c>
      <c r="I126" s="186">
        <f>IFERROR(INDEX(RemainingOnBoard_RAW!V:V,MATCH('IMO 2020_Operator''s Comment'!D126,RemainingOnBoard_RAW!B:B,0))," ")</f>
        <v>227.8</v>
      </c>
      <c r="J126" s="201">
        <f>IFERROR(INDEX(RemainingOnBoard_RAW!W:W,MATCH('IMO 2020_Operator''s Comment'!D126,RemainingOnBoard_RAW!B:B,0)),"")</f>
        <v>0</v>
      </c>
      <c r="K126" s="201">
        <f>IFERROR(INDEX(RemainingOnBoard_RAW!X:X,MATCH('IMO 2020_Operator''s Comment'!D126,RemainingOnBoard_RAW!B:B,0)),"")</f>
        <v>0</v>
      </c>
      <c r="L126" s="201">
        <f>IFERROR(INDEX(RemainingOnBoard_RAW!Y:Y,MATCH('IMO 2020_Operator''s Comment'!D126,RemainingOnBoard_RAW!B:B,0)),"")</f>
        <v>69.5</v>
      </c>
      <c r="M126" s="201"/>
      <c r="N126" s="201">
        <f>IFERROR(INDEX(RemainingOnBoard_RAW!AJ:AJ,MATCH('IMO 2020_Operator''s Comment'!D126,RemainingOnBoard_RAW!B:B,0))," ")</f>
        <v>1645.492</v>
      </c>
      <c r="O126" s="201">
        <f>IFERROR(INDEX(RemainingOnBoard_RAW!AK:AK,MATCH('IMO 2020_Operator''s Comment'!D126,RemainingOnBoard_RAW!B:B,0))," ")</f>
        <v>0</v>
      </c>
      <c r="P126" s="201">
        <f>IFERROR(INDEX(RemainingOnBoard_RAW!AL:AL,MATCH('IMO 2020_Operator''s Comment'!D126,RemainingOnBoard_RAW!B:B,0))," ")</f>
        <v>0</v>
      </c>
      <c r="Q126" s="201">
        <f>IFERROR(INDEX(RemainingOnBoard_RAW!AM:AM,MATCH('IMO 2020_Operator''s Comment'!D126,RemainingOnBoard_RAW!B:B,0))," ")</f>
        <v>423.56099999999998</v>
      </c>
      <c r="S126" s="203">
        <v>0.45</v>
      </c>
      <c r="T126" s="203">
        <v>0.05</v>
      </c>
      <c r="U126" s="203">
        <v>0.17499999999999999</v>
      </c>
      <c r="V126" s="203">
        <v>0.32500000000000001</v>
      </c>
      <c r="X126" s="204">
        <f>INDEX(MR!T:T,MATCH('IMO 2020_Operator''s Comment'!E126,MR!C:C,0))</f>
        <v>2.8073195698014652</v>
      </c>
      <c r="Y126" s="204">
        <f>INDEX(MR!U:U,MATCH('IMO 2020_Operator''s Comment'!E126,MR!C:C,0))</f>
        <v>19.668070844801463</v>
      </c>
      <c r="Z126" s="204">
        <f>INDEX(MR!V:V,MATCH('IMO 2020_Operator''s Comment'!E126,MR!C:C,0))</f>
        <v>20.35516645651218</v>
      </c>
      <c r="AA126" s="204">
        <f>INDEX(MR!W:W,MATCH('IMO 2020_Operator''s Comment'!E126,MR!C:C,0))</f>
        <v>20.689989168666912</v>
      </c>
      <c r="AB126" s="204">
        <f t="shared" si="43"/>
        <v>12.533097958357111</v>
      </c>
      <c r="AC126" s="204">
        <f>IFERROR(INDEX('Monthly_Consumption _Trend'!R:R,MATCH('IMO 2020_Operator''s Comment'!D126,'Monthly_Consumption _Trend'!D:D,0))/30,"")</f>
        <v>7.1747238095238099</v>
      </c>
      <c r="AD126" s="204">
        <f t="shared" si="45"/>
        <v>7.1747238095238099</v>
      </c>
      <c r="AF126" s="205">
        <f t="shared" si="58"/>
        <v>0.79528750592662445</v>
      </c>
      <c r="AG126" s="205">
        <f t="shared" si="44"/>
        <v>0.20471249407337555</v>
      </c>
      <c r="AH126" s="205"/>
      <c r="AI126" s="205"/>
      <c r="AJ126" s="204">
        <f t="shared" si="46"/>
        <v>660.07459047619056</v>
      </c>
      <c r="AK126" s="204">
        <f t="shared" si="47"/>
        <v>437.6581523809524</v>
      </c>
      <c r="AL126" s="204">
        <f t="shared" si="48"/>
        <v>222.41643809523811</v>
      </c>
      <c r="AM126" s="204">
        <f t="shared" si="49"/>
        <v>107.62085714285715</v>
      </c>
      <c r="AN126" s="206">
        <v>3</v>
      </c>
      <c r="AO126" s="264" t="s">
        <v>745</v>
      </c>
      <c r="AP126" s="264">
        <v>2</v>
      </c>
      <c r="AQ126" s="264">
        <v>2</v>
      </c>
      <c r="AR126" s="269"/>
      <c r="AT126" s="204">
        <f t="shared" si="50"/>
        <v>222.41643809523811</v>
      </c>
      <c r="AU126" s="204">
        <f t="shared" si="51"/>
        <v>143.49447619047621</v>
      </c>
      <c r="AV126" s="204">
        <f t="shared" si="52"/>
        <v>107.62085714285715</v>
      </c>
      <c r="AW126" s="207" t="s">
        <v>529</v>
      </c>
      <c r="AY126" s="207" t="str">
        <f t="shared" si="63"/>
        <v>High Stock</v>
      </c>
      <c r="AZ126" s="207" t="str">
        <f t="shared" si="63"/>
        <v>High Stock</v>
      </c>
      <c r="BA126" s="207" t="str">
        <f t="shared" si="63"/>
        <v>High Stock</v>
      </c>
      <c r="BC126" s="191">
        <f t="shared" si="53"/>
        <v>5.3835619047619048</v>
      </c>
      <c r="BD126" s="191">
        <f t="shared" si="53"/>
        <v>84.305523809523805</v>
      </c>
      <c r="BE126" s="191">
        <f t="shared" si="54"/>
        <v>120.17914285714286</v>
      </c>
      <c r="BF126" s="140"/>
      <c r="BH126" s="288">
        <v>397</v>
      </c>
      <c r="BI126" s="286" t="s">
        <v>612</v>
      </c>
      <c r="BJ126" s="288">
        <v>241</v>
      </c>
      <c r="BK126" s="286" t="s">
        <v>612</v>
      </c>
      <c r="BL126" s="287">
        <f>BJ126</f>
        <v>241</v>
      </c>
      <c r="BM126" s="286" t="s">
        <v>613</v>
      </c>
      <c r="BN126" s="288"/>
      <c r="BO126" s="286"/>
      <c r="BP126" s="288"/>
      <c r="BQ126" s="288"/>
      <c r="BR126" s="288"/>
      <c r="BS126" s="288"/>
      <c r="BT126" s="286" t="s">
        <v>613</v>
      </c>
      <c r="BU126" s="288"/>
      <c r="BV126" s="286" t="s">
        <v>613</v>
      </c>
      <c r="BX126" s="288"/>
      <c r="BY126" s="286" t="s">
        <v>613</v>
      </c>
      <c r="BZ126" s="288"/>
      <c r="CA126" s="286" t="s">
        <v>613</v>
      </c>
      <c r="CB126" s="288"/>
      <c r="CC126" s="288"/>
      <c r="CG126" s="192">
        <f t="shared" si="34"/>
        <v>0</v>
      </c>
      <c r="CH126" s="192" t="str">
        <f>INDEX('[2]Tank Cleaning Status'!$P:$P, MATCH(E126,'[2]Tank Cleaning Status'!$E:$E,0))</f>
        <v>No</v>
      </c>
      <c r="CI126" s="192">
        <f t="shared" si="35"/>
        <v>0</v>
      </c>
      <c r="CJ126" s="192" t="str">
        <f>INDEX('[2]Tank Cleaning Status'!$R:$R, MATCH(E126,'[2]Tank Cleaning Status'!$E:$E,0))</f>
        <v>No</v>
      </c>
      <c r="CK126" s="192">
        <f t="shared" si="36"/>
        <v>0</v>
      </c>
      <c r="CL126" s="192" t="str">
        <f>INDEX('[2]Tank Cleaning Status'!$T:$T, MATCH(E126,'[2]Tank Cleaning Status'!$E:$E,0))</f>
        <v>Yes</v>
      </c>
      <c r="CM126" s="192">
        <f t="shared" si="37"/>
        <v>1</v>
      </c>
      <c r="CN126" s="192" t="str">
        <f>INDEX('[2]Tank Cleaning Status'!$V:$V, MATCH(E126,'[2]Tank Cleaning Status'!$E:$E,0))</f>
        <v>Yes</v>
      </c>
      <c r="CO126" s="192">
        <f t="shared" si="38"/>
        <v>0</v>
      </c>
      <c r="CP126" s="192">
        <f>INDEX('[2]Tank Cleaning Status'!$X:$X, MATCH(E126,'[2]Tank Cleaning Status'!$E:$E,0))</f>
        <v>0</v>
      </c>
      <c r="CQ126" s="207"/>
      <c r="CR126" s="192">
        <f t="shared" si="39"/>
        <v>0</v>
      </c>
      <c r="CS126" s="192" t="str">
        <f>INDEX('[2]Tank Cleaning Status'!$AA:$AA, MATCH(E126,'[2]Tank Cleaning Status'!$E:$E,0))</f>
        <v>Yes</v>
      </c>
      <c r="CT126" s="192">
        <f t="shared" si="40"/>
        <v>0</v>
      </c>
      <c r="CU126" s="192" t="str">
        <f>INDEX('[2]Tank Cleaning Status'!$AC:$AC, MATCH(E126,'[2]Tank Cleaning Status'!$E:$E,0))</f>
        <v>Yes</v>
      </c>
      <c r="CV126" s="207"/>
      <c r="CW126" s="192">
        <f t="shared" si="41"/>
        <v>0</v>
      </c>
      <c r="CX126" s="192" t="str">
        <f>INDEX('[2]Tank Cleaning Status'!$AF:$AF, MATCH(E126,'[2]Tank Cleaning Status'!$E:$E,0))</f>
        <v>Yes</v>
      </c>
      <c r="CY126" s="192">
        <f t="shared" si="42"/>
        <v>0</v>
      </c>
      <c r="CZ126" s="192" t="str">
        <f>INDEX('[2]Tank Cleaning Status'!$AH:$AH, MATCH(E126,'[2]Tank Cleaning Status'!$E:$E,0))</f>
        <v>Yes</v>
      </c>
      <c r="DA126" s="192"/>
      <c r="DB126" s="192">
        <f>INDEX('[2]Tank Cleaning Status'!$AJ:$AJ, MATCH(E126,'[2]Tank Cleaning Status'!$E:$E,0))</f>
        <v>0</v>
      </c>
    </row>
    <row r="127" spans="1:106" s="202" customFormat="1" ht="26.25" x14ac:dyDescent="0.25">
      <c r="A127" s="248" t="str">
        <f>INDEX('[4]Handy -MR - LR2 Operators'!$H:$H,MATCH(E127,'[4]Handy -MR - LR2 Operators'!$B:$B,0))</f>
        <v>GGA</v>
      </c>
      <c r="B127" s="248" t="s">
        <v>429</v>
      </c>
      <c r="C127" s="137" t="s">
        <v>382</v>
      </c>
      <c r="D127" s="137">
        <v>9555319</v>
      </c>
      <c r="E127" s="140" t="s">
        <v>447</v>
      </c>
      <c r="F127" s="140"/>
      <c r="G127" s="238"/>
      <c r="H127" s="236">
        <f>IFERROR(INDEX(RemainingOnBoard_RAW!U:U,MATCH('IMO 2020_Operator''s Comment'!D127,RemainingOnBoard_RAW!B:B,0))," ")</f>
        <v>43780.75</v>
      </c>
      <c r="I127" s="186">
        <f>IFERROR(INDEX(RemainingOnBoard_RAW!V:V,MATCH('IMO 2020_Operator''s Comment'!D127,RemainingOnBoard_RAW!B:B,0))," ")</f>
        <v>369.06</v>
      </c>
      <c r="J127" s="201">
        <f>IFERROR(INDEX(RemainingOnBoard_RAW!W:W,MATCH('IMO 2020_Operator''s Comment'!D127,RemainingOnBoard_RAW!B:B,0)),"")</f>
        <v>0</v>
      </c>
      <c r="K127" s="201">
        <f>IFERROR(INDEX(RemainingOnBoard_RAW!X:X,MATCH('IMO 2020_Operator''s Comment'!D127,RemainingOnBoard_RAW!B:B,0)),"")</f>
        <v>0</v>
      </c>
      <c r="L127" s="201">
        <f>IFERROR(INDEX(RemainingOnBoard_RAW!Y:Y,MATCH('IMO 2020_Operator''s Comment'!D127,RemainingOnBoard_RAW!B:B,0)),"")</f>
        <v>206.59</v>
      </c>
      <c r="M127" s="201"/>
      <c r="N127" s="201">
        <f>IFERROR(INDEX(RemainingOnBoard_RAW!AJ:AJ,MATCH('IMO 2020_Operator''s Comment'!D127,RemainingOnBoard_RAW!B:B,0))," ")</f>
        <v>2800.6</v>
      </c>
      <c r="O127" s="201">
        <f>IFERROR(INDEX(RemainingOnBoard_RAW!AK:AK,MATCH('IMO 2020_Operator''s Comment'!D127,RemainingOnBoard_RAW!B:B,0))," ")</f>
        <v>0</v>
      </c>
      <c r="P127" s="201">
        <f>IFERROR(INDEX(RemainingOnBoard_RAW!AL:AL,MATCH('IMO 2020_Operator''s Comment'!D127,RemainingOnBoard_RAW!B:B,0))," ")</f>
        <v>0</v>
      </c>
      <c r="Q127" s="201">
        <f>IFERROR(INDEX(RemainingOnBoard_RAW!AM:AM,MATCH('IMO 2020_Operator''s Comment'!D127,RemainingOnBoard_RAW!B:B,0))," ")</f>
        <v>1023.42</v>
      </c>
      <c r="S127" s="203">
        <v>0.45</v>
      </c>
      <c r="T127" s="203">
        <v>0.05</v>
      </c>
      <c r="U127" s="203">
        <v>0.17499999999999999</v>
      </c>
      <c r="V127" s="203">
        <v>0.32500000000000001</v>
      </c>
      <c r="X127" s="204">
        <f>INDEX(MR!T:T,MATCH('IMO 2020_Operator''s Comment'!E127,MR!C:C,0))</f>
        <v>4.2137784930315849</v>
      </c>
      <c r="Y127" s="204">
        <f>INDEX(MR!U:U,MATCH('IMO 2020_Operator''s Comment'!E127,MR!C:C,0))</f>
        <v>24.438872267923376</v>
      </c>
      <c r="Z127" s="204">
        <f>INDEX(MR!V:V,MATCH('IMO 2020_Operator''s Comment'!E127,MR!C:C,0))</f>
        <v>27.722629691316065</v>
      </c>
      <c r="AA127" s="204">
        <f>INDEX(MR!W:W,MATCH('IMO 2020_Operator''s Comment'!E127,MR!C:C,0))</f>
        <v>28.358292825022737</v>
      </c>
      <c r="AB127" s="204">
        <f t="shared" si="43"/>
        <v>17.186049299373082</v>
      </c>
      <c r="AC127" s="204">
        <f>IFERROR(INDEX('Monthly_Consumption _Trend'!R:R,MATCH('IMO 2020_Operator''s Comment'!D127,'Monthly_Consumption _Trend'!D:D,0))/30,"")</f>
        <v>9.0427666666666671</v>
      </c>
      <c r="AD127" s="204">
        <f t="shared" si="45"/>
        <v>9.0427666666666671</v>
      </c>
      <c r="AF127" s="205">
        <f t="shared" si="58"/>
        <v>0.73237064659703666</v>
      </c>
      <c r="AG127" s="205">
        <f t="shared" si="44"/>
        <v>0.26762935340296334</v>
      </c>
      <c r="AH127" s="205"/>
      <c r="AI127" s="205"/>
      <c r="AJ127" s="204">
        <f t="shared" si="46"/>
        <v>831.93453333333332</v>
      </c>
      <c r="AK127" s="204">
        <f t="shared" si="47"/>
        <v>551.60876666666672</v>
      </c>
      <c r="AL127" s="204">
        <f t="shared" si="48"/>
        <v>280.32576666666665</v>
      </c>
      <c r="AM127" s="204">
        <f t="shared" si="49"/>
        <v>135.64150000000001</v>
      </c>
      <c r="AN127" s="206">
        <v>3</v>
      </c>
      <c r="AO127" s="264" t="str">
        <f>INDEX([1]MR!$D:$D,MATCH(E127,[1]MR!$B:$B,0))</f>
        <v>3 pcs. 737,4/ 456,8/ 406,3</v>
      </c>
      <c r="AP127" s="264" t="str">
        <f>INDEX([1]MR!$E:$E,MATCH(E127,[1]MR!$B:$B,0))</f>
        <v>2 pcs. 22,96/ 11.13</v>
      </c>
      <c r="AQ127" s="264" t="str">
        <f>INDEX([1]MR!$F:$F,MATCH(E127,[1]MR!$B:$B,0))</f>
        <v>2 pcs. 22,96/ 11.13</v>
      </c>
      <c r="AR127" s="269">
        <f>INDEX([1]MR!$J:$J,MATCH(E127,[1]MR!$B:$B,0))</f>
        <v>0.95</v>
      </c>
      <c r="AT127" s="204">
        <f t="shared" si="50"/>
        <v>280.32576666666665</v>
      </c>
      <c r="AU127" s="204">
        <f t="shared" si="51"/>
        <v>180.85533333333333</v>
      </c>
      <c r="AV127" s="204">
        <f t="shared" si="52"/>
        <v>135.64150000000001</v>
      </c>
      <c r="AW127" s="207" t="s">
        <v>529</v>
      </c>
      <c r="AY127" s="207" t="str">
        <f t="shared" si="63"/>
        <v>High Stock</v>
      </c>
      <c r="AZ127" s="207" t="str">
        <f t="shared" si="63"/>
        <v>High Stock</v>
      </c>
      <c r="BA127" s="207" t="str">
        <f t="shared" si="63"/>
        <v>High Stock</v>
      </c>
      <c r="BC127" s="191">
        <f t="shared" si="53"/>
        <v>88.73423333333335</v>
      </c>
      <c r="BD127" s="191">
        <f t="shared" si="53"/>
        <v>188.20466666666667</v>
      </c>
      <c r="BE127" s="191">
        <f t="shared" si="54"/>
        <v>233.41849999999999</v>
      </c>
      <c r="BF127" s="140" t="s">
        <v>892</v>
      </c>
      <c r="BH127" s="288">
        <v>737.4</v>
      </c>
      <c r="BI127" s="286" t="s">
        <v>612</v>
      </c>
      <c r="BJ127" s="288">
        <v>456.8</v>
      </c>
      <c r="BK127" s="286" t="s">
        <v>612</v>
      </c>
      <c r="BL127" s="288">
        <v>406.3</v>
      </c>
      <c r="BM127" s="286" t="s">
        <v>612</v>
      </c>
      <c r="BN127" s="288"/>
      <c r="BO127" s="288"/>
      <c r="BP127" s="288"/>
      <c r="BQ127" s="288"/>
      <c r="BR127" s="288"/>
      <c r="BS127" s="288">
        <v>22.96</v>
      </c>
      <c r="BT127" s="286" t="s">
        <v>613</v>
      </c>
      <c r="BU127" s="288">
        <v>11.13</v>
      </c>
      <c r="BV127" s="286" t="s">
        <v>613</v>
      </c>
      <c r="BX127" s="288">
        <v>22.96</v>
      </c>
      <c r="BY127" s="286" t="s">
        <v>613</v>
      </c>
      <c r="BZ127" s="288">
        <v>11.13</v>
      </c>
      <c r="CA127" s="286" t="s">
        <v>613</v>
      </c>
      <c r="CB127" s="288"/>
      <c r="CC127" s="288"/>
      <c r="CG127" s="192">
        <f t="shared" si="34"/>
        <v>0</v>
      </c>
      <c r="CH127" s="192" t="str">
        <f>INDEX('[2]Tank Cleaning Status'!$P:$P, MATCH(E127,'[2]Tank Cleaning Status'!$E:$E,0))</f>
        <v>No</v>
      </c>
      <c r="CI127" s="192">
        <f t="shared" si="35"/>
        <v>0</v>
      </c>
      <c r="CJ127" s="192" t="str">
        <f>INDEX('[2]Tank Cleaning Status'!$R:$R, MATCH(E127,'[2]Tank Cleaning Status'!$E:$E,0))</f>
        <v>No</v>
      </c>
      <c r="CK127" s="192">
        <f t="shared" si="36"/>
        <v>0</v>
      </c>
      <c r="CL127" s="192" t="str">
        <f>INDEX('[2]Tank Cleaning Status'!$T:$T, MATCH(E127,'[2]Tank Cleaning Status'!$E:$E,0))</f>
        <v>No</v>
      </c>
      <c r="CM127" s="192">
        <f t="shared" si="37"/>
        <v>0</v>
      </c>
      <c r="CN127" s="192">
        <f>INDEX('[2]Tank Cleaning Status'!$V:$V, MATCH(E127,'[2]Tank Cleaning Status'!$E:$E,0))</f>
        <v>0</v>
      </c>
      <c r="CO127" s="192">
        <f t="shared" si="38"/>
        <v>0</v>
      </c>
      <c r="CP127" s="192">
        <f>INDEX('[2]Tank Cleaning Status'!$X:$X, MATCH(E127,'[2]Tank Cleaning Status'!$E:$E,0))</f>
        <v>0</v>
      </c>
      <c r="CQ127" s="207"/>
      <c r="CR127" s="192">
        <f t="shared" si="39"/>
        <v>0</v>
      </c>
      <c r="CS127" s="192" t="str">
        <f>INDEX('[2]Tank Cleaning Status'!$AA:$AA, MATCH(E127,'[2]Tank Cleaning Status'!$E:$E,0))</f>
        <v>Yes</v>
      </c>
      <c r="CT127" s="192">
        <f t="shared" si="40"/>
        <v>0</v>
      </c>
      <c r="CU127" s="192" t="str">
        <f>INDEX('[2]Tank Cleaning Status'!$AC:$AC, MATCH(E127,'[2]Tank Cleaning Status'!$E:$E,0))</f>
        <v>Yes</v>
      </c>
      <c r="CV127" s="207"/>
      <c r="CW127" s="192">
        <f t="shared" si="41"/>
        <v>0</v>
      </c>
      <c r="CX127" s="192" t="str">
        <f>INDEX('[2]Tank Cleaning Status'!$AF:$AF, MATCH(E127,'[2]Tank Cleaning Status'!$E:$E,0))</f>
        <v>Yes</v>
      </c>
      <c r="CY127" s="192">
        <f t="shared" si="42"/>
        <v>0</v>
      </c>
      <c r="CZ127" s="192" t="str">
        <f>INDEX('[2]Tank Cleaning Status'!$AH:$AH, MATCH(E127,'[2]Tank Cleaning Status'!$E:$E,0))</f>
        <v>Yes</v>
      </c>
      <c r="DA127" s="192"/>
      <c r="DB127" s="192">
        <f>INDEX('[2]Tank Cleaning Status'!$AJ:$AJ, MATCH(E127,'[2]Tank Cleaning Status'!$E:$E,0))</f>
        <v>0</v>
      </c>
    </row>
    <row r="128" spans="1:106" s="202" customFormat="1" x14ac:dyDescent="0.25">
      <c r="A128" s="248" t="str">
        <f>INDEX('[4]Handy -MR - LR2 Operators'!$H:$H,MATCH(E128,'[4]Handy -MR - LR2 Operators'!$B:$B,0))</f>
        <v>MGA</v>
      </c>
      <c r="B128" s="248" t="s">
        <v>429</v>
      </c>
      <c r="C128" s="137" t="s">
        <v>382</v>
      </c>
      <c r="D128" s="137">
        <v>9581447</v>
      </c>
      <c r="E128" s="140" t="s">
        <v>541</v>
      </c>
      <c r="F128" s="140"/>
      <c r="G128" s="238"/>
      <c r="H128" s="236">
        <f>IFERROR(INDEX(RemainingOnBoard_RAW!U:U,MATCH('IMO 2020_Operator''s Comment'!D128,RemainingOnBoard_RAW!B:B,0))," ")</f>
        <v>43778.625</v>
      </c>
      <c r="I128" s="186">
        <f>IFERROR(INDEX(RemainingOnBoard_RAW!V:V,MATCH('IMO 2020_Operator''s Comment'!D128,RemainingOnBoard_RAW!B:B,0))," ")</f>
        <v>443.4</v>
      </c>
      <c r="J128" s="201">
        <f>IFERROR(INDEX(RemainingOnBoard_RAW!W:W,MATCH('IMO 2020_Operator''s Comment'!D128,RemainingOnBoard_RAW!B:B,0)),"")</f>
        <v>0</v>
      </c>
      <c r="K128" s="201">
        <f>IFERROR(INDEX(RemainingOnBoard_RAW!X:X,MATCH('IMO 2020_Operator''s Comment'!D128,RemainingOnBoard_RAW!B:B,0)),"")</f>
        <v>0</v>
      </c>
      <c r="L128" s="201">
        <f>IFERROR(INDEX(RemainingOnBoard_RAW!Y:Y,MATCH('IMO 2020_Operator''s Comment'!D128,RemainingOnBoard_RAW!B:B,0)),"")</f>
        <v>46.1</v>
      </c>
      <c r="M128" s="201"/>
      <c r="N128" s="201">
        <f>IFERROR(INDEX(RemainingOnBoard_RAW!AJ:AJ,MATCH('IMO 2020_Operator''s Comment'!D128,RemainingOnBoard_RAW!B:B,0))," ")</f>
        <v>758.3</v>
      </c>
      <c r="O128" s="201">
        <f>IFERROR(INDEX(RemainingOnBoard_RAW!AK:AK,MATCH('IMO 2020_Operator''s Comment'!D128,RemainingOnBoard_RAW!B:B,0))," ")</f>
        <v>0</v>
      </c>
      <c r="P128" s="201">
        <f>IFERROR(INDEX(RemainingOnBoard_RAW!AL:AL,MATCH('IMO 2020_Operator''s Comment'!D128,RemainingOnBoard_RAW!B:B,0))," ")</f>
        <v>0</v>
      </c>
      <c r="Q128" s="201">
        <f>IFERROR(INDEX(RemainingOnBoard_RAW!AM:AM,MATCH('IMO 2020_Operator''s Comment'!D128,RemainingOnBoard_RAW!B:B,0))," ")</f>
        <v>194.6</v>
      </c>
      <c r="S128" s="203">
        <v>0.45</v>
      </c>
      <c r="T128" s="203">
        <v>0.05</v>
      </c>
      <c r="U128" s="203">
        <v>0.17499999999999999</v>
      </c>
      <c r="V128" s="203">
        <v>0.32500000000000001</v>
      </c>
      <c r="X128" s="204">
        <f>INDEX(MR!T:T,MATCH('IMO 2020_Operator''s Comment'!E128,MR!C:C,0))</f>
        <v>4.5</v>
      </c>
      <c r="Y128" s="204">
        <f>INDEX(MR!U:U,MATCH('IMO 2020_Operator''s Comment'!E128,MR!C:C,0))</f>
        <v>26</v>
      </c>
      <c r="Z128" s="204">
        <f>INDEX(MR!V:V,MATCH('IMO 2020_Operator''s Comment'!E128,MR!C:C,0))</f>
        <v>26.6</v>
      </c>
      <c r="AA128" s="204">
        <f>INDEX(MR!W:W,MATCH('IMO 2020_Operator''s Comment'!E128,MR!C:C,0))</f>
        <v>27.1</v>
      </c>
      <c r="AB128" s="204">
        <f t="shared" si="43"/>
        <v>16.787500000000001</v>
      </c>
      <c r="AC128" s="204">
        <f>IFERROR(INDEX('Monthly_Consumption _Trend'!R:R,MATCH('IMO 2020_Operator''s Comment'!D128,'Monthly_Consumption _Trend'!D:D,0))/30,"")</f>
        <v>6.8111111111111118</v>
      </c>
      <c r="AD128" s="204">
        <f t="shared" si="45"/>
        <v>6.8111111111111118</v>
      </c>
      <c r="AF128" s="205">
        <f t="shared" si="58"/>
        <v>0.79578129919194041</v>
      </c>
      <c r="AG128" s="205">
        <f t="shared" si="44"/>
        <v>0.20421870080805959</v>
      </c>
      <c r="AH128" s="205"/>
      <c r="AI128" s="205"/>
      <c r="AJ128" s="204">
        <f t="shared" si="46"/>
        <v>626.62222222222226</v>
      </c>
      <c r="AK128" s="204">
        <f t="shared" si="47"/>
        <v>415.47777777777782</v>
      </c>
      <c r="AL128" s="204">
        <f t="shared" si="48"/>
        <v>211.14444444444447</v>
      </c>
      <c r="AM128" s="204">
        <f t="shared" si="49"/>
        <v>102.16666666666667</v>
      </c>
      <c r="AN128" s="206">
        <v>3</v>
      </c>
      <c r="AO128" s="264" t="s">
        <v>740</v>
      </c>
      <c r="AP128" s="264">
        <v>2</v>
      </c>
      <c r="AQ128" s="264">
        <v>2</v>
      </c>
      <c r="AR128" s="269">
        <v>0.85</v>
      </c>
      <c r="AT128" s="204">
        <f t="shared" si="50"/>
        <v>211.14444444444447</v>
      </c>
      <c r="AU128" s="204">
        <f t="shared" si="51"/>
        <v>136.22222222222223</v>
      </c>
      <c r="AV128" s="204">
        <f t="shared" si="52"/>
        <v>102.16666666666667</v>
      </c>
      <c r="AW128" s="207" t="s">
        <v>529</v>
      </c>
      <c r="AY128" s="207" t="str">
        <f t="shared" si="63"/>
        <v>High Stock</v>
      </c>
      <c r="AZ128" s="207" t="str">
        <f t="shared" si="63"/>
        <v>High Stock</v>
      </c>
      <c r="BA128" s="207" t="str">
        <f t="shared" si="63"/>
        <v>High Stock</v>
      </c>
      <c r="BC128" s="191">
        <f t="shared" si="53"/>
        <v>232.2555555555555</v>
      </c>
      <c r="BD128" s="191">
        <f t="shared" si="53"/>
        <v>307.17777777777775</v>
      </c>
      <c r="BE128" s="191">
        <f t="shared" si="54"/>
        <v>341.23333333333329</v>
      </c>
      <c r="BF128" s="140"/>
      <c r="BH128" s="288">
        <v>620</v>
      </c>
      <c r="BI128" s="286" t="s">
        <v>612</v>
      </c>
      <c r="BJ128" s="288">
        <v>345</v>
      </c>
      <c r="BK128" s="286" t="s">
        <v>612</v>
      </c>
      <c r="BL128" s="287">
        <f t="shared" ref="BL128:BL131" si="64">BJ128</f>
        <v>345</v>
      </c>
      <c r="BM128" s="286" t="s">
        <v>613</v>
      </c>
      <c r="BN128" s="288"/>
      <c r="BO128" s="288"/>
      <c r="BP128" s="288"/>
      <c r="BQ128" s="288"/>
      <c r="BR128" s="288"/>
      <c r="BS128" s="288"/>
      <c r="BT128" s="286" t="s">
        <v>613</v>
      </c>
      <c r="BU128" s="288"/>
      <c r="BV128" s="286" t="s">
        <v>613</v>
      </c>
      <c r="BX128" s="288"/>
      <c r="BY128" s="286" t="s">
        <v>612</v>
      </c>
      <c r="BZ128" s="288"/>
      <c r="CA128" s="286" t="s">
        <v>613</v>
      </c>
      <c r="CB128" s="288"/>
      <c r="CC128" s="288"/>
      <c r="CG128" s="192">
        <f t="shared" si="34"/>
        <v>0</v>
      </c>
      <c r="CH128" s="192" t="str">
        <f>INDEX('[2]Tank Cleaning Status'!$P:$P, MATCH(E128,'[2]Tank Cleaning Status'!$E:$E,0))</f>
        <v>No</v>
      </c>
      <c r="CI128" s="192">
        <f t="shared" si="35"/>
        <v>0</v>
      </c>
      <c r="CJ128" s="192" t="str">
        <f>INDEX('[2]Tank Cleaning Status'!$R:$R, MATCH(E128,'[2]Tank Cleaning Status'!$E:$E,0))</f>
        <v>No</v>
      </c>
      <c r="CK128" s="192">
        <f t="shared" si="36"/>
        <v>0</v>
      </c>
      <c r="CL128" s="192" t="str">
        <f>INDEX('[2]Tank Cleaning Status'!$T:$T, MATCH(E128,'[2]Tank Cleaning Status'!$E:$E,0))</f>
        <v>Yes</v>
      </c>
      <c r="CM128" s="192">
        <f t="shared" si="37"/>
        <v>0</v>
      </c>
      <c r="CN128" s="192">
        <f>INDEX('[2]Tank Cleaning Status'!$V:$V, MATCH(E128,'[2]Tank Cleaning Status'!$E:$E,0))</f>
        <v>0</v>
      </c>
      <c r="CO128" s="192">
        <f t="shared" si="38"/>
        <v>0</v>
      </c>
      <c r="CP128" s="192">
        <f>INDEX('[2]Tank Cleaning Status'!$X:$X, MATCH(E128,'[2]Tank Cleaning Status'!$E:$E,0))</f>
        <v>0</v>
      </c>
      <c r="CQ128" s="207"/>
      <c r="CR128" s="192">
        <f t="shared" si="39"/>
        <v>0</v>
      </c>
      <c r="CS128" s="192" t="str">
        <f>INDEX('[2]Tank Cleaning Status'!$AA:$AA, MATCH(E128,'[2]Tank Cleaning Status'!$E:$E,0))</f>
        <v>Yes</v>
      </c>
      <c r="CT128" s="192">
        <f t="shared" si="40"/>
        <v>0</v>
      </c>
      <c r="CU128" s="192" t="str">
        <f>INDEX('[2]Tank Cleaning Status'!$AC:$AC, MATCH(E128,'[2]Tank Cleaning Status'!$E:$E,0))</f>
        <v>Yes</v>
      </c>
      <c r="CV128" s="207"/>
      <c r="CW128" s="192">
        <f t="shared" si="41"/>
        <v>0</v>
      </c>
      <c r="CX128" s="192" t="str">
        <f>INDEX('[2]Tank Cleaning Status'!$AF:$AF, MATCH(E128,'[2]Tank Cleaning Status'!$E:$E,0))</f>
        <v>No</v>
      </c>
      <c r="CY128" s="192">
        <f t="shared" si="42"/>
        <v>0</v>
      </c>
      <c r="CZ128" s="192" t="str">
        <f>INDEX('[2]Tank Cleaning Status'!$AH:$AH, MATCH(E128,'[2]Tank Cleaning Status'!$E:$E,0))</f>
        <v>Yes</v>
      </c>
      <c r="DA128" s="192"/>
      <c r="DB128" s="192">
        <f>INDEX('[2]Tank Cleaning Status'!$AJ:$AJ, MATCH(E128,'[2]Tank Cleaning Status'!$E:$E,0))</f>
        <v>0</v>
      </c>
    </row>
    <row r="129" spans="1:106" s="202" customFormat="1" x14ac:dyDescent="0.25">
      <c r="A129" s="248" t="str">
        <f>INDEX('[4]Handy -MR - LR2 Operators'!$H:$H,MATCH(E129,'[4]Handy -MR - LR2 Operators'!$B:$B,0))</f>
        <v>JKA</v>
      </c>
      <c r="B129" s="248" t="s">
        <v>429</v>
      </c>
      <c r="C129" s="137" t="s">
        <v>450</v>
      </c>
      <c r="D129" s="137">
        <v>9367748</v>
      </c>
      <c r="E129" s="140" t="s">
        <v>255</v>
      </c>
      <c r="F129" s="140"/>
      <c r="G129" s="238"/>
      <c r="H129" s="236">
        <f>IFERROR(INDEX(RemainingOnBoard_RAW!U:U,MATCH('IMO 2020_Operator''s Comment'!D129,RemainingOnBoard_RAW!B:B,0))," ")</f>
        <v>43780.333333333336</v>
      </c>
      <c r="I129" s="186">
        <f>IFERROR(INDEX(RemainingOnBoard_RAW!V:V,MATCH('IMO 2020_Operator''s Comment'!D129,RemainingOnBoard_RAW!B:B,0))," ")</f>
        <v>224.4</v>
      </c>
      <c r="J129" s="201">
        <f>IFERROR(INDEX(RemainingOnBoard_RAW!W:W,MATCH('IMO 2020_Operator''s Comment'!D129,RemainingOnBoard_RAW!B:B,0)),"")</f>
        <v>0</v>
      </c>
      <c r="K129" s="201">
        <f>IFERROR(INDEX(RemainingOnBoard_RAW!X:X,MATCH('IMO 2020_Operator''s Comment'!D129,RemainingOnBoard_RAW!B:B,0)),"")</f>
        <v>0</v>
      </c>
      <c r="L129" s="201">
        <f>IFERROR(INDEX(RemainingOnBoard_RAW!Y:Y,MATCH('IMO 2020_Operator''s Comment'!D129,RemainingOnBoard_RAW!B:B,0)),"")</f>
        <v>146.19999999999999</v>
      </c>
      <c r="M129" s="201"/>
      <c r="N129" s="201">
        <f>IFERROR(INDEX(RemainingOnBoard_RAW!AJ:AJ,MATCH('IMO 2020_Operator''s Comment'!D129,RemainingOnBoard_RAW!B:B,0))," ")</f>
        <v>3861.57</v>
      </c>
      <c r="O129" s="201">
        <f>IFERROR(INDEX(RemainingOnBoard_RAW!AK:AK,MATCH('IMO 2020_Operator''s Comment'!D129,RemainingOnBoard_RAW!B:B,0))," ")</f>
        <v>0</v>
      </c>
      <c r="P129" s="201">
        <f>IFERROR(INDEX(RemainingOnBoard_RAW!AL:AL,MATCH('IMO 2020_Operator''s Comment'!D129,RemainingOnBoard_RAW!B:B,0))," ")</f>
        <v>0</v>
      </c>
      <c r="Q129" s="201">
        <f>IFERROR(INDEX(RemainingOnBoard_RAW!AM:AM,MATCH('IMO 2020_Operator''s Comment'!D129,RemainingOnBoard_RAW!B:B,0))," ")</f>
        <v>884.17000000000098</v>
      </c>
      <c r="S129" s="203">
        <v>0.45</v>
      </c>
      <c r="T129" s="203">
        <v>0.05</v>
      </c>
      <c r="U129" s="203">
        <v>0.17499999999999999</v>
      </c>
      <c r="V129" s="203">
        <v>0.32500000000000001</v>
      </c>
      <c r="X129" s="204">
        <f>INDEX(MR!T:T,MATCH('IMO 2020_Operator''s Comment'!E129,MR!C:C,0))</f>
        <v>3.929980829456305</v>
      </c>
      <c r="Y129" s="204">
        <f>INDEX(MR!U:U,MATCH('IMO 2020_Operator''s Comment'!E129,MR!C:C,0))</f>
        <v>24.916780829456304</v>
      </c>
      <c r="Z129" s="204">
        <f>INDEX(MR!V:V,MATCH('IMO 2020_Operator''s Comment'!E129,MR!C:C,0))</f>
        <v>22.617967539576021</v>
      </c>
      <c r="AA129" s="204">
        <f>INDEX(MR!W:W,MATCH('IMO 2020_Operator''s Comment'!E129,MR!C:C,0))</f>
        <v>23.036395904438805</v>
      </c>
      <c r="AB129" s="204">
        <f t="shared" si="43"/>
        <v>14.459303403096566</v>
      </c>
      <c r="AC129" s="204">
        <f>IFERROR(INDEX('Monthly_Consumption _Trend'!R:R,MATCH('IMO 2020_Operator''s Comment'!D129,'Monthly_Consumption _Trend'!D:D,0))/30,"")</f>
        <v>12.160566666666666</v>
      </c>
      <c r="AD129" s="204">
        <f t="shared" si="45"/>
        <v>12.160566666666666</v>
      </c>
      <c r="AF129" s="205">
        <f t="shared" si="58"/>
        <v>0.81369185838246483</v>
      </c>
      <c r="AG129" s="205">
        <f t="shared" si="44"/>
        <v>0.18630814161753517</v>
      </c>
      <c r="AH129" s="205"/>
      <c r="AI129" s="205"/>
      <c r="AJ129" s="204">
        <f t="shared" si="46"/>
        <v>1118.7721333333334</v>
      </c>
      <c r="AK129" s="204">
        <f t="shared" si="47"/>
        <v>741.79456666666658</v>
      </c>
      <c r="AL129" s="204">
        <f t="shared" si="48"/>
        <v>376.97756666666663</v>
      </c>
      <c r="AM129" s="204">
        <f t="shared" si="49"/>
        <v>182.4085</v>
      </c>
      <c r="AN129" s="206">
        <v>3</v>
      </c>
      <c r="AO129" s="264" t="s">
        <v>737</v>
      </c>
      <c r="AP129" s="264">
        <v>1</v>
      </c>
      <c r="AQ129" s="264">
        <v>1</v>
      </c>
      <c r="AR129" s="269">
        <v>0.85</v>
      </c>
      <c r="AT129" s="204">
        <f t="shared" si="50"/>
        <v>376.97756666666663</v>
      </c>
      <c r="AU129" s="204">
        <f t="shared" si="51"/>
        <v>243.21133333333333</v>
      </c>
      <c r="AV129" s="204">
        <f t="shared" si="52"/>
        <v>182.4085</v>
      </c>
      <c r="AW129" s="207" t="s">
        <v>529</v>
      </c>
      <c r="AY129" s="207" t="str">
        <f t="shared" si="63"/>
        <v>Okay</v>
      </c>
      <c r="AZ129" s="207" t="str">
        <f t="shared" si="63"/>
        <v>Okay</v>
      </c>
      <c r="BA129" s="207" t="str">
        <f t="shared" si="63"/>
        <v>High Stock</v>
      </c>
      <c r="BC129" s="191">
        <f t="shared" si="53"/>
        <v>0</v>
      </c>
      <c r="BD129" s="191">
        <f t="shared" si="53"/>
        <v>0</v>
      </c>
      <c r="BE129" s="191">
        <f t="shared" si="54"/>
        <v>41.991500000000002</v>
      </c>
      <c r="BF129" s="140" t="s">
        <v>958</v>
      </c>
      <c r="BH129" s="288">
        <v>442</v>
      </c>
      <c r="BI129" s="286" t="s">
        <v>612</v>
      </c>
      <c r="BJ129" s="288">
        <v>280</v>
      </c>
      <c r="BK129" s="286" t="s">
        <v>612</v>
      </c>
      <c r="BL129" s="287">
        <f t="shared" si="64"/>
        <v>280</v>
      </c>
      <c r="BM129" s="286" t="s">
        <v>612</v>
      </c>
      <c r="BN129" s="288"/>
      <c r="BO129" s="288"/>
      <c r="BP129" s="288"/>
      <c r="BQ129" s="288"/>
      <c r="BR129" s="288"/>
      <c r="BS129" s="288"/>
      <c r="BT129" s="286" t="s">
        <v>612</v>
      </c>
      <c r="BU129" s="288"/>
      <c r="BV129" s="288"/>
      <c r="BX129" s="288"/>
      <c r="BY129" s="286" t="s">
        <v>612</v>
      </c>
      <c r="BZ129" s="288"/>
      <c r="CA129" s="288"/>
      <c r="CB129" s="288"/>
      <c r="CC129" s="288"/>
      <c r="CG129" s="192">
        <f t="shared" si="34"/>
        <v>0</v>
      </c>
      <c r="CH129" s="192" t="str">
        <f>INDEX('[2]Tank Cleaning Status'!$P:$P, MATCH(E129,'[2]Tank Cleaning Status'!$E:$E,0))</f>
        <v>No</v>
      </c>
      <c r="CI129" s="192">
        <f t="shared" si="35"/>
        <v>0</v>
      </c>
      <c r="CJ129" s="192" t="str">
        <f>INDEX('[2]Tank Cleaning Status'!$R:$R, MATCH(E129,'[2]Tank Cleaning Status'!$E:$E,0))</f>
        <v>No</v>
      </c>
      <c r="CK129" s="192">
        <f t="shared" si="36"/>
        <v>0</v>
      </c>
      <c r="CL129" s="192" t="str">
        <f>INDEX('[2]Tank Cleaning Status'!$T:$T, MATCH(E129,'[2]Tank Cleaning Status'!$E:$E,0))</f>
        <v>No</v>
      </c>
      <c r="CM129" s="192">
        <f t="shared" si="37"/>
        <v>0</v>
      </c>
      <c r="CN129" s="192">
        <f>INDEX('[2]Tank Cleaning Status'!$V:$V, MATCH(E129,'[2]Tank Cleaning Status'!$E:$E,0))</f>
        <v>0</v>
      </c>
      <c r="CO129" s="192">
        <f t="shared" si="38"/>
        <v>0</v>
      </c>
      <c r="CP129" s="192">
        <f>INDEX('[2]Tank Cleaning Status'!$X:$X, MATCH(E129,'[2]Tank Cleaning Status'!$E:$E,0))</f>
        <v>0</v>
      </c>
      <c r="CQ129" s="207"/>
      <c r="CR129" s="192">
        <f t="shared" si="39"/>
        <v>0</v>
      </c>
      <c r="CS129" s="192" t="str">
        <f>INDEX('[2]Tank Cleaning Status'!$AA:$AA, MATCH(E129,'[2]Tank Cleaning Status'!$E:$E,0))</f>
        <v>No</v>
      </c>
      <c r="CT129" s="192">
        <f t="shared" si="40"/>
        <v>0</v>
      </c>
      <c r="CU129" s="192">
        <f>INDEX('[2]Tank Cleaning Status'!$AC:$AC, MATCH(E129,'[2]Tank Cleaning Status'!$E:$E,0))</f>
        <v>0</v>
      </c>
      <c r="CV129" s="207"/>
      <c r="CW129" s="192">
        <f t="shared" si="41"/>
        <v>0</v>
      </c>
      <c r="CX129" s="192" t="str">
        <f>INDEX('[2]Tank Cleaning Status'!$AF:$AF, MATCH(E129,'[2]Tank Cleaning Status'!$E:$E,0))</f>
        <v>No</v>
      </c>
      <c r="CY129" s="192">
        <f t="shared" si="42"/>
        <v>0</v>
      </c>
      <c r="CZ129" s="192">
        <f>INDEX('[2]Tank Cleaning Status'!$AH:$AH, MATCH(E129,'[2]Tank Cleaning Status'!$E:$E,0))</f>
        <v>0</v>
      </c>
      <c r="DA129" s="192"/>
      <c r="DB129" s="192">
        <f>INDEX('[2]Tank Cleaning Status'!$AJ:$AJ, MATCH(E129,'[2]Tank Cleaning Status'!$E:$E,0))</f>
        <v>0</v>
      </c>
    </row>
    <row r="130" spans="1:106" s="202" customFormat="1" x14ac:dyDescent="0.25">
      <c r="A130" s="248" t="str">
        <f>INDEX('[4]Handy -MR - LR2 Operators'!$H:$H,MATCH(E130,'[4]Handy -MR - LR2 Operators'!$B:$B,0))</f>
        <v>GGA</v>
      </c>
      <c r="B130" s="248" t="s">
        <v>429</v>
      </c>
      <c r="C130" s="137" t="s">
        <v>455</v>
      </c>
      <c r="D130" s="137">
        <v>9365362</v>
      </c>
      <c r="E130" s="140" t="s">
        <v>249</v>
      </c>
      <c r="F130" s="140"/>
      <c r="G130" s="238"/>
      <c r="H130" s="236">
        <f>IFERROR(INDEX(RemainingOnBoard_RAW!U:U,MATCH('IMO 2020_Operator''s Comment'!D130,RemainingOnBoard_RAW!B:B,0))," ")</f>
        <v>43779.75</v>
      </c>
      <c r="I130" s="186">
        <f>IFERROR(INDEX(RemainingOnBoard_RAW!V:V,MATCH('IMO 2020_Operator''s Comment'!D130,RemainingOnBoard_RAW!B:B,0))," ")</f>
        <v>560.27</v>
      </c>
      <c r="J130" s="201">
        <f>IFERROR(INDEX(RemainingOnBoard_RAW!W:W,MATCH('IMO 2020_Operator''s Comment'!D130,RemainingOnBoard_RAW!B:B,0)),"")</f>
        <v>299.19600000000003</v>
      </c>
      <c r="K130" s="201">
        <f>IFERROR(INDEX(RemainingOnBoard_RAW!X:X,MATCH('IMO 2020_Operator''s Comment'!D130,RemainingOnBoard_RAW!B:B,0)),"")</f>
        <v>0</v>
      </c>
      <c r="L130" s="201">
        <f>IFERROR(INDEX(RemainingOnBoard_RAW!Y:Y,MATCH('IMO 2020_Operator''s Comment'!D130,RemainingOnBoard_RAW!B:B,0)),"")</f>
        <v>219.35</v>
      </c>
      <c r="M130" s="201"/>
      <c r="N130" s="201">
        <f>IFERROR(INDEX(RemainingOnBoard_RAW!AJ:AJ,MATCH('IMO 2020_Operator''s Comment'!D130,RemainingOnBoard_RAW!B:B,0))," ")</f>
        <v>4571.54</v>
      </c>
      <c r="O130" s="201">
        <f>IFERROR(INDEX(RemainingOnBoard_RAW!AK:AK,MATCH('IMO 2020_Operator''s Comment'!D130,RemainingOnBoard_RAW!B:B,0))," ")</f>
        <v>0</v>
      </c>
      <c r="P130" s="201">
        <f>IFERROR(INDEX(RemainingOnBoard_RAW!AL:AL,MATCH('IMO 2020_Operator''s Comment'!D130,RemainingOnBoard_RAW!B:B,0))," ")</f>
        <v>0</v>
      </c>
      <c r="Q130" s="201">
        <f>IFERROR(INDEX(RemainingOnBoard_RAW!AM:AM,MATCH('IMO 2020_Operator''s Comment'!D130,RemainingOnBoard_RAW!B:B,0))," ")</f>
        <v>828.47</v>
      </c>
      <c r="S130" s="203">
        <v>0.45</v>
      </c>
      <c r="T130" s="203">
        <v>0.05</v>
      </c>
      <c r="U130" s="203">
        <v>0.17499999999999999</v>
      </c>
      <c r="V130" s="203">
        <v>0.32500000000000001</v>
      </c>
      <c r="X130" s="204">
        <f>INDEX(MR!T:T,MATCH('IMO 2020_Operator''s Comment'!E130,MR!C:C,0))</f>
        <v>3.6259620232523053</v>
      </c>
      <c r="Y130" s="204">
        <f>INDEX(MR!U:U,MATCH('IMO 2020_Operator''s Comment'!E130,MR!C:C,0))</f>
        <v>21.156382023252302</v>
      </c>
      <c r="Z130" s="204">
        <f>INDEX(MR!V:V,MATCH('IMO 2020_Operator''s Comment'!E130,MR!C:C,0))</f>
        <v>26.403613590527669</v>
      </c>
      <c r="AA130" s="204">
        <f>INDEX(MR!W:W,MATCH('IMO 2020_Operator''s Comment'!E130,MR!C:C,0))</f>
        <v>27.781478334775191</v>
      </c>
      <c r="AB130" s="204">
        <f t="shared" si="43"/>
        <v>16.339114848770432</v>
      </c>
      <c r="AC130" s="204">
        <f>IFERROR(INDEX('Monthly_Consumption _Trend'!R:R,MATCH('IMO 2020_Operator''s Comment'!D130,'Monthly_Consumption _Trend'!D:D,0))/30,"")</f>
        <v>15.136466666666665</v>
      </c>
      <c r="AD130" s="204">
        <f t="shared" si="45"/>
        <v>15.136466666666665</v>
      </c>
      <c r="AF130" s="205">
        <f t="shared" si="58"/>
        <v>0.84657991374090047</v>
      </c>
      <c r="AG130" s="205">
        <f t="shared" si="44"/>
        <v>0.15342008625909953</v>
      </c>
      <c r="AH130" s="205"/>
      <c r="AI130" s="205"/>
      <c r="AJ130" s="204">
        <f t="shared" si="46"/>
        <v>1392.5549333333331</v>
      </c>
      <c r="AK130" s="204">
        <f t="shared" si="47"/>
        <v>923.32446666666658</v>
      </c>
      <c r="AL130" s="204">
        <f t="shared" si="48"/>
        <v>469.23046666666664</v>
      </c>
      <c r="AM130" s="204">
        <f t="shared" si="49"/>
        <v>227.04699999999997</v>
      </c>
      <c r="AN130" s="206">
        <v>3</v>
      </c>
      <c r="AO130" s="264" t="s">
        <v>720</v>
      </c>
      <c r="AP130" s="264">
        <v>2</v>
      </c>
      <c r="AQ130" s="264">
        <v>2</v>
      </c>
      <c r="AR130" s="269">
        <v>0.9</v>
      </c>
      <c r="AT130" s="204">
        <f t="shared" si="50"/>
        <v>469.23046666666664</v>
      </c>
      <c r="AU130" s="204">
        <f t="shared" si="51"/>
        <v>302.72933333333333</v>
      </c>
      <c r="AV130" s="204">
        <f t="shared" si="52"/>
        <v>227.04699999999997</v>
      </c>
      <c r="AW130" s="207" t="s">
        <v>529</v>
      </c>
      <c r="AY130" s="207" t="str">
        <f t="shared" si="63"/>
        <v>High Stock</v>
      </c>
      <c r="AZ130" s="207" t="str">
        <f t="shared" si="63"/>
        <v>High Stock</v>
      </c>
      <c r="BA130" s="207" t="str">
        <f t="shared" si="63"/>
        <v>High Stock</v>
      </c>
      <c r="BC130" s="191">
        <f t="shared" si="53"/>
        <v>91.039533333333338</v>
      </c>
      <c r="BD130" s="191">
        <f t="shared" si="53"/>
        <v>257.54066666666665</v>
      </c>
      <c r="BE130" s="191">
        <f t="shared" si="54"/>
        <v>333.22300000000001</v>
      </c>
      <c r="BF130" s="140" t="s">
        <v>1058</v>
      </c>
      <c r="BH130" s="288">
        <v>407</v>
      </c>
      <c r="BI130" s="286" t="s">
        <v>612</v>
      </c>
      <c r="BJ130" s="288">
        <v>294</v>
      </c>
      <c r="BK130" s="286" t="s">
        <v>612</v>
      </c>
      <c r="BL130" s="287">
        <f t="shared" si="64"/>
        <v>294</v>
      </c>
      <c r="BM130" s="286" t="s">
        <v>612</v>
      </c>
      <c r="BN130" s="288"/>
      <c r="BO130" s="288"/>
      <c r="BP130" s="288"/>
      <c r="BQ130" s="288"/>
      <c r="BR130" s="288"/>
      <c r="BS130" s="288"/>
      <c r="BT130" s="286" t="s">
        <v>612</v>
      </c>
      <c r="BU130" s="288"/>
      <c r="BV130" s="286" t="s">
        <v>612</v>
      </c>
      <c r="BX130" s="288"/>
      <c r="BY130" s="286" t="s">
        <v>612</v>
      </c>
      <c r="BZ130" s="288"/>
      <c r="CA130" s="286" t="s">
        <v>612</v>
      </c>
      <c r="CB130" s="288"/>
      <c r="CC130" s="288"/>
      <c r="CG130" s="192">
        <f t="shared" si="34"/>
        <v>0</v>
      </c>
      <c r="CH130" s="192" t="str">
        <f>INDEX('[2]Tank Cleaning Status'!$P:$P, MATCH(E130,'[2]Tank Cleaning Status'!$E:$E,0))</f>
        <v>No</v>
      </c>
      <c r="CI130" s="192">
        <f t="shared" si="35"/>
        <v>0</v>
      </c>
      <c r="CJ130" s="192" t="str">
        <f>INDEX('[2]Tank Cleaning Status'!$R:$R, MATCH(E130,'[2]Tank Cleaning Status'!$E:$E,0))</f>
        <v>No</v>
      </c>
      <c r="CK130" s="192">
        <f t="shared" si="36"/>
        <v>0</v>
      </c>
      <c r="CL130" s="192" t="str">
        <f>INDEX('[2]Tank Cleaning Status'!$T:$T, MATCH(E130,'[2]Tank Cleaning Status'!$E:$E,0))</f>
        <v>No</v>
      </c>
      <c r="CM130" s="192">
        <f t="shared" si="37"/>
        <v>0</v>
      </c>
      <c r="CN130" s="192">
        <f>INDEX('[2]Tank Cleaning Status'!$V:$V, MATCH(E130,'[2]Tank Cleaning Status'!$E:$E,0))</f>
        <v>0</v>
      </c>
      <c r="CO130" s="192">
        <f t="shared" si="38"/>
        <v>0</v>
      </c>
      <c r="CP130" s="192">
        <f>INDEX('[2]Tank Cleaning Status'!$X:$X, MATCH(E130,'[2]Tank Cleaning Status'!$E:$E,0))</f>
        <v>0</v>
      </c>
      <c r="CQ130" s="207"/>
      <c r="CR130" s="192">
        <f t="shared" si="39"/>
        <v>0</v>
      </c>
      <c r="CS130" s="192" t="str">
        <f>INDEX('[2]Tank Cleaning Status'!$AA:$AA, MATCH(E130,'[2]Tank Cleaning Status'!$E:$E,0))</f>
        <v>No</v>
      </c>
      <c r="CT130" s="192">
        <f t="shared" si="40"/>
        <v>0</v>
      </c>
      <c r="CU130" s="192" t="str">
        <f>INDEX('[2]Tank Cleaning Status'!$AC:$AC, MATCH(E130,'[2]Tank Cleaning Status'!$E:$E,0))</f>
        <v>No</v>
      </c>
      <c r="CV130" s="207"/>
      <c r="CW130" s="192">
        <f t="shared" si="41"/>
        <v>0</v>
      </c>
      <c r="CX130" s="192" t="str">
        <f>INDEX('[2]Tank Cleaning Status'!$AF:$AF, MATCH(E130,'[2]Tank Cleaning Status'!$E:$E,0))</f>
        <v>No</v>
      </c>
      <c r="CY130" s="192">
        <f t="shared" si="42"/>
        <v>0</v>
      </c>
      <c r="CZ130" s="192" t="str">
        <f>INDEX('[2]Tank Cleaning Status'!$AH:$AH, MATCH(E130,'[2]Tank Cleaning Status'!$E:$E,0))</f>
        <v>No</v>
      </c>
      <c r="DA130" s="192"/>
      <c r="DB130" s="192">
        <f>INDEX('[2]Tank Cleaning Status'!$AJ:$AJ, MATCH(E130,'[2]Tank Cleaning Status'!$E:$E,0))</f>
        <v>0</v>
      </c>
    </row>
    <row r="131" spans="1:106" s="202" customFormat="1" x14ac:dyDescent="0.25">
      <c r="A131" s="248" t="str">
        <f>INDEX('[4]Handy -MR - LR2 Operators'!$H:$H,MATCH(E131,'[4]Handy -MR - LR2 Operators'!$B:$B,0))</f>
        <v>GGA</v>
      </c>
      <c r="B131" s="248" t="s">
        <v>429</v>
      </c>
      <c r="C131" s="137" t="s">
        <v>455</v>
      </c>
      <c r="D131" s="137">
        <v>9362372</v>
      </c>
      <c r="E131" s="140" t="s">
        <v>107</v>
      </c>
      <c r="F131" s="140"/>
      <c r="G131" s="238"/>
      <c r="H131" s="236">
        <f>IFERROR(INDEX(RemainingOnBoard_RAW!U:U,MATCH('IMO 2020_Operator''s Comment'!D131,RemainingOnBoard_RAW!B:B,0))," ")</f>
        <v>43780.666666666664</v>
      </c>
      <c r="I131" s="186">
        <f>IFERROR(INDEX(RemainingOnBoard_RAW!V:V,MATCH('IMO 2020_Operator''s Comment'!D131,RemainingOnBoard_RAW!B:B,0))," ")</f>
        <v>82.83</v>
      </c>
      <c r="J131" s="201">
        <f>IFERROR(INDEX(RemainingOnBoard_RAW!W:W,MATCH('IMO 2020_Operator''s Comment'!D131,RemainingOnBoard_RAW!B:B,0)),"")</f>
        <v>0</v>
      </c>
      <c r="K131" s="201">
        <f>IFERROR(INDEX(RemainingOnBoard_RAW!X:X,MATCH('IMO 2020_Operator''s Comment'!D131,RemainingOnBoard_RAW!B:B,0)),"")</f>
        <v>0</v>
      </c>
      <c r="L131" s="201">
        <f>IFERROR(INDEX(RemainingOnBoard_RAW!Y:Y,MATCH('IMO 2020_Operator''s Comment'!D131,RemainingOnBoard_RAW!B:B,0)),"")</f>
        <v>227.56</v>
      </c>
      <c r="M131" s="201"/>
      <c r="N131" s="201">
        <f>IFERROR(INDEX(RemainingOnBoard_RAW!AJ:AJ,MATCH('IMO 2020_Operator''s Comment'!D131,RemainingOnBoard_RAW!B:B,0))," ")</f>
        <v>5386.6</v>
      </c>
      <c r="O131" s="201">
        <f>IFERROR(INDEX(RemainingOnBoard_RAW!AK:AK,MATCH('IMO 2020_Operator''s Comment'!D131,RemainingOnBoard_RAW!B:B,0))," ")</f>
        <v>0</v>
      </c>
      <c r="P131" s="201">
        <f>IFERROR(INDEX(RemainingOnBoard_RAW!AL:AL,MATCH('IMO 2020_Operator''s Comment'!D131,RemainingOnBoard_RAW!B:B,0))," ")</f>
        <v>0</v>
      </c>
      <c r="Q131" s="201">
        <f>IFERROR(INDEX(RemainingOnBoard_RAW!AM:AM,MATCH('IMO 2020_Operator''s Comment'!D131,RemainingOnBoard_RAW!B:B,0))," ")</f>
        <v>1164.6300000000001</v>
      </c>
      <c r="S131" s="203">
        <v>0.45</v>
      </c>
      <c r="T131" s="203">
        <v>0.05</v>
      </c>
      <c r="U131" s="203">
        <v>0.17499999999999999</v>
      </c>
      <c r="V131" s="203">
        <v>0.32500000000000001</v>
      </c>
      <c r="X131" s="204">
        <f>INDEX(MR!T:T,MATCH('IMO 2020_Operator''s Comment'!E131,MR!C:C,0))</f>
        <v>3.5390257118709556</v>
      </c>
      <c r="Y131" s="204">
        <f>INDEX(MR!U:U,MATCH('IMO 2020_Operator''s Comment'!E131,MR!C:C,0))</f>
        <v>21.073703211870956</v>
      </c>
      <c r="Z131" s="204">
        <f>INDEX(MR!V:V,MATCH('IMO 2020_Operator''s Comment'!E131,MR!C:C,0))</f>
        <v>26.887120647525265</v>
      </c>
      <c r="AA131" s="204">
        <f>INDEX(MR!W:W,MATCH('IMO 2020_Operator''s Comment'!E131,MR!C:C,0))</f>
        <v>28.139121035835913</v>
      </c>
      <c r="AB131" s="204">
        <f t="shared" si="43"/>
        <v>16.496707180899072</v>
      </c>
      <c r="AC131" s="204">
        <f>IFERROR(INDEX('Monthly_Consumption _Trend'!R:R,MATCH('IMO 2020_Operator''s Comment'!D131,'Monthly_Consumption _Trend'!D:D,0))/30,"")</f>
        <v>17.134666666666664</v>
      </c>
      <c r="AD131" s="204">
        <f t="shared" si="45"/>
        <v>16.496707180899072</v>
      </c>
      <c r="AF131" s="205">
        <f t="shared" si="58"/>
        <v>0.8222272764045836</v>
      </c>
      <c r="AG131" s="205">
        <f t="shared" si="44"/>
        <v>0.1777727235954164</v>
      </c>
      <c r="AH131" s="205"/>
      <c r="AI131" s="205"/>
      <c r="AJ131" s="204">
        <f t="shared" si="46"/>
        <v>1517.6970606427146</v>
      </c>
      <c r="AK131" s="204">
        <f t="shared" si="47"/>
        <v>1006.2991380348434</v>
      </c>
      <c r="AL131" s="204">
        <f t="shared" si="48"/>
        <v>511.39792260787124</v>
      </c>
      <c r="AM131" s="204">
        <f t="shared" si="49"/>
        <v>247.45060771348608</v>
      </c>
      <c r="AN131" s="206">
        <v>3</v>
      </c>
      <c r="AO131" s="264" t="s">
        <v>720</v>
      </c>
      <c r="AP131" s="264">
        <v>2</v>
      </c>
      <c r="AQ131" s="264">
        <v>2</v>
      </c>
      <c r="AR131" s="269">
        <v>0.9</v>
      </c>
      <c r="AT131" s="204">
        <f t="shared" si="50"/>
        <v>511.39792260787124</v>
      </c>
      <c r="AU131" s="204">
        <f t="shared" si="51"/>
        <v>329.93414361798148</v>
      </c>
      <c r="AV131" s="204">
        <f t="shared" si="52"/>
        <v>247.45060771348608</v>
      </c>
      <c r="AW131" s="207" t="s">
        <v>529</v>
      </c>
      <c r="AY131" s="207" t="str">
        <f t="shared" si="63"/>
        <v>Okay</v>
      </c>
      <c r="AZ131" s="207" t="str">
        <f t="shared" si="63"/>
        <v>Okay</v>
      </c>
      <c r="BA131" s="207" t="str">
        <f t="shared" si="63"/>
        <v>Okay</v>
      </c>
      <c r="BC131" s="191">
        <f t="shared" si="53"/>
        <v>0</v>
      </c>
      <c r="BD131" s="191">
        <f t="shared" si="53"/>
        <v>0</v>
      </c>
      <c r="BE131" s="191">
        <f t="shared" si="54"/>
        <v>0</v>
      </c>
      <c r="BF131" s="140" t="s">
        <v>1059</v>
      </c>
      <c r="BH131" s="288">
        <v>407</v>
      </c>
      <c r="BI131" s="286" t="s">
        <v>612</v>
      </c>
      <c r="BJ131" s="288">
        <v>294</v>
      </c>
      <c r="BK131" s="286" t="s">
        <v>612</v>
      </c>
      <c r="BL131" s="287">
        <f t="shared" si="64"/>
        <v>294</v>
      </c>
      <c r="BM131" s="286" t="s">
        <v>612</v>
      </c>
      <c r="BN131" s="288"/>
      <c r="BO131" s="288"/>
      <c r="BP131" s="288"/>
      <c r="BQ131" s="288"/>
      <c r="BR131" s="288"/>
      <c r="BS131" s="288"/>
      <c r="BT131" s="286" t="s">
        <v>612</v>
      </c>
      <c r="BU131" s="288"/>
      <c r="BV131" s="286" t="s">
        <v>612</v>
      </c>
      <c r="BX131" s="288"/>
      <c r="BY131" s="286" t="s">
        <v>612</v>
      </c>
      <c r="BZ131" s="288"/>
      <c r="CA131" s="286" t="s">
        <v>612</v>
      </c>
      <c r="CB131" s="288"/>
      <c r="CC131" s="288"/>
      <c r="CG131" s="192">
        <f t="shared" si="34"/>
        <v>0</v>
      </c>
      <c r="CH131" s="192" t="str">
        <f>INDEX('[2]Tank Cleaning Status'!$P:$P, MATCH(E131,'[2]Tank Cleaning Status'!$E:$E,0))</f>
        <v>No</v>
      </c>
      <c r="CI131" s="192">
        <f t="shared" si="35"/>
        <v>0</v>
      </c>
      <c r="CJ131" s="192" t="str">
        <f>INDEX('[2]Tank Cleaning Status'!$R:$R, MATCH(E131,'[2]Tank Cleaning Status'!$E:$E,0))</f>
        <v>No</v>
      </c>
      <c r="CK131" s="192">
        <f t="shared" si="36"/>
        <v>0</v>
      </c>
      <c r="CL131" s="192" t="str">
        <f>INDEX('[2]Tank Cleaning Status'!$T:$T, MATCH(E131,'[2]Tank Cleaning Status'!$E:$E,0))</f>
        <v>No</v>
      </c>
      <c r="CM131" s="192">
        <f t="shared" si="37"/>
        <v>0</v>
      </c>
      <c r="CN131" s="192">
        <f>INDEX('[2]Tank Cleaning Status'!$V:$V, MATCH(E131,'[2]Tank Cleaning Status'!$E:$E,0))</f>
        <v>0</v>
      </c>
      <c r="CO131" s="192">
        <f t="shared" si="38"/>
        <v>0</v>
      </c>
      <c r="CP131" s="192">
        <f>INDEX('[2]Tank Cleaning Status'!$X:$X, MATCH(E131,'[2]Tank Cleaning Status'!$E:$E,0))</f>
        <v>0</v>
      </c>
      <c r="CQ131" s="207"/>
      <c r="CR131" s="192">
        <f t="shared" si="39"/>
        <v>0</v>
      </c>
      <c r="CS131" s="192" t="str">
        <f>INDEX('[2]Tank Cleaning Status'!$AA:$AA, MATCH(E131,'[2]Tank Cleaning Status'!$E:$E,0))</f>
        <v>No</v>
      </c>
      <c r="CT131" s="192">
        <f t="shared" si="40"/>
        <v>0</v>
      </c>
      <c r="CU131" s="192" t="str">
        <f>INDEX('[2]Tank Cleaning Status'!$AC:$AC, MATCH(E131,'[2]Tank Cleaning Status'!$E:$E,0))</f>
        <v>No</v>
      </c>
      <c r="CV131" s="207"/>
      <c r="CW131" s="192">
        <f t="shared" si="41"/>
        <v>0</v>
      </c>
      <c r="CX131" s="192" t="str">
        <f>INDEX('[2]Tank Cleaning Status'!$AF:$AF, MATCH(E131,'[2]Tank Cleaning Status'!$E:$E,0))</f>
        <v>No</v>
      </c>
      <c r="CY131" s="192">
        <f t="shared" si="42"/>
        <v>0</v>
      </c>
      <c r="CZ131" s="192" t="str">
        <f>INDEX('[2]Tank Cleaning Status'!$AH:$AH, MATCH(E131,'[2]Tank Cleaning Status'!$E:$E,0))</f>
        <v>No</v>
      </c>
      <c r="DA131" s="192"/>
      <c r="DB131" s="192">
        <f>INDEX('[2]Tank Cleaning Status'!$AJ:$AJ, MATCH(E131,'[2]Tank Cleaning Status'!$E:$E,0))</f>
        <v>0</v>
      </c>
    </row>
    <row r="132" spans="1:106" s="202" customFormat="1" x14ac:dyDescent="0.25">
      <c r="A132" s="248" t="str">
        <f>INDEX('[4]Handy -MR - LR2 Operators'!$H:$H,MATCH(E132,'[4]Handy -MR - LR2 Operators'!$B:$B,0))</f>
        <v>PKU</v>
      </c>
      <c r="B132" s="248" t="s">
        <v>429</v>
      </c>
      <c r="C132" s="137" t="s">
        <v>456</v>
      </c>
      <c r="D132" s="137">
        <v>9405928</v>
      </c>
      <c r="E132" s="140" t="s">
        <v>276</v>
      </c>
      <c r="F132" s="140"/>
      <c r="G132" s="238"/>
      <c r="H132" s="236">
        <f>IFERROR(INDEX(RemainingOnBoard_RAW!U:U,MATCH('IMO 2020_Operator''s Comment'!D132,RemainingOnBoard_RAW!B:B,0))," ")</f>
        <v>43780.166666666664</v>
      </c>
      <c r="I132" s="186">
        <f>IFERROR(INDEX(RemainingOnBoard_RAW!V:V,MATCH('IMO 2020_Operator''s Comment'!D132,RemainingOnBoard_RAW!B:B,0))," ")</f>
        <v>282.70999999999998</v>
      </c>
      <c r="J132" s="201">
        <f>IFERROR(INDEX(RemainingOnBoard_RAW!W:W,MATCH('IMO 2020_Operator''s Comment'!D132,RemainingOnBoard_RAW!B:B,0)),"")</f>
        <v>200</v>
      </c>
      <c r="K132" s="201">
        <f>IFERROR(INDEX(RemainingOnBoard_RAW!X:X,MATCH('IMO 2020_Operator''s Comment'!D132,RemainingOnBoard_RAW!B:B,0)),"")</f>
        <v>0</v>
      </c>
      <c r="L132" s="201">
        <f>IFERROR(INDEX(RemainingOnBoard_RAW!Y:Y,MATCH('IMO 2020_Operator''s Comment'!D132,RemainingOnBoard_RAW!B:B,0)),"")</f>
        <v>159.9</v>
      </c>
      <c r="M132" s="201"/>
      <c r="N132" s="201">
        <f>IFERROR(INDEX(RemainingOnBoard_RAW!AJ:AJ,MATCH('IMO 2020_Operator''s Comment'!D132,RemainingOnBoard_RAW!B:B,0))," ")</f>
        <v>4270.9210000000003</v>
      </c>
      <c r="O132" s="201">
        <f>IFERROR(INDEX(RemainingOnBoard_RAW!AK:AK,MATCH('IMO 2020_Operator''s Comment'!D132,RemainingOnBoard_RAW!B:B,0))," ")</f>
        <v>0</v>
      </c>
      <c r="P132" s="201">
        <f>IFERROR(INDEX(RemainingOnBoard_RAW!AL:AL,MATCH('IMO 2020_Operator''s Comment'!D132,RemainingOnBoard_RAW!B:B,0))," ")</f>
        <v>0</v>
      </c>
      <c r="Q132" s="201">
        <f>IFERROR(INDEX(RemainingOnBoard_RAW!AM:AM,MATCH('IMO 2020_Operator''s Comment'!D132,RemainingOnBoard_RAW!B:B,0))," ")</f>
        <v>702.03100000000097</v>
      </c>
      <c r="S132" s="203">
        <v>0.45</v>
      </c>
      <c r="T132" s="203">
        <v>0.05</v>
      </c>
      <c r="U132" s="203">
        <v>0.17499999999999999</v>
      </c>
      <c r="V132" s="203">
        <v>0.32500000000000001</v>
      </c>
      <c r="X132" s="204">
        <f>INDEX(MR!T:T,MATCH('IMO 2020_Operator''s Comment'!E132,MR!C:C,0))</f>
        <v>4.2304181022645437</v>
      </c>
      <c r="Y132" s="204">
        <f>INDEX(MR!U:U,MATCH('IMO 2020_Operator''s Comment'!E132,MR!C:C,0))</f>
        <v>21.704508102264544</v>
      </c>
      <c r="Z132" s="204">
        <f>INDEX(MR!V:V,MATCH('IMO 2020_Operator''s Comment'!E132,MR!C:C,0))</f>
        <v>28.664329886662653</v>
      </c>
      <c r="AA132" s="204">
        <f>INDEX(MR!W:W,MATCH('IMO 2020_Operator''s Comment'!E132,MR!C:C,0))</f>
        <v>29.161341709951412</v>
      </c>
      <c r="AB132" s="204">
        <f t="shared" si="43"/>
        <v>17.482607337032444</v>
      </c>
      <c r="AC132" s="204">
        <f>IFERROR(INDEX('Monthly_Consumption _Trend'!R:R,MATCH('IMO 2020_Operator''s Comment'!D132,'Monthly_Consumption _Trend'!D:D,0))/30,"")</f>
        <v>14.103736666666666</v>
      </c>
      <c r="AD132" s="204">
        <f t="shared" si="45"/>
        <v>14.103736666666666</v>
      </c>
      <c r="AF132" s="205">
        <f t="shared" si="58"/>
        <v>0.85883012745749387</v>
      </c>
      <c r="AG132" s="205">
        <f t="shared" si="44"/>
        <v>0.14116987254250613</v>
      </c>
      <c r="AH132" s="205"/>
      <c r="AI132" s="205"/>
      <c r="AJ132" s="204">
        <f t="shared" si="46"/>
        <v>1297.5437733333333</v>
      </c>
      <c r="AK132" s="204">
        <f t="shared" si="47"/>
        <v>860.32793666666669</v>
      </c>
      <c r="AL132" s="204">
        <f t="shared" si="48"/>
        <v>437.21583666666663</v>
      </c>
      <c r="AM132" s="204">
        <f t="shared" si="49"/>
        <v>211.55605</v>
      </c>
      <c r="AN132" s="206">
        <v>4</v>
      </c>
      <c r="AO132" s="264" t="s">
        <v>759</v>
      </c>
      <c r="AP132" s="264">
        <v>2</v>
      </c>
      <c r="AQ132" s="264">
        <v>2</v>
      </c>
      <c r="AR132" s="269"/>
      <c r="AT132" s="204">
        <f t="shared" si="50"/>
        <v>437.21583666666663</v>
      </c>
      <c r="AU132" s="204">
        <f t="shared" si="51"/>
        <v>282.07473333333331</v>
      </c>
      <c r="AV132" s="204">
        <f t="shared" si="52"/>
        <v>211.55605</v>
      </c>
      <c r="AW132" s="207" t="s">
        <v>529</v>
      </c>
      <c r="AY132" s="207" t="str">
        <f t="shared" si="63"/>
        <v>Okay</v>
      </c>
      <c r="AZ132" s="207" t="str">
        <f t="shared" si="63"/>
        <v>High Stock</v>
      </c>
      <c r="BA132" s="207" t="str">
        <f t="shared" si="63"/>
        <v>High Stock</v>
      </c>
      <c r="BC132" s="191">
        <f t="shared" si="53"/>
        <v>0</v>
      </c>
      <c r="BD132" s="191">
        <f t="shared" si="53"/>
        <v>0.63526666666666642</v>
      </c>
      <c r="BE132" s="191">
        <f t="shared" si="54"/>
        <v>71.15394999999998</v>
      </c>
      <c r="BF132" s="140" t="s">
        <v>1056</v>
      </c>
      <c r="BH132" s="288">
        <v>422</v>
      </c>
      <c r="BI132" s="286" t="s">
        <v>612</v>
      </c>
      <c r="BJ132" s="288">
        <v>198</v>
      </c>
      <c r="BK132" s="286" t="s">
        <v>612</v>
      </c>
      <c r="BL132" s="287">
        <f t="shared" ref="BL132:BL134" si="65">BH132</f>
        <v>422</v>
      </c>
      <c r="BM132" s="286" t="s">
        <v>612</v>
      </c>
      <c r="BN132" s="287">
        <f t="shared" ref="BN132:BN134" si="66">BJ132</f>
        <v>198</v>
      </c>
      <c r="BO132" s="286" t="s">
        <v>612</v>
      </c>
      <c r="BP132" s="288"/>
      <c r="BQ132" s="288"/>
      <c r="BR132" s="288"/>
      <c r="BS132" s="288"/>
      <c r="BT132" s="286" t="s">
        <v>612</v>
      </c>
      <c r="BU132" s="288"/>
      <c r="BV132" s="286" t="s">
        <v>612</v>
      </c>
      <c r="BX132" s="288"/>
      <c r="BY132" s="286" t="s">
        <v>612</v>
      </c>
      <c r="BZ132" s="288"/>
      <c r="CA132" s="286" t="s">
        <v>612</v>
      </c>
      <c r="CB132" s="288"/>
      <c r="CC132" s="288"/>
      <c r="CG132" s="192">
        <f t="shared" si="34"/>
        <v>0</v>
      </c>
      <c r="CH132" s="192" t="str">
        <f>INDEX('[2]Tank Cleaning Status'!$P:$P, MATCH(E132,'[2]Tank Cleaning Status'!$E:$E,0))</f>
        <v>No</v>
      </c>
      <c r="CI132" s="192">
        <f t="shared" si="35"/>
        <v>0</v>
      </c>
      <c r="CJ132" s="192" t="str">
        <f>INDEX('[2]Tank Cleaning Status'!$R:$R, MATCH(E132,'[2]Tank Cleaning Status'!$E:$E,0))</f>
        <v>No</v>
      </c>
      <c r="CK132" s="192">
        <f t="shared" si="36"/>
        <v>0</v>
      </c>
      <c r="CL132" s="192" t="str">
        <f>INDEX('[2]Tank Cleaning Status'!$T:$T, MATCH(E132,'[2]Tank Cleaning Status'!$E:$E,0))</f>
        <v>No</v>
      </c>
      <c r="CM132" s="192">
        <f t="shared" si="37"/>
        <v>0</v>
      </c>
      <c r="CN132" s="192" t="str">
        <f>INDEX('[2]Tank Cleaning Status'!$V:$V, MATCH(E132,'[2]Tank Cleaning Status'!$E:$E,0))</f>
        <v>No</v>
      </c>
      <c r="CO132" s="192">
        <f t="shared" si="38"/>
        <v>0</v>
      </c>
      <c r="CP132" s="192">
        <f>INDEX('[2]Tank Cleaning Status'!$X:$X, MATCH(E132,'[2]Tank Cleaning Status'!$E:$E,0))</f>
        <v>0</v>
      </c>
      <c r="CQ132" s="207"/>
      <c r="CR132" s="192">
        <f t="shared" si="39"/>
        <v>0</v>
      </c>
      <c r="CS132" s="192" t="str">
        <f>INDEX('[2]Tank Cleaning Status'!$AA:$AA, MATCH(E132,'[2]Tank Cleaning Status'!$E:$E,0))</f>
        <v>No</v>
      </c>
      <c r="CT132" s="192">
        <f t="shared" si="40"/>
        <v>0</v>
      </c>
      <c r="CU132" s="192" t="str">
        <f>INDEX('[2]Tank Cleaning Status'!$AC:$AC, MATCH(E132,'[2]Tank Cleaning Status'!$E:$E,0))</f>
        <v>No</v>
      </c>
      <c r="CV132" s="207"/>
      <c r="CW132" s="192">
        <f t="shared" si="41"/>
        <v>0</v>
      </c>
      <c r="CX132" s="192" t="str">
        <f>INDEX('[2]Tank Cleaning Status'!$AF:$AF, MATCH(E132,'[2]Tank Cleaning Status'!$E:$E,0))</f>
        <v>No</v>
      </c>
      <c r="CY132" s="192">
        <f t="shared" si="42"/>
        <v>0</v>
      </c>
      <c r="CZ132" s="192" t="str">
        <f>INDEX('[2]Tank Cleaning Status'!$AH:$AH, MATCH(E132,'[2]Tank Cleaning Status'!$E:$E,0))</f>
        <v>No</v>
      </c>
      <c r="DA132" s="192"/>
      <c r="DB132" s="192">
        <f>INDEX('[2]Tank Cleaning Status'!$AJ:$AJ, MATCH(E132,'[2]Tank Cleaning Status'!$E:$E,0))</f>
        <v>0</v>
      </c>
    </row>
    <row r="133" spans="1:106" s="202" customFormat="1" x14ac:dyDescent="0.25">
      <c r="A133" s="248" t="str">
        <f>INDEX('[4]Handy -MR - LR2 Operators'!$H:$H,MATCH(E133,'[4]Handy -MR - LR2 Operators'!$B:$B,0))</f>
        <v>NSR</v>
      </c>
      <c r="B133" s="248" t="s">
        <v>429</v>
      </c>
      <c r="C133" s="137" t="s">
        <v>458</v>
      </c>
      <c r="D133" s="137">
        <v>9450789</v>
      </c>
      <c r="E133" s="140" t="s">
        <v>85</v>
      </c>
      <c r="F133" s="140"/>
      <c r="G133" s="238"/>
      <c r="H133" s="236">
        <f>IFERROR(INDEX(RemainingOnBoard_RAW!U:U,MATCH('IMO 2020_Operator''s Comment'!D133,RemainingOnBoard_RAW!B:B,0))," ")</f>
        <v>43780.5625</v>
      </c>
      <c r="I133" s="186">
        <f>IFERROR(INDEX(RemainingOnBoard_RAW!V:V,MATCH('IMO 2020_Operator''s Comment'!D133,RemainingOnBoard_RAW!B:B,0))," ")</f>
        <v>292.45</v>
      </c>
      <c r="J133" s="201">
        <f>IFERROR(INDEX(RemainingOnBoard_RAW!W:W,MATCH('IMO 2020_Operator''s Comment'!D133,RemainingOnBoard_RAW!B:B,0)),"")</f>
        <v>0</v>
      </c>
      <c r="K133" s="201">
        <f>IFERROR(INDEX(RemainingOnBoard_RAW!X:X,MATCH('IMO 2020_Operator''s Comment'!D133,RemainingOnBoard_RAW!B:B,0)),"")</f>
        <v>0</v>
      </c>
      <c r="L133" s="201">
        <f>IFERROR(INDEX(RemainingOnBoard_RAW!Y:Y,MATCH('IMO 2020_Operator''s Comment'!D133,RemainingOnBoard_RAW!B:B,0)),"")</f>
        <v>203.3</v>
      </c>
      <c r="M133" s="201"/>
      <c r="N133" s="201">
        <f>IFERROR(INDEX(RemainingOnBoard_RAW!AJ:AJ,MATCH('IMO 2020_Operator''s Comment'!D133,RemainingOnBoard_RAW!B:B,0))," ")</f>
        <v>4337.808</v>
      </c>
      <c r="O133" s="201">
        <f>IFERROR(INDEX(RemainingOnBoard_RAW!AK:AK,MATCH('IMO 2020_Operator''s Comment'!D133,RemainingOnBoard_RAW!B:B,0))," ")</f>
        <v>0</v>
      </c>
      <c r="P133" s="201">
        <f>IFERROR(INDEX(RemainingOnBoard_RAW!AL:AL,MATCH('IMO 2020_Operator''s Comment'!D133,RemainingOnBoard_RAW!B:B,0))," ")</f>
        <v>0</v>
      </c>
      <c r="Q133" s="201">
        <f>IFERROR(INDEX(RemainingOnBoard_RAW!AM:AM,MATCH('IMO 2020_Operator''s Comment'!D133,RemainingOnBoard_RAW!B:B,0))," ")</f>
        <v>494.59</v>
      </c>
      <c r="S133" s="203">
        <v>0.45</v>
      </c>
      <c r="T133" s="203">
        <v>0.05</v>
      </c>
      <c r="U133" s="203">
        <v>0.17499999999999999</v>
      </c>
      <c r="V133" s="203">
        <v>0.32500000000000001</v>
      </c>
      <c r="X133" s="204">
        <f>INDEX(MR!T:T,MATCH('IMO 2020_Operator''s Comment'!E133,MR!C:C,0))</f>
        <v>3.7269023517682145</v>
      </c>
      <c r="Y133" s="204">
        <f>INDEX(MR!U:U,MATCH('IMO 2020_Operator''s Comment'!E133,MR!C:C,0))</f>
        <v>24.732102351768212</v>
      </c>
      <c r="Z133" s="204">
        <f>INDEX(MR!V:V,MATCH('IMO 2020_Operator''s Comment'!E133,MR!C:C,0))</f>
        <v>22.846959572987764</v>
      </c>
      <c r="AA133" s="204">
        <f>INDEX(MR!W:W,MATCH('IMO 2020_Operator''s Comment'!E133,MR!C:C,0))</f>
        <v>22.50715500059593</v>
      </c>
      <c r="AB133" s="204">
        <f t="shared" si="43"/>
        <v>14.226754476350642</v>
      </c>
      <c r="AC133" s="204">
        <f>IFERROR(INDEX('Monthly_Consumption _Trend'!R:R,MATCH('IMO 2020_Operator''s Comment'!D133,'Monthly_Consumption _Trend'!D:D,0))/30,"")</f>
        <v>20.188990476190479</v>
      </c>
      <c r="AD133" s="204">
        <f t="shared" si="45"/>
        <v>14.226754476350642</v>
      </c>
      <c r="AF133" s="205">
        <f t="shared" si="58"/>
        <v>0.89765122823078725</v>
      </c>
      <c r="AG133" s="205">
        <f t="shared" si="44"/>
        <v>0.10234877176921275</v>
      </c>
      <c r="AH133" s="205"/>
      <c r="AI133" s="205"/>
      <c r="AJ133" s="204">
        <f t="shared" si="46"/>
        <v>1308.861411824259</v>
      </c>
      <c r="AK133" s="204">
        <f t="shared" si="47"/>
        <v>867.83202305738916</v>
      </c>
      <c r="AL133" s="204">
        <f t="shared" si="48"/>
        <v>441.02938876686989</v>
      </c>
      <c r="AM133" s="204">
        <f t="shared" si="49"/>
        <v>213.40131714525964</v>
      </c>
      <c r="AN133" s="206">
        <v>4</v>
      </c>
      <c r="AO133" s="264" t="s">
        <v>696</v>
      </c>
      <c r="AP133" s="264">
        <v>1</v>
      </c>
      <c r="AQ133" s="264">
        <v>2</v>
      </c>
      <c r="AR133" s="269"/>
      <c r="AT133" s="204">
        <f t="shared" si="50"/>
        <v>441.02938876686989</v>
      </c>
      <c r="AU133" s="204">
        <f t="shared" si="51"/>
        <v>284.53508952701281</v>
      </c>
      <c r="AV133" s="204">
        <f t="shared" si="52"/>
        <v>213.40131714525964</v>
      </c>
      <c r="AW133" s="207" t="s">
        <v>529</v>
      </c>
      <c r="AY133" s="207" t="str">
        <f t="shared" si="63"/>
        <v>Okay</v>
      </c>
      <c r="AZ133" s="207" t="str">
        <f t="shared" si="63"/>
        <v>High Stock</v>
      </c>
      <c r="BA133" s="207" t="str">
        <f t="shared" si="63"/>
        <v>High Stock</v>
      </c>
      <c r="BC133" s="191">
        <f t="shared" si="53"/>
        <v>0</v>
      </c>
      <c r="BD133" s="191">
        <f t="shared" si="53"/>
        <v>7.9149104729871738</v>
      </c>
      <c r="BE133" s="191">
        <f t="shared" si="54"/>
        <v>79.048682854740349</v>
      </c>
      <c r="BF133" s="140" t="s">
        <v>1073</v>
      </c>
      <c r="BH133" s="288">
        <v>435</v>
      </c>
      <c r="BI133" s="286" t="s">
        <v>612</v>
      </c>
      <c r="BJ133" s="288">
        <v>395</v>
      </c>
      <c r="BK133" s="286" t="s">
        <v>612</v>
      </c>
      <c r="BL133" s="287">
        <f t="shared" si="65"/>
        <v>435</v>
      </c>
      <c r="BM133" s="286" t="s">
        <v>612</v>
      </c>
      <c r="BN133" s="287">
        <f t="shared" si="66"/>
        <v>395</v>
      </c>
      <c r="BO133" s="286" t="s">
        <v>612</v>
      </c>
      <c r="BP133" s="288"/>
      <c r="BQ133" s="288"/>
      <c r="BR133" s="288"/>
      <c r="BS133" s="288"/>
      <c r="BT133" s="286" t="s">
        <v>612</v>
      </c>
      <c r="BU133" s="288"/>
      <c r="BV133" s="288"/>
      <c r="BX133" s="288"/>
      <c r="BY133" s="286" t="s">
        <v>612</v>
      </c>
      <c r="BZ133" s="288"/>
      <c r="CA133" s="286" t="s">
        <v>612</v>
      </c>
      <c r="CB133" s="288"/>
      <c r="CC133" s="288"/>
      <c r="CG133" s="192">
        <f t="shared" ref="CG133:CG196" si="67">IF(BI133=CH133,0,1)</f>
        <v>0</v>
      </c>
      <c r="CH133" s="192" t="str">
        <f>INDEX('[2]Tank Cleaning Status'!$P:$P, MATCH(E133,'[2]Tank Cleaning Status'!$E:$E,0))</f>
        <v>No</v>
      </c>
      <c r="CI133" s="192">
        <f t="shared" ref="CI133:CI196" si="68">IF(BK133=CJ133,0,1)</f>
        <v>0</v>
      </c>
      <c r="CJ133" s="192" t="str">
        <f>INDEX('[2]Tank Cleaning Status'!$R:$R, MATCH(E133,'[2]Tank Cleaning Status'!$E:$E,0))</f>
        <v>No</v>
      </c>
      <c r="CK133" s="192">
        <f t="shared" ref="CK133:CK196" si="69">IF(BM133=CL133,0,1)</f>
        <v>0</v>
      </c>
      <c r="CL133" s="192" t="str">
        <f>INDEX('[2]Tank Cleaning Status'!$T:$T, MATCH(E133,'[2]Tank Cleaning Status'!$E:$E,0))</f>
        <v>No</v>
      </c>
      <c r="CM133" s="192">
        <f t="shared" ref="CM133:CM196" si="70">IF(BO133=CN133,0,1)</f>
        <v>0</v>
      </c>
      <c r="CN133" s="192" t="str">
        <f>INDEX('[2]Tank Cleaning Status'!$V:$V, MATCH(E133,'[2]Tank Cleaning Status'!$E:$E,0))</f>
        <v>No</v>
      </c>
      <c r="CO133" s="192">
        <f t="shared" ref="CO133:CO196" si="71">IF(BQ133=CP133,0,1)</f>
        <v>0</v>
      </c>
      <c r="CP133" s="192">
        <f>INDEX('[2]Tank Cleaning Status'!$X:$X, MATCH(E133,'[2]Tank Cleaning Status'!$E:$E,0))</f>
        <v>0</v>
      </c>
      <c r="CQ133" s="207"/>
      <c r="CR133" s="192">
        <f t="shared" ref="CR133:CR196" si="72">IF(BT133=CS133,0,1)</f>
        <v>0</v>
      </c>
      <c r="CS133" s="192" t="str">
        <f>INDEX('[2]Tank Cleaning Status'!$AA:$AA, MATCH(E133,'[2]Tank Cleaning Status'!$E:$E,0))</f>
        <v>No</v>
      </c>
      <c r="CT133" s="192">
        <f t="shared" ref="CT133:CT196" si="73">IF(BV133=CU133,0,1)</f>
        <v>0</v>
      </c>
      <c r="CU133" s="192">
        <f>INDEX('[2]Tank Cleaning Status'!$AC:$AC, MATCH(E133,'[2]Tank Cleaning Status'!$E:$E,0))</f>
        <v>0</v>
      </c>
      <c r="CV133" s="207"/>
      <c r="CW133" s="192">
        <f t="shared" ref="CW133:CW196" si="74">IF(BY133=CX133,0,1)</f>
        <v>0</v>
      </c>
      <c r="CX133" s="192" t="str">
        <f>INDEX('[2]Tank Cleaning Status'!$AF:$AF, MATCH(E133,'[2]Tank Cleaning Status'!$E:$E,0))</f>
        <v>No</v>
      </c>
      <c r="CY133" s="192">
        <f t="shared" ref="CY133:CY196" si="75">IF(CA133=CZ133,0,1)</f>
        <v>0</v>
      </c>
      <c r="CZ133" s="192" t="str">
        <f>INDEX('[2]Tank Cleaning Status'!$AH:$AH, MATCH(E133,'[2]Tank Cleaning Status'!$E:$E,0))</f>
        <v>No</v>
      </c>
      <c r="DA133" s="192"/>
      <c r="DB133" s="192">
        <f>INDEX('[2]Tank Cleaning Status'!$AJ:$AJ, MATCH(E133,'[2]Tank Cleaning Status'!$E:$E,0))</f>
        <v>0</v>
      </c>
    </row>
    <row r="134" spans="1:106" s="202" customFormat="1" x14ac:dyDescent="0.25">
      <c r="A134" s="248" t="str">
        <f>INDEX('[4]Handy -MR - LR2 Operators'!$H:$H,MATCH(E134,'[4]Handy -MR - LR2 Operators'!$B:$B,0))</f>
        <v>MGA</v>
      </c>
      <c r="B134" s="248" t="s">
        <v>429</v>
      </c>
      <c r="C134" s="137" t="s">
        <v>458</v>
      </c>
      <c r="D134" s="137">
        <v>9385831</v>
      </c>
      <c r="E134" s="140" t="s">
        <v>75</v>
      </c>
      <c r="F134" s="140"/>
      <c r="G134" s="238"/>
      <c r="H134" s="236">
        <f>IFERROR(INDEX(RemainingOnBoard_RAW!U:U,MATCH('IMO 2020_Operator''s Comment'!D134,RemainingOnBoard_RAW!B:B,0))," ")</f>
        <v>43779.666666666664</v>
      </c>
      <c r="I134" s="186">
        <f>IFERROR(INDEX(RemainingOnBoard_RAW!V:V,MATCH('IMO 2020_Operator''s Comment'!D134,RemainingOnBoard_RAW!B:B,0))," ")</f>
        <v>407.8</v>
      </c>
      <c r="J134" s="201">
        <f>IFERROR(INDEX(RemainingOnBoard_RAW!W:W,MATCH('IMO 2020_Operator''s Comment'!D134,RemainingOnBoard_RAW!B:B,0)),"")</f>
        <v>0</v>
      </c>
      <c r="K134" s="201">
        <f>IFERROR(INDEX(RemainingOnBoard_RAW!X:X,MATCH('IMO 2020_Operator''s Comment'!D134,RemainingOnBoard_RAW!B:B,0)),"")</f>
        <v>0</v>
      </c>
      <c r="L134" s="201">
        <f>IFERROR(INDEX(RemainingOnBoard_RAW!Y:Y,MATCH('IMO 2020_Operator''s Comment'!D134,RemainingOnBoard_RAW!B:B,0)),"")</f>
        <v>57.9</v>
      </c>
      <c r="M134" s="201"/>
      <c r="N134" s="201">
        <f>IFERROR(INDEX(RemainingOnBoard_RAW!AJ:AJ,MATCH('IMO 2020_Operator''s Comment'!D134,RemainingOnBoard_RAW!B:B,0))," ")</f>
        <v>4002.29</v>
      </c>
      <c r="O134" s="201">
        <f>IFERROR(INDEX(RemainingOnBoard_RAW!AK:AK,MATCH('IMO 2020_Operator''s Comment'!D134,RemainingOnBoard_RAW!B:B,0))," ")</f>
        <v>0</v>
      </c>
      <c r="P134" s="201">
        <f>IFERROR(INDEX(RemainingOnBoard_RAW!AL:AL,MATCH('IMO 2020_Operator''s Comment'!D134,RemainingOnBoard_RAW!B:B,0))," ")</f>
        <v>0</v>
      </c>
      <c r="Q134" s="201">
        <f>IFERROR(INDEX(RemainingOnBoard_RAW!AM:AM,MATCH('IMO 2020_Operator''s Comment'!D134,RemainingOnBoard_RAW!B:B,0))," ")</f>
        <v>695.45500000000004</v>
      </c>
      <c r="S134" s="203">
        <v>0.45</v>
      </c>
      <c r="T134" s="203">
        <v>0.05</v>
      </c>
      <c r="U134" s="203">
        <v>0.17499999999999999</v>
      </c>
      <c r="V134" s="203">
        <v>0.32500000000000001</v>
      </c>
      <c r="X134" s="204">
        <f>INDEX(MR!T:T,MATCH('IMO 2020_Operator''s Comment'!E134,MR!C:C,0))</f>
        <v>4.3574767263739416</v>
      </c>
      <c r="Y134" s="204">
        <f>INDEX(MR!U:U,MATCH('IMO 2020_Operator''s Comment'!E134,MR!C:C,0))</f>
        <v>25.353876726373944</v>
      </c>
      <c r="Z134" s="204">
        <f>INDEX(MR!V:V,MATCH('IMO 2020_Operator''s Comment'!E134,MR!C:C,0))</f>
        <v>27.010250136284235</v>
      </c>
      <c r="AA134" s="204">
        <f>INDEX(MR!W:W,MATCH('IMO 2020_Operator''s Comment'!E134,MR!C:C,0))</f>
        <v>27.023275642354637</v>
      </c>
      <c r="AB134" s="204">
        <f t="shared" si="43"/>
        <v>16.737916720801969</v>
      </c>
      <c r="AC134" s="204">
        <f>IFERROR(INDEX('Monthly_Consumption _Trend'!R:R,MATCH('IMO 2020_Operator''s Comment'!D134,'Monthly_Consumption _Trend'!D:D,0))/30,"")</f>
        <v>12.654633333333333</v>
      </c>
      <c r="AD134" s="204">
        <f t="shared" si="45"/>
        <v>12.654633333333333</v>
      </c>
      <c r="AF134" s="205">
        <f t="shared" si="58"/>
        <v>0.85195982327691266</v>
      </c>
      <c r="AG134" s="205">
        <f t="shared" si="44"/>
        <v>0.14804017672308734</v>
      </c>
      <c r="AH134" s="205"/>
      <c r="AI134" s="205"/>
      <c r="AJ134" s="204">
        <f t="shared" si="46"/>
        <v>1164.2262666666666</v>
      </c>
      <c r="AK134" s="204">
        <f t="shared" si="47"/>
        <v>771.93263333333334</v>
      </c>
      <c r="AL134" s="204">
        <f t="shared" si="48"/>
        <v>392.29363333333333</v>
      </c>
      <c r="AM134" s="204">
        <f t="shared" si="49"/>
        <v>189.81950000000001</v>
      </c>
      <c r="AN134" s="206">
        <v>4</v>
      </c>
      <c r="AO134" s="264" t="s">
        <v>695</v>
      </c>
      <c r="AP134" s="264">
        <v>1</v>
      </c>
      <c r="AQ134" s="264">
        <v>1</v>
      </c>
      <c r="AR134" s="269"/>
      <c r="AT134" s="204">
        <f t="shared" si="50"/>
        <v>392.29363333333333</v>
      </c>
      <c r="AU134" s="204">
        <f t="shared" si="51"/>
        <v>253.09266666666667</v>
      </c>
      <c r="AV134" s="204">
        <f t="shared" si="52"/>
        <v>189.81950000000001</v>
      </c>
      <c r="AW134" s="207" t="s">
        <v>529</v>
      </c>
      <c r="AY134" s="207" t="str">
        <f t="shared" si="63"/>
        <v>High Stock</v>
      </c>
      <c r="AZ134" s="207" t="str">
        <f t="shared" si="63"/>
        <v>High Stock</v>
      </c>
      <c r="BA134" s="207" t="str">
        <f t="shared" si="63"/>
        <v>High Stock</v>
      </c>
      <c r="BC134" s="191">
        <f t="shared" si="53"/>
        <v>15.506366666666679</v>
      </c>
      <c r="BD134" s="191">
        <f t="shared" si="53"/>
        <v>154.70733333333334</v>
      </c>
      <c r="BE134" s="191">
        <f t="shared" si="54"/>
        <v>217.98050000000001</v>
      </c>
      <c r="BF134" s="140"/>
      <c r="BH134" s="288">
        <v>442</v>
      </c>
      <c r="BI134" s="286" t="s">
        <v>612</v>
      </c>
      <c r="BJ134" s="288">
        <v>395</v>
      </c>
      <c r="BK134" s="286" t="s">
        <v>612</v>
      </c>
      <c r="BL134" s="287">
        <f t="shared" si="65"/>
        <v>442</v>
      </c>
      <c r="BM134" s="286" t="s">
        <v>612</v>
      </c>
      <c r="BN134" s="287">
        <f t="shared" si="66"/>
        <v>395</v>
      </c>
      <c r="BO134" s="286" t="s">
        <v>612</v>
      </c>
      <c r="BP134" s="288"/>
      <c r="BQ134" s="288"/>
      <c r="BR134" s="288"/>
      <c r="BS134" s="288"/>
      <c r="BT134" s="286" t="s">
        <v>612</v>
      </c>
      <c r="BU134" s="288"/>
      <c r="BV134" s="288"/>
      <c r="BX134" s="288"/>
      <c r="BY134" s="286" t="s">
        <v>612</v>
      </c>
      <c r="BZ134" s="288"/>
      <c r="CA134" s="288"/>
      <c r="CB134" s="288"/>
      <c r="CC134" s="288"/>
      <c r="CG134" s="192">
        <f t="shared" si="67"/>
        <v>0</v>
      </c>
      <c r="CH134" s="192" t="str">
        <f>INDEX('[2]Tank Cleaning Status'!$P:$P, MATCH(E134,'[2]Tank Cleaning Status'!$E:$E,0))</f>
        <v>No</v>
      </c>
      <c r="CI134" s="192">
        <f t="shared" si="68"/>
        <v>0</v>
      </c>
      <c r="CJ134" s="192" t="str">
        <f>INDEX('[2]Tank Cleaning Status'!$R:$R, MATCH(E134,'[2]Tank Cleaning Status'!$E:$E,0))</f>
        <v>No</v>
      </c>
      <c r="CK134" s="192">
        <f t="shared" si="69"/>
        <v>0</v>
      </c>
      <c r="CL134" s="192" t="str">
        <f>INDEX('[2]Tank Cleaning Status'!$T:$T, MATCH(E134,'[2]Tank Cleaning Status'!$E:$E,0))</f>
        <v>No</v>
      </c>
      <c r="CM134" s="192">
        <f t="shared" si="70"/>
        <v>0</v>
      </c>
      <c r="CN134" s="192" t="str">
        <f>INDEX('[2]Tank Cleaning Status'!$V:$V, MATCH(E134,'[2]Tank Cleaning Status'!$E:$E,0))</f>
        <v>No</v>
      </c>
      <c r="CO134" s="192">
        <f t="shared" si="71"/>
        <v>0</v>
      </c>
      <c r="CP134" s="192">
        <f>INDEX('[2]Tank Cleaning Status'!$X:$X, MATCH(E134,'[2]Tank Cleaning Status'!$E:$E,0))</f>
        <v>0</v>
      </c>
      <c r="CQ134" s="207"/>
      <c r="CR134" s="192">
        <f t="shared" si="72"/>
        <v>0</v>
      </c>
      <c r="CS134" s="192" t="str">
        <f>INDEX('[2]Tank Cleaning Status'!$AA:$AA, MATCH(E134,'[2]Tank Cleaning Status'!$E:$E,0))</f>
        <v>No</v>
      </c>
      <c r="CT134" s="192">
        <f t="shared" si="73"/>
        <v>0</v>
      </c>
      <c r="CU134" s="192">
        <f>INDEX('[2]Tank Cleaning Status'!$AC:$AC, MATCH(E134,'[2]Tank Cleaning Status'!$E:$E,0))</f>
        <v>0</v>
      </c>
      <c r="CV134" s="207"/>
      <c r="CW134" s="192">
        <f t="shared" si="74"/>
        <v>0</v>
      </c>
      <c r="CX134" s="192" t="str">
        <f>INDEX('[2]Tank Cleaning Status'!$AF:$AF, MATCH(E134,'[2]Tank Cleaning Status'!$E:$E,0))</f>
        <v>No</v>
      </c>
      <c r="CY134" s="192">
        <f t="shared" si="75"/>
        <v>0</v>
      </c>
      <c r="CZ134" s="192">
        <f>INDEX('[2]Tank Cleaning Status'!$AH:$AH, MATCH(E134,'[2]Tank Cleaning Status'!$E:$E,0))</f>
        <v>0</v>
      </c>
      <c r="DA134" s="192"/>
      <c r="DB134" s="192">
        <f>INDEX('[2]Tank Cleaning Status'!$AJ:$AJ, MATCH(E134,'[2]Tank Cleaning Status'!$E:$E,0))</f>
        <v>0</v>
      </c>
    </row>
    <row r="135" spans="1:106" s="202" customFormat="1" x14ac:dyDescent="0.25">
      <c r="A135" s="248" t="str">
        <f>INDEX('[4]Handy -MR - LR2 Operators'!$H:$H,MATCH(E135,'[4]Handy -MR - LR2 Operators'!$B:$B,0))</f>
        <v>VBU</v>
      </c>
      <c r="B135" s="248" t="s">
        <v>429</v>
      </c>
      <c r="C135" s="137" t="s">
        <v>458</v>
      </c>
      <c r="D135" s="137">
        <v>9403322</v>
      </c>
      <c r="E135" s="140" t="s">
        <v>93</v>
      </c>
      <c r="F135" s="140"/>
      <c r="G135" s="238"/>
      <c r="H135" s="236">
        <f>IFERROR(INDEX(RemainingOnBoard_RAW!U:U,MATCH('IMO 2020_Operator''s Comment'!D135,RemainingOnBoard_RAW!B:B,0))," ")</f>
        <v>43779.708333333336</v>
      </c>
      <c r="I135" s="186">
        <f>IFERROR(INDEX(RemainingOnBoard_RAW!V:V,MATCH('IMO 2020_Operator''s Comment'!D135,RemainingOnBoard_RAW!B:B,0))," ")</f>
        <v>172.7</v>
      </c>
      <c r="J135" s="201">
        <f>IFERROR(INDEX(RemainingOnBoard_RAW!W:W,MATCH('IMO 2020_Operator''s Comment'!D135,RemainingOnBoard_RAW!B:B,0)),"")</f>
        <v>0</v>
      </c>
      <c r="K135" s="201">
        <f>IFERROR(INDEX(RemainingOnBoard_RAW!X:X,MATCH('IMO 2020_Operator''s Comment'!D135,RemainingOnBoard_RAW!B:B,0)),"")</f>
        <v>0</v>
      </c>
      <c r="L135" s="201">
        <f>IFERROR(INDEX(RemainingOnBoard_RAW!Y:Y,MATCH('IMO 2020_Operator''s Comment'!D135,RemainingOnBoard_RAW!B:B,0)),"")</f>
        <v>137.25</v>
      </c>
      <c r="M135" s="201"/>
      <c r="N135" s="201">
        <f>IFERROR(INDEX(RemainingOnBoard_RAW!AJ:AJ,MATCH('IMO 2020_Operator''s Comment'!D135,RemainingOnBoard_RAW!B:B,0))," ")</f>
        <v>3651.42</v>
      </c>
      <c r="O135" s="201">
        <f>IFERROR(INDEX(RemainingOnBoard_RAW!AK:AK,MATCH('IMO 2020_Operator''s Comment'!D135,RemainingOnBoard_RAW!B:B,0))," ")</f>
        <v>0</v>
      </c>
      <c r="P135" s="201">
        <f>IFERROR(INDEX(RemainingOnBoard_RAW!AL:AL,MATCH('IMO 2020_Operator''s Comment'!D135,RemainingOnBoard_RAW!B:B,0))," ")</f>
        <v>0</v>
      </c>
      <c r="Q135" s="201">
        <f>IFERROR(INDEX(RemainingOnBoard_RAW!AM:AM,MATCH('IMO 2020_Operator''s Comment'!D135,RemainingOnBoard_RAW!B:B,0))," ")</f>
        <v>557.67999999999995</v>
      </c>
      <c r="S135" s="203">
        <v>0.45</v>
      </c>
      <c r="T135" s="203">
        <v>0.05</v>
      </c>
      <c r="U135" s="203">
        <v>0.17499999999999999</v>
      </c>
      <c r="V135" s="203">
        <v>0.32500000000000001</v>
      </c>
      <c r="X135" s="204">
        <f>INDEX(MR!T:T,MATCH('IMO 2020_Operator''s Comment'!E135,MR!C:C,0))</f>
        <v>3.6823079078933256</v>
      </c>
      <c r="Y135" s="204">
        <f>INDEX(MR!U:U,MATCH('IMO 2020_Operator''s Comment'!E135,MR!C:C,0))</f>
        <v>23.917793993659831</v>
      </c>
      <c r="Z135" s="204">
        <f>INDEX(MR!V:V,MATCH('IMO 2020_Operator''s Comment'!E135,MR!C:C,0))</f>
        <v>25.297213809504871</v>
      </c>
      <c r="AA135" s="204">
        <f>INDEX(MR!W:W,MATCH('IMO 2020_Operator''s Comment'!E135,MR!C:C,0))</f>
        <v>24.899679658617469</v>
      </c>
      <c r="AB135" s="204">
        <f t="shared" si="43"/>
        <v>15.37233656394902</v>
      </c>
      <c r="AC135" s="204">
        <f>IFERROR(INDEX('Monthly_Consumption _Trend'!R:R,MATCH('IMO 2020_Operator''s Comment'!D135,'Monthly_Consumption _Trend'!D:D,0))/30,"")</f>
        <v>12.567666666666666</v>
      </c>
      <c r="AD135" s="204">
        <f t="shared" si="45"/>
        <v>12.567666666666666</v>
      </c>
      <c r="AF135" s="205">
        <f t="shared" si="58"/>
        <v>0.86750611769736996</v>
      </c>
      <c r="AG135" s="205">
        <f t="shared" si="44"/>
        <v>0.13249388230263004</v>
      </c>
      <c r="AH135" s="205"/>
      <c r="AI135" s="205"/>
      <c r="AJ135" s="204">
        <f t="shared" si="46"/>
        <v>1156.2253333333333</v>
      </c>
      <c r="AK135" s="204">
        <f t="shared" si="47"/>
        <v>766.62766666666664</v>
      </c>
      <c r="AL135" s="204">
        <f t="shared" si="48"/>
        <v>389.59766666666667</v>
      </c>
      <c r="AM135" s="204">
        <f t="shared" si="49"/>
        <v>188.51499999999999</v>
      </c>
      <c r="AN135" s="206">
        <v>2</v>
      </c>
      <c r="AO135" s="264" t="s">
        <v>710</v>
      </c>
      <c r="AP135" s="264">
        <v>1</v>
      </c>
      <c r="AQ135" s="264">
        <v>1</v>
      </c>
      <c r="AR135" s="269">
        <v>0.95</v>
      </c>
      <c r="AT135" s="204">
        <f t="shared" si="50"/>
        <v>389.59766666666667</v>
      </c>
      <c r="AU135" s="204">
        <f t="shared" si="51"/>
        <v>251.35333333333332</v>
      </c>
      <c r="AV135" s="204">
        <f t="shared" si="52"/>
        <v>188.51499999999999</v>
      </c>
      <c r="AW135" s="207" t="s">
        <v>529</v>
      </c>
      <c r="AY135" s="207" t="str">
        <f t="shared" si="63"/>
        <v>Okay</v>
      </c>
      <c r="AZ135" s="207" t="str">
        <f t="shared" si="63"/>
        <v>Okay</v>
      </c>
      <c r="BA135" s="207" t="str">
        <f t="shared" si="63"/>
        <v>Okay</v>
      </c>
      <c r="BC135" s="191">
        <f t="shared" si="53"/>
        <v>0</v>
      </c>
      <c r="BD135" s="191">
        <f t="shared" si="53"/>
        <v>0</v>
      </c>
      <c r="BE135" s="191">
        <f t="shared" si="54"/>
        <v>0</v>
      </c>
      <c r="BF135" s="140" t="s">
        <v>1038</v>
      </c>
      <c r="BH135" s="288">
        <v>877</v>
      </c>
      <c r="BI135" s="286" t="s">
        <v>612</v>
      </c>
      <c r="BJ135" s="288">
        <v>465</v>
      </c>
      <c r="BK135" s="286" t="s">
        <v>612</v>
      </c>
      <c r="BL135" s="288"/>
      <c r="BM135" s="288"/>
      <c r="BN135" s="288"/>
      <c r="BO135" s="288"/>
      <c r="BP135" s="288"/>
      <c r="BQ135" s="288"/>
      <c r="BR135" s="288"/>
      <c r="BS135" s="288"/>
      <c r="BT135" s="286" t="s">
        <v>612</v>
      </c>
      <c r="BU135" s="288"/>
      <c r="BV135" s="288"/>
      <c r="BX135" s="288"/>
      <c r="BY135" s="286" t="s">
        <v>612</v>
      </c>
      <c r="BZ135" s="288"/>
      <c r="CA135" s="288"/>
      <c r="CB135" s="288"/>
      <c r="CC135" s="288"/>
      <c r="CG135" s="192">
        <f t="shared" si="67"/>
        <v>0</v>
      </c>
      <c r="CH135" s="192" t="str">
        <f>INDEX('[2]Tank Cleaning Status'!$P:$P, MATCH(E135,'[2]Tank Cleaning Status'!$E:$E,0))</f>
        <v>No</v>
      </c>
      <c r="CI135" s="192">
        <f t="shared" si="68"/>
        <v>0</v>
      </c>
      <c r="CJ135" s="192" t="str">
        <f>INDEX('[2]Tank Cleaning Status'!$R:$R, MATCH(E135,'[2]Tank Cleaning Status'!$E:$E,0))</f>
        <v>No</v>
      </c>
      <c r="CK135" s="192">
        <f t="shared" si="69"/>
        <v>0</v>
      </c>
      <c r="CL135" s="192">
        <f>INDEX('[2]Tank Cleaning Status'!$T:$T, MATCH(E135,'[2]Tank Cleaning Status'!$E:$E,0))</f>
        <v>0</v>
      </c>
      <c r="CM135" s="192">
        <f t="shared" si="70"/>
        <v>0</v>
      </c>
      <c r="CN135" s="192">
        <f>INDEX('[2]Tank Cleaning Status'!$V:$V, MATCH(E135,'[2]Tank Cleaning Status'!$E:$E,0))</f>
        <v>0</v>
      </c>
      <c r="CO135" s="192">
        <f t="shared" si="71"/>
        <v>0</v>
      </c>
      <c r="CP135" s="192">
        <f>INDEX('[2]Tank Cleaning Status'!$X:$X, MATCH(E135,'[2]Tank Cleaning Status'!$E:$E,0))</f>
        <v>0</v>
      </c>
      <c r="CQ135" s="207"/>
      <c r="CR135" s="192">
        <f t="shared" si="72"/>
        <v>0</v>
      </c>
      <c r="CS135" s="192" t="str">
        <f>INDEX('[2]Tank Cleaning Status'!$AA:$AA, MATCH(E135,'[2]Tank Cleaning Status'!$E:$E,0))</f>
        <v>No</v>
      </c>
      <c r="CT135" s="192">
        <f t="shared" si="73"/>
        <v>0</v>
      </c>
      <c r="CU135" s="192">
        <f>INDEX('[2]Tank Cleaning Status'!$AC:$AC, MATCH(E135,'[2]Tank Cleaning Status'!$E:$E,0))</f>
        <v>0</v>
      </c>
      <c r="CV135" s="207"/>
      <c r="CW135" s="192">
        <f t="shared" si="74"/>
        <v>0</v>
      </c>
      <c r="CX135" s="192" t="str">
        <f>INDEX('[2]Tank Cleaning Status'!$AF:$AF, MATCH(E135,'[2]Tank Cleaning Status'!$E:$E,0))</f>
        <v>No</v>
      </c>
      <c r="CY135" s="192">
        <f t="shared" si="75"/>
        <v>0</v>
      </c>
      <c r="CZ135" s="192">
        <f>INDEX('[2]Tank Cleaning Status'!$AH:$AH, MATCH(E135,'[2]Tank Cleaning Status'!$E:$E,0))</f>
        <v>0</v>
      </c>
      <c r="DA135" s="192"/>
      <c r="DB135" s="192">
        <f>INDEX('[2]Tank Cleaning Status'!$AJ:$AJ, MATCH(E135,'[2]Tank Cleaning Status'!$E:$E,0))</f>
        <v>0</v>
      </c>
    </row>
    <row r="136" spans="1:106" s="202" customFormat="1" x14ac:dyDescent="0.25">
      <c r="A136" s="248" t="str">
        <f>INDEX('[4]Handy -MR - LR2 Operators'!$H:$H,MATCH(E136,'[4]Handy -MR - LR2 Operators'!$B:$B,0))</f>
        <v>GGA</v>
      </c>
      <c r="B136" s="248" t="s">
        <v>429</v>
      </c>
      <c r="C136" s="137" t="s">
        <v>459</v>
      </c>
      <c r="D136" s="137">
        <v>9367736</v>
      </c>
      <c r="E136" s="140" t="s">
        <v>153</v>
      </c>
      <c r="F136" s="140"/>
      <c r="G136" s="238"/>
      <c r="H136" s="236">
        <f>IFERROR(INDEX(RemainingOnBoard_RAW!U:U,MATCH('IMO 2020_Operator''s Comment'!D136,RemainingOnBoard_RAW!B:B,0))," ")</f>
        <v>43780.5</v>
      </c>
      <c r="I136" s="186">
        <f>IFERROR(INDEX(RemainingOnBoard_RAW!V:V,MATCH('IMO 2020_Operator''s Comment'!D136,RemainingOnBoard_RAW!B:B,0))," ")</f>
        <v>402.7</v>
      </c>
      <c r="J136" s="201">
        <f>IFERROR(INDEX(RemainingOnBoard_RAW!W:W,MATCH('IMO 2020_Operator''s Comment'!D136,RemainingOnBoard_RAW!B:B,0)),"")</f>
        <v>0</v>
      </c>
      <c r="K136" s="201">
        <f>IFERROR(INDEX(RemainingOnBoard_RAW!X:X,MATCH('IMO 2020_Operator''s Comment'!D136,RemainingOnBoard_RAW!B:B,0)),"")</f>
        <v>0</v>
      </c>
      <c r="L136" s="201">
        <f>IFERROR(INDEX(RemainingOnBoard_RAW!Y:Y,MATCH('IMO 2020_Operator''s Comment'!D136,RemainingOnBoard_RAW!B:B,0)),"")</f>
        <v>218.4</v>
      </c>
      <c r="M136" s="201"/>
      <c r="N136" s="201">
        <f>IFERROR(INDEX(RemainingOnBoard_RAW!AJ:AJ,MATCH('IMO 2020_Operator''s Comment'!D136,RemainingOnBoard_RAW!B:B,0))," ")</f>
        <v>3553.9</v>
      </c>
      <c r="O136" s="201">
        <f>IFERROR(INDEX(RemainingOnBoard_RAW!AK:AK,MATCH('IMO 2020_Operator''s Comment'!D136,RemainingOnBoard_RAW!B:B,0))," ")</f>
        <v>0</v>
      </c>
      <c r="P136" s="201">
        <f>IFERROR(INDEX(RemainingOnBoard_RAW!AL:AL,MATCH('IMO 2020_Operator''s Comment'!D136,RemainingOnBoard_RAW!B:B,0))," ")</f>
        <v>0</v>
      </c>
      <c r="Q136" s="201">
        <f>IFERROR(INDEX(RemainingOnBoard_RAW!AM:AM,MATCH('IMO 2020_Operator''s Comment'!D136,RemainingOnBoard_RAW!B:B,0))," ")</f>
        <v>588.20000000000005</v>
      </c>
      <c r="S136" s="203">
        <v>0.45</v>
      </c>
      <c r="T136" s="203">
        <v>0.05</v>
      </c>
      <c r="U136" s="203">
        <v>0.17499999999999999</v>
      </c>
      <c r="V136" s="203">
        <v>0.32500000000000001</v>
      </c>
      <c r="X136" s="204">
        <f>INDEX(MR!T:T,MATCH('IMO 2020_Operator''s Comment'!E136,MR!C:C,0))</f>
        <v>4.2549200432708796</v>
      </c>
      <c r="Y136" s="204">
        <f>INDEX(MR!U:U,MATCH('IMO 2020_Operator''s Comment'!E136,MR!C:C,0))</f>
        <v>25.240920043270879</v>
      </c>
      <c r="Z136" s="204">
        <f>INDEX(MR!V:V,MATCH('IMO 2020_Operator''s Comment'!E136,MR!C:C,0))</f>
        <v>21.692842676163949</v>
      </c>
      <c r="AA136" s="204">
        <f>INDEX(MR!W:W,MATCH('IMO 2020_Operator''s Comment'!E136,MR!C:C,0))</f>
        <v>22.086322889851459</v>
      </c>
      <c r="AB136" s="204">
        <f t="shared" si="43"/>
        <v>14.151062429165854</v>
      </c>
      <c r="AC136" s="204">
        <f>IFERROR(INDEX('Monthly_Consumption _Trend'!R:R,MATCH('IMO 2020_Operator''s Comment'!D136,'Monthly_Consumption _Trend'!D:D,0))/30,"")</f>
        <v>11.506333333333334</v>
      </c>
      <c r="AD136" s="204">
        <f t="shared" si="45"/>
        <v>11.506333333333334</v>
      </c>
      <c r="AF136" s="205">
        <f t="shared" si="58"/>
        <v>0.85799473696917017</v>
      </c>
      <c r="AG136" s="205">
        <f t="shared" si="44"/>
        <v>0.14200526303082983</v>
      </c>
      <c r="AH136" s="205"/>
      <c r="AI136" s="205"/>
      <c r="AJ136" s="204">
        <f t="shared" si="46"/>
        <v>1058.5826666666667</v>
      </c>
      <c r="AK136" s="204">
        <f t="shared" si="47"/>
        <v>701.88633333333337</v>
      </c>
      <c r="AL136" s="204">
        <f t="shared" si="48"/>
        <v>356.69633333333337</v>
      </c>
      <c r="AM136" s="204">
        <f t="shared" si="49"/>
        <v>172.595</v>
      </c>
      <c r="AN136" s="206">
        <v>3</v>
      </c>
      <c r="AO136" s="264" t="s">
        <v>708</v>
      </c>
      <c r="AP136" s="264">
        <v>1</v>
      </c>
      <c r="AQ136" s="264">
        <v>1</v>
      </c>
      <c r="AR136" s="269"/>
      <c r="AT136" s="204">
        <f t="shared" si="50"/>
        <v>356.69633333333337</v>
      </c>
      <c r="AU136" s="204">
        <f t="shared" si="51"/>
        <v>230.12666666666667</v>
      </c>
      <c r="AV136" s="204">
        <f t="shared" si="52"/>
        <v>172.595</v>
      </c>
      <c r="AW136" s="207" t="s">
        <v>529</v>
      </c>
      <c r="AY136" s="207" t="str">
        <f t="shared" si="63"/>
        <v>High Stock</v>
      </c>
      <c r="AZ136" s="207" t="str">
        <f t="shared" si="63"/>
        <v>High Stock</v>
      </c>
      <c r="BA136" s="207" t="str">
        <f t="shared" si="63"/>
        <v>High Stock</v>
      </c>
      <c r="BC136" s="191">
        <f t="shared" si="53"/>
        <v>46.003666666666618</v>
      </c>
      <c r="BD136" s="191">
        <f t="shared" si="53"/>
        <v>172.57333333333332</v>
      </c>
      <c r="BE136" s="191">
        <f t="shared" si="54"/>
        <v>230.10499999999999</v>
      </c>
      <c r="BF136" s="140" t="s">
        <v>1060</v>
      </c>
      <c r="BH136" s="288">
        <v>464</v>
      </c>
      <c r="BI136" s="286" t="s">
        <v>612</v>
      </c>
      <c r="BJ136" s="288">
        <v>294</v>
      </c>
      <c r="BK136" s="286" t="s">
        <v>612</v>
      </c>
      <c r="BL136" s="287">
        <f t="shared" ref="BL136:BL141" si="76">BJ136</f>
        <v>294</v>
      </c>
      <c r="BM136" s="286" t="s">
        <v>612</v>
      </c>
      <c r="BN136" s="288"/>
      <c r="BO136" s="288"/>
      <c r="BP136" s="288"/>
      <c r="BQ136" s="288"/>
      <c r="BR136" s="288"/>
      <c r="BS136" s="288"/>
      <c r="BT136" s="286" t="s">
        <v>612</v>
      </c>
      <c r="BU136" s="288"/>
      <c r="BV136" s="288"/>
      <c r="BX136" s="288"/>
      <c r="BY136" s="286" t="s">
        <v>612</v>
      </c>
      <c r="BZ136" s="288"/>
      <c r="CA136" s="288"/>
      <c r="CB136" s="288"/>
      <c r="CC136" s="288"/>
      <c r="CG136" s="192">
        <f t="shared" si="67"/>
        <v>0</v>
      </c>
      <c r="CH136" s="192" t="str">
        <f>INDEX('[2]Tank Cleaning Status'!$P:$P, MATCH(E136,'[2]Tank Cleaning Status'!$E:$E,0))</f>
        <v>No</v>
      </c>
      <c r="CI136" s="192">
        <f t="shared" si="68"/>
        <v>0</v>
      </c>
      <c r="CJ136" s="192" t="str">
        <f>INDEX('[2]Tank Cleaning Status'!$R:$R, MATCH(E136,'[2]Tank Cleaning Status'!$E:$E,0))</f>
        <v>No</v>
      </c>
      <c r="CK136" s="192">
        <f t="shared" si="69"/>
        <v>0</v>
      </c>
      <c r="CL136" s="192" t="str">
        <f>INDEX('[2]Tank Cleaning Status'!$T:$T, MATCH(E136,'[2]Tank Cleaning Status'!$E:$E,0))</f>
        <v>No</v>
      </c>
      <c r="CM136" s="192">
        <f t="shared" si="70"/>
        <v>0</v>
      </c>
      <c r="CN136" s="192">
        <f>INDEX('[2]Tank Cleaning Status'!$V:$V, MATCH(E136,'[2]Tank Cleaning Status'!$E:$E,0))</f>
        <v>0</v>
      </c>
      <c r="CO136" s="192">
        <f t="shared" si="71"/>
        <v>0</v>
      </c>
      <c r="CP136" s="192">
        <f>INDEX('[2]Tank Cleaning Status'!$X:$X, MATCH(E136,'[2]Tank Cleaning Status'!$E:$E,0))</f>
        <v>0</v>
      </c>
      <c r="CQ136" s="207"/>
      <c r="CR136" s="192">
        <f t="shared" si="72"/>
        <v>0</v>
      </c>
      <c r="CS136" s="192" t="str">
        <f>INDEX('[2]Tank Cleaning Status'!$AA:$AA, MATCH(E136,'[2]Tank Cleaning Status'!$E:$E,0))</f>
        <v>No</v>
      </c>
      <c r="CT136" s="192">
        <f t="shared" si="73"/>
        <v>0</v>
      </c>
      <c r="CU136" s="192">
        <f>INDEX('[2]Tank Cleaning Status'!$AC:$AC, MATCH(E136,'[2]Tank Cleaning Status'!$E:$E,0))</f>
        <v>0</v>
      </c>
      <c r="CV136" s="207"/>
      <c r="CW136" s="192">
        <f t="shared" si="74"/>
        <v>0</v>
      </c>
      <c r="CX136" s="192" t="str">
        <f>INDEX('[2]Tank Cleaning Status'!$AF:$AF, MATCH(E136,'[2]Tank Cleaning Status'!$E:$E,0))</f>
        <v>No</v>
      </c>
      <c r="CY136" s="192">
        <f t="shared" si="75"/>
        <v>0</v>
      </c>
      <c r="CZ136" s="192">
        <f>INDEX('[2]Tank Cleaning Status'!$AH:$AH, MATCH(E136,'[2]Tank Cleaning Status'!$E:$E,0))</f>
        <v>0</v>
      </c>
      <c r="DA136" s="192"/>
      <c r="DB136" s="192">
        <f>INDEX('[2]Tank Cleaning Status'!$AJ:$AJ, MATCH(E136,'[2]Tank Cleaning Status'!$E:$E,0))</f>
        <v>0</v>
      </c>
    </row>
    <row r="137" spans="1:106" s="202" customFormat="1" x14ac:dyDescent="0.25">
      <c r="A137" s="248" t="s">
        <v>1074</v>
      </c>
      <c r="B137" s="248" t="s">
        <v>429</v>
      </c>
      <c r="C137" s="137" t="s">
        <v>391</v>
      </c>
      <c r="D137" s="137">
        <v>9310707</v>
      </c>
      <c r="E137" s="140" t="s">
        <v>155</v>
      </c>
      <c r="F137" s="140"/>
      <c r="G137" s="238"/>
      <c r="H137" s="236">
        <f>IFERROR(INDEX(RemainingOnBoard_RAW!U:U,MATCH('IMO 2020_Operator''s Comment'!D137,RemainingOnBoard_RAW!B:B,0))," ")</f>
        <v>43778.75</v>
      </c>
      <c r="I137" s="186">
        <f>IFERROR(INDEX(RemainingOnBoard_RAW!V:V,MATCH('IMO 2020_Operator''s Comment'!D137,RemainingOnBoard_RAW!B:B,0))," ")</f>
        <v>183.29</v>
      </c>
      <c r="J137" s="201">
        <f>IFERROR(INDEX(RemainingOnBoard_RAW!W:W,MATCH('IMO 2020_Operator''s Comment'!D137,RemainingOnBoard_RAW!B:B,0)),"")</f>
        <v>0</v>
      </c>
      <c r="K137" s="201">
        <f>IFERROR(INDEX(RemainingOnBoard_RAW!X:X,MATCH('IMO 2020_Operator''s Comment'!D137,RemainingOnBoard_RAW!B:B,0)),"")</f>
        <v>0</v>
      </c>
      <c r="L137" s="201">
        <f>IFERROR(INDEX(RemainingOnBoard_RAW!Y:Y,MATCH('IMO 2020_Operator''s Comment'!D137,RemainingOnBoard_RAW!B:B,0)),"")</f>
        <v>206.43</v>
      </c>
      <c r="M137" s="201"/>
      <c r="N137" s="201">
        <f>IFERROR(INDEX(RemainingOnBoard_RAW!AJ:AJ,MATCH('IMO 2020_Operator''s Comment'!D137,RemainingOnBoard_RAW!B:B,0))," ")</f>
        <v>839.61</v>
      </c>
      <c r="O137" s="201">
        <f>IFERROR(INDEX(RemainingOnBoard_RAW!AK:AK,MATCH('IMO 2020_Operator''s Comment'!D137,RemainingOnBoard_RAW!B:B,0))," ")</f>
        <v>0</v>
      </c>
      <c r="P137" s="201">
        <f>IFERROR(INDEX(RemainingOnBoard_RAW!AL:AL,MATCH('IMO 2020_Operator''s Comment'!D137,RemainingOnBoard_RAW!B:B,0))," ")</f>
        <v>0</v>
      </c>
      <c r="Q137" s="201">
        <f>IFERROR(INDEX(RemainingOnBoard_RAW!AM:AM,MATCH('IMO 2020_Operator''s Comment'!D137,RemainingOnBoard_RAW!B:B,0))," ")</f>
        <v>158.07</v>
      </c>
      <c r="S137" s="203">
        <v>0.45</v>
      </c>
      <c r="T137" s="203">
        <v>0.05</v>
      </c>
      <c r="U137" s="203">
        <v>0.17499999999999999</v>
      </c>
      <c r="V137" s="203">
        <v>0.32500000000000001</v>
      </c>
      <c r="X137" s="204">
        <f>INDEX(MR!T:T,MATCH('IMO 2020_Operator''s Comment'!E137,MR!C:C,0))</f>
        <v>4.0066225424699367</v>
      </c>
      <c r="Y137" s="204">
        <f>INDEX(MR!U:U,MATCH('IMO 2020_Operator''s Comment'!E137,MR!C:C,0))</f>
        <v>26.445422542469938</v>
      </c>
      <c r="Z137" s="204">
        <f>INDEX(MR!V:V,MATCH('IMO 2020_Operator''s Comment'!E137,MR!C:C,0))</f>
        <v>34.901791953667029</v>
      </c>
      <c r="AA137" s="204">
        <f>INDEX(MR!W:W,MATCH('IMO 2020_Operator''s Comment'!E137,MR!C:C,0))</f>
        <v>35.504326538550515</v>
      </c>
      <c r="AB137" s="204">
        <f t="shared" si="43"/>
        <v>20.771970988155616</v>
      </c>
      <c r="AC137" s="204">
        <f>IFERROR(INDEX('Monthly_Consumption _Trend'!R:R,MATCH('IMO 2020_Operator''s Comment'!D137,'Monthly_Consumption _Trend'!D:D,0))/30,"")</f>
        <v>11.191000000000001</v>
      </c>
      <c r="AD137" s="204">
        <f t="shared" si="45"/>
        <v>11.191000000000001</v>
      </c>
      <c r="AF137" s="205">
        <f t="shared" si="58"/>
        <v>0.84156242482559529</v>
      </c>
      <c r="AG137" s="205">
        <f t="shared" si="44"/>
        <v>0.15843757517440471</v>
      </c>
      <c r="AH137" s="205"/>
      <c r="AI137" s="205"/>
      <c r="AJ137" s="204">
        <f t="shared" si="46"/>
        <v>1029.5720000000001</v>
      </c>
      <c r="AK137" s="204">
        <f t="shared" si="47"/>
        <v>682.65100000000007</v>
      </c>
      <c r="AL137" s="204">
        <f t="shared" si="48"/>
        <v>346.92100000000005</v>
      </c>
      <c r="AM137" s="204">
        <f t="shared" si="49"/>
        <v>167.86500000000001</v>
      </c>
      <c r="AN137" s="206">
        <v>3</v>
      </c>
      <c r="AO137" s="264" t="s">
        <v>707</v>
      </c>
      <c r="AP137" s="264">
        <v>1</v>
      </c>
      <c r="AQ137" s="264">
        <v>1</v>
      </c>
      <c r="AR137" s="269"/>
      <c r="AT137" s="204">
        <f t="shared" si="50"/>
        <v>346.92100000000005</v>
      </c>
      <c r="AU137" s="204">
        <f t="shared" si="51"/>
        <v>223.82000000000002</v>
      </c>
      <c r="AV137" s="204">
        <f t="shared" si="52"/>
        <v>167.86500000000001</v>
      </c>
      <c r="AW137" s="207" t="s">
        <v>529</v>
      </c>
      <c r="AY137" s="207" t="str">
        <f t="shared" si="63"/>
        <v>Okay</v>
      </c>
      <c r="AZ137" s="207" t="str">
        <f t="shared" si="63"/>
        <v>Okay</v>
      </c>
      <c r="BA137" s="207" t="str">
        <f t="shared" si="63"/>
        <v>High Stock</v>
      </c>
      <c r="BC137" s="191">
        <f t="shared" si="53"/>
        <v>0</v>
      </c>
      <c r="BD137" s="191">
        <f t="shared" si="53"/>
        <v>0</v>
      </c>
      <c r="BE137" s="191">
        <f t="shared" si="54"/>
        <v>15.424999999999983</v>
      </c>
      <c r="BF137" s="140" t="s">
        <v>938</v>
      </c>
      <c r="BH137" s="288">
        <v>656</v>
      </c>
      <c r="BI137" s="286" t="s">
        <v>612</v>
      </c>
      <c r="BJ137" s="288">
        <v>324</v>
      </c>
      <c r="BK137" s="286" t="s">
        <v>612</v>
      </c>
      <c r="BL137" s="287">
        <f t="shared" si="76"/>
        <v>324</v>
      </c>
      <c r="BM137" s="286" t="s">
        <v>612</v>
      </c>
      <c r="BN137" s="288"/>
      <c r="BO137" s="288"/>
      <c r="BP137" s="288"/>
      <c r="BQ137" s="288"/>
      <c r="BR137" s="288"/>
      <c r="BS137" s="288"/>
      <c r="BT137" s="286" t="s">
        <v>612</v>
      </c>
      <c r="BU137" s="288"/>
      <c r="BV137" s="288"/>
      <c r="BX137" s="288"/>
      <c r="BY137" s="286" t="s">
        <v>612</v>
      </c>
      <c r="BZ137" s="288"/>
      <c r="CA137" s="288"/>
      <c r="CB137" s="288"/>
      <c r="CC137" s="288"/>
      <c r="CG137" s="192">
        <f t="shared" si="67"/>
        <v>0</v>
      </c>
      <c r="CH137" s="192" t="str">
        <f>INDEX('[2]Tank Cleaning Status'!$P:$P, MATCH(E137,'[2]Tank Cleaning Status'!$E:$E,0))</f>
        <v>No</v>
      </c>
      <c r="CI137" s="192">
        <f t="shared" si="68"/>
        <v>0</v>
      </c>
      <c r="CJ137" s="192" t="str">
        <f>INDEX('[2]Tank Cleaning Status'!$R:$R, MATCH(E137,'[2]Tank Cleaning Status'!$E:$E,0))</f>
        <v>No</v>
      </c>
      <c r="CK137" s="192">
        <f t="shared" si="69"/>
        <v>0</v>
      </c>
      <c r="CL137" s="192" t="str">
        <f>INDEX('[2]Tank Cleaning Status'!$T:$T, MATCH(E137,'[2]Tank Cleaning Status'!$E:$E,0))</f>
        <v>No</v>
      </c>
      <c r="CM137" s="192">
        <f t="shared" si="70"/>
        <v>0</v>
      </c>
      <c r="CN137" s="192">
        <f>INDEX('[2]Tank Cleaning Status'!$V:$V, MATCH(E137,'[2]Tank Cleaning Status'!$E:$E,0))</f>
        <v>0</v>
      </c>
      <c r="CO137" s="192">
        <f t="shared" si="71"/>
        <v>0</v>
      </c>
      <c r="CP137" s="192">
        <f>INDEX('[2]Tank Cleaning Status'!$X:$X, MATCH(E137,'[2]Tank Cleaning Status'!$E:$E,0))</f>
        <v>0</v>
      </c>
      <c r="CQ137" s="207"/>
      <c r="CR137" s="192">
        <f t="shared" si="72"/>
        <v>0</v>
      </c>
      <c r="CS137" s="192" t="str">
        <f>INDEX('[2]Tank Cleaning Status'!$AA:$AA, MATCH(E137,'[2]Tank Cleaning Status'!$E:$E,0))</f>
        <v>No</v>
      </c>
      <c r="CT137" s="192">
        <f t="shared" si="73"/>
        <v>0</v>
      </c>
      <c r="CU137" s="192">
        <f>INDEX('[2]Tank Cleaning Status'!$AC:$AC, MATCH(E137,'[2]Tank Cleaning Status'!$E:$E,0))</f>
        <v>0</v>
      </c>
      <c r="CV137" s="207"/>
      <c r="CW137" s="192">
        <f t="shared" si="74"/>
        <v>0</v>
      </c>
      <c r="CX137" s="192" t="str">
        <f>INDEX('[2]Tank Cleaning Status'!$AF:$AF, MATCH(E137,'[2]Tank Cleaning Status'!$E:$E,0))</f>
        <v>No</v>
      </c>
      <c r="CY137" s="192">
        <f t="shared" si="75"/>
        <v>0</v>
      </c>
      <c r="CZ137" s="192">
        <f>INDEX('[2]Tank Cleaning Status'!$AH:$AH, MATCH(E137,'[2]Tank Cleaning Status'!$E:$E,0))</f>
        <v>0</v>
      </c>
      <c r="DA137" s="192"/>
      <c r="DB137" s="192">
        <f>INDEX('[2]Tank Cleaning Status'!$AJ:$AJ, MATCH(E137,'[2]Tank Cleaning Status'!$E:$E,0))</f>
        <v>0</v>
      </c>
    </row>
    <row r="138" spans="1:106" ht="26.25" x14ac:dyDescent="0.25">
      <c r="A138" s="248" t="str">
        <f>INDEX('[4]Handy -MR - LR2 Operators'!$H:$H,MATCH(E138,'[4]Handy -MR - LR2 Operators'!$B:$B,0))</f>
        <v>NSR</v>
      </c>
      <c r="B138" s="248" t="s">
        <v>429</v>
      </c>
      <c r="C138" s="137" t="s">
        <v>670</v>
      </c>
      <c r="D138" s="137">
        <v>9590905</v>
      </c>
      <c r="E138" s="140" t="s">
        <v>641</v>
      </c>
      <c r="F138" s="140" t="str">
        <f>INDEX('[5]TC IN Sheet - CONSOLIDATED'!$C:$C,MATCH(E138,'[5]TC IN Sheet - CONSOLIDATED'!$B:$B,0))</f>
        <v>Maxim Sunlight S.A</v>
      </c>
      <c r="G138" s="238">
        <v>44440</v>
      </c>
      <c r="H138" s="236">
        <f>IFERROR(INDEX(RemainingOnBoard_RAW!U:U,MATCH('IMO 2020_Operator''s Comment'!D138,RemainingOnBoard_RAW!B:B,0))," ")</f>
        <v>43775.166666666664</v>
      </c>
      <c r="I138" s="186">
        <f>IFERROR(INDEX(RemainingOnBoard_RAW!V:V,MATCH('IMO 2020_Operator''s Comment'!D138,RemainingOnBoard_RAW!B:B,0))," ")</f>
        <v>428.3</v>
      </c>
      <c r="J138" s="201">
        <f>IFERROR(INDEX(RemainingOnBoard_RAW!W:W,MATCH('IMO 2020_Operator''s Comment'!D138,RemainingOnBoard_RAW!B:B,0)),"")</f>
        <v>328</v>
      </c>
      <c r="K138" s="201">
        <f>IFERROR(INDEX(RemainingOnBoard_RAW!X:X,MATCH('IMO 2020_Operator''s Comment'!D138,RemainingOnBoard_RAW!B:B,0)),"")</f>
        <v>0</v>
      </c>
      <c r="L138" s="201">
        <f>IFERROR(INDEX(RemainingOnBoard_RAW!Y:Y,MATCH('IMO 2020_Operator''s Comment'!D138,RemainingOnBoard_RAW!B:B,0)),"")</f>
        <v>219.5</v>
      </c>
      <c r="M138" s="201"/>
      <c r="N138" s="201">
        <f>IFERROR(INDEX(RemainingOnBoard_RAW!AJ:AJ,MATCH('IMO 2020_Operator''s Comment'!D138,RemainingOnBoard_RAW!B:B,0))," ")</f>
        <v>4561.45</v>
      </c>
      <c r="O138" s="201">
        <f>IFERROR(INDEX(RemainingOnBoard_RAW!AK:AK,MATCH('IMO 2020_Operator''s Comment'!D138,RemainingOnBoard_RAW!B:B,0))," ")</f>
        <v>0</v>
      </c>
      <c r="P138" s="201">
        <f>IFERROR(INDEX(RemainingOnBoard_RAW!AL:AL,MATCH('IMO 2020_Operator''s Comment'!D138,RemainingOnBoard_RAW!B:B,0))," ")</f>
        <v>0</v>
      </c>
      <c r="Q138" s="201">
        <f>IFERROR(INDEX(RemainingOnBoard_RAW!AM:AM,MATCH('IMO 2020_Operator''s Comment'!D138,RemainingOnBoard_RAW!B:B,0))," ")</f>
        <v>681.3</v>
      </c>
      <c r="R138" s="202"/>
      <c r="S138" s="203">
        <v>0.45</v>
      </c>
      <c r="T138" s="203">
        <v>0.05</v>
      </c>
      <c r="U138" s="203">
        <v>0.17499999999999999</v>
      </c>
      <c r="V138" s="203">
        <v>0.32500000000000001</v>
      </c>
      <c r="W138" s="202"/>
      <c r="X138" s="204">
        <f>INDEX(MR!T:T,MATCH('IMO 2020_Operator''s Comment'!E138,MR!C:C,0))</f>
        <v>3.61960010254632</v>
      </c>
      <c r="Y138" s="204">
        <f>INDEX(MR!U:U,MATCH('IMO 2020_Operator''s Comment'!E138,MR!C:C,0))</f>
        <v>20.836560102546322</v>
      </c>
      <c r="Z138" s="204">
        <f>INDEX(MR!V:V,MATCH('IMO 2020_Operator''s Comment'!E138,MR!C:C,0))</f>
        <v>23.892412969457016</v>
      </c>
      <c r="AA138" s="204">
        <f>INDEX(MR!W:W,MATCH('IMO 2020_Operator''s Comment'!E138,MR!C:C,0))</f>
        <v>24.722172125434273</v>
      </c>
      <c r="AB138" s="204">
        <f t="shared" si="43"/>
        <v>14.886526261694277</v>
      </c>
      <c r="AC138" s="204">
        <f>IFERROR(INDEX('Monthly_Consumption _Trend'!R:R,MATCH('IMO 2020_Operator''s Comment'!D138,'Monthly_Consumption _Trend'!D:D,0))/30,"")</f>
        <v>14.945833333333333</v>
      </c>
      <c r="AD138" s="204">
        <f t="shared" si="45"/>
        <v>14.886526261694277</v>
      </c>
      <c r="AE138" s="202"/>
      <c r="AF138" s="205">
        <f t="shared" si="58"/>
        <v>0.87004911544513852</v>
      </c>
      <c r="AG138" s="205">
        <f t="shared" si="44"/>
        <v>0.12995088455486148</v>
      </c>
      <c r="AH138" s="205"/>
      <c r="AI138" s="205"/>
      <c r="AJ138" s="204">
        <f t="shared" si="46"/>
        <v>1369.5604160758735</v>
      </c>
      <c r="AK138" s="204">
        <f t="shared" si="47"/>
        <v>908.07810196335083</v>
      </c>
      <c r="AL138" s="204">
        <f t="shared" si="48"/>
        <v>461.4823141125226</v>
      </c>
      <c r="AM138" s="204">
        <f t="shared" si="49"/>
        <v>223.29789392541414</v>
      </c>
      <c r="AN138" s="206">
        <v>3</v>
      </c>
      <c r="AO138" s="264" t="s">
        <v>711</v>
      </c>
      <c r="AP138" s="264">
        <v>1</v>
      </c>
      <c r="AQ138" s="264">
        <v>1</v>
      </c>
      <c r="AR138" s="269"/>
      <c r="AS138" s="202"/>
      <c r="AT138" s="204">
        <f t="shared" si="50"/>
        <v>461.4823141125226</v>
      </c>
      <c r="AU138" s="204">
        <f t="shared" si="51"/>
        <v>297.73052523388554</v>
      </c>
      <c r="AV138" s="204">
        <f t="shared" si="52"/>
        <v>223.29789392541414</v>
      </c>
      <c r="AW138" s="207" t="s">
        <v>529</v>
      </c>
      <c r="AX138" s="202"/>
      <c r="AY138" s="207" t="str">
        <f t="shared" si="63"/>
        <v>Okay</v>
      </c>
      <c r="AZ138" s="207" t="str">
        <f t="shared" si="63"/>
        <v>High Stock</v>
      </c>
      <c r="BA138" s="207" t="str">
        <f t="shared" si="63"/>
        <v>High Stock</v>
      </c>
      <c r="BB138" s="202"/>
      <c r="BC138" s="191">
        <f t="shared" si="53"/>
        <v>0</v>
      </c>
      <c r="BD138" s="191">
        <f t="shared" si="53"/>
        <v>130.56947476611447</v>
      </c>
      <c r="BE138" s="191">
        <f t="shared" si="54"/>
        <v>205.00210607458587</v>
      </c>
      <c r="BF138" s="264" t="s">
        <v>1071</v>
      </c>
      <c r="BH138" s="288">
        <v>738</v>
      </c>
      <c r="BI138" s="286" t="s">
        <v>612</v>
      </c>
      <c r="BJ138" s="288">
        <v>406</v>
      </c>
      <c r="BK138" s="286" t="s">
        <v>612</v>
      </c>
      <c r="BL138" s="287">
        <f t="shared" si="76"/>
        <v>406</v>
      </c>
      <c r="BM138" s="286" t="s">
        <v>612</v>
      </c>
      <c r="BN138" s="288"/>
      <c r="BO138" s="288"/>
      <c r="BP138" s="288"/>
      <c r="BQ138" s="288"/>
      <c r="BR138" s="288"/>
      <c r="BS138" s="288"/>
      <c r="BT138" s="286" t="s">
        <v>612</v>
      </c>
      <c r="BU138" s="288"/>
      <c r="BV138" s="288"/>
      <c r="BX138" s="288"/>
      <c r="BY138" s="286" t="s">
        <v>612</v>
      </c>
      <c r="BZ138" s="288"/>
      <c r="CA138" s="288"/>
      <c r="CB138" s="288"/>
      <c r="CC138" s="288"/>
      <c r="CG138" s="192">
        <f t="shared" si="67"/>
        <v>0</v>
      </c>
      <c r="CH138" s="192" t="str">
        <f>INDEX('[2]Tank Cleaning Status'!$P:$P, MATCH(E138,'[2]Tank Cleaning Status'!$E:$E,0))</f>
        <v>No</v>
      </c>
      <c r="CI138" s="192">
        <f t="shared" si="68"/>
        <v>0</v>
      </c>
      <c r="CJ138" s="192" t="str">
        <f>INDEX('[2]Tank Cleaning Status'!$R:$R, MATCH(E138,'[2]Tank Cleaning Status'!$E:$E,0))</f>
        <v>No</v>
      </c>
      <c r="CK138" s="192">
        <f t="shared" si="69"/>
        <v>0</v>
      </c>
      <c r="CL138" s="192" t="str">
        <f>INDEX('[2]Tank Cleaning Status'!$T:$T, MATCH(E138,'[2]Tank Cleaning Status'!$E:$E,0))</f>
        <v>No</v>
      </c>
      <c r="CM138" s="192">
        <f t="shared" si="70"/>
        <v>0</v>
      </c>
      <c r="CN138" s="192">
        <f>INDEX('[2]Tank Cleaning Status'!$V:$V, MATCH(E138,'[2]Tank Cleaning Status'!$E:$E,0))</f>
        <v>0</v>
      </c>
      <c r="CO138" s="192">
        <f t="shared" si="71"/>
        <v>0</v>
      </c>
      <c r="CP138" s="192">
        <f>INDEX('[2]Tank Cleaning Status'!$X:$X, MATCH(E138,'[2]Tank Cleaning Status'!$E:$E,0))</f>
        <v>0</v>
      </c>
      <c r="CQ138" s="312"/>
      <c r="CR138" s="192">
        <f t="shared" si="72"/>
        <v>0</v>
      </c>
      <c r="CS138" s="192" t="str">
        <f>INDEX('[2]Tank Cleaning Status'!$AA:$AA, MATCH(E138,'[2]Tank Cleaning Status'!$E:$E,0))</f>
        <v>No</v>
      </c>
      <c r="CT138" s="192">
        <f t="shared" si="73"/>
        <v>0</v>
      </c>
      <c r="CU138" s="192">
        <f>INDEX('[2]Tank Cleaning Status'!$AC:$AC, MATCH(E138,'[2]Tank Cleaning Status'!$E:$E,0))</f>
        <v>0</v>
      </c>
      <c r="CV138" s="312"/>
      <c r="CW138" s="192">
        <f t="shared" si="74"/>
        <v>0</v>
      </c>
      <c r="CX138" s="192" t="str">
        <f>INDEX('[2]Tank Cleaning Status'!$AF:$AF, MATCH(E138,'[2]Tank Cleaning Status'!$E:$E,0))</f>
        <v>No</v>
      </c>
      <c r="CY138" s="192">
        <f t="shared" si="75"/>
        <v>0</v>
      </c>
      <c r="CZ138" s="192">
        <f>INDEX('[2]Tank Cleaning Status'!$AH:$AH, MATCH(E138,'[2]Tank Cleaning Status'!$E:$E,0))</f>
        <v>0</v>
      </c>
      <c r="DA138" s="192"/>
      <c r="DB138" s="192">
        <f>INDEX('[2]Tank Cleaning Status'!$AJ:$AJ, MATCH(E138,'[2]Tank Cleaning Status'!$E:$E,0))</f>
        <v>0</v>
      </c>
    </row>
    <row r="139" spans="1:106" s="202" customFormat="1" ht="51.75" x14ac:dyDescent="0.25">
      <c r="A139" s="248" t="str">
        <f>INDEX('[4]Handy -MR - LR2 Operators'!$H:$H,MATCH(E139,'[4]Handy -MR - LR2 Operators'!$B:$B,0))</f>
        <v>HKU</v>
      </c>
      <c r="B139" s="248" t="s">
        <v>429</v>
      </c>
      <c r="C139" s="137" t="s">
        <v>642</v>
      </c>
      <c r="D139" s="137">
        <v>9430284</v>
      </c>
      <c r="E139" s="140" t="s">
        <v>537</v>
      </c>
      <c r="F139" s="140"/>
      <c r="G139" s="238"/>
      <c r="H139" s="236">
        <f>IFERROR(INDEX(RemainingOnBoard_RAW!U:U,MATCH('IMO 2020_Operator''s Comment'!D139,RemainingOnBoard_RAW!B:B,0))," ")</f>
        <v>43780.166666666664</v>
      </c>
      <c r="I139" s="186">
        <f>IFERROR(INDEX(RemainingOnBoard_RAW!V:V,MATCH('IMO 2020_Operator''s Comment'!D139,RemainingOnBoard_RAW!B:B,0))," ")</f>
        <v>143.9</v>
      </c>
      <c r="J139" s="201">
        <f>IFERROR(INDEX(RemainingOnBoard_RAW!W:W,MATCH('IMO 2020_Operator''s Comment'!D139,RemainingOnBoard_RAW!B:B,0)),"")</f>
        <v>425.4</v>
      </c>
      <c r="K139" s="201">
        <f>IFERROR(INDEX(RemainingOnBoard_RAW!X:X,MATCH('IMO 2020_Operator''s Comment'!D139,RemainingOnBoard_RAW!B:B,0)),"")</f>
        <v>0</v>
      </c>
      <c r="L139" s="201">
        <f>IFERROR(INDEX(RemainingOnBoard_RAW!Y:Y,MATCH('IMO 2020_Operator''s Comment'!D139,RemainingOnBoard_RAW!B:B,0)),"")</f>
        <v>117.1</v>
      </c>
      <c r="M139" s="201"/>
      <c r="N139" s="201">
        <f>IFERROR(INDEX(RemainingOnBoard_RAW!AJ:AJ,MATCH('IMO 2020_Operator''s Comment'!D139,RemainingOnBoard_RAW!B:B,0))," ")</f>
        <v>2005.5889999999999</v>
      </c>
      <c r="O139" s="201">
        <f>IFERROR(INDEX(RemainingOnBoard_RAW!AK:AK,MATCH('IMO 2020_Operator''s Comment'!D139,RemainingOnBoard_RAW!B:B,0))," ")</f>
        <v>152.79</v>
      </c>
      <c r="P139" s="201">
        <f>IFERROR(INDEX(RemainingOnBoard_RAW!AL:AL,MATCH('IMO 2020_Operator''s Comment'!D139,RemainingOnBoard_RAW!B:B,0))," ")</f>
        <v>0</v>
      </c>
      <c r="Q139" s="201">
        <f>IFERROR(INDEX(RemainingOnBoard_RAW!AM:AM,MATCH('IMO 2020_Operator''s Comment'!D139,RemainingOnBoard_RAW!B:B,0))," ")</f>
        <v>212.643</v>
      </c>
      <c r="S139" s="203">
        <v>0.45</v>
      </c>
      <c r="T139" s="203">
        <v>0.05</v>
      </c>
      <c r="U139" s="203">
        <v>0.17499999999999999</v>
      </c>
      <c r="V139" s="203">
        <v>0.32500000000000001</v>
      </c>
      <c r="X139" s="204">
        <f>INDEX(MR!T:T,MATCH('IMO 2020_Operator''s Comment'!E139,MR!C:C,0))</f>
        <v>4.3713821016115251</v>
      </c>
      <c r="Y139" s="204">
        <f>INDEX(MR!U:U,MATCH('IMO 2020_Operator''s Comment'!E139,MR!C:C,0))</f>
        <v>21.788912851611528</v>
      </c>
      <c r="Z139" s="204">
        <f>INDEX(MR!V:V,MATCH('IMO 2020_Operator''s Comment'!E139,MR!C:C,0))</f>
        <v>38.143313152506607</v>
      </c>
      <c r="AA139" s="204">
        <f>INDEX(MR!W:W,MATCH('IMO 2020_Operator''s Comment'!E139,MR!C:C,0))</f>
        <v>39.63023746799432</v>
      </c>
      <c r="AB139" s="204">
        <f t="shared" si="43"/>
        <v>22.611474567092571</v>
      </c>
      <c r="AC139" s="204">
        <f>IFERROR(INDEX('Monthly_Consumption _Trend'!R:R,MATCH('IMO 2020_Operator''s Comment'!D139,'Monthly_Consumption _Trend'!D:D,0))/30,"")</f>
        <v>12.922593333333333</v>
      </c>
      <c r="AD139" s="204">
        <f t="shared" si="45"/>
        <v>12.922593333333333</v>
      </c>
      <c r="AF139" s="205">
        <f t="shared" si="58"/>
        <v>0.84587532296199697</v>
      </c>
      <c r="AG139" s="205">
        <f t="shared" si="44"/>
        <v>0.15412467703800303</v>
      </c>
      <c r="AH139" s="205"/>
      <c r="AI139" s="205"/>
      <c r="AJ139" s="204">
        <f t="shared" si="46"/>
        <v>1188.8785866666667</v>
      </c>
      <c r="AK139" s="204">
        <f t="shared" si="47"/>
        <v>788.27819333333332</v>
      </c>
      <c r="AL139" s="204">
        <f t="shared" si="48"/>
        <v>400.60039333333333</v>
      </c>
      <c r="AM139" s="204">
        <f t="shared" si="49"/>
        <v>193.8389</v>
      </c>
      <c r="AN139" s="206">
        <v>3</v>
      </c>
      <c r="AO139" s="264" t="s">
        <v>727</v>
      </c>
      <c r="AP139" s="264">
        <v>2</v>
      </c>
      <c r="AQ139" s="264">
        <v>2</v>
      </c>
      <c r="AR139" s="269">
        <v>0.85</v>
      </c>
      <c r="AT139" s="204">
        <f t="shared" si="50"/>
        <v>400.60039333333333</v>
      </c>
      <c r="AU139" s="204">
        <f t="shared" si="51"/>
        <v>258.45186666666666</v>
      </c>
      <c r="AV139" s="204">
        <f t="shared" si="52"/>
        <v>193.8389</v>
      </c>
      <c r="AW139" s="207"/>
      <c r="AY139" s="207" t="str">
        <f t="shared" si="63"/>
        <v>Okay</v>
      </c>
      <c r="AZ139" s="207" t="str">
        <f t="shared" si="63"/>
        <v>Okay</v>
      </c>
      <c r="BA139" s="207" t="str">
        <f t="shared" si="63"/>
        <v>Okay</v>
      </c>
      <c r="BC139" s="191">
        <f t="shared" si="53"/>
        <v>0</v>
      </c>
      <c r="BD139" s="191">
        <f t="shared" si="53"/>
        <v>0</v>
      </c>
      <c r="BE139" s="191">
        <f t="shared" si="54"/>
        <v>0</v>
      </c>
      <c r="BF139" s="264" t="s">
        <v>1009</v>
      </c>
      <c r="BH139" s="288">
        <v>478</v>
      </c>
      <c r="BI139" s="286" t="s">
        <v>612</v>
      </c>
      <c r="BJ139" s="288">
        <v>254</v>
      </c>
      <c r="BK139" s="286" t="s">
        <v>612</v>
      </c>
      <c r="BL139" s="287">
        <f t="shared" si="76"/>
        <v>254</v>
      </c>
      <c r="BM139" s="286" t="s">
        <v>612</v>
      </c>
      <c r="BN139" s="288"/>
      <c r="BO139" s="288"/>
      <c r="BP139" s="288"/>
      <c r="BQ139" s="288"/>
      <c r="BR139" s="288"/>
      <c r="BS139" s="288"/>
      <c r="BT139" s="286" t="s">
        <v>612</v>
      </c>
      <c r="BU139" s="288"/>
      <c r="BV139" s="286" t="s">
        <v>612</v>
      </c>
      <c r="BX139" s="288"/>
      <c r="BY139" s="286" t="s">
        <v>612</v>
      </c>
      <c r="BZ139" s="288"/>
      <c r="CA139" s="286" t="s">
        <v>612</v>
      </c>
      <c r="CB139" s="288"/>
      <c r="CC139" s="288"/>
      <c r="CG139" s="192">
        <f t="shared" si="67"/>
        <v>0</v>
      </c>
      <c r="CH139" s="192" t="str">
        <f>INDEX('[2]Tank Cleaning Status'!$P:$P, MATCH(E139,'[2]Tank Cleaning Status'!$E:$E,0))</f>
        <v>No</v>
      </c>
      <c r="CI139" s="192">
        <f t="shared" si="68"/>
        <v>0</v>
      </c>
      <c r="CJ139" s="192" t="str">
        <f>INDEX('[2]Tank Cleaning Status'!$R:$R, MATCH(E139,'[2]Tank Cleaning Status'!$E:$E,0))</f>
        <v>No</v>
      </c>
      <c r="CK139" s="192">
        <f t="shared" si="69"/>
        <v>0</v>
      </c>
      <c r="CL139" s="192" t="str">
        <f>INDEX('[2]Tank Cleaning Status'!$T:$T, MATCH(E139,'[2]Tank Cleaning Status'!$E:$E,0))</f>
        <v>No</v>
      </c>
      <c r="CM139" s="192">
        <f t="shared" si="70"/>
        <v>0</v>
      </c>
      <c r="CN139" s="192">
        <f>INDEX('[2]Tank Cleaning Status'!$V:$V, MATCH(E139,'[2]Tank Cleaning Status'!$E:$E,0))</f>
        <v>0</v>
      </c>
      <c r="CO139" s="192">
        <f t="shared" si="71"/>
        <v>0</v>
      </c>
      <c r="CP139" s="192">
        <f>INDEX('[2]Tank Cleaning Status'!$X:$X, MATCH(E139,'[2]Tank Cleaning Status'!$E:$E,0))</f>
        <v>0</v>
      </c>
      <c r="CQ139" s="207"/>
      <c r="CR139" s="192">
        <f t="shared" si="72"/>
        <v>0</v>
      </c>
      <c r="CS139" s="192" t="str">
        <f>INDEX('[2]Tank Cleaning Status'!$AA:$AA, MATCH(E139,'[2]Tank Cleaning Status'!$E:$E,0))</f>
        <v>No</v>
      </c>
      <c r="CT139" s="192">
        <f t="shared" si="73"/>
        <v>0</v>
      </c>
      <c r="CU139" s="192" t="str">
        <f>INDEX('[2]Tank Cleaning Status'!$AC:$AC, MATCH(E139,'[2]Tank Cleaning Status'!$E:$E,0))</f>
        <v>No</v>
      </c>
      <c r="CV139" s="207"/>
      <c r="CW139" s="192">
        <f t="shared" si="74"/>
        <v>0</v>
      </c>
      <c r="CX139" s="192" t="str">
        <f>INDEX('[2]Tank Cleaning Status'!$AF:$AF, MATCH(E139,'[2]Tank Cleaning Status'!$E:$E,0))</f>
        <v>No</v>
      </c>
      <c r="CY139" s="192">
        <f t="shared" si="75"/>
        <v>0</v>
      </c>
      <c r="CZ139" s="192" t="str">
        <f>INDEX('[2]Tank Cleaning Status'!$AH:$AH, MATCH(E139,'[2]Tank Cleaning Status'!$E:$E,0))</f>
        <v>No</v>
      </c>
      <c r="DA139" s="192"/>
      <c r="DB139" s="192">
        <f>INDEX('[2]Tank Cleaning Status'!$AJ:$AJ, MATCH(E139,'[2]Tank Cleaning Status'!$E:$E,0))</f>
        <v>0</v>
      </c>
    </row>
    <row r="140" spans="1:106" s="202" customFormat="1" ht="26.25" x14ac:dyDescent="0.25">
      <c r="A140" s="248" t="str">
        <f>INDEX('[4]Handy -MR - LR2 Operators'!$H:$H,MATCH(E140,'[4]Handy -MR - LR2 Operators'!$B:$B,0))</f>
        <v>MSA</v>
      </c>
      <c r="B140" s="248" t="s">
        <v>429</v>
      </c>
      <c r="C140" s="137" t="s">
        <v>642</v>
      </c>
      <c r="D140" s="137">
        <v>9430296</v>
      </c>
      <c r="E140" s="140" t="s">
        <v>535</v>
      </c>
      <c r="F140" s="140"/>
      <c r="G140" s="238"/>
      <c r="H140" s="236">
        <f>IFERROR(INDEX(RemainingOnBoard_RAW!U:U,MATCH('IMO 2020_Operator''s Comment'!D140,RemainingOnBoard_RAW!B:B,0))," ")</f>
        <v>43781.270833333336</v>
      </c>
      <c r="I140" s="186">
        <f>IFERROR(INDEX(RemainingOnBoard_RAW!V:V,MATCH('IMO 2020_Operator''s Comment'!D140,RemainingOnBoard_RAW!B:B,0))," ")</f>
        <v>473.39</v>
      </c>
      <c r="J140" s="201">
        <f>IFERROR(INDEX(RemainingOnBoard_RAW!W:W,MATCH('IMO 2020_Operator''s Comment'!D140,RemainingOnBoard_RAW!B:B,0)),"")</f>
        <v>0</v>
      </c>
      <c r="K140" s="201">
        <f>IFERROR(INDEX(RemainingOnBoard_RAW!X:X,MATCH('IMO 2020_Operator''s Comment'!D140,RemainingOnBoard_RAW!B:B,0)),"")</f>
        <v>0</v>
      </c>
      <c r="L140" s="201">
        <f>IFERROR(INDEX(RemainingOnBoard_RAW!Y:Y,MATCH('IMO 2020_Operator''s Comment'!D140,RemainingOnBoard_RAW!B:B,0)),"")</f>
        <v>40.9</v>
      </c>
      <c r="M140" s="201"/>
      <c r="N140" s="201">
        <f>IFERROR(INDEX(RemainingOnBoard_RAW!AJ:AJ,MATCH('IMO 2020_Operator''s Comment'!D140,RemainingOnBoard_RAW!B:B,0))," ")</f>
        <v>915.78</v>
      </c>
      <c r="O140" s="201">
        <f>IFERROR(INDEX(RemainingOnBoard_RAW!AK:AK,MATCH('IMO 2020_Operator''s Comment'!D140,RemainingOnBoard_RAW!B:B,0))," ")</f>
        <v>1027.884</v>
      </c>
      <c r="P140" s="201">
        <f>IFERROR(INDEX(RemainingOnBoard_RAW!AL:AL,MATCH('IMO 2020_Operator''s Comment'!D140,RemainingOnBoard_RAW!B:B,0))," ")</f>
        <v>0</v>
      </c>
      <c r="Q140" s="201">
        <f>IFERROR(INDEX(RemainingOnBoard_RAW!AM:AM,MATCH('IMO 2020_Operator''s Comment'!D140,RemainingOnBoard_RAW!B:B,0))," ")</f>
        <v>23.4</v>
      </c>
      <c r="S140" s="203">
        <v>0.45</v>
      </c>
      <c r="T140" s="203">
        <v>0.05</v>
      </c>
      <c r="U140" s="203">
        <v>0.17499999999999999</v>
      </c>
      <c r="V140" s="203">
        <v>0.32500000000000001</v>
      </c>
      <c r="X140" s="204">
        <f>INDEX(MR!T:T,MATCH('IMO 2020_Operator''s Comment'!E140,MR!C:C,0))</f>
        <v>3.9</v>
      </c>
      <c r="Y140" s="204">
        <f>INDEX(MR!U:U,MATCH('IMO 2020_Operator''s Comment'!E140,MR!C:C,0))</f>
        <v>21.32</v>
      </c>
      <c r="Z140" s="204">
        <f>INDEX(MR!V:V,MATCH('IMO 2020_Operator''s Comment'!E140,MR!C:C,0))</f>
        <v>26.819882266591534</v>
      </c>
      <c r="AA140" s="204">
        <f>INDEX(MR!W:W,MATCH('IMO 2020_Operator''s Comment'!E140,MR!C:C,0))</f>
        <v>27.404435743448229</v>
      </c>
      <c r="AB140" s="204">
        <f t="shared" ref="AB140:AB181" si="77">IFERROR(SUMPRODUCT(S140:V140,X140:AA140),"")</f>
        <v>16.420921013274192</v>
      </c>
      <c r="AC140" s="204">
        <f>IFERROR(INDEX('Monthly_Consumption _Trend'!R:R,MATCH('IMO 2020_Operator''s Comment'!D140,'Monthly_Consumption _Trend'!D:D,0))/30,"")</f>
        <v>8.6622222222222227</v>
      </c>
      <c r="AD140" s="204">
        <f t="shared" si="45"/>
        <v>8.6622222222222227</v>
      </c>
      <c r="AF140" s="205">
        <f t="shared" si="58"/>
        <v>0.46555678920462168</v>
      </c>
      <c r="AG140" s="205">
        <f t="shared" ref="AG140:AG181" si="78">IFERROR(1-AF140,"")</f>
        <v>0.53444321079537827</v>
      </c>
      <c r="AH140" s="205"/>
      <c r="AI140" s="205"/>
      <c r="AJ140" s="204">
        <f t="shared" si="46"/>
        <v>796.92444444444448</v>
      </c>
      <c r="AK140" s="204">
        <f t="shared" si="47"/>
        <v>528.39555555555557</v>
      </c>
      <c r="AL140" s="204">
        <f t="shared" si="48"/>
        <v>268.5288888888889</v>
      </c>
      <c r="AM140" s="204">
        <f t="shared" si="49"/>
        <v>129.93333333333334</v>
      </c>
      <c r="AN140" s="206">
        <v>3</v>
      </c>
      <c r="AO140" s="264" t="s">
        <v>713</v>
      </c>
      <c r="AP140" s="264">
        <v>2</v>
      </c>
      <c r="AQ140" s="264">
        <v>2</v>
      </c>
      <c r="AR140" s="269"/>
      <c r="AT140" s="204">
        <f t="shared" si="50"/>
        <v>268.5288888888889</v>
      </c>
      <c r="AU140" s="204">
        <f t="shared" si="51"/>
        <v>173.24444444444447</v>
      </c>
      <c r="AV140" s="204">
        <f t="shared" si="52"/>
        <v>129.93333333333334</v>
      </c>
      <c r="AW140" s="207" t="s">
        <v>529</v>
      </c>
      <c r="AY140" s="207" t="str">
        <f t="shared" si="63"/>
        <v>High Stock</v>
      </c>
      <c r="AZ140" s="207" t="str">
        <f t="shared" si="63"/>
        <v>High Stock</v>
      </c>
      <c r="BA140" s="207" t="str">
        <f t="shared" si="63"/>
        <v>High Stock</v>
      </c>
      <c r="BC140" s="191">
        <f t="shared" si="53"/>
        <v>204.86111111111109</v>
      </c>
      <c r="BD140" s="191">
        <f t="shared" si="53"/>
        <v>300.14555555555552</v>
      </c>
      <c r="BE140" s="191">
        <f t="shared" si="54"/>
        <v>343.45666666666665</v>
      </c>
      <c r="BF140" s="264" t="s">
        <v>1032</v>
      </c>
      <c r="BH140" s="288">
        <v>431</v>
      </c>
      <c r="BI140" s="286" t="s">
        <v>612</v>
      </c>
      <c r="BJ140" s="288">
        <v>228</v>
      </c>
      <c r="BK140" s="286" t="s">
        <v>612</v>
      </c>
      <c r="BL140" s="287">
        <f t="shared" si="76"/>
        <v>228</v>
      </c>
      <c r="BM140" s="286" t="s">
        <v>612</v>
      </c>
      <c r="BN140" s="288"/>
      <c r="BO140" s="288"/>
      <c r="BP140" s="288"/>
      <c r="BQ140" s="288"/>
      <c r="BR140" s="288"/>
      <c r="BS140" s="288"/>
      <c r="BT140" s="286" t="s">
        <v>612</v>
      </c>
      <c r="BU140" s="288"/>
      <c r="BV140" s="286" t="s">
        <v>612</v>
      </c>
      <c r="BX140" s="288"/>
      <c r="BY140" s="286" t="s">
        <v>612</v>
      </c>
      <c r="BZ140" s="288"/>
      <c r="CA140" s="286" t="s">
        <v>612</v>
      </c>
      <c r="CB140" s="288"/>
      <c r="CC140" s="288"/>
      <c r="CG140" s="192">
        <f t="shared" si="67"/>
        <v>0</v>
      </c>
      <c r="CH140" s="192" t="str">
        <f>INDEX('[2]Tank Cleaning Status'!$P:$P, MATCH(E140,'[2]Tank Cleaning Status'!$E:$E,0))</f>
        <v>No</v>
      </c>
      <c r="CI140" s="192">
        <f t="shared" si="68"/>
        <v>0</v>
      </c>
      <c r="CJ140" s="192" t="str">
        <f>INDEX('[2]Tank Cleaning Status'!$R:$R, MATCH(E140,'[2]Tank Cleaning Status'!$E:$E,0))</f>
        <v>No</v>
      </c>
      <c r="CK140" s="192">
        <f t="shared" si="69"/>
        <v>0</v>
      </c>
      <c r="CL140" s="192" t="str">
        <f>INDEX('[2]Tank Cleaning Status'!$T:$T, MATCH(E140,'[2]Tank Cleaning Status'!$E:$E,0))</f>
        <v>No</v>
      </c>
      <c r="CM140" s="192">
        <f t="shared" si="70"/>
        <v>0</v>
      </c>
      <c r="CN140" s="192">
        <f>INDEX('[2]Tank Cleaning Status'!$V:$V, MATCH(E140,'[2]Tank Cleaning Status'!$E:$E,0))</f>
        <v>0</v>
      </c>
      <c r="CO140" s="192">
        <f t="shared" si="71"/>
        <v>0</v>
      </c>
      <c r="CP140" s="192">
        <f>INDEX('[2]Tank Cleaning Status'!$X:$X, MATCH(E140,'[2]Tank Cleaning Status'!$E:$E,0))</f>
        <v>0</v>
      </c>
      <c r="CQ140" s="207"/>
      <c r="CR140" s="192">
        <f t="shared" si="72"/>
        <v>0</v>
      </c>
      <c r="CS140" s="192" t="str">
        <f>INDEX('[2]Tank Cleaning Status'!$AA:$AA, MATCH(E140,'[2]Tank Cleaning Status'!$E:$E,0))</f>
        <v>No</v>
      </c>
      <c r="CT140" s="192">
        <f t="shared" si="73"/>
        <v>0</v>
      </c>
      <c r="CU140" s="192" t="str">
        <f>INDEX('[2]Tank Cleaning Status'!$AC:$AC, MATCH(E140,'[2]Tank Cleaning Status'!$E:$E,0))</f>
        <v>No</v>
      </c>
      <c r="CV140" s="207"/>
      <c r="CW140" s="192">
        <f t="shared" si="74"/>
        <v>0</v>
      </c>
      <c r="CX140" s="192" t="str">
        <f>INDEX('[2]Tank Cleaning Status'!$AF:$AF, MATCH(E140,'[2]Tank Cleaning Status'!$E:$E,0))</f>
        <v>No</v>
      </c>
      <c r="CY140" s="192">
        <f t="shared" si="75"/>
        <v>0</v>
      </c>
      <c r="CZ140" s="192" t="str">
        <f>INDEX('[2]Tank Cleaning Status'!$AH:$AH, MATCH(E140,'[2]Tank Cleaning Status'!$E:$E,0))</f>
        <v>No</v>
      </c>
      <c r="DA140" s="192"/>
      <c r="DB140" s="192">
        <f>INDEX('[2]Tank Cleaning Status'!$AJ:$AJ, MATCH(E140,'[2]Tank Cleaning Status'!$E:$E,0))</f>
        <v>0</v>
      </c>
    </row>
    <row r="141" spans="1:106" ht="26.25" x14ac:dyDescent="0.25">
      <c r="A141" s="248" t="str">
        <f>INDEX('[4]Handy -MR - LR2 Operators'!$H:$H,MATCH(E141,'[4]Handy -MR - LR2 Operators'!$B:$B,0))</f>
        <v>PKU</v>
      </c>
      <c r="B141" s="248" t="s">
        <v>429</v>
      </c>
      <c r="C141" s="137" t="s">
        <v>670</v>
      </c>
      <c r="D141" s="137">
        <v>9430272</v>
      </c>
      <c r="E141" s="140" t="s">
        <v>539</v>
      </c>
      <c r="F141" s="140" t="str">
        <f>INDEX('[5]TC IN Sheet - CONSOLIDATED'!$C:$C,MATCH(E141,'[5]TC IN Sheet - CONSOLIDATED'!$B:$B,0))</f>
        <v>GH Prod VI LLC</v>
      </c>
      <c r="G141" s="238">
        <v>43968</v>
      </c>
      <c r="H141" s="236">
        <f>IFERROR(INDEX(RemainingOnBoard_RAW!U:U,MATCH('IMO 2020_Operator''s Comment'!D141,RemainingOnBoard_RAW!B:B,0))," ")</f>
        <v>43780.270833333336</v>
      </c>
      <c r="I141" s="186">
        <f>IFERROR(INDEX(RemainingOnBoard_RAW!V:V,MATCH('IMO 2020_Operator''s Comment'!D141,RemainingOnBoard_RAW!B:B,0))," ")</f>
        <v>387.7</v>
      </c>
      <c r="J141" s="201">
        <f>IFERROR(INDEX(RemainingOnBoard_RAW!W:W,MATCH('IMO 2020_Operator''s Comment'!D141,RemainingOnBoard_RAW!B:B,0)),"")</f>
        <v>0</v>
      </c>
      <c r="K141" s="201">
        <f>IFERROR(INDEX(RemainingOnBoard_RAW!X:X,MATCH('IMO 2020_Operator''s Comment'!D141,RemainingOnBoard_RAW!B:B,0)),"")</f>
        <v>0</v>
      </c>
      <c r="L141" s="201">
        <f>IFERROR(INDEX(RemainingOnBoard_RAW!Y:Y,MATCH('IMO 2020_Operator''s Comment'!D141,RemainingOnBoard_RAW!B:B,0)),"")</f>
        <v>121.8</v>
      </c>
      <c r="M141" s="201"/>
      <c r="N141" s="201">
        <f>IFERROR(INDEX(RemainingOnBoard_RAW!AJ:AJ,MATCH('IMO 2020_Operator''s Comment'!D141,RemainingOnBoard_RAW!B:B,0))," ")</f>
        <v>1431.4</v>
      </c>
      <c r="O141" s="201">
        <f>IFERROR(INDEX(RemainingOnBoard_RAW!AK:AK,MATCH('IMO 2020_Operator''s Comment'!D141,RemainingOnBoard_RAW!B:B,0))," ")</f>
        <v>0</v>
      </c>
      <c r="P141" s="201">
        <f>IFERROR(INDEX(RemainingOnBoard_RAW!AL:AL,MATCH('IMO 2020_Operator''s Comment'!D141,RemainingOnBoard_RAW!B:B,0))," ")</f>
        <v>0</v>
      </c>
      <c r="Q141" s="201">
        <f>IFERROR(INDEX(RemainingOnBoard_RAW!AM:AM,MATCH('IMO 2020_Operator''s Comment'!D141,RemainingOnBoard_RAW!B:B,0))," ")</f>
        <v>129.9</v>
      </c>
      <c r="R141" s="202"/>
      <c r="S141" s="203">
        <v>0.45</v>
      </c>
      <c r="T141" s="203">
        <v>0.05</v>
      </c>
      <c r="U141" s="203">
        <v>0.17499999999999999</v>
      </c>
      <c r="V141" s="203">
        <v>0.32500000000000001</v>
      </c>
      <c r="W141" s="202"/>
      <c r="X141" s="204">
        <f>INDEX(MR!T:T,MATCH('IMO 2020_Operator''s Comment'!E141,MR!C:C,0))</f>
        <v>3.9</v>
      </c>
      <c r="Y141" s="204">
        <f>INDEX(MR!U:U,MATCH('IMO 2020_Operator''s Comment'!E141,MR!C:C,0))</f>
        <v>21.32</v>
      </c>
      <c r="Z141" s="204">
        <f>INDEX(MR!V:V,MATCH('IMO 2020_Operator''s Comment'!E141,MR!C:C,0))</f>
        <v>31.22601251876354</v>
      </c>
      <c r="AA141" s="204">
        <f>INDEX(MR!W:W,MATCH('IMO 2020_Operator''s Comment'!E141,MR!C:C,0))</f>
        <v>32.130478475862226</v>
      </c>
      <c r="AB141" s="204">
        <f t="shared" si="77"/>
        <v>18.727957695438842</v>
      </c>
      <c r="AC141" s="204">
        <f>IFERROR(INDEX('Monthly_Consumption _Trend'!R:R,MATCH('IMO 2020_Operator''s Comment'!D141,'Monthly_Consumption _Trend'!D:D,0))/30,"")</f>
        <v>11.135833333333332</v>
      </c>
      <c r="AD141" s="204">
        <f t="shared" si="45"/>
        <v>11.135833333333332</v>
      </c>
      <c r="AE141" s="202"/>
      <c r="AF141" s="205">
        <f t="shared" si="58"/>
        <v>0.91680010247870358</v>
      </c>
      <c r="AG141" s="205">
        <f t="shared" si="78"/>
        <v>8.3199897521296418E-2</v>
      </c>
      <c r="AH141" s="205" t="s">
        <v>766</v>
      </c>
      <c r="AI141" s="205"/>
      <c r="AJ141" s="204">
        <f t="shared" si="46"/>
        <v>1024.4966666666667</v>
      </c>
      <c r="AK141" s="204">
        <f t="shared" si="47"/>
        <v>679.28583333333324</v>
      </c>
      <c r="AL141" s="204">
        <f t="shared" si="48"/>
        <v>345.21083333333331</v>
      </c>
      <c r="AM141" s="204">
        <f t="shared" si="49"/>
        <v>167.03749999999999</v>
      </c>
      <c r="AN141" s="206">
        <v>3</v>
      </c>
      <c r="AO141" s="264" t="s">
        <v>714</v>
      </c>
      <c r="AP141" s="264">
        <v>2</v>
      </c>
      <c r="AQ141" s="264">
        <v>2</v>
      </c>
      <c r="AR141" s="269"/>
      <c r="AS141" s="202"/>
      <c r="AT141" s="204">
        <f t="shared" si="50"/>
        <v>345.21083333333331</v>
      </c>
      <c r="AU141" s="204">
        <f t="shared" si="51"/>
        <v>222.71666666666664</v>
      </c>
      <c r="AV141" s="204">
        <f t="shared" si="52"/>
        <v>167.03749999999999</v>
      </c>
      <c r="AW141" s="207"/>
      <c r="AX141" s="202"/>
      <c r="AY141" s="207" t="str">
        <f t="shared" si="63"/>
        <v>High Stock</v>
      </c>
      <c r="AZ141" s="207" t="str">
        <f t="shared" si="63"/>
        <v>High Stock</v>
      </c>
      <c r="BA141" s="207" t="str">
        <f t="shared" si="63"/>
        <v>High Stock</v>
      </c>
      <c r="BB141" s="202"/>
      <c r="BC141" s="191">
        <f t="shared" si="53"/>
        <v>42.489166666666677</v>
      </c>
      <c r="BD141" s="191">
        <f t="shared" si="53"/>
        <v>164.98333333333335</v>
      </c>
      <c r="BE141" s="191">
        <f t="shared" si="54"/>
        <v>220.66249999999999</v>
      </c>
      <c r="BF141" s="264" t="s">
        <v>1033</v>
      </c>
      <c r="BH141" s="288">
        <v>400</v>
      </c>
      <c r="BI141" s="286" t="s">
        <v>612</v>
      </c>
      <c r="BJ141" s="288">
        <v>233</v>
      </c>
      <c r="BK141" s="286" t="s">
        <v>612</v>
      </c>
      <c r="BL141" s="287">
        <f t="shared" si="76"/>
        <v>233</v>
      </c>
      <c r="BM141" s="286" t="s">
        <v>612</v>
      </c>
      <c r="BN141" s="288"/>
      <c r="BO141" s="288"/>
      <c r="BP141" s="288"/>
      <c r="BQ141" s="288"/>
      <c r="BR141" s="288"/>
      <c r="BS141" s="288"/>
      <c r="BT141" s="286" t="s">
        <v>612</v>
      </c>
      <c r="BU141" s="288"/>
      <c r="BV141" s="286" t="s">
        <v>612</v>
      </c>
      <c r="BX141" s="288"/>
      <c r="BY141" s="286" t="s">
        <v>612</v>
      </c>
      <c r="BZ141" s="288"/>
      <c r="CA141" s="286" t="s">
        <v>612</v>
      </c>
      <c r="CB141" s="288"/>
      <c r="CC141" s="288"/>
      <c r="CG141" s="192">
        <f t="shared" si="67"/>
        <v>0</v>
      </c>
      <c r="CH141" s="192" t="str">
        <f>INDEX('[2]Tank Cleaning Status'!$P:$P, MATCH(E141,'[2]Tank Cleaning Status'!$E:$E,0))</f>
        <v>No</v>
      </c>
      <c r="CI141" s="192">
        <f t="shared" si="68"/>
        <v>0</v>
      </c>
      <c r="CJ141" s="192" t="str">
        <f>INDEX('[2]Tank Cleaning Status'!$R:$R, MATCH(E141,'[2]Tank Cleaning Status'!$E:$E,0))</f>
        <v>No</v>
      </c>
      <c r="CK141" s="192">
        <f t="shared" si="69"/>
        <v>0</v>
      </c>
      <c r="CL141" s="192" t="str">
        <f>INDEX('[2]Tank Cleaning Status'!$T:$T, MATCH(E141,'[2]Tank Cleaning Status'!$E:$E,0))</f>
        <v>No</v>
      </c>
      <c r="CM141" s="192">
        <f t="shared" si="70"/>
        <v>0</v>
      </c>
      <c r="CN141" s="192">
        <f>INDEX('[2]Tank Cleaning Status'!$V:$V, MATCH(E141,'[2]Tank Cleaning Status'!$E:$E,0))</f>
        <v>0</v>
      </c>
      <c r="CO141" s="192">
        <f t="shared" si="71"/>
        <v>0</v>
      </c>
      <c r="CP141" s="192">
        <f>INDEX('[2]Tank Cleaning Status'!$X:$X, MATCH(E141,'[2]Tank Cleaning Status'!$E:$E,0))</f>
        <v>0</v>
      </c>
      <c r="CQ141" s="312"/>
      <c r="CR141" s="192">
        <f t="shared" si="72"/>
        <v>0</v>
      </c>
      <c r="CS141" s="192" t="str">
        <f>INDEX('[2]Tank Cleaning Status'!$AA:$AA, MATCH(E141,'[2]Tank Cleaning Status'!$E:$E,0))</f>
        <v>No</v>
      </c>
      <c r="CT141" s="192">
        <f t="shared" si="73"/>
        <v>0</v>
      </c>
      <c r="CU141" s="192" t="str">
        <f>INDEX('[2]Tank Cleaning Status'!$AC:$AC, MATCH(E141,'[2]Tank Cleaning Status'!$E:$E,0))</f>
        <v>No</v>
      </c>
      <c r="CV141" s="312"/>
      <c r="CW141" s="192">
        <f t="shared" si="74"/>
        <v>0</v>
      </c>
      <c r="CX141" s="192" t="str">
        <f>INDEX('[2]Tank Cleaning Status'!$AF:$AF, MATCH(E141,'[2]Tank Cleaning Status'!$E:$E,0))</f>
        <v>No</v>
      </c>
      <c r="CY141" s="192">
        <f t="shared" si="75"/>
        <v>0</v>
      </c>
      <c r="CZ141" s="192" t="str">
        <f>INDEX('[2]Tank Cleaning Status'!$AH:$AH, MATCH(E141,'[2]Tank Cleaning Status'!$E:$E,0))</f>
        <v>No</v>
      </c>
      <c r="DA141" s="192"/>
      <c r="DB141" s="192">
        <f>INDEX('[2]Tank Cleaning Status'!$AJ:$AJ, MATCH(E141,'[2]Tank Cleaning Status'!$E:$E,0))</f>
        <v>0</v>
      </c>
    </row>
    <row r="142" spans="1:106" s="202" customFormat="1" x14ac:dyDescent="0.25">
      <c r="A142" s="248" t="str">
        <f>INDEX('[4]Handy -MR - LR2 Operators'!$H:$H,MATCH(E142,'[4]Handy -MR - LR2 Operators'!$B:$B,0))</f>
        <v>RME</v>
      </c>
      <c r="B142" s="248" t="s">
        <v>429</v>
      </c>
      <c r="C142" s="137" t="s">
        <v>642</v>
      </c>
      <c r="D142" s="137">
        <v>9425538</v>
      </c>
      <c r="E142" s="140" t="s">
        <v>151</v>
      </c>
      <c r="F142" s="140"/>
      <c r="G142" s="238"/>
      <c r="H142" s="236">
        <f>IFERROR(INDEX(RemainingOnBoard_RAW!U:U,MATCH('IMO 2020_Operator''s Comment'!D142,RemainingOnBoard_RAW!B:B,0))," ")</f>
        <v>43780.833333333336</v>
      </c>
      <c r="I142" s="186">
        <f>IFERROR(INDEX(RemainingOnBoard_RAW!V:V,MATCH('IMO 2020_Operator''s Comment'!D142,RemainingOnBoard_RAW!B:B,0))," ")</f>
        <v>295.89999999999998</v>
      </c>
      <c r="J142" s="201">
        <f>IFERROR(INDEX(RemainingOnBoard_RAW!W:W,MATCH('IMO 2020_Operator''s Comment'!D142,RemainingOnBoard_RAW!B:B,0)),"")</f>
        <v>0</v>
      </c>
      <c r="K142" s="201">
        <f>IFERROR(INDEX(RemainingOnBoard_RAW!X:X,MATCH('IMO 2020_Operator''s Comment'!D142,RemainingOnBoard_RAW!B:B,0)),"")</f>
        <v>0</v>
      </c>
      <c r="L142" s="201">
        <f>IFERROR(INDEX(RemainingOnBoard_RAW!Y:Y,MATCH('IMO 2020_Operator''s Comment'!D142,RemainingOnBoard_RAW!B:B,0)),"")</f>
        <v>198.3</v>
      </c>
      <c r="M142" s="201"/>
      <c r="N142" s="201">
        <f>IFERROR(INDEX(RemainingOnBoard_RAW!AJ:AJ,MATCH('IMO 2020_Operator''s Comment'!D142,RemainingOnBoard_RAW!B:B,0))," ")</f>
        <v>5536.1819999999998</v>
      </c>
      <c r="O142" s="201">
        <f>IFERROR(INDEX(RemainingOnBoard_RAW!AK:AK,MATCH('IMO 2020_Operator''s Comment'!D142,RemainingOnBoard_RAW!B:B,0))," ")</f>
        <v>0</v>
      </c>
      <c r="P142" s="201">
        <f>IFERROR(INDEX(RemainingOnBoard_RAW!AL:AL,MATCH('IMO 2020_Operator''s Comment'!D142,RemainingOnBoard_RAW!B:B,0))," ")</f>
        <v>0</v>
      </c>
      <c r="Q142" s="201">
        <f>IFERROR(INDEX(RemainingOnBoard_RAW!AM:AM,MATCH('IMO 2020_Operator''s Comment'!D142,RemainingOnBoard_RAW!B:B,0))," ")</f>
        <v>462.32</v>
      </c>
      <c r="S142" s="203">
        <v>0.45</v>
      </c>
      <c r="T142" s="203">
        <v>0.05</v>
      </c>
      <c r="U142" s="203">
        <v>0.17499999999999999</v>
      </c>
      <c r="V142" s="203">
        <v>0.32500000000000001</v>
      </c>
      <c r="X142" s="204">
        <f>INDEX(MR!T:T,MATCH('IMO 2020_Operator''s Comment'!E142,MR!C:C,0))</f>
        <v>3.8640590999453512</v>
      </c>
      <c r="Y142" s="204">
        <f>INDEX(MR!U:U,MATCH('IMO 2020_Operator''s Comment'!E142,MR!C:C,0))</f>
        <v>25.603259099945351</v>
      </c>
      <c r="Z142" s="204">
        <f>INDEX(MR!V:V,MATCH('IMO 2020_Operator''s Comment'!E142,MR!C:C,0))</f>
        <v>25.827349938465542</v>
      </c>
      <c r="AA142" s="204">
        <f>INDEX(MR!W:W,MATCH('IMO 2020_Operator''s Comment'!E142,MR!C:C,0))</f>
        <v>26.181388308252529</v>
      </c>
      <c r="AB142" s="204">
        <f t="shared" si="77"/>
        <v>16.047726989386216</v>
      </c>
      <c r="AC142" s="204">
        <f>IFERROR(INDEX('Monthly_Consumption _Trend'!R:R,MATCH('IMO 2020_Operator''s Comment'!D142,'Monthly_Consumption _Trend'!D:D,0))/30,"")</f>
        <v>17.450273333333332</v>
      </c>
      <c r="AD142" s="204">
        <f t="shared" si="45"/>
        <v>16.047726989386216</v>
      </c>
      <c r="AF142" s="205">
        <f t="shared" si="58"/>
        <v>0.92292742421357865</v>
      </c>
      <c r="AG142" s="205">
        <f t="shared" si="78"/>
        <v>7.7072575786421349E-2</v>
      </c>
      <c r="AH142" s="205"/>
      <c r="AI142" s="205"/>
      <c r="AJ142" s="204">
        <f t="shared" si="46"/>
        <v>1476.3908830235318</v>
      </c>
      <c r="AK142" s="204">
        <f t="shared" si="47"/>
        <v>978.91134635255924</v>
      </c>
      <c r="AL142" s="204">
        <f t="shared" si="48"/>
        <v>497.47953667097272</v>
      </c>
      <c r="AM142" s="204">
        <f t="shared" si="49"/>
        <v>240.71590484079326</v>
      </c>
      <c r="AN142" s="206">
        <v>4</v>
      </c>
      <c r="AO142" s="264" t="s">
        <v>690</v>
      </c>
      <c r="AP142" s="264">
        <v>2</v>
      </c>
      <c r="AQ142" s="264">
        <v>2</v>
      </c>
      <c r="AR142" s="269" t="s">
        <v>691</v>
      </c>
      <c r="AT142" s="204">
        <f t="shared" si="50"/>
        <v>497.47953667097272</v>
      </c>
      <c r="AU142" s="204">
        <f t="shared" si="51"/>
        <v>320.95453978772434</v>
      </c>
      <c r="AV142" s="204">
        <f t="shared" si="52"/>
        <v>240.71590484079326</v>
      </c>
      <c r="AW142" s="207" t="s">
        <v>529</v>
      </c>
      <c r="AY142" s="207" t="str">
        <f t="shared" si="63"/>
        <v>Okay</v>
      </c>
      <c r="AZ142" s="207" t="str">
        <f t="shared" si="63"/>
        <v>Okay</v>
      </c>
      <c r="BA142" s="207" t="str">
        <f t="shared" si="63"/>
        <v>High Stock</v>
      </c>
      <c r="BC142" s="191">
        <f t="shared" si="53"/>
        <v>0</v>
      </c>
      <c r="BD142" s="191">
        <f t="shared" si="53"/>
        <v>0</v>
      </c>
      <c r="BE142" s="191">
        <f t="shared" si="54"/>
        <v>55.18409515920672</v>
      </c>
      <c r="BF142" s="140" t="s">
        <v>1012</v>
      </c>
      <c r="BH142" s="288">
        <v>420</v>
      </c>
      <c r="BI142" s="286" t="s">
        <v>612</v>
      </c>
      <c r="BJ142" s="288">
        <v>320</v>
      </c>
      <c r="BK142" s="286" t="s">
        <v>612</v>
      </c>
      <c r="BL142" s="287">
        <f>BH142</f>
        <v>420</v>
      </c>
      <c r="BM142" s="286" t="s">
        <v>612</v>
      </c>
      <c r="BN142" s="287">
        <f>BJ142</f>
        <v>320</v>
      </c>
      <c r="BO142" s="286" t="s">
        <v>612</v>
      </c>
      <c r="BP142" s="288"/>
      <c r="BQ142" s="288"/>
      <c r="BR142" s="288"/>
      <c r="BS142" s="288"/>
      <c r="BT142" s="286" t="s">
        <v>612</v>
      </c>
      <c r="BU142" s="288"/>
      <c r="BV142" s="286" t="s">
        <v>612</v>
      </c>
      <c r="BX142" s="288"/>
      <c r="BY142" s="286" t="s">
        <v>612</v>
      </c>
      <c r="BZ142" s="288"/>
      <c r="CA142" s="286" t="s">
        <v>612</v>
      </c>
      <c r="CB142" s="288"/>
      <c r="CC142" s="288"/>
      <c r="CG142" s="192">
        <f t="shared" si="67"/>
        <v>0</v>
      </c>
      <c r="CH142" s="192" t="str">
        <f>INDEX('[2]Tank Cleaning Status'!$P:$P, MATCH(E142,'[2]Tank Cleaning Status'!$E:$E,0))</f>
        <v>No</v>
      </c>
      <c r="CI142" s="192">
        <f t="shared" si="68"/>
        <v>0</v>
      </c>
      <c r="CJ142" s="192" t="str">
        <f>INDEX('[2]Tank Cleaning Status'!$R:$R, MATCH(E142,'[2]Tank Cleaning Status'!$E:$E,0))</f>
        <v>No</v>
      </c>
      <c r="CK142" s="192">
        <f t="shared" si="69"/>
        <v>0</v>
      </c>
      <c r="CL142" s="192" t="str">
        <f>INDEX('[2]Tank Cleaning Status'!$T:$T, MATCH(E142,'[2]Tank Cleaning Status'!$E:$E,0))</f>
        <v>No</v>
      </c>
      <c r="CM142" s="192">
        <f t="shared" si="70"/>
        <v>0</v>
      </c>
      <c r="CN142" s="192" t="str">
        <f>INDEX('[2]Tank Cleaning Status'!$V:$V, MATCH(E142,'[2]Tank Cleaning Status'!$E:$E,0))</f>
        <v>No</v>
      </c>
      <c r="CO142" s="192">
        <f t="shared" si="71"/>
        <v>0</v>
      </c>
      <c r="CP142" s="192">
        <f>INDEX('[2]Tank Cleaning Status'!$X:$X, MATCH(E142,'[2]Tank Cleaning Status'!$E:$E,0))</f>
        <v>0</v>
      </c>
      <c r="CQ142" s="207"/>
      <c r="CR142" s="192">
        <f t="shared" si="72"/>
        <v>0</v>
      </c>
      <c r="CS142" s="192" t="str">
        <f>INDEX('[2]Tank Cleaning Status'!$AA:$AA, MATCH(E142,'[2]Tank Cleaning Status'!$E:$E,0))</f>
        <v>No</v>
      </c>
      <c r="CT142" s="192">
        <f t="shared" si="73"/>
        <v>0</v>
      </c>
      <c r="CU142" s="192" t="str">
        <f>INDEX('[2]Tank Cleaning Status'!$AC:$AC, MATCH(E142,'[2]Tank Cleaning Status'!$E:$E,0))</f>
        <v>No</v>
      </c>
      <c r="CV142" s="207"/>
      <c r="CW142" s="192">
        <f t="shared" si="74"/>
        <v>0</v>
      </c>
      <c r="CX142" s="192" t="str">
        <f>INDEX('[2]Tank Cleaning Status'!$AF:$AF, MATCH(E142,'[2]Tank Cleaning Status'!$E:$E,0))</f>
        <v>No</v>
      </c>
      <c r="CY142" s="192">
        <f t="shared" si="75"/>
        <v>0</v>
      </c>
      <c r="CZ142" s="192" t="str">
        <f>INDEX('[2]Tank Cleaning Status'!$AH:$AH, MATCH(E142,'[2]Tank Cleaning Status'!$E:$E,0))</f>
        <v>No</v>
      </c>
      <c r="DA142" s="192"/>
      <c r="DB142" s="192">
        <f>INDEX('[2]Tank Cleaning Status'!$AJ:$AJ, MATCH(E142,'[2]Tank Cleaning Status'!$E:$E,0))</f>
        <v>0</v>
      </c>
    </row>
    <row r="143" spans="1:106" x14ac:dyDescent="0.25">
      <c r="A143" s="248" t="str">
        <f>INDEX('[4]Handy -MR - LR2 Operators'!$H:$H,MATCH(E143,'[4]Handy -MR - LR2 Operators'!$B:$B,0))</f>
        <v>GGA</v>
      </c>
      <c r="B143" s="248" t="s">
        <v>429</v>
      </c>
      <c r="C143" s="137" t="s">
        <v>670</v>
      </c>
      <c r="D143" s="137">
        <v>9425514</v>
      </c>
      <c r="E143" s="140" t="s">
        <v>674</v>
      </c>
      <c r="F143" s="140" t="str">
        <f>INDEX('[5]TC IN Sheet - CONSOLIDATED'!$C:$C,MATCH(E143,'[5]TC IN Sheet - CONSOLIDATED'!$B:$B,0))</f>
        <v xml:space="preserve">Rich Ocean Shipping Inc. </v>
      </c>
      <c r="G143" s="238">
        <v>43976</v>
      </c>
      <c r="H143" s="236">
        <f>IFERROR(INDEX(RemainingOnBoard_RAW!U:U,MATCH('IMO 2020_Operator''s Comment'!D143,RemainingOnBoard_RAW!B:B,0))," ")</f>
        <v>43779.75</v>
      </c>
      <c r="I143" s="186">
        <f>IFERROR(INDEX(RemainingOnBoard_RAW!V:V,MATCH('IMO 2020_Operator''s Comment'!D143,RemainingOnBoard_RAW!B:B,0))," ")</f>
        <v>282.52</v>
      </c>
      <c r="J143" s="201">
        <f>IFERROR(INDEX(RemainingOnBoard_RAW!W:W,MATCH('IMO 2020_Operator''s Comment'!D143,RemainingOnBoard_RAW!B:B,0)),"")</f>
        <v>0</v>
      </c>
      <c r="K143" s="201">
        <f>IFERROR(INDEX(RemainingOnBoard_RAW!X:X,MATCH('IMO 2020_Operator''s Comment'!D143,RemainingOnBoard_RAW!B:B,0)),"")</f>
        <v>0</v>
      </c>
      <c r="L143" s="201">
        <f>IFERROR(INDEX(RemainingOnBoard_RAW!Y:Y,MATCH('IMO 2020_Operator''s Comment'!D143,RemainingOnBoard_RAW!B:B,0)),"")</f>
        <v>185.73</v>
      </c>
      <c r="M143" s="201"/>
      <c r="N143" s="201">
        <f>IFERROR(INDEX(RemainingOnBoard_RAW!AJ:AJ,MATCH('IMO 2020_Operator''s Comment'!D143,RemainingOnBoard_RAW!B:B,0))," ")</f>
        <v>4785.74</v>
      </c>
      <c r="O143" s="201">
        <f>IFERROR(INDEX(RemainingOnBoard_RAW!AK:AK,MATCH('IMO 2020_Operator''s Comment'!D143,RemainingOnBoard_RAW!B:B,0))," ")</f>
        <v>0</v>
      </c>
      <c r="P143" s="201">
        <f>IFERROR(INDEX(RemainingOnBoard_RAW!AL:AL,MATCH('IMO 2020_Operator''s Comment'!D143,RemainingOnBoard_RAW!B:B,0))," ")</f>
        <v>0.1</v>
      </c>
      <c r="Q143" s="201">
        <f>IFERROR(INDEX(RemainingOnBoard_RAW!AM:AM,MATCH('IMO 2020_Operator''s Comment'!D143,RemainingOnBoard_RAW!B:B,0))," ")</f>
        <v>863.33000000000095</v>
      </c>
      <c r="R143" s="202"/>
      <c r="S143" s="203">
        <v>0.45</v>
      </c>
      <c r="T143" s="203">
        <v>0.05</v>
      </c>
      <c r="U143" s="203">
        <v>0.17499999999999999</v>
      </c>
      <c r="V143" s="203">
        <v>0.32500000000000001</v>
      </c>
      <c r="W143" s="202"/>
      <c r="X143" s="204">
        <f>INDEX(MR!T:T,MATCH('IMO 2020_Operator''s Comment'!E143,MR!C:C,0))</f>
        <v>4.3</v>
      </c>
      <c r="Y143" s="204">
        <f>INDEX(MR!U:U,MATCH('IMO 2020_Operator''s Comment'!E143,MR!C:C,0))</f>
        <v>24.5</v>
      </c>
      <c r="Z143" s="204">
        <f>INDEX(MR!V:V,MATCH('IMO 2020_Operator''s Comment'!E143,MR!C:C,0))</f>
        <v>27.722629691316065</v>
      </c>
      <c r="AA143" s="204">
        <f>INDEX(MR!W:W,MATCH('IMO 2020_Operator''s Comment'!E143,MR!C:C,0))</f>
        <v>28.358292825022737</v>
      </c>
      <c r="AB143" s="204">
        <f t="shared" si="77"/>
        <v>17.227905364112701</v>
      </c>
      <c r="AC143" s="204">
        <f>IFERROR(INDEX('Monthly_Consumption _Trend'!R:R,MATCH('IMO 2020_Operator''s Comment'!D143,'Monthly_Consumption _Trend'!D:D,0))/30,"")</f>
        <v>15.832433333333332</v>
      </c>
      <c r="AD143" s="204">
        <f t="shared" ref="AD143:AD181" si="79">IFERROR(MIN(AB143,AC143),AB143)</f>
        <v>15.832433333333332</v>
      </c>
      <c r="AE143" s="202"/>
      <c r="AF143" s="205">
        <f t="shared" si="58"/>
        <v>0.8471580780893474</v>
      </c>
      <c r="AG143" s="205">
        <f t="shared" si="78"/>
        <v>0.1528419219106526</v>
      </c>
      <c r="AH143" s="205"/>
      <c r="AI143" s="205"/>
      <c r="AJ143" s="204">
        <f t="shared" ref="AJ143:AJ181" si="80">IFERROR($AD143*92,"")</f>
        <v>1456.5838666666666</v>
      </c>
      <c r="AK143" s="204">
        <f t="shared" ref="AK143:AK181" si="81">IFERROR($AD143*61,"")</f>
        <v>965.77843333333328</v>
      </c>
      <c r="AL143" s="204">
        <f t="shared" ref="AL143:AL181" si="82">IFERROR($AD143*31,"")</f>
        <v>490.80543333333333</v>
      </c>
      <c r="AM143" s="204">
        <f t="shared" ref="AM143:AM181" si="83">IFERROR($AD143*15,"")</f>
        <v>237.48649999999998</v>
      </c>
      <c r="AN143" s="206">
        <v>3</v>
      </c>
      <c r="AO143" s="264" t="s">
        <v>743</v>
      </c>
      <c r="AP143" s="264">
        <v>1</v>
      </c>
      <c r="AQ143" s="264">
        <v>1</v>
      </c>
      <c r="AR143" s="269">
        <v>0.85</v>
      </c>
      <c r="AS143" s="202"/>
      <c r="AT143" s="204">
        <f t="shared" ref="AT143:AT181" si="84">IFERROR($AD143*31,"")</f>
        <v>490.80543333333333</v>
      </c>
      <c r="AU143" s="204">
        <f t="shared" ref="AU143:AU181" si="85">IFERROR($AD143*20,"")</f>
        <v>316.64866666666666</v>
      </c>
      <c r="AV143" s="204">
        <f t="shared" ref="AV143:AV181" si="86">IFERROR($AD143*15,"")</f>
        <v>237.48649999999998</v>
      </c>
      <c r="AW143" s="207"/>
      <c r="AX143" s="202"/>
      <c r="AY143" s="207" t="str">
        <f t="shared" si="63"/>
        <v>Okay</v>
      </c>
      <c r="AZ143" s="207" t="str">
        <f t="shared" si="63"/>
        <v>Okay</v>
      </c>
      <c r="BA143" s="207" t="str">
        <f t="shared" si="63"/>
        <v>High Stock</v>
      </c>
      <c r="BB143" s="202"/>
      <c r="BC143" s="191">
        <f t="shared" ref="BC143:BD181" si="87">IF(IFERROR($I143+$K143-AT143,0)&lt;=0,0,IFERROR($I143+$K143-AT143,0))</f>
        <v>0</v>
      </c>
      <c r="BD143" s="191">
        <f t="shared" si="87"/>
        <v>0</v>
      </c>
      <c r="BE143" s="191">
        <f t="shared" ref="BE143:BE181" si="88">IF(IFERROR($I143+$K143-AV143,0)&lt;=0, 0,IFERROR($I143+$K143-AV143,0))</f>
        <v>45.033500000000004</v>
      </c>
      <c r="BF143" s="140"/>
      <c r="BH143" s="288">
        <v>368</v>
      </c>
      <c r="BI143" s="286" t="s">
        <v>612</v>
      </c>
      <c r="BJ143" s="288">
        <v>352</v>
      </c>
      <c r="BK143" s="286" t="s">
        <v>612</v>
      </c>
      <c r="BL143" s="287">
        <f t="shared" ref="BL143" si="89">BJ143</f>
        <v>352</v>
      </c>
      <c r="BM143" s="286" t="s">
        <v>612</v>
      </c>
      <c r="BN143" s="288"/>
      <c r="BO143" s="288"/>
      <c r="BP143" s="288"/>
      <c r="BQ143" s="288"/>
      <c r="BR143" s="288"/>
      <c r="BS143" s="288"/>
      <c r="BT143" s="286" t="s">
        <v>612</v>
      </c>
      <c r="BU143" s="288"/>
      <c r="BV143" s="288"/>
      <c r="BX143" s="288"/>
      <c r="BY143" s="286" t="s">
        <v>612</v>
      </c>
      <c r="BZ143" s="288"/>
      <c r="CA143" s="288"/>
      <c r="CB143" s="288"/>
      <c r="CC143" s="288"/>
      <c r="CG143" s="192">
        <f t="shared" si="67"/>
        <v>0</v>
      </c>
      <c r="CH143" s="192" t="str">
        <f>INDEX('[2]Tank Cleaning Status'!$P:$P, MATCH(E143,'[2]Tank Cleaning Status'!$E:$E,0))</f>
        <v>No</v>
      </c>
      <c r="CI143" s="192">
        <f t="shared" si="68"/>
        <v>0</v>
      </c>
      <c r="CJ143" s="192" t="str">
        <f>INDEX('[2]Tank Cleaning Status'!$R:$R, MATCH(E143,'[2]Tank Cleaning Status'!$E:$E,0))</f>
        <v>No</v>
      </c>
      <c r="CK143" s="192">
        <f t="shared" si="69"/>
        <v>0</v>
      </c>
      <c r="CL143" s="192" t="str">
        <f>INDEX('[2]Tank Cleaning Status'!$T:$T, MATCH(E143,'[2]Tank Cleaning Status'!$E:$E,0))</f>
        <v>No</v>
      </c>
      <c r="CM143" s="192">
        <f t="shared" si="70"/>
        <v>0</v>
      </c>
      <c r="CN143" s="192">
        <f>INDEX('[2]Tank Cleaning Status'!$V:$V, MATCH(E143,'[2]Tank Cleaning Status'!$E:$E,0))</f>
        <v>0</v>
      </c>
      <c r="CO143" s="192">
        <f t="shared" si="71"/>
        <v>0</v>
      </c>
      <c r="CP143" s="192">
        <f>INDEX('[2]Tank Cleaning Status'!$X:$X, MATCH(E143,'[2]Tank Cleaning Status'!$E:$E,0))</f>
        <v>0</v>
      </c>
      <c r="CQ143" s="312"/>
      <c r="CR143" s="192">
        <f t="shared" si="72"/>
        <v>0</v>
      </c>
      <c r="CS143" s="192" t="str">
        <f>INDEX('[2]Tank Cleaning Status'!$AA:$AA, MATCH(E143,'[2]Tank Cleaning Status'!$E:$E,0))</f>
        <v>No</v>
      </c>
      <c r="CT143" s="192">
        <f t="shared" si="73"/>
        <v>0</v>
      </c>
      <c r="CU143" s="192">
        <f>INDEX('[2]Tank Cleaning Status'!$AC:$AC, MATCH(E143,'[2]Tank Cleaning Status'!$E:$E,0))</f>
        <v>0</v>
      </c>
      <c r="CV143" s="312"/>
      <c r="CW143" s="192">
        <f t="shared" si="74"/>
        <v>0</v>
      </c>
      <c r="CX143" s="192" t="str">
        <f>INDEX('[2]Tank Cleaning Status'!$AF:$AF, MATCH(E143,'[2]Tank Cleaning Status'!$E:$E,0))</f>
        <v>No</v>
      </c>
      <c r="CY143" s="192">
        <f t="shared" si="75"/>
        <v>0</v>
      </c>
      <c r="CZ143" s="192">
        <f>INDEX('[2]Tank Cleaning Status'!$AH:$AH, MATCH(E143,'[2]Tank Cleaning Status'!$E:$E,0))</f>
        <v>0</v>
      </c>
      <c r="DA143" s="192"/>
      <c r="DB143" s="192">
        <f>INDEX('[2]Tank Cleaning Status'!$AJ:$AJ, MATCH(E143,'[2]Tank Cleaning Status'!$E:$E,0))</f>
        <v>0</v>
      </c>
    </row>
    <row r="144" spans="1:106" x14ac:dyDescent="0.25">
      <c r="A144" s="248" t="str">
        <f>INDEX('[4]Handy -MR - LR2 Operators'!$H:$H,MATCH(E144,'[4]Handy -MR - LR2 Operators'!$B:$B,0))</f>
        <v>MSA</v>
      </c>
      <c r="B144" s="248" t="s">
        <v>429</v>
      </c>
      <c r="C144" s="137" t="s">
        <v>862</v>
      </c>
      <c r="D144" s="137">
        <v>9830252</v>
      </c>
      <c r="E144" s="309" t="s">
        <v>1042</v>
      </c>
      <c r="F144" s="140"/>
      <c r="G144" s="238"/>
      <c r="H144" s="236">
        <v>43779.541666666664</v>
      </c>
      <c r="I144" s="186">
        <v>251</v>
      </c>
      <c r="J144" s="201" t="str">
        <f>IFERROR(INDEX(RemainingOnBoard_RAW!W:W,MATCH('IMO _2020_Dont Edit'!D144,RemainingOnBoard_RAW!B:B,0)),"")</f>
        <v/>
      </c>
      <c r="K144" s="201" t="str">
        <f>IFERROR(INDEX(RemainingOnBoard_RAW!X:X,MATCH('IMO _2020_Dont Edit'!D144,RemainingOnBoard_RAW!B:B,0)),"")</f>
        <v/>
      </c>
      <c r="L144" s="201">
        <v>243</v>
      </c>
      <c r="M144" s="201"/>
      <c r="N144" s="201"/>
      <c r="O144" s="201"/>
      <c r="P144" s="201"/>
      <c r="Q144" s="201"/>
      <c r="R144" s="202"/>
      <c r="S144" s="203"/>
      <c r="T144" s="203"/>
      <c r="U144" s="203"/>
      <c r="V144" s="203"/>
      <c r="W144" s="202"/>
      <c r="X144" s="204"/>
      <c r="Y144" s="204"/>
      <c r="Z144" s="204"/>
      <c r="AA144" s="204"/>
      <c r="AB144" s="204"/>
      <c r="AC144" s="204"/>
      <c r="AD144" s="204"/>
      <c r="AE144" s="202"/>
      <c r="AF144" s="205"/>
      <c r="AG144" s="205"/>
      <c r="AH144" s="205"/>
      <c r="AI144" s="205"/>
      <c r="AJ144" s="204"/>
      <c r="AK144" s="204"/>
      <c r="AL144" s="204"/>
      <c r="AM144" s="204"/>
      <c r="AN144" s="206"/>
      <c r="AO144" s="264"/>
      <c r="AP144" s="264"/>
      <c r="AQ144" s="264"/>
      <c r="AR144" s="269"/>
      <c r="AS144" s="202"/>
      <c r="AT144" s="204"/>
      <c r="AU144" s="204"/>
      <c r="AV144" s="204"/>
      <c r="AW144" s="207"/>
      <c r="AX144" s="202"/>
      <c r="AY144" s="207"/>
      <c r="AZ144" s="207"/>
      <c r="BA144" s="207"/>
      <c r="BB144" s="202"/>
      <c r="BC144" s="191"/>
      <c r="BD144" s="191"/>
      <c r="BE144" s="191"/>
      <c r="BF144" s="140"/>
      <c r="BH144" s="288"/>
      <c r="BI144" s="288"/>
      <c r="BJ144" s="288"/>
      <c r="BK144" s="288"/>
      <c r="BL144" s="288"/>
      <c r="BM144" s="288"/>
      <c r="BN144" s="288"/>
      <c r="BO144" s="288"/>
      <c r="BP144" s="288"/>
      <c r="BQ144" s="288"/>
      <c r="BR144" s="288"/>
      <c r="BS144" s="288"/>
      <c r="BT144" s="288"/>
      <c r="BU144" s="288"/>
      <c r="BV144" s="288"/>
      <c r="BX144" s="288"/>
      <c r="BY144" s="288"/>
      <c r="BZ144" s="288"/>
      <c r="CA144" s="288"/>
      <c r="CB144" s="288"/>
      <c r="CC144" s="288"/>
      <c r="CG144" s="192" t="e">
        <f t="shared" si="67"/>
        <v>#N/A</v>
      </c>
      <c r="CH144" s="192" t="e">
        <f>INDEX('[2]Tank Cleaning Status'!$P:$P, MATCH(E144,'[2]Tank Cleaning Status'!$E:$E,0))</f>
        <v>#N/A</v>
      </c>
      <c r="CI144" s="192" t="e">
        <f t="shared" si="68"/>
        <v>#N/A</v>
      </c>
      <c r="CJ144" s="192" t="e">
        <f>INDEX('[2]Tank Cleaning Status'!$R:$R, MATCH(E144,'[2]Tank Cleaning Status'!$E:$E,0))</f>
        <v>#N/A</v>
      </c>
      <c r="CK144" s="192" t="e">
        <f t="shared" si="69"/>
        <v>#N/A</v>
      </c>
      <c r="CL144" s="192" t="e">
        <f>INDEX('[2]Tank Cleaning Status'!$T:$T, MATCH(E144,'[2]Tank Cleaning Status'!$E:$E,0))</f>
        <v>#N/A</v>
      </c>
      <c r="CM144" s="192" t="e">
        <f t="shared" si="70"/>
        <v>#N/A</v>
      </c>
      <c r="CN144" s="192" t="e">
        <f>INDEX('[2]Tank Cleaning Status'!$V:$V, MATCH(E144,'[2]Tank Cleaning Status'!$E:$E,0))</f>
        <v>#N/A</v>
      </c>
      <c r="CO144" s="192" t="e">
        <f t="shared" si="71"/>
        <v>#N/A</v>
      </c>
      <c r="CP144" s="192" t="e">
        <f>INDEX('[2]Tank Cleaning Status'!$X:$X, MATCH(E144,'[2]Tank Cleaning Status'!$E:$E,0))</f>
        <v>#N/A</v>
      </c>
      <c r="CQ144" s="312"/>
      <c r="CR144" s="192" t="e">
        <f t="shared" si="72"/>
        <v>#N/A</v>
      </c>
      <c r="CS144" s="192" t="e">
        <f>INDEX('[2]Tank Cleaning Status'!$AA:$AA, MATCH(E144,'[2]Tank Cleaning Status'!$E:$E,0))</f>
        <v>#N/A</v>
      </c>
      <c r="CT144" s="192" t="e">
        <f t="shared" si="73"/>
        <v>#N/A</v>
      </c>
      <c r="CU144" s="192" t="e">
        <f>INDEX('[2]Tank Cleaning Status'!$AC:$AC, MATCH(E144,'[2]Tank Cleaning Status'!$E:$E,0))</f>
        <v>#N/A</v>
      </c>
      <c r="CV144" s="312"/>
      <c r="CW144" s="192" t="e">
        <f t="shared" si="74"/>
        <v>#N/A</v>
      </c>
      <c r="CX144" s="192" t="e">
        <f>INDEX('[2]Tank Cleaning Status'!$AF:$AF, MATCH(E144,'[2]Tank Cleaning Status'!$E:$E,0))</f>
        <v>#N/A</v>
      </c>
      <c r="CY144" s="192" t="e">
        <f t="shared" si="75"/>
        <v>#N/A</v>
      </c>
      <c r="CZ144" s="192" t="e">
        <f>INDEX('[2]Tank Cleaning Status'!$AH:$AH, MATCH(E144,'[2]Tank Cleaning Status'!$E:$E,0))</f>
        <v>#N/A</v>
      </c>
      <c r="DA144" s="192"/>
      <c r="DB144" s="192" t="e">
        <f>INDEX('[2]Tank Cleaning Status'!$AJ:$AJ, MATCH(E144,'[2]Tank Cleaning Status'!$E:$E,0))</f>
        <v>#N/A</v>
      </c>
    </row>
    <row r="145" spans="1:106" x14ac:dyDescent="0.25">
      <c r="A145" s="248" t="str">
        <f>INDEX('[4]Handy -MR - LR2 Operators'!$H:$H,MATCH(E145,'[4]Handy -MR - LR2 Operators'!$B:$B,0))</f>
        <v>MSA</v>
      </c>
      <c r="B145" s="248" t="s">
        <v>429</v>
      </c>
      <c r="C145" s="137" t="s">
        <v>862</v>
      </c>
      <c r="D145" s="137">
        <v>9396488</v>
      </c>
      <c r="E145" s="309" t="s">
        <v>863</v>
      </c>
      <c r="F145" s="140"/>
      <c r="G145" s="238"/>
      <c r="H145" s="236">
        <v>43771</v>
      </c>
      <c r="I145" s="186">
        <v>497</v>
      </c>
      <c r="J145" s="201" t="str">
        <f>IFERROR(INDEX(RemainingOnBoard_RAW!W:W,MATCH('IMO _2020_Dont Edit'!D145,RemainingOnBoard_RAW!B:B,0)),"")</f>
        <v/>
      </c>
      <c r="K145" s="201" t="str">
        <f>IFERROR(INDEX(RemainingOnBoard_RAW!X:X,MATCH('IMO _2020_Dont Edit'!D145,RemainingOnBoard_RAW!B:B,0)),"")</f>
        <v/>
      </c>
      <c r="L145" s="201">
        <v>250</v>
      </c>
      <c r="M145" s="201"/>
      <c r="N145" s="201"/>
      <c r="O145" s="201"/>
      <c r="P145" s="201"/>
      <c r="Q145" s="201"/>
      <c r="R145" s="202"/>
      <c r="S145" s="203"/>
      <c r="T145" s="203"/>
      <c r="U145" s="203"/>
      <c r="V145" s="203"/>
      <c r="W145" s="202"/>
      <c r="X145" s="204"/>
      <c r="Y145" s="204"/>
      <c r="Z145" s="204"/>
      <c r="AA145" s="204"/>
      <c r="AB145" s="204"/>
      <c r="AC145" s="204"/>
      <c r="AD145" s="204"/>
      <c r="AE145" s="202"/>
      <c r="AF145" s="205"/>
      <c r="AG145" s="205"/>
      <c r="AH145" s="205"/>
      <c r="AI145" s="205"/>
      <c r="AJ145" s="204"/>
      <c r="AK145" s="204"/>
      <c r="AL145" s="204"/>
      <c r="AM145" s="204"/>
      <c r="AN145" s="206"/>
      <c r="AO145" s="264"/>
      <c r="AP145" s="264"/>
      <c r="AQ145" s="264"/>
      <c r="AR145" s="269"/>
      <c r="AS145" s="202"/>
      <c r="AT145" s="204"/>
      <c r="AU145" s="204"/>
      <c r="AV145" s="204"/>
      <c r="AW145" s="207"/>
      <c r="AX145" s="202"/>
      <c r="AY145" s="207"/>
      <c r="AZ145" s="207"/>
      <c r="BA145" s="207"/>
      <c r="BB145" s="202"/>
      <c r="BC145" s="191"/>
      <c r="BD145" s="191"/>
      <c r="BE145" s="191"/>
      <c r="BF145" s="140" t="s">
        <v>957</v>
      </c>
      <c r="BH145" s="288"/>
      <c r="BI145" s="288"/>
      <c r="BJ145" s="288"/>
      <c r="BK145" s="288"/>
      <c r="BL145" s="288"/>
      <c r="BM145" s="288"/>
      <c r="BN145" s="288"/>
      <c r="BO145" s="288"/>
      <c r="BP145" s="288"/>
      <c r="BQ145" s="288"/>
      <c r="BR145" s="288"/>
      <c r="BS145" s="288"/>
      <c r="BT145" s="288"/>
      <c r="BU145" s="288"/>
      <c r="BV145" s="288"/>
      <c r="BX145" s="288"/>
      <c r="BY145" s="288"/>
      <c r="BZ145" s="288"/>
      <c r="CA145" s="288"/>
      <c r="CB145" s="288"/>
      <c r="CC145" s="288"/>
      <c r="CG145" s="192">
        <f t="shared" si="67"/>
        <v>0</v>
      </c>
      <c r="CH145" s="192">
        <f>INDEX('[2]Tank Cleaning Status'!$P:$P, MATCH(E145,'[2]Tank Cleaning Status'!$E:$E,0))</f>
        <v>0</v>
      </c>
      <c r="CI145" s="192">
        <f t="shared" si="68"/>
        <v>0</v>
      </c>
      <c r="CJ145" s="192">
        <f>INDEX('[2]Tank Cleaning Status'!$R:$R, MATCH(E145,'[2]Tank Cleaning Status'!$E:$E,0))</f>
        <v>0</v>
      </c>
      <c r="CK145" s="192">
        <f t="shared" si="69"/>
        <v>0</v>
      </c>
      <c r="CL145" s="192">
        <f>INDEX('[2]Tank Cleaning Status'!$T:$T, MATCH(E145,'[2]Tank Cleaning Status'!$E:$E,0))</f>
        <v>0</v>
      </c>
      <c r="CM145" s="192">
        <f t="shared" si="70"/>
        <v>0</v>
      </c>
      <c r="CN145" s="192">
        <f>INDEX('[2]Tank Cleaning Status'!$V:$V, MATCH(E145,'[2]Tank Cleaning Status'!$E:$E,0))</f>
        <v>0</v>
      </c>
      <c r="CO145" s="192">
        <f t="shared" si="71"/>
        <v>0</v>
      </c>
      <c r="CP145" s="192">
        <f>INDEX('[2]Tank Cleaning Status'!$X:$X, MATCH(E145,'[2]Tank Cleaning Status'!$E:$E,0))</f>
        <v>0</v>
      </c>
      <c r="CQ145" s="312"/>
      <c r="CR145" s="192">
        <f t="shared" si="72"/>
        <v>0</v>
      </c>
      <c r="CS145" s="192">
        <f>INDEX('[2]Tank Cleaning Status'!$AA:$AA, MATCH(E145,'[2]Tank Cleaning Status'!$E:$E,0))</f>
        <v>0</v>
      </c>
      <c r="CT145" s="192">
        <f t="shared" si="73"/>
        <v>0</v>
      </c>
      <c r="CU145" s="192">
        <f>INDEX('[2]Tank Cleaning Status'!$AC:$AC, MATCH(E145,'[2]Tank Cleaning Status'!$E:$E,0))</f>
        <v>0</v>
      </c>
      <c r="CV145" s="312"/>
      <c r="CW145" s="192">
        <f t="shared" si="74"/>
        <v>0</v>
      </c>
      <c r="CX145" s="192">
        <f>INDEX('[2]Tank Cleaning Status'!$AF:$AF, MATCH(E145,'[2]Tank Cleaning Status'!$E:$E,0))</f>
        <v>0</v>
      </c>
      <c r="CY145" s="192">
        <f t="shared" si="75"/>
        <v>0</v>
      </c>
      <c r="CZ145" s="192">
        <f>INDEX('[2]Tank Cleaning Status'!$AH:$AH, MATCH(E145,'[2]Tank Cleaning Status'!$E:$E,0))</f>
        <v>0</v>
      </c>
      <c r="DA145" s="192"/>
      <c r="DB145" s="192">
        <f>INDEX('[2]Tank Cleaning Status'!$AJ:$AJ, MATCH(E145,'[2]Tank Cleaning Status'!$E:$E,0))</f>
        <v>0</v>
      </c>
    </row>
    <row r="146" spans="1:106" x14ac:dyDescent="0.25">
      <c r="A146" s="248" t="str">
        <f>INDEX('[4]Handy -MR - LR2 Operators'!$H:$H,MATCH(E146,'[4]Handy -MR - LR2 Operators'!$B:$B,0))</f>
        <v>GGA</v>
      </c>
      <c r="B146" s="248" t="s">
        <v>429</v>
      </c>
      <c r="C146" s="137" t="s">
        <v>862</v>
      </c>
      <c r="D146" s="137">
        <v>9349203</v>
      </c>
      <c r="E146" s="309" t="s">
        <v>864</v>
      </c>
      <c r="F146" s="140"/>
      <c r="G146" s="238"/>
      <c r="H146" s="236">
        <v>43767</v>
      </c>
      <c r="I146" s="186">
        <v>344</v>
      </c>
      <c r="J146" s="201" t="str">
        <f>IFERROR(INDEX(RemainingOnBoard_RAW!W:W,MATCH('IMO _2020_Dont Edit'!D146,RemainingOnBoard_RAW!B:B,0)),"")</f>
        <v/>
      </c>
      <c r="K146" s="201" t="str">
        <f>IFERROR(INDEX(RemainingOnBoard_RAW!X:X,MATCH('IMO _2020_Dont Edit'!D146,RemainingOnBoard_RAW!B:B,0)),"")</f>
        <v/>
      </c>
      <c r="L146" s="201">
        <v>161</v>
      </c>
      <c r="M146" s="201"/>
      <c r="N146" s="201"/>
      <c r="O146" s="201"/>
      <c r="P146" s="201"/>
      <c r="Q146" s="201"/>
      <c r="R146" s="202"/>
      <c r="S146" s="203"/>
      <c r="T146" s="203"/>
      <c r="U146" s="203"/>
      <c r="V146" s="203"/>
      <c r="W146" s="202"/>
      <c r="X146" s="204"/>
      <c r="Y146" s="204"/>
      <c r="Z146" s="204"/>
      <c r="AA146" s="204"/>
      <c r="AB146" s="204"/>
      <c r="AC146" s="204"/>
      <c r="AD146" s="204"/>
      <c r="AE146" s="202"/>
      <c r="AF146" s="205"/>
      <c r="AG146" s="205"/>
      <c r="AH146" s="205"/>
      <c r="AI146" s="205"/>
      <c r="AJ146" s="204"/>
      <c r="AK146" s="204"/>
      <c r="AL146" s="204"/>
      <c r="AM146" s="204"/>
      <c r="AN146" s="206"/>
      <c r="AO146" s="264"/>
      <c r="AP146" s="264"/>
      <c r="AQ146" s="264"/>
      <c r="AR146" s="269"/>
      <c r="AS146" s="202"/>
      <c r="AT146" s="204"/>
      <c r="AU146" s="204"/>
      <c r="AV146" s="204"/>
      <c r="AW146" s="207"/>
      <c r="AX146" s="202"/>
      <c r="AY146" s="207"/>
      <c r="AZ146" s="207"/>
      <c r="BA146" s="207"/>
      <c r="BB146" s="202"/>
      <c r="BC146" s="191"/>
      <c r="BD146" s="191"/>
      <c r="BE146" s="191"/>
      <c r="BF146" s="140" t="s">
        <v>1061</v>
      </c>
      <c r="BH146" s="288"/>
      <c r="BI146" s="288"/>
      <c r="BJ146" s="288"/>
      <c r="BK146" s="288"/>
      <c r="BL146" s="288"/>
      <c r="BM146" s="288"/>
      <c r="BN146" s="288"/>
      <c r="BO146" s="288"/>
      <c r="BP146" s="288"/>
      <c r="BQ146" s="288"/>
      <c r="BR146" s="288"/>
      <c r="BS146" s="288"/>
      <c r="BT146" s="288"/>
      <c r="BU146" s="288"/>
      <c r="BV146" s="288"/>
      <c r="BX146" s="288"/>
      <c r="BY146" s="288"/>
      <c r="BZ146" s="288"/>
      <c r="CA146" s="288"/>
      <c r="CB146" s="288"/>
      <c r="CC146" s="288"/>
      <c r="CG146" s="192">
        <f t="shared" si="67"/>
        <v>0</v>
      </c>
      <c r="CH146" s="192">
        <f>INDEX('[2]Tank Cleaning Status'!$P:$P, MATCH(E146,'[2]Tank Cleaning Status'!$E:$E,0))</f>
        <v>0</v>
      </c>
      <c r="CI146" s="192">
        <f t="shared" si="68"/>
        <v>0</v>
      </c>
      <c r="CJ146" s="192">
        <f>INDEX('[2]Tank Cleaning Status'!$R:$R, MATCH(E146,'[2]Tank Cleaning Status'!$E:$E,0))</f>
        <v>0</v>
      </c>
      <c r="CK146" s="192">
        <f t="shared" si="69"/>
        <v>0</v>
      </c>
      <c r="CL146" s="192">
        <f>INDEX('[2]Tank Cleaning Status'!$T:$T, MATCH(E146,'[2]Tank Cleaning Status'!$E:$E,0))</f>
        <v>0</v>
      </c>
      <c r="CM146" s="192">
        <f t="shared" si="70"/>
        <v>0</v>
      </c>
      <c r="CN146" s="192">
        <f>INDEX('[2]Tank Cleaning Status'!$V:$V, MATCH(E146,'[2]Tank Cleaning Status'!$E:$E,0))</f>
        <v>0</v>
      </c>
      <c r="CO146" s="192">
        <f t="shared" si="71"/>
        <v>0</v>
      </c>
      <c r="CP146" s="192">
        <f>INDEX('[2]Tank Cleaning Status'!$X:$X, MATCH(E146,'[2]Tank Cleaning Status'!$E:$E,0))</f>
        <v>0</v>
      </c>
      <c r="CQ146" s="312"/>
      <c r="CR146" s="192">
        <f t="shared" si="72"/>
        <v>0</v>
      </c>
      <c r="CS146" s="192">
        <f>INDEX('[2]Tank Cleaning Status'!$AA:$AA, MATCH(E146,'[2]Tank Cleaning Status'!$E:$E,0))</f>
        <v>0</v>
      </c>
      <c r="CT146" s="192">
        <f t="shared" si="73"/>
        <v>0</v>
      </c>
      <c r="CU146" s="192">
        <f>INDEX('[2]Tank Cleaning Status'!$AC:$AC, MATCH(E146,'[2]Tank Cleaning Status'!$E:$E,0))</f>
        <v>0</v>
      </c>
      <c r="CV146" s="312"/>
      <c r="CW146" s="192">
        <f t="shared" si="74"/>
        <v>0</v>
      </c>
      <c r="CX146" s="192">
        <f>INDEX('[2]Tank Cleaning Status'!$AF:$AF, MATCH(E146,'[2]Tank Cleaning Status'!$E:$E,0))</f>
        <v>0</v>
      </c>
      <c r="CY146" s="192">
        <f t="shared" si="75"/>
        <v>0</v>
      </c>
      <c r="CZ146" s="192">
        <f>INDEX('[2]Tank Cleaning Status'!$AH:$AH, MATCH(E146,'[2]Tank Cleaning Status'!$E:$E,0))</f>
        <v>0</v>
      </c>
      <c r="DA146" s="192"/>
      <c r="DB146" s="192">
        <f>INDEX('[2]Tank Cleaning Status'!$AJ:$AJ, MATCH(E146,'[2]Tank Cleaning Status'!$E:$E,0))</f>
        <v>0</v>
      </c>
    </row>
    <row r="147" spans="1:106" x14ac:dyDescent="0.25">
      <c r="A147" s="248" t="str">
        <f>INDEX('[4]Handy -MR - LR2 Operators'!$H:$H,MATCH(E147,'[4]Handy -MR - LR2 Operators'!$B:$B,0))</f>
        <v>MGA</v>
      </c>
      <c r="B147" s="248" t="s">
        <v>429</v>
      </c>
      <c r="C147" s="137" t="s">
        <v>862</v>
      </c>
      <c r="D147" s="137">
        <v>9405904</v>
      </c>
      <c r="E147" s="309" t="s">
        <v>865</v>
      </c>
      <c r="F147" s="140"/>
      <c r="G147" s="238"/>
      <c r="H147" s="236">
        <v>43775</v>
      </c>
      <c r="I147" s="186">
        <v>243</v>
      </c>
      <c r="J147" s="201" t="str">
        <f>IFERROR(INDEX(RemainingOnBoard_RAW!W:W,MATCH('IMO _2020_Dont Edit'!D147,RemainingOnBoard_RAW!B:B,0)),"")</f>
        <v/>
      </c>
      <c r="K147" s="201" t="str">
        <f>IFERROR(INDEX(RemainingOnBoard_RAW!X:X,MATCH('IMO _2020_Dont Edit'!D147,RemainingOnBoard_RAW!B:B,0)),"")</f>
        <v/>
      </c>
      <c r="L147" s="201">
        <v>303</v>
      </c>
      <c r="M147" s="201"/>
      <c r="N147" s="201"/>
      <c r="O147" s="201"/>
      <c r="P147" s="201"/>
      <c r="Q147" s="201"/>
      <c r="R147" s="202"/>
      <c r="S147" s="203"/>
      <c r="T147" s="203"/>
      <c r="U147" s="203"/>
      <c r="V147" s="203"/>
      <c r="W147" s="202"/>
      <c r="X147" s="204"/>
      <c r="Y147" s="204"/>
      <c r="Z147" s="204"/>
      <c r="AA147" s="204"/>
      <c r="AB147" s="204"/>
      <c r="AC147" s="204"/>
      <c r="AD147" s="204"/>
      <c r="AE147" s="202"/>
      <c r="AF147" s="205"/>
      <c r="AG147" s="205"/>
      <c r="AH147" s="205"/>
      <c r="AI147" s="205"/>
      <c r="AJ147" s="204"/>
      <c r="AK147" s="204"/>
      <c r="AL147" s="204"/>
      <c r="AM147" s="204"/>
      <c r="AN147" s="206"/>
      <c r="AO147" s="264"/>
      <c r="AP147" s="264"/>
      <c r="AQ147" s="264"/>
      <c r="AR147" s="269"/>
      <c r="AS147" s="202"/>
      <c r="AT147" s="204"/>
      <c r="AU147" s="204"/>
      <c r="AV147" s="204"/>
      <c r="AW147" s="207"/>
      <c r="AX147" s="202"/>
      <c r="AY147" s="207"/>
      <c r="AZ147" s="207"/>
      <c r="BA147" s="207"/>
      <c r="BB147" s="202"/>
      <c r="BC147" s="191"/>
      <c r="BD147" s="191"/>
      <c r="BE147" s="191"/>
      <c r="BF147" s="140"/>
      <c r="BH147" s="288"/>
      <c r="BI147" s="288"/>
      <c r="BJ147" s="288"/>
      <c r="BK147" s="288"/>
      <c r="BL147" s="288"/>
      <c r="BM147" s="288"/>
      <c r="BN147" s="288"/>
      <c r="BO147" s="288"/>
      <c r="BP147" s="288"/>
      <c r="BQ147" s="288"/>
      <c r="BR147" s="288"/>
      <c r="BS147" s="288"/>
      <c r="BT147" s="288"/>
      <c r="BU147" s="288"/>
      <c r="BV147" s="288"/>
      <c r="BX147" s="288"/>
      <c r="BY147" s="288"/>
      <c r="BZ147" s="288"/>
      <c r="CA147" s="288"/>
      <c r="CB147" s="288"/>
      <c r="CC147" s="288"/>
      <c r="CG147" s="192">
        <f t="shared" si="67"/>
        <v>0</v>
      </c>
      <c r="CH147" s="192">
        <f>INDEX('[2]Tank Cleaning Status'!$P:$P, MATCH(E147,'[2]Tank Cleaning Status'!$E:$E,0))</f>
        <v>0</v>
      </c>
      <c r="CI147" s="192">
        <f t="shared" si="68"/>
        <v>0</v>
      </c>
      <c r="CJ147" s="192">
        <f>INDEX('[2]Tank Cleaning Status'!$R:$R, MATCH(E147,'[2]Tank Cleaning Status'!$E:$E,0))</f>
        <v>0</v>
      </c>
      <c r="CK147" s="192">
        <f t="shared" si="69"/>
        <v>0</v>
      </c>
      <c r="CL147" s="192">
        <f>INDEX('[2]Tank Cleaning Status'!$T:$T, MATCH(E147,'[2]Tank Cleaning Status'!$E:$E,0))</f>
        <v>0</v>
      </c>
      <c r="CM147" s="192">
        <f t="shared" si="70"/>
        <v>0</v>
      </c>
      <c r="CN147" s="192">
        <f>INDEX('[2]Tank Cleaning Status'!$V:$V, MATCH(E147,'[2]Tank Cleaning Status'!$E:$E,0))</f>
        <v>0</v>
      </c>
      <c r="CO147" s="192">
        <f t="shared" si="71"/>
        <v>0</v>
      </c>
      <c r="CP147" s="192">
        <f>INDEX('[2]Tank Cleaning Status'!$X:$X, MATCH(E147,'[2]Tank Cleaning Status'!$E:$E,0))</f>
        <v>0</v>
      </c>
      <c r="CQ147" s="312"/>
      <c r="CR147" s="192">
        <f t="shared" si="72"/>
        <v>0</v>
      </c>
      <c r="CS147" s="192">
        <f>INDEX('[2]Tank Cleaning Status'!$AA:$AA, MATCH(E147,'[2]Tank Cleaning Status'!$E:$E,0))</f>
        <v>0</v>
      </c>
      <c r="CT147" s="192">
        <f t="shared" si="73"/>
        <v>0</v>
      </c>
      <c r="CU147" s="192">
        <f>INDEX('[2]Tank Cleaning Status'!$AC:$AC, MATCH(E147,'[2]Tank Cleaning Status'!$E:$E,0))</f>
        <v>0</v>
      </c>
      <c r="CV147" s="312"/>
      <c r="CW147" s="192">
        <f t="shared" si="74"/>
        <v>0</v>
      </c>
      <c r="CX147" s="192">
        <f>INDEX('[2]Tank Cleaning Status'!$AF:$AF, MATCH(E147,'[2]Tank Cleaning Status'!$E:$E,0))</f>
        <v>0</v>
      </c>
      <c r="CY147" s="192">
        <f t="shared" si="75"/>
        <v>0</v>
      </c>
      <c r="CZ147" s="192">
        <f>INDEX('[2]Tank Cleaning Status'!$AH:$AH, MATCH(E147,'[2]Tank Cleaning Status'!$E:$E,0))</f>
        <v>0</v>
      </c>
      <c r="DA147" s="192"/>
      <c r="DB147" s="192">
        <f>INDEX('[2]Tank Cleaning Status'!$AJ:$AJ, MATCH(E147,'[2]Tank Cleaning Status'!$E:$E,0))</f>
        <v>0</v>
      </c>
    </row>
    <row r="148" spans="1:106" ht="26.25" x14ac:dyDescent="0.25">
      <c r="A148" s="248" t="str">
        <f>INDEX('[4]Handy -MR - LR2 Operators'!$H:$H,MATCH(E148,'[4]Handy -MR - LR2 Operators'!$B:$B,0))</f>
        <v>JKA</v>
      </c>
      <c r="B148" s="248" t="s">
        <v>429</v>
      </c>
      <c r="C148" s="137" t="s">
        <v>862</v>
      </c>
      <c r="D148" s="137">
        <v>9407392</v>
      </c>
      <c r="E148" s="313" t="s">
        <v>866</v>
      </c>
      <c r="F148" s="140"/>
      <c r="G148" s="238"/>
      <c r="H148" s="236">
        <f>IFERROR(INDEX(RemainingOnBoard_RAW!U:U,MATCH('IMO _2020_Dont Edit'!D148,RemainingOnBoard_RAW!B:B,0))," ")</f>
        <v>43780.5</v>
      </c>
      <c r="I148" s="186">
        <f>IFERROR(INDEX(RemainingOnBoard_RAW!V:V,MATCH('IMO _2020_Dont Edit'!D148,RemainingOnBoard_RAW!B:B,0))," ")</f>
        <v>605.70000000000005</v>
      </c>
      <c r="J148" s="201">
        <f>IFERROR(INDEX(RemainingOnBoard_RAW!W:W,MATCH('IMO _2020_Dont Edit'!D148,RemainingOnBoard_RAW!B:B,0)),"")</f>
        <v>0</v>
      </c>
      <c r="K148" s="201">
        <f>IFERROR(INDEX(RemainingOnBoard_RAW!X:X,MATCH('IMO _2020_Dont Edit'!D148,RemainingOnBoard_RAW!B:B,0)),"")</f>
        <v>0</v>
      </c>
      <c r="L148" s="201">
        <f>IFERROR(INDEX(RemainingOnBoard_RAW!Y:Y,MATCH('IMO _2020_Dont Edit'!D148,RemainingOnBoard_RAW!B:B,0)),"")</f>
        <v>128.19999999999999</v>
      </c>
      <c r="M148" s="201"/>
      <c r="N148" s="201"/>
      <c r="O148" s="201"/>
      <c r="P148" s="201"/>
      <c r="Q148" s="201"/>
      <c r="R148" s="202"/>
      <c r="S148" s="203"/>
      <c r="T148" s="203"/>
      <c r="U148" s="203"/>
      <c r="V148" s="203"/>
      <c r="W148" s="202"/>
      <c r="X148" s="204"/>
      <c r="Y148" s="204"/>
      <c r="Z148" s="204"/>
      <c r="AA148" s="204"/>
      <c r="AB148" s="204"/>
      <c r="AC148" s="204"/>
      <c r="AD148" s="204"/>
      <c r="AE148" s="202"/>
      <c r="AF148" s="205"/>
      <c r="AG148" s="205"/>
      <c r="AH148" s="205"/>
      <c r="AI148" s="205"/>
      <c r="AJ148" s="204"/>
      <c r="AK148" s="204"/>
      <c r="AL148" s="204"/>
      <c r="AM148" s="204"/>
      <c r="AN148" s="206"/>
      <c r="AO148" s="264"/>
      <c r="AP148" s="264"/>
      <c r="AQ148" s="264"/>
      <c r="AR148" s="269"/>
      <c r="AS148" s="202"/>
      <c r="AT148" s="204"/>
      <c r="AU148" s="204"/>
      <c r="AV148" s="204"/>
      <c r="AW148" s="207"/>
      <c r="AX148" s="202"/>
      <c r="AY148" s="207"/>
      <c r="AZ148" s="207"/>
      <c r="BA148" s="207"/>
      <c r="BB148" s="202"/>
      <c r="BC148" s="191"/>
      <c r="BD148" s="191"/>
      <c r="BE148" s="191"/>
      <c r="BF148" s="265" t="s">
        <v>1068</v>
      </c>
      <c r="BH148" s="288"/>
      <c r="BI148" s="288"/>
      <c r="BJ148" s="288"/>
      <c r="BK148" s="288"/>
      <c r="BL148" s="288"/>
      <c r="BM148" s="288"/>
      <c r="BN148" s="288"/>
      <c r="BO148" s="288"/>
      <c r="BP148" s="288"/>
      <c r="BQ148" s="288"/>
      <c r="BR148" s="288"/>
      <c r="BS148" s="288"/>
      <c r="BT148" s="288"/>
      <c r="BU148" s="288"/>
      <c r="BV148" s="288"/>
      <c r="BX148" s="288"/>
      <c r="BY148" s="288"/>
      <c r="BZ148" s="288"/>
      <c r="CA148" s="288"/>
      <c r="CB148" s="288"/>
      <c r="CC148" s="288"/>
      <c r="CG148" s="192">
        <f t="shared" si="67"/>
        <v>0</v>
      </c>
      <c r="CH148" s="192">
        <f>INDEX('[2]Tank Cleaning Status'!$P:$P, MATCH(E148,'[2]Tank Cleaning Status'!$E:$E,0))</f>
        <v>0</v>
      </c>
      <c r="CI148" s="192">
        <f t="shared" si="68"/>
        <v>0</v>
      </c>
      <c r="CJ148" s="192">
        <f>INDEX('[2]Tank Cleaning Status'!$R:$R, MATCH(E148,'[2]Tank Cleaning Status'!$E:$E,0))</f>
        <v>0</v>
      </c>
      <c r="CK148" s="192">
        <f t="shared" si="69"/>
        <v>0</v>
      </c>
      <c r="CL148" s="192">
        <f>INDEX('[2]Tank Cleaning Status'!$T:$T, MATCH(E148,'[2]Tank Cleaning Status'!$E:$E,0))</f>
        <v>0</v>
      </c>
      <c r="CM148" s="192">
        <f t="shared" si="70"/>
        <v>0</v>
      </c>
      <c r="CN148" s="192">
        <f>INDEX('[2]Tank Cleaning Status'!$V:$V, MATCH(E148,'[2]Tank Cleaning Status'!$E:$E,0))</f>
        <v>0</v>
      </c>
      <c r="CO148" s="192">
        <f t="shared" si="71"/>
        <v>0</v>
      </c>
      <c r="CP148" s="192">
        <f>INDEX('[2]Tank Cleaning Status'!$X:$X, MATCH(E148,'[2]Tank Cleaning Status'!$E:$E,0))</f>
        <v>0</v>
      </c>
      <c r="CQ148" s="312"/>
      <c r="CR148" s="192">
        <f t="shared" si="72"/>
        <v>0</v>
      </c>
      <c r="CS148" s="192">
        <f>INDEX('[2]Tank Cleaning Status'!$AA:$AA, MATCH(E148,'[2]Tank Cleaning Status'!$E:$E,0))</f>
        <v>0</v>
      </c>
      <c r="CT148" s="192">
        <f t="shared" si="73"/>
        <v>0</v>
      </c>
      <c r="CU148" s="192">
        <f>INDEX('[2]Tank Cleaning Status'!$AC:$AC, MATCH(E148,'[2]Tank Cleaning Status'!$E:$E,0))</f>
        <v>0</v>
      </c>
      <c r="CV148" s="312"/>
      <c r="CW148" s="192">
        <f t="shared" si="74"/>
        <v>0</v>
      </c>
      <c r="CX148" s="192">
        <f>INDEX('[2]Tank Cleaning Status'!$AF:$AF, MATCH(E148,'[2]Tank Cleaning Status'!$E:$E,0))</f>
        <v>0</v>
      </c>
      <c r="CY148" s="192">
        <f t="shared" si="75"/>
        <v>0</v>
      </c>
      <c r="CZ148" s="192">
        <f>INDEX('[2]Tank Cleaning Status'!$AH:$AH, MATCH(E148,'[2]Tank Cleaning Status'!$E:$E,0))</f>
        <v>0</v>
      </c>
      <c r="DA148" s="192"/>
      <c r="DB148" s="192">
        <f>INDEX('[2]Tank Cleaning Status'!$AJ:$AJ, MATCH(E148,'[2]Tank Cleaning Status'!$E:$E,0))</f>
        <v>0</v>
      </c>
    </row>
    <row r="149" spans="1:106" x14ac:dyDescent="0.25">
      <c r="A149" s="248" t="str">
        <f>INDEX('[4]Handy -MR - LR2 Operators'!$H:$H,MATCH(E149,'[4]Handy -MR - LR2 Operators'!$B:$B,0))</f>
        <v>MGA</v>
      </c>
      <c r="B149" s="248" t="s">
        <v>429</v>
      </c>
      <c r="C149" s="137" t="s">
        <v>862</v>
      </c>
      <c r="D149" s="137">
        <v>9407380</v>
      </c>
      <c r="E149" s="309" t="s">
        <v>867</v>
      </c>
      <c r="F149" s="140"/>
      <c r="G149" s="238"/>
      <c r="H149" s="236">
        <v>43777</v>
      </c>
      <c r="I149" s="186">
        <v>251</v>
      </c>
      <c r="J149" s="201" t="str">
        <f>IFERROR(INDEX(RemainingOnBoard_RAW!W:W,MATCH('IMO _2020_Dont Edit'!D149,RemainingOnBoard_RAW!B:B,0)),"")</f>
        <v/>
      </c>
      <c r="K149" s="201" t="str">
        <f>IFERROR(INDEX(RemainingOnBoard_RAW!X:X,MATCH('IMO _2020_Dont Edit'!D149,RemainingOnBoard_RAW!B:B,0)),"")</f>
        <v/>
      </c>
      <c r="L149" s="201">
        <v>194</v>
      </c>
      <c r="M149" s="201"/>
      <c r="N149" s="201"/>
      <c r="O149" s="201"/>
      <c r="P149" s="201"/>
      <c r="Q149" s="201"/>
      <c r="R149" s="202"/>
      <c r="S149" s="203"/>
      <c r="T149" s="203"/>
      <c r="U149" s="203"/>
      <c r="V149" s="203"/>
      <c r="W149" s="202"/>
      <c r="X149" s="204"/>
      <c r="Y149" s="204"/>
      <c r="Z149" s="204"/>
      <c r="AA149" s="204"/>
      <c r="AB149" s="204"/>
      <c r="AC149" s="204"/>
      <c r="AD149" s="204"/>
      <c r="AE149" s="202"/>
      <c r="AF149" s="205"/>
      <c r="AG149" s="205"/>
      <c r="AH149" s="205"/>
      <c r="AI149" s="205"/>
      <c r="AJ149" s="204"/>
      <c r="AK149" s="204"/>
      <c r="AL149" s="204"/>
      <c r="AM149" s="204"/>
      <c r="AN149" s="206"/>
      <c r="AO149" s="264"/>
      <c r="AP149" s="264"/>
      <c r="AQ149" s="264"/>
      <c r="AR149" s="269"/>
      <c r="AS149" s="202"/>
      <c r="AT149" s="204"/>
      <c r="AU149" s="204"/>
      <c r="AV149" s="204"/>
      <c r="AW149" s="207"/>
      <c r="AX149" s="202"/>
      <c r="AY149" s="207"/>
      <c r="AZ149" s="207"/>
      <c r="BA149" s="207"/>
      <c r="BB149" s="202"/>
      <c r="BC149" s="191"/>
      <c r="BD149" s="191"/>
      <c r="BE149" s="191"/>
      <c r="BF149" s="143"/>
      <c r="BH149" s="288"/>
      <c r="BI149" s="288"/>
      <c r="BJ149" s="288"/>
      <c r="BK149" s="288"/>
      <c r="BL149" s="288"/>
      <c r="BM149" s="288"/>
      <c r="BN149" s="288"/>
      <c r="BO149" s="288"/>
      <c r="BP149" s="288"/>
      <c r="BQ149" s="288"/>
      <c r="BR149" s="288"/>
      <c r="BS149" s="288"/>
      <c r="BT149" s="288"/>
      <c r="BU149" s="288"/>
      <c r="BV149" s="288"/>
      <c r="BX149" s="288"/>
      <c r="BY149" s="288"/>
      <c r="BZ149" s="288"/>
      <c r="CA149" s="288"/>
      <c r="CB149" s="288"/>
      <c r="CC149" s="288"/>
      <c r="CG149" s="192">
        <f t="shared" si="67"/>
        <v>0</v>
      </c>
      <c r="CH149" s="192">
        <f>INDEX('[2]Tank Cleaning Status'!$P:$P, MATCH(E149,'[2]Tank Cleaning Status'!$E:$E,0))</f>
        <v>0</v>
      </c>
      <c r="CI149" s="192">
        <f t="shared" si="68"/>
        <v>0</v>
      </c>
      <c r="CJ149" s="192">
        <f>INDEX('[2]Tank Cleaning Status'!$R:$R, MATCH(E149,'[2]Tank Cleaning Status'!$E:$E,0))</f>
        <v>0</v>
      </c>
      <c r="CK149" s="192">
        <f t="shared" si="69"/>
        <v>0</v>
      </c>
      <c r="CL149" s="192">
        <f>INDEX('[2]Tank Cleaning Status'!$T:$T, MATCH(E149,'[2]Tank Cleaning Status'!$E:$E,0))</f>
        <v>0</v>
      </c>
      <c r="CM149" s="192">
        <f t="shared" si="70"/>
        <v>0</v>
      </c>
      <c r="CN149" s="192">
        <f>INDEX('[2]Tank Cleaning Status'!$V:$V, MATCH(E149,'[2]Tank Cleaning Status'!$E:$E,0))</f>
        <v>0</v>
      </c>
      <c r="CO149" s="192">
        <f t="shared" si="71"/>
        <v>0</v>
      </c>
      <c r="CP149" s="192">
        <f>INDEX('[2]Tank Cleaning Status'!$X:$X, MATCH(E149,'[2]Tank Cleaning Status'!$E:$E,0))</f>
        <v>0</v>
      </c>
      <c r="CQ149" s="312"/>
      <c r="CR149" s="192">
        <f t="shared" si="72"/>
        <v>0</v>
      </c>
      <c r="CS149" s="192">
        <f>INDEX('[2]Tank Cleaning Status'!$AA:$AA, MATCH(E149,'[2]Tank Cleaning Status'!$E:$E,0))</f>
        <v>0</v>
      </c>
      <c r="CT149" s="192">
        <f t="shared" si="73"/>
        <v>0</v>
      </c>
      <c r="CU149" s="192">
        <f>INDEX('[2]Tank Cleaning Status'!$AC:$AC, MATCH(E149,'[2]Tank Cleaning Status'!$E:$E,0))</f>
        <v>0</v>
      </c>
      <c r="CV149" s="312"/>
      <c r="CW149" s="192">
        <f t="shared" si="74"/>
        <v>0</v>
      </c>
      <c r="CX149" s="192">
        <f>INDEX('[2]Tank Cleaning Status'!$AF:$AF, MATCH(E149,'[2]Tank Cleaning Status'!$E:$E,0))</f>
        <v>0</v>
      </c>
      <c r="CY149" s="192">
        <f t="shared" si="75"/>
        <v>0</v>
      </c>
      <c r="CZ149" s="192">
        <f>INDEX('[2]Tank Cleaning Status'!$AH:$AH, MATCH(E149,'[2]Tank Cleaning Status'!$E:$E,0))</f>
        <v>0</v>
      </c>
      <c r="DA149" s="192"/>
      <c r="DB149" s="192">
        <f>INDEX('[2]Tank Cleaning Status'!$AJ:$AJ, MATCH(E149,'[2]Tank Cleaning Status'!$E:$E,0))</f>
        <v>0</v>
      </c>
    </row>
    <row r="150" spans="1:106" x14ac:dyDescent="0.25">
      <c r="A150" s="248" t="str">
        <f>INDEX('[4]Handy -MR - LR2 Operators'!$H:$H,MATCH(E150,'[4]Handy -MR - LR2 Operators'!$B:$B,0))</f>
        <v>RME</v>
      </c>
      <c r="B150" s="248" t="s">
        <v>429</v>
      </c>
      <c r="C150" s="137" t="s">
        <v>862</v>
      </c>
      <c r="D150" s="137">
        <v>9697430</v>
      </c>
      <c r="E150" s="309" t="s">
        <v>861</v>
      </c>
      <c r="F150" s="140"/>
      <c r="G150" s="238"/>
      <c r="H150" s="236">
        <v>43780.541666666664</v>
      </c>
      <c r="I150" s="186">
        <v>221</v>
      </c>
      <c r="J150" s="201">
        <f>IFERROR(INDEX(RemainingOnBoard_RAW!W:W,MATCH('IMO _2020_Dont Edit'!D150,RemainingOnBoard_RAW!B:B,0)),"")</f>
        <v>0</v>
      </c>
      <c r="K150" s="201">
        <f>IFERROR(INDEX(RemainingOnBoard_RAW!X:X,MATCH('IMO _2020_Dont Edit'!D150,RemainingOnBoard_RAW!B:B,0)),"")</f>
        <v>0</v>
      </c>
      <c r="L150" s="201">
        <v>98</v>
      </c>
      <c r="M150" s="201"/>
      <c r="N150" s="201"/>
      <c r="O150" s="201"/>
      <c r="P150" s="201"/>
      <c r="Q150" s="201"/>
      <c r="R150" s="202"/>
      <c r="S150" s="203"/>
      <c r="T150" s="203"/>
      <c r="U150" s="203"/>
      <c r="V150" s="203"/>
      <c r="W150" s="202"/>
      <c r="X150" s="204"/>
      <c r="Y150" s="204"/>
      <c r="Z150" s="204"/>
      <c r="AA150" s="204"/>
      <c r="AB150" s="204"/>
      <c r="AC150" s="204"/>
      <c r="AD150" s="204"/>
      <c r="AE150" s="202"/>
      <c r="AF150" s="205"/>
      <c r="AG150" s="205"/>
      <c r="AH150" s="205"/>
      <c r="AI150" s="205"/>
      <c r="AJ150" s="204"/>
      <c r="AK150" s="204"/>
      <c r="AL150" s="204"/>
      <c r="AM150" s="204"/>
      <c r="AN150" s="206"/>
      <c r="AO150" s="264"/>
      <c r="AP150" s="264"/>
      <c r="AQ150" s="264"/>
      <c r="AR150" s="269"/>
      <c r="AS150" s="202"/>
      <c r="AT150" s="204"/>
      <c r="AU150" s="204"/>
      <c r="AV150" s="204"/>
      <c r="AW150" s="207"/>
      <c r="AX150" s="202"/>
      <c r="AY150" s="207"/>
      <c r="AZ150" s="207"/>
      <c r="BA150" s="207"/>
      <c r="BB150" s="202"/>
      <c r="BC150" s="191"/>
      <c r="BD150" s="191"/>
      <c r="BE150" s="191"/>
      <c r="BF150" s="143" t="s">
        <v>1013</v>
      </c>
      <c r="BH150" s="288"/>
      <c r="BI150" s="288"/>
      <c r="BJ150" s="288"/>
      <c r="BK150" s="288"/>
      <c r="BL150" s="288"/>
      <c r="BM150" s="288"/>
      <c r="BN150" s="288"/>
      <c r="BO150" s="288"/>
      <c r="BP150" s="288"/>
      <c r="BQ150" s="288"/>
      <c r="BR150" s="288"/>
      <c r="BS150" s="288"/>
      <c r="BT150" s="288"/>
      <c r="BU150" s="288"/>
      <c r="BV150" s="288"/>
      <c r="BX150" s="288"/>
      <c r="BY150" s="288"/>
      <c r="BZ150" s="288"/>
      <c r="CA150" s="288"/>
      <c r="CB150" s="288"/>
      <c r="CC150" s="288"/>
      <c r="CG150" s="192">
        <f t="shared" si="67"/>
        <v>0</v>
      </c>
      <c r="CH150" s="192">
        <f>INDEX('[2]Tank Cleaning Status'!$P:$P, MATCH(E150,'[2]Tank Cleaning Status'!$E:$E,0))</f>
        <v>0</v>
      </c>
      <c r="CI150" s="192">
        <f t="shared" si="68"/>
        <v>0</v>
      </c>
      <c r="CJ150" s="192">
        <f>INDEX('[2]Tank Cleaning Status'!$R:$R, MATCH(E150,'[2]Tank Cleaning Status'!$E:$E,0))</f>
        <v>0</v>
      </c>
      <c r="CK150" s="192">
        <f t="shared" si="69"/>
        <v>0</v>
      </c>
      <c r="CL150" s="192">
        <f>INDEX('[2]Tank Cleaning Status'!$T:$T, MATCH(E150,'[2]Tank Cleaning Status'!$E:$E,0))</f>
        <v>0</v>
      </c>
      <c r="CM150" s="192">
        <f t="shared" si="70"/>
        <v>0</v>
      </c>
      <c r="CN150" s="192">
        <f>INDEX('[2]Tank Cleaning Status'!$V:$V, MATCH(E150,'[2]Tank Cleaning Status'!$E:$E,0))</f>
        <v>0</v>
      </c>
      <c r="CO150" s="192">
        <f t="shared" si="71"/>
        <v>0</v>
      </c>
      <c r="CP150" s="192">
        <f>INDEX('[2]Tank Cleaning Status'!$X:$X, MATCH(E150,'[2]Tank Cleaning Status'!$E:$E,0))</f>
        <v>0</v>
      </c>
      <c r="CQ150" s="312"/>
      <c r="CR150" s="192">
        <f t="shared" si="72"/>
        <v>0</v>
      </c>
      <c r="CS150" s="192">
        <f>INDEX('[2]Tank Cleaning Status'!$AA:$AA, MATCH(E150,'[2]Tank Cleaning Status'!$E:$E,0))</f>
        <v>0</v>
      </c>
      <c r="CT150" s="192">
        <f t="shared" si="73"/>
        <v>0</v>
      </c>
      <c r="CU150" s="192">
        <f>INDEX('[2]Tank Cleaning Status'!$AC:$AC, MATCH(E150,'[2]Tank Cleaning Status'!$E:$E,0))</f>
        <v>0</v>
      </c>
      <c r="CV150" s="312"/>
      <c r="CW150" s="192">
        <f t="shared" si="74"/>
        <v>0</v>
      </c>
      <c r="CX150" s="192">
        <f>INDEX('[2]Tank Cleaning Status'!$AF:$AF, MATCH(E150,'[2]Tank Cleaning Status'!$E:$E,0))</f>
        <v>0</v>
      </c>
      <c r="CY150" s="192">
        <f t="shared" si="75"/>
        <v>0</v>
      </c>
      <c r="CZ150" s="192">
        <f>INDEX('[2]Tank Cleaning Status'!$AH:$AH, MATCH(E150,'[2]Tank Cleaning Status'!$E:$E,0))</f>
        <v>0</v>
      </c>
      <c r="DA150" s="192"/>
      <c r="DB150" s="192">
        <f>INDEX('[2]Tank Cleaning Status'!$AJ:$AJ, MATCH(E150,'[2]Tank Cleaning Status'!$E:$E,0))</f>
        <v>0</v>
      </c>
    </row>
    <row r="151" spans="1:106" x14ac:dyDescent="0.25">
      <c r="A151" s="248" t="str">
        <f>INDEX('[4]Handy -MR - LR2 Operators'!$H:$H,MATCH(E151,'[4]Handy -MR - LR2 Operators'!$B:$B,0))</f>
        <v>RME</v>
      </c>
      <c r="B151" s="248" t="s">
        <v>429</v>
      </c>
      <c r="C151" s="137" t="s">
        <v>862</v>
      </c>
      <c r="D151" s="137">
        <v>9864368</v>
      </c>
      <c r="E151" s="309" t="s">
        <v>874</v>
      </c>
      <c r="F151" s="140"/>
      <c r="G151" s="238"/>
      <c r="H151" s="236">
        <v>43777</v>
      </c>
      <c r="I151" s="186">
        <v>393</v>
      </c>
      <c r="J151" s="201">
        <f>IFERROR(INDEX(RemainingOnBoard_RAW!W:W,MATCH('IMO _2020_Dont Edit'!D151,RemainingOnBoard_RAW!B:B,0)),"")</f>
        <v>0</v>
      </c>
      <c r="K151" s="201">
        <f>IFERROR(INDEX(RemainingOnBoard_RAW!X:X,MATCH('IMO _2020_Dont Edit'!D151,RemainingOnBoard_RAW!B:B,0)),"")</f>
        <v>0</v>
      </c>
      <c r="L151" s="201">
        <v>133</v>
      </c>
      <c r="M151" s="201"/>
      <c r="N151" s="201"/>
      <c r="O151" s="201"/>
      <c r="P151" s="201"/>
      <c r="Q151" s="201"/>
      <c r="R151" s="202"/>
      <c r="S151" s="203"/>
      <c r="T151" s="203"/>
      <c r="U151" s="203"/>
      <c r="V151" s="203"/>
      <c r="W151" s="202"/>
      <c r="X151" s="204"/>
      <c r="Y151" s="204"/>
      <c r="Z151" s="204"/>
      <c r="AA151" s="204"/>
      <c r="AB151" s="204"/>
      <c r="AC151" s="204"/>
      <c r="AD151" s="204"/>
      <c r="AE151" s="202"/>
      <c r="AF151" s="205"/>
      <c r="AG151" s="205"/>
      <c r="AH151" s="205" t="s">
        <v>770</v>
      </c>
      <c r="AI151" s="205"/>
      <c r="AJ151" s="204"/>
      <c r="AK151" s="204"/>
      <c r="AL151" s="204"/>
      <c r="AM151" s="204"/>
      <c r="AN151" s="206"/>
      <c r="AO151" s="264"/>
      <c r="AP151" s="264"/>
      <c r="AQ151" s="264"/>
      <c r="AR151" s="269"/>
      <c r="AS151" s="202"/>
      <c r="AT151" s="204"/>
      <c r="AU151" s="204"/>
      <c r="AV151" s="204"/>
      <c r="AW151" s="207"/>
      <c r="AX151" s="202"/>
      <c r="AY151" s="207"/>
      <c r="AZ151" s="207"/>
      <c r="BA151" s="207"/>
      <c r="BB151" s="202"/>
      <c r="BC151" s="191"/>
      <c r="BD151" s="191"/>
      <c r="BE151" s="191"/>
      <c r="BF151" s="143" t="s">
        <v>1014</v>
      </c>
      <c r="BH151" s="288"/>
      <c r="BI151" s="288"/>
      <c r="BJ151" s="288"/>
      <c r="BK151" s="288"/>
      <c r="BL151" s="288"/>
      <c r="BM151" s="288"/>
      <c r="BN151" s="288"/>
      <c r="BO151" s="288"/>
      <c r="BP151" s="288"/>
      <c r="BQ151" s="288"/>
      <c r="BR151" s="288"/>
      <c r="BS151" s="288"/>
      <c r="BT151" s="288"/>
      <c r="BU151" s="288"/>
      <c r="BV151" s="288"/>
      <c r="BX151" s="288"/>
      <c r="BY151" s="288"/>
      <c r="BZ151" s="288"/>
      <c r="CA151" s="288"/>
      <c r="CB151" s="288"/>
      <c r="CC151" s="288"/>
      <c r="CG151" s="192">
        <f t="shared" si="67"/>
        <v>0</v>
      </c>
      <c r="CH151" s="192">
        <f>INDEX('[2]Tank Cleaning Status'!$P:$P, MATCH(E151,'[2]Tank Cleaning Status'!$E:$E,0))</f>
        <v>0</v>
      </c>
      <c r="CI151" s="192">
        <f t="shared" si="68"/>
        <v>0</v>
      </c>
      <c r="CJ151" s="192">
        <f>INDEX('[2]Tank Cleaning Status'!$R:$R, MATCH(E151,'[2]Tank Cleaning Status'!$E:$E,0))</f>
        <v>0</v>
      </c>
      <c r="CK151" s="192">
        <f t="shared" si="69"/>
        <v>0</v>
      </c>
      <c r="CL151" s="192">
        <f>INDEX('[2]Tank Cleaning Status'!$T:$T, MATCH(E151,'[2]Tank Cleaning Status'!$E:$E,0))</f>
        <v>0</v>
      </c>
      <c r="CM151" s="192">
        <f t="shared" si="70"/>
        <v>0</v>
      </c>
      <c r="CN151" s="192">
        <f>INDEX('[2]Tank Cleaning Status'!$V:$V, MATCH(E151,'[2]Tank Cleaning Status'!$E:$E,0))</f>
        <v>0</v>
      </c>
      <c r="CO151" s="192">
        <f t="shared" si="71"/>
        <v>0</v>
      </c>
      <c r="CP151" s="192">
        <f>INDEX('[2]Tank Cleaning Status'!$X:$X, MATCH(E151,'[2]Tank Cleaning Status'!$E:$E,0))</f>
        <v>0</v>
      </c>
      <c r="CQ151" s="312"/>
      <c r="CR151" s="192">
        <f t="shared" si="72"/>
        <v>0</v>
      </c>
      <c r="CS151" s="192">
        <f>INDEX('[2]Tank Cleaning Status'!$AA:$AA, MATCH(E151,'[2]Tank Cleaning Status'!$E:$E,0))</f>
        <v>0</v>
      </c>
      <c r="CT151" s="192">
        <f t="shared" si="73"/>
        <v>0</v>
      </c>
      <c r="CU151" s="192">
        <f>INDEX('[2]Tank Cleaning Status'!$AC:$AC, MATCH(E151,'[2]Tank Cleaning Status'!$E:$E,0))</f>
        <v>0</v>
      </c>
      <c r="CV151" s="312"/>
      <c r="CW151" s="192">
        <f t="shared" si="74"/>
        <v>0</v>
      </c>
      <c r="CX151" s="192">
        <f>INDEX('[2]Tank Cleaning Status'!$AF:$AF, MATCH(E151,'[2]Tank Cleaning Status'!$E:$E,0))</f>
        <v>0</v>
      </c>
      <c r="CY151" s="192">
        <f t="shared" si="75"/>
        <v>0</v>
      </c>
      <c r="CZ151" s="192">
        <f>INDEX('[2]Tank Cleaning Status'!$AH:$AH, MATCH(E151,'[2]Tank Cleaning Status'!$E:$E,0))</f>
        <v>0</v>
      </c>
      <c r="DA151" s="192"/>
      <c r="DB151" s="192">
        <f>INDEX('[2]Tank Cleaning Status'!$AJ:$AJ, MATCH(E151,'[2]Tank Cleaning Status'!$E:$E,0))</f>
        <v>0</v>
      </c>
    </row>
    <row r="152" spans="1:106" x14ac:dyDescent="0.25">
      <c r="A152" s="248" t="str">
        <f>INDEX('[4]Handy -MR - LR2 Operators'!$H:$H,MATCH(E152,'[4]Handy -MR - LR2 Operators'!$B:$B,0))</f>
        <v>RME</v>
      </c>
      <c r="B152" s="248" t="s">
        <v>429</v>
      </c>
      <c r="C152" s="137" t="s">
        <v>862</v>
      </c>
      <c r="D152" s="137">
        <v>9798088</v>
      </c>
      <c r="E152" s="309" t="s">
        <v>868</v>
      </c>
      <c r="F152" s="140"/>
      <c r="G152" s="238"/>
      <c r="H152" s="236">
        <v>43772</v>
      </c>
      <c r="I152" s="186">
        <v>625</v>
      </c>
      <c r="J152" s="201" t="str">
        <f>IFERROR(INDEX(RemainingOnBoard_RAW!W:W,MATCH('IMO _2020_Dont Edit'!D152,RemainingOnBoard_RAW!B:B,0)),"")</f>
        <v/>
      </c>
      <c r="K152" s="201" t="str">
        <f>IFERROR(INDEX(RemainingOnBoard_RAW!X:X,MATCH('IMO _2020_Dont Edit'!D152,RemainingOnBoard_RAW!B:B,0)),"")</f>
        <v/>
      </c>
      <c r="L152" s="201">
        <v>142.69999999999999</v>
      </c>
      <c r="M152" s="201"/>
      <c r="N152" s="201"/>
      <c r="O152" s="201"/>
      <c r="P152" s="201"/>
      <c r="Q152" s="201"/>
      <c r="R152" s="202"/>
      <c r="S152" s="203"/>
      <c r="T152" s="203"/>
      <c r="U152" s="203"/>
      <c r="V152" s="203"/>
      <c r="W152" s="202"/>
      <c r="X152" s="204"/>
      <c r="Y152" s="204"/>
      <c r="Z152" s="204"/>
      <c r="AA152" s="204"/>
      <c r="AB152" s="204"/>
      <c r="AC152" s="204"/>
      <c r="AD152" s="204"/>
      <c r="AE152" s="202"/>
      <c r="AF152" s="205"/>
      <c r="AG152" s="205"/>
      <c r="AH152" s="205"/>
      <c r="AI152" s="205"/>
      <c r="AJ152" s="204"/>
      <c r="AK152" s="204"/>
      <c r="AL152" s="204"/>
      <c r="AM152" s="204"/>
      <c r="AN152" s="206"/>
      <c r="AO152" s="264"/>
      <c r="AP152" s="264"/>
      <c r="AQ152" s="264"/>
      <c r="AR152" s="269"/>
      <c r="AS152" s="202"/>
      <c r="AT152" s="204"/>
      <c r="AU152" s="204"/>
      <c r="AV152" s="204"/>
      <c r="AW152" s="207"/>
      <c r="AX152" s="202"/>
      <c r="AY152" s="207"/>
      <c r="AZ152" s="207"/>
      <c r="BA152" s="207"/>
      <c r="BB152" s="202"/>
      <c r="BC152" s="191"/>
      <c r="BD152" s="191"/>
      <c r="BE152" s="191"/>
      <c r="BF152" s="143" t="s">
        <v>1015</v>
      </c>
      <c r="BH152" s="288"/>
      <c r="BI152" s="288"/>
      <c r="BJ152" s="288"/>
      <c r="BK152" s="288"/>
      <c r="BL152" s="288"/>
      <c r="BM152" s="288"/>
      <c r="BN152" s="288"/>
      <c r="BO152" s="288"/>
      <c r="BP152" s="288"/>
      <c r="BQ152" s="288"/>
      <c r="BR152" s="288"/>
      <c r="BS152" s="288"/>
      <c r="BT152" s="288"/>
      <c r="BU152" s="288"/>
      <c r="BV152" s="288"/>
      <c r="BX152" s="288"/>
      <c r="BY152" s="288"/>
      <c r="BZ152" s="288"/>
      <c r="CA152" s="288"/>
      <c r="CB152" s="288"/>
      <c r="CC152" s="288"/>
      <c r="CG152" s="192">
        <f t="shared" si="67"/>
        <v>0</v>
      </c>
      <c r="CH152" s="192">
        <f>INDEX('[2]Tank Cleaning Status'!$P:$P, MATCH(E152,'[2]Tank Cleaning Status'!$E:$E,0))</f>
        <v>0</v>
      </c>
      <c r="CI152" s="192">
        <f t="shared" si="68"/>
        <v>0</v>
      </c>
      <c r="CJ152" s="192">
        <f>INDEX('[2]Tank Cleaning Status'!$R:$R, MATCH(E152,'[2]Tank Cleaning Status'!$E:$E,0))</f>
        <v>0</v>
      </c>
      <c r="CK152" s="192">
        <f t="shared" si="69"/>
        <v>0</v>
      </c>
      <c r="CL152" s="192">
        <f>INDEX('[2]Tank Cleaning Status'!$T:$T, MATCH(E152,'[2]Tank Cleaning Status'!$E:$E,0))</f>
        <v>0</v>
      </c>
      <c r="CM152" s="192">
        <f t="shared" si="70"/>
        <v>0</v>
      </c>
      <c r="CN152" s="192">
        <f>INDEX('[2]Tank Cleaning Status'!$V:$V, MATCH(E152,'[2]Tank Cleaning Status'!$E:$E,0))</f>
        <v>0</v>
      </c>
      <c r="CO152" s="192">
        <f t="shared" si="71"/>
        <v>0</v>
      </c>
      <c r="CP152" s="192">
        <f>INDEX('[2]Tank Cleaning Status'!$X:$X, MATCH(E152,'[2]Tank Cleaning Status'!$E:$E,0))</f>
        <v>0</v>
      </c>
      <c r="CQ152" s="312"/>
      <c r="CR152" s="192">
        <f t="shared" si="72"/>
        <v>0</v>
      </c>
      <c r="CS152" s="192">
        <f>INDEX('[2]Tank Cleaning Status'!$AA:$AA, MATCH(E152,'[2]Tank Cleaning Status'!$E:$E,0))</f>
        <v>0</v>
      </c>
      <c r="CT152" s="192">
        <f t="shared" si="73"/>
        <v>0</v>
      </c>
      <c r="CU152" s="192">
        <f>INDEX('[2]Tank Cleaning Status'!$AC:$AC, MATCH(E152,'[2]Tank Cleaning Status'!$E:$E,0))</f>
        <v>0</v>
      </c>
      <c r="CV152" s="312"/>
      <c r="CW152" s="192">
        <f t="shared" si="74"/>
        <v>0</v>
      </c>
      <c r="CX152" s="192">
        <f>INDEX('[2]Tank Cleaning Status'!$AF:$AF, MATCH(E152,'[2]Tank Cleaning Status'!$E:$E,0))</f>
        <v>0</v>
      </c>
      <c r="CY152" s="192">
        <f t="shared" si="75"/>
        <v>0</v>
      </c>
      <c r="CZ152" s="192">
        <f>INDEX('[2]Tank Cleaning Status'!$AH:$AH, MATCH(E152,'[2]Tank Cleaning Status'!$E:$E,0))</f>
        <v>0</v>
      </c>
      <c r="DA152" s="192"/>
      <c r="DB152" s="192">
        <f>INDEX('[2]Tank Cleaning Status'!$AJ:$AJ, MATCH(E152,'[2]Tank Cleaning Status'!$E:$E,0))</f>
        <v>0</v>
      </c>
    </row>
    <row r="153" spans="1:106" x14ac:dyDescent="0.25">
      <c r="A153" s="248" t="str">
        <f>INDEX('[4]Handy -MR - LR2 Operators'!$H:$H,MATCH(E153,'[4]Handy -MR - LR2 Operators'!$B:$B,0))</f>
        <v>NSR</v>
      </c>
      <c r="B153" s="248" t="s">
        <v>429</v>
      </c>
      <c r="C153" s="137" t="s">
        <v>862</v>
      </c>
      <c r="D153" s="137">
        <v>9862413</v>
      </c>
      <c r="E153" s="313" t="s">
        <v>875</v>
      </c>
      <c r="F153" s="140"/>
      <c r="G153" s="238"/>
      <c r="H153" s="236">
        <f>IFERROR(INDEX(RemainingOnBoard_RAW!U:U,MATCH('IMO _2020_Dont Edit'!D153,RemainingOnBoard_RAW!B:B,0))," ")</f>
        <v>43780.708333333336</v>
      </c>
      <c r="I153" s="186">
        <f>IFERROR(INDEX(RemainingOnBoard_RAW!V:V,MATCH('IMO _2020_Dont Edit'!D153,RemainingOnBoard_RAW!B:B,0))," ")</f>
        <v>653.55999999999995</v>
      </c>
      <c r="J153" s="201">
        <f>IFERROR(INDEX(RemainingOnBoard_RAW!W:W,MATCH('IMO _2020_Dont Edit'!D153,RemainingOnBoard_RAW!B:B,0)),"")</f>
        <v>0</v>
      </c>
      <c r="K153" s="201">
        <f>IFERROR(INDEX(RemainingOnBoard_RAW!X:X,MATCH('IMO _2020_Dont Edit'!D153,RemainingOnBoard_RAW!B:B,0)),"")</f>
        <v>0</v>
      </c>
      <c r="L153" s="201">
        <f>IFERROR(INDEX(RemainingOnBoard_RAW!Y:Y,MATCH('IMO _2020_Dont Edit'!D153,RemainingOnBoard_RAW!B:B,0)),"")</f>
        <v>214.73</v>
      </c>
      <c r="M153" s="201"/>
      <c r="N153" s="201"/>
      <c r="O153" s="201"/>
      <c r="P153" s="201"/>
      <c r="Q153" s="201"/>
      <c r="R153" s="202"/>
      <c r="S153" s="203"/>
      <c r="T153" s="203"/>
      <c r="U153" s="203"/>
      <c r="V153" s="203"/>
      <c r="W153" s="202"/>
      <c r="X153" s="204"/>
      <c r="Y153" s="204"/>
      <c r="Z153" s="204"/>
      <c r="AA153" s="204"/>
      <c r="AB153" s="204"/>
      <c r="AC153" s="204"/>
      <c r="AD153" s="204"/>
      <c r="AE153" s="202"/>
      <c r="AF153" s="205"/>
      <c r="AG153" s="205"/>
      <c r="AH153" s="205" t="s">
        <v>770</v>
      </c>
      <c r="AI153" s="205"/>
      <c r="AJ153" s="204"/>
      <c r="AK153" s="204"/>
      <c r="AL153" s="204"/>
      <c r="AM153" s="204"/>
      <c r="AN153" s="206"/>
      <c r="AO153" s="264"/>
      <c r="AP153" s="264"/>
      <c r="AQ153" s="264"/>
      <c r="AR153" s="269"/>
      <c r="AS153" s="202"/>
      <c r="AT153" s="204"/>
      <c r="AU153" s="204"/>
      <c r="AV153" s="204"/>
      <c r="AW153" s="207"/>
      <c r="AX153" s="202"/>
      <c r="AY153" s="207"/>
      <c r="AZ153" s="207"/>
      <c r="BA153" s="207"/>
      <c r="BB153" s="202"/>
      <c r="BC153" s="191"/>
      <c r="BD153" s="191"/>
      <c r="BE153" s="191"/>
      <c r="BF153" s="143" t="s">
        <v>1077</v>
      </c>
      <c r="BH153" s="288"/>
      <c r="BI153" s="288"/>
      <c r="BJ153" s="288"/>
      <c r="BK153" s="288"/>
      <c r="BL153" s="288"/>
      <c r="BM153" s="288"/>
      <c r="BN153" s="288"/>
      <c r="BO153" s="288"/>
      <c r="BP153" s="288"/>
      <c r="BQ153" s="288"/>
      <c r="BR153" s="288"/>
      <c r="BS153" s="288"/>
      <c r="BT153" s="288"/>
      <c r="BU153" s="288"/>
      <c r="BV153" s="288"/>
      <c r="BX153" s="288"/>
      <c r="BY153" s="288"/>
      <c r="BZ153" s="288"/>
      <c r="CA153" s="288"/>
      <c r="CB153" s="288"/>
      <c r="CC153" s="288"/>
      <c r="CG153" s="192">
        <f t="shared" si="67"/>
        <v>0</v>
      </c>
      <c r="CH153" s="192">
        <f>INDEX('[2]Tank Cleaning Status'!$P:$P, MATCH(E153,'[2]Tank Cleaning Status'!$E:$E,0))</f>
        <v>0</v>
      </c>
      <c r="CI153" s="192">
        <f t="shared" si="68"/>
        <v>0</v>
      </c>
      <c r="CJ153" s="192">
        <f>INDEX('[2]Tank Cleaning Status'!$R:$R, MATCH(E153,'[2]Tank Cleaning Status'!$E:$E,0))</f>
        <v>0</v>
      </c>
      <c r="CK153" s="192">
        <f t="shared" si="69"/>
        <v>0</v>
      </c>
      <c r="CL153" s="192">
        <f>INDEX('[2]Tank Cleaning Status'!$T:$T, MATCH(E153,'[2]Tank Cleaning Status'!$E:$E,0))</f>
        <v>0</v>
      </c>
      <c r="CM153" s="192">
        <f t="shared" si="70"/>
        <v>0</v>
      </c>
      <c r="CN153" s="192">
        <f>INDEX('[2]Tank Cleaning Status'!$V:$V, MATCH(E153,'[2]Tank Cleaning Status'!$E:$E,0))</f>
        <v>0</v>
      </c>
      <c r="CO153" s="192">
        <f t="shared" si="71"/>
        <v>0</v>
      </c>
      <c r="CP153" s="192">
        <f>INDEX('[2]Tank Cleaning Status'!$X:$X, MATCH(E153,'[2]Tank Cleaning Status'!$E:$E,0))</f>
        <v>0</v>
      </c>
      <c r="CQ153" s="312"/>
      <c r="CR153" s="192">
        <f t="shared" si="72"/>
        <v>0</v>
      </c>
      <c r="CS153" s="192">
        <f>INDEX('[2]Tank Cleaning Status'!$AA:$AA, MATCH(E153,'[2]Tank Cleaning Status'!$E:$E,0))</f>
        <v>0</v>
      </c>
      <c r="CT153" s="192">
        <f t="shared" si="73"/>
        <v>0</v>
      </c>
      <c r="CU153" s="192">
        <f>INDEX('[2]Tank Cleaning Status'!$AC:$AC, MATCH(E153,'[2]Tank Cleaning Status'!$E:$E,0))</f>
        <v>0</v>
      </c>
      <c r="CV153" s="312"/>
      <c r="CW153" s="192">
        <f t="shared" si="74"/>
        <v>0</v>
      </c>
      <c r="CX153" s="192">
        <f>INDEX('[2]Tank Cleaning Status'!$AF:$AF, MATCH(E153,'[2]Tank Cleaning Status'!$E:$E,0))</f>
        <v>0</v>
      </c>
      <c r="CY153" s="192">
        <f t="shared" si="75"/>
        <v>0</v>
      </c>
      <c r="CZ153" s="192">
        <f>INDEX('[2]Tank Cleaning Status'!$AH:$AH, MATCH(E153,'[2]Tank Cleaning Status'!$E:$E,0))</f>
        <v>0</v>
      </c>
      <c r="DA153" s="192"/>
      <c r="DB153" s="192">
        <f>INDEX('[2]Tank Cleaning Status'!$AJ:$AJ, MATCH(E153,'[2]Tank Cleaning Status'!$E:$E,0))</f>
        <v>0</v>
      </c>
    </row>
    <row r="154" spans="1:106" x14ac:dyDescent="0.25">
      <c r="A154" s="248" t="str">
        <f>INDEX('[4]Handy -MR - LR2 Operators'!$H:$H,MATCH(E154,'[4]Handy -MR - LR2 Operators'!$B:$B,0))</f>
        <v>GGA</v>
      </c>
      <c r="B154" s="248" t="s">
        <v>429</v>
      </c>
      <c r="C154" s="137" t="s">
        <v>862</v>
      </c>
      <c r="D154" s="137">
        <v>9864332</v>
      </c>
      <c r="E154" s="313" t="s">
        <v>876</v>
      </c>
      <c r="F154" s="140"/>
      <c r="G154" s="238"/>
      <c r="H154" s="236">
        <f>IFERROR(INDEX(RemainingOnBoard_RAW!U:U,MATCH('IMO _2020_Dont Edit'!D154,RemainingOnBoard_RAW!B:B,0))," ")</f>
        <v>43779.708333333336</v>
      </c>
      <c r="I154" s="186">
        <f>IFERROR(INDEX(RemainingOnBoard_RAW!V:V,MATCH('IMO _2020_Dont Edit'!D154,RemainingOnBoard_RAW!B:B,0))," ")</f>
        <v>629.70000000000005</v>
      </c>
      <c r="J154" s="201">
        <f>IFERROR(INDEX(RemainingOnBoard_RAW!W:W,MATCH('IMO _2020_Dont Edit'!D154,RemainingOnBoard_RAW!B:B,0)),"")</f>
        <v>0</v>
      </c>
      <c r="K154" s="201">
        <f>IFERROR(INDEX(RemainingOnBoard_RAW!X:X,MATCH('IMO _2020_Dont Edit'!D154,RemainingOnBoard_RAW!B:B,0)),"")</f>
        <v>0</v>
      </c>
      <c r="L154" s="201">
        <f>IFERROR(INDEX(RemainingOnBoard_RAW!Y:Y,MATCH('IMO _2020_Dont Edit'!D154,RemainingOnBoard_RAW!B:B,0)),"")</f>
        <v>204.9</v>
      </c>
      <c r="M154" s="201"/>
      <c r="N154" s="201"/>
      <c r="O154" s="201"/>
      <c r="P154" s="201"/>
      <c r="Q154" s="201"/>
      <c r="R154" s="202"/>
      <c r="S154" s="203"/>
      <c r="T154" s="203"/>
      <c r="U154" s="203"/>
      <c r="V154" s="203"/>
      <c r="W154" s="202"/>
      <c r="X154" s="204"/>
      <c r="Y154" s="204"/>
      <c r="Z154" s="204"/>
      <c r="AA154" s="204"/>
      <c r="AB154" s="204"/>
      <c r="AC154" s="204"/>
      <c r="AD154" s="204"/>
      <c r="AE154" s="202"/>
      <c r="AF154" s="205"/>
      <c r="AG154" s="205"/>
      <c r="AH154" s="205" t="s">
        <v>770</v>
      </c>
      <c r="AI154" s="205"/>
      <c r="AJ154" s="204"/>
      <c r="AK154" s="204"/>
      <c r="AL154" s="204"/>
      <c r="AM154" s="204"/>
      <c r="AN154" s="206"/>
      <c r="AO154" s="264"/>
      <c r="AP154" s="264"/>
      <c r="AQ154" s="264"/>
      <c r="AR154" s="269"/>
      <c r="AS154" s="202"/>
      <c r="AT154" s="204"/>
      <c r="AU154" s="204"/>
      <c r="AV154" s="204"/>
      <c r="AW154" s="207"/>
      <c r="AX154" s="202"/>
      <c r="AY154" s="207"/>
      <c r="AZ154" s="207"/>
      <c r="BA154" s="207"/>
      <c r="BB154" s="202"/>
      <c r="BC154" s="191"/>
      <c r="BD154" s="191"/>
      <c r="BE154" s="191"/>
      <c r="BF154" s="143"/>
      <c r="BH154" s="288"/>
      <c r="BI154" s="288"/>
      <c r="BJ154" s="288"/>
      <c r="BK154" s="288"/>
      <c r="BL154" s="288"/>
      <c r="BM154" s="288"/>
      <c r="BN154" s="288"/>
      <c r="BO154" s="288"/>
      <c r="BP154" s="288"/>
      <c r="BQ154" s="288"/>
      <c r="BR154" s="288"/>
      <c r="BS154" s="288"/>
      <c r="BT154" s="288"/>
      <c r="BU154" s="288"/>
      <c r="BV154" s="288"/>
      <c r="BX154" s="288"/>
      <c r="BY154" s="288"/>
      <c r="BZ154" s="288"/>
      <c r="CA154" s="288"/>
      <c r="CB154" s="288"/>
      <c r="CC154" s="288"/>
      <c r="CG154" s="192">
        <f t="shared" si="67"/>
        <v>0</v>
      </c>
      <c r="CH154" s="192">
        <f>INDEX('[2]Tank Cleaning Status'!$P:$P, MATCH(E154,'[2]Tank Cleaning Status'!$E:$E,0))</f>
        <v>0</v>
      </c>
      <c r="CI154" s="192">
        <f t="shared" si="68"/>
        <v>0</v>
      </c>
      <c r="CJ154" s="192">
        <f>INDEX('[2]Tank Cleaning Status'!$R:$R, MATCH(E154,'[2]Tank Cleaning Status'!$E:$E,0))</f>
        <v>0</v>
      </c>
      <c r="CK154" s="192">
        <f t="shared" si="69"/>
        <v>0</v>
      </c>
      <c r="CL154" s="192">
        <f>INDEX('[2]Tank Cleaning Status'!$T:$T, MATCH(E154,'[2]Tank Cleaning Status'!$E:$E,0))</f>
        <v>0</v>
      </c>
      <c r="CM154" s="192">
        <f t="shared" si="70"/>
        <v>0</v>
      </c>
      <c r="CN154" s="192">
        <f>INDEX('[2]Tank Cleaning Status'!$V:$V, MATCH(E154,'[2]Tank Cleaning Status'!$E:$E,0))</f>
        <v>0</v>
      </c>
      <c r="CO154" s="192">
        <f t="shared" si="71"/>
        <v>0</v>
      </c>
      <c r="CP154" s="192">
        <f>INDEX('[2]Tank Cleaning Status'!$X:$X, MATCH(E154,'[2]Tank Cleaning Status'!$E:$E,0))</f>
        <v>0</v>
      </c>
      <c r="CQ154" s="312"/>
      <c r="CR154" s="192">
        <f t="shared" si="72"/>
        <v>0</v>
      </c>
      <c r="CS154" s="192">
        <f>INDEX('[2]Tank Cleaning Status'!$AA:$AA, MATCH(E154,'[2]Tank Cleaning Status'!$E:$E,0))</f>
        <v>0</v>
      </c>
      <c r="CT154" s="192">
        <f t="shared" si="73"/>
        <v>0</v>
      </c>
      <c r="CU154" s="192">
        <f>INDEX('[2]Tank Cleaning Status'!$AC:$AC, MATCH(E154,'[2]Tank Cleaning Status'!$E:$E,0))</f>
        <v>0</v>
      </c>
      <c r="CV154" s="312"/>
      <c r="CW154" s="192">
        <f t="shared" si="74"/>
        <v>0</v>
      </c>
      <c r="CX154" s="192">
        <f>INDEX('[2]Tank Cleaning Status'!$AF:$AF, MATCH(E154,'[2]Tank Cleaning Status'!$E:$E,0))</f>
        <v>0</v>
      </c>
      <c r="CY154" s="192">
        <f t="shared" si="75"/>
        <v>0</v>
      </c>
      <c r="CZ154" s="192">
        <f>INDEX('[2]Tank Cleaning Status'!$AH:$AH, MATCH(E154,'[2]Tank Cleaning Status'!$E:$E,0))</f>
        <v>0</v>
      </c>
      <c r="DA154" s="192"/>
      <c r="DB154" s="192">
        <f>INDEX('[2]Tank Cleaning Status'!$AJ:$AJ, MATCH(E154,'[2]Tank Cleaning Status'!$E:$E,0))</f>
        <v>0</v>
      </c>
    </row>
    <row r="155" spans="1:106" x14ac:dyDescent="0.25">
      <c r="A155" s="248" t="str">
        <f>INDEX('[4]Handy -MR - LR2 Operators'!$H:$H,MATCH(E155,'[4]Handy -MR - LR2 Operators'!$B:$B,0))</f>
        <v>RME</v>
      </c>
      <c r="B155" s="248" t="s">
        <v>429</v>
      </c>
      <c r="C155" s="137" t="s">
        <v>862</v>
      </c>
      <c r="D155" s="137">
        <v>9697442</v>
      </c>
      <c r="E155" s="313" t="s">
        <v>869</v>
      </c>
      <c r="F155" s="140"/>
      <c r="G155" s="238"/>
      <c r="H155" s="236">
        <f>IFERROR(INDEX(RemainingOnBoard_RAW!U:U,MATCH('IMO _2020_Dont Edit'!D155,RemainingOnBoard_RAW!B:B,0))," ")</f>
        <v>43780.208333333336</v>
      </c>
      <c r="I155" s="186">
        <f>IFERROR(INDEX(RemainingOnBoard_RAW!V:V,MATCH('IMO _2020_Dont Edit'!D155,RemainingOnBoard_RAW!B:B,0))," ")</f>
        <v>407</v>
      </c>
      <c r="J155" s="201">
        <f>IFERROR(INDEX(RemainingOnBoard_RAW!W:W,MATCH('IMO _2020_Dont Edit'!D155,RemainingOnBoard_RAW!B:B,0)),"")</f>
        <v>0</v>
      </c>
      <c r="K155" s="201">
        <f>IFERROR(INDEX(RemainingOnBoard_RAW!X:X,MATCH('IMO _2020_Dont Edit'!D155,RemainingOnBoard_RAW!B:B,0)),"")</f>
        <v>0</v>
      </c>
      <c r="L155" s="201">
        <f>IFERROR(INDEX(RemainingOnBoard_RAW!Y:Y,MATCH('IMO _2020_Dont Edit'!D155,RemainingOnBoard_RAW!B:B,0)),"")</f>
        <v>413.3</v>
      </c>
      <c r="M155" s="201"/>
      <c r="N155" s="201"/>
      <c r="O155" s="201"/>
      <c r="P155" s="201"/>
      <c r="Q155" s="201"/>
      <c r="R155" s="202"/>
      <c r="S155" s="203"/>
      <c r="T155" s="203"/>
      <c r="U155" s="203"/>
      <c r="V155" s="203"/>
      <c r="W155" s="202"/>
      <c r="X155" s="204"/>
      <c r="Y155" s="204"/>
      <c r="Z155" s="204"/>
      <c r="AA155" s="204"/>
      <c r="AB155" s="204"/>
      <c r="AC155" s="204"/>
      <c r="AD155" s="204"/>
      <c r="AE155" s="202"/>
      <c r="AF155" s="205"/>
      <c r="AG155" s="205"/>
      <c r="AH155" s="205"/>
      <c r="AI155" s="205"/>
      <c r="AJ155" s="204"/>
      <c r="AK155" s="204"/>
      <c r="AL155" s="204"/>
      <c r="AM155" s="204"/>
      <c r="AN155" s="206"/>
      <c r="AO155" s="264"/>
      <c r="AP155" s="264"/>
      <c r="AQ155" s="264"/>
      <c r="AR155" s="269"/>
      <c r="AS155" s="202"/>
      <c r="AT155" s="204"/>
      <c r="AU155" s="204"/>
      <c r="AV155" s="204"/>
      <c r="AW155" s="207"/>
      <c r="AX155" s="202"/>
      <c r="AY155" s="207"/>
      <c r="AZ155" s="207"/>
      <c r="BA155" s="207"/>
      <c r="BB155" s="202"/>
      <c r="BC155" s="191"/>
      <c r="BD155" s="191"/>
      <c r="BE155" s="191"/>
      <c r="BF155" s="143" t="s">
        <v>1016</v>
      </c>
      <c r="BH155" s="288"/>
      <c r="BI155" s="288"/>
      <c r="BJ155" s="288"/>
      <c r="BK155" s="288"/>
      <c r="BL155" s="288"/>
      <c r="BM155" s="288"/>
      <c r="BN155" s="288"/>
      <c r="BO155" s="288"/>
      <c r="BP155" s="288"/>
      <c r="BQ155" s="288"/>
      <c r="BR155" s="288"/>
      <c r="BS155" s="288"/>
      <c r="BT155" s="288"/>
      <c r="BU155" s="288"/>
      <c r="BV155" s="288"/>
      <c r="BX155" s="288"/>
      <c r="BY155" s="288"/>
      <c r="BZ155" s="288"/>
      <c r="CA155" s="288"/>
      <c r="CB155" s="288"/>
      <c r="CC155" s="288"/>
      <c r="CG155" s="192">
        <f t="shared" si="67"/>
        <v>0</v>
      </c>
      <c r="CH155" s="192">
        <f>INDEX('[2]Tank Cleaning Status'!$P:$P, MATCH(E155,'[2]Tank Cleaning Status'!$E:$E,0))</f>
        <v>0</v>
      </c>
      <c r="CI155" s="192">
        <f t="shared" si="68"/>
        <v>0</v>
      </c>
      <c r="CJ155" s="192">
        <f>INDEX('[2]Tank Cleaning Status'!$R:$R, MATCH(E155,'[2]Tank Cleaning Status'!$E:$E,0))</f>
        <v>0</v>
      </c>
      <c r="CK155" s="192">
        <f t="shared" si="69"/>
        <v>0</v>
      </c>
      <c r="CL155" s="192">
        <f>INDEX('[2]Tank Cleaning Status'!$T:$T, MATCH(E155,'[2]Tank Cleaning Status'!$E:$E,0))</f>
        <v>0</v>
      </c>
      <c r="CM155" s="192">
        <f t="shared" si="70"/>
        <v>0</v>
      </c>
      <c r="CN155" s="192">
        <f>INDEX('[2]Tank Cleaning Status'!$V:$V, MATCH(E155,'[2]Tank Cleaning Status'!$E:$E,0))</f>
        <v>0</v>
      </c>
      <c r="CO155" s="192">
        <f t="shared" si="71"/>
        <v>0</v>
      </c>
      <c r="CP155" s="192">
        <f>INDEX('[2]Tank Cleaning Status'!$X:$X, MATCH(E155,'[2]Tank Cleaning Status'!$E:$E,0))</f>
        <v>0</v>
      </c>
      <c r="CQ155" s="312"/>
      <c r="CR155" s="192">
        <f t="shared" si="72"/>
        <v>0</v>
      </c>
      <c r="CS155" s="192">
        <f>INDEX('[2]Tank Cleaning Status'!$AA:$AA, MATCH(E155,'[2]Tank Cleaning Status'!$E:$E,0))</f>
        <v>0</v>
      </c>
      <c r="CT155" s="192">
        <f t="shared" si="73"/>
        <v>0</v>
      </c>
      <c r="CU155" s="192">
        <f>INDEX('[2]Tank Cleaning Status'!$AC:$AC, MATCH(E155,'[2]Tank Cleaning Status'!$E:$E,0))</f>
        <v>0</v>
      </c>
      <c r="CV155" s="312"/>
      <c r="CW155" s="192">
        <f t="shared" si="74"/>
        <v>0</v>
      </c>
      <c r="CX155" s="192">
        <f>INDEX('[2]Tank Cleaning Status'!$AF:$AF, MATCH(E155,'[2]Tank Cleaning Status'!$E:$E,0))</f>
        <v>0</v>
      </c>
      <c r="CY155" s="192">
        <f t="shared" si="75"/>
        <v>0</v>
      </c>
      <c r="CZ155" s="192">
        <f>INDEX('[2]Tank Cleaning Status'!$AH:$AH, MATCH(E155,'[2]Tank Cleaning Status'!$E:$E,0))</f>
        <v>0</v>
      </c>
      <c r="DA155" s="192"/>
      <c r="DB155" s="192">
        <f>INDEX('[2]Tank Cleaning Status'!$AJ:$AJ, MATCH(E155,'[2]Tank Cleaning Status'!$E:$E,0))</f>
        <v>0</v>
      </c>
    </row>
    <row r="156" spans="1:106" x14ac:dyDescent="0.25">
      <c r="A156" s="248" t="str">
        <f>INDEX('[4]Handy -MR - LR2 Operators'!$H:$H,MATCH(E156,'[4]Handy -MR - LR2 Operators'!$B:$B,0))</f>
        <v>NSR</v>
      </c>
      <c r="B156" s="248" t="s">
        <v>429</v>
      </c>
      <c r="C156" s="137" t="s">
        <v>862</v>
      </c>
      <c r="D156" s="137">
        <v>9590711</v>
      </c>
      <c r="E156" s="309" t="s">
        <v>870</v>
      </c>
      <c r="F156" s="140"/>
      <c r="G156" s="238"/>
      <c r="H156" s="236">
        <v>43780.541666666664</v>
      </c>
      <c r="I156" s="186">
        <v>385</v>
      </c>
      <c r="J156" s="201" t="str">
        <f>IFERROR(INDEX(RemainingOnBoard_RAW!W:W,MATCH('IMO _2020_Dont Edit'!D156,RemainingOnBoard_RAW!B:B,0)),"")</f>
        <v/>
      </c>
      <c r="K156" s="201" t="str">
        <f>IFERROR(INDEX(RemainingOnBoard_RAW!X:X,MATCH('IMO _2020_Dont Edit'!D156,RemainingOnBoard_RAW!B:B,0)),"")</f>
        <v/>
      </c>
      <c r="L156" s="201">
        <v>198</v>
      </c>
      <c r="M156" s="201"/>
      <c r="N156" s="201"/>
      <c r="O156" s="201"/>
      <c r="P156" s="201"/>
      <c r="Q156" s="201"/>
      <c r="R156" s="202"/>
      <c r="S156" s="203"/>
      <c r="T156" s="203"/>
      <c r="U156" s="203"/>
      <c r="V156" s="203"/>
      <c r="W156" s="202"/>
      <c r="X156" s="204"/>
      <c r="Y156" s="204"/>
      <c r="Z156" s="204"/>
      <c r="AA156" s="204"/>
      <c r="AB156" s="204"/>
      <c r="AC156" s="204"/>
      <c r="AD156" s="204"/>
      <c r="AE156" s="202"/>
      <c r="AF156" s="205"/>
      <c r="AG156" s="205"/>
      <c r="AH156" s="205"/>
      <c r="AI156" s="205"/>
      <c r="AJ156" s="204"/>
      <c r="AK156" s="204"/>
      <c r="AL156" s="204"/>
      <c r="AM156" s="204"/>
      <c r="AN156" s="206"/>
      <c r="AO156" s="264"/>
      <c r="AP156" s="264"/>
      <c r="AQ156" s="264"/>
      <c r="AR156" s="269"/>
      <c r="AS156" s="202"/>
      <c r="AT156" s="204"/>
      <c r="AU156" s="204"/>
      <c r="AV156" s="204"/>
      <c r="AW156" s="207"/>
      <c r="AX156" s="202"/>
      <c r="AY156" s="207"/>
      <c r="AZ156" s="207"/>
      <c r="BA156" s="207"/>
      <c r="BB156" s="202"/>
      <c r="BC156" s="191"/>
      <c r="BD156" s="191"/>
      <c r="BE156" s="191"/>
      <c r="BF156" s="143" t="s">
        <v>1075</v>
      </c>
      <c r="BH156" s="288"/>
      <c r="BI156" s="288"/>
      <c r="BJ156" s="288"/>
      <c r="BK156" s="288"/>
      <c r="BL156" s="288"/>
      <c r="BM156" s="288"/>
      <c r="BN156" s="288"/>
      <c r="BO156" s="288"/>
      <c r="BP156" s="288"/>
      <c r="BQ156" s="288"/>
      <c r="BR156" s="288"/>
      <c r="BS156" s="288"/>
      <c r="BT156" s="288"/>
      <c r="BU156" s="288"/>
      <c r="BV156" s="288"/>
      <c r="BX156" s="288"/>
      <c r="BY156" s="288"/>
      <c r="BZ156" s="288"/>
      <c r="CA156" s="288"/>
      <c r="CB156" s="288"/>
      <c r="CC156" s="288"/>
      <c r="CG156" s="192">
        <f t="shared" si="67"/>
        <v>0</v>
      </c>
      <c r="CH156" s="192">
        <f>INDEX('[2]Tank Cleaning Status'!$P:$P, MATCH(E156,'[2]Tank Cleaning Status'!$E:$E,0))</f>
        <v>0</v>
      </c>
      <c r="CI156" s="192">
        <f t="shared" si="68"/>
        <v>0</v>
      </c>
      <c r="CJ156" s="192">
        <f>INDEX('[2]Tank Cleaning Status'!$R:$R, MATCH(E156,'[2]Tank Cleaning Status'!$E:$E,0))</f>
        <v>0</v>
      </c>
      <c r="CK156" s="192">
        <f t="shared" si="69"/>
        <v>0</v>
      </c>
      <c r="CL156" s="192">
        <f>INDEX('[2]Tank Cleaning Status'!$T:$T, MATCH(E156,'[2]Tank Cleaning Status'!$E:$E,0))</f>
        <v>0</v>
      </c>
      <c r="CM156" s="192">
        <f t="shared" si="70"/>
        <v>0</v>
      </c>
      <c r="CN156" s="192">
        <f>INDEX('[2]Tank Cleaning Status'!$V:$V, MATCH(E156,'[2]Tank Cleaning Status'!$E:$E,0))</f>
        <v>0</v>
      </c>
      <c r="CO156" s="192">
        <f t="shared" si="71"/>
        <v>0</v>
      </c>
      <c r="CP156" s="192">
        <f>INDEX('[2]Tank Cleaning Status'!$X:$X, MATCH(E156,'[2]Tank Cleaning Status'!$E:$E,0))</f>
        <v>0</v>
      </c>
      <c r="CQ156" s="312"/>
      <c r="CR156" s="192">
        <f t="shared" si="72"/>
        <v>0</v>
      </c>
      <c r="CS156" s="192">
        <f>INDEX('[2]Tank Cleaning Status'!$AA:$AA, MATCH(E156,'[2]Tank Cleaning Status'!$E:$E,0))</f>
        <v>0</v>
      </c>
      <c r="CT156" s="192">
        <f t="shared" si="73"/>
        <v>0</v>
      </c>
      <c r="CU156" s="192">
        <f>INDEX('[2]Tank Cleaning Status'!$AC:$AC, MATCH(E156,'[2]Tank Cleaning Status'!$E:$E,0))</f>
        <v>0</v>
      </c>
      <c r="CV156" s="312"/>
      <c r="CW156" s="192">
        <f t="shared" si="74"/>
        <v>0</v>
      </c>
      <c r="CX156" s="192">
        <f>INDEX('[2]Tank Cleaning Status'!$AF:$AF, MATCH(E156,'[2]Tank Cleaning Status'!$E:$E,0))</f>
        <v>0</v>
      </c>
      <c r="CY156" s="192">
        <f t="shared" si="75"/>
        <v>0</v>
      </c>
      <c r="CZ156" s="192">
        <f>INDEX('[2]Tank Cleaning Status'!$AH:$AH, MATCH(E156,'[2]Tank Cleaning Status'!$E:$E,0))</f>
        <v>0</v>
      </c>
      <c r="DA156" s="192"/>
      <c r="DB156" s="192">
        <f>INDEX('[2]Tank Cleaning Status'!$AJ:$AJ, MATCH(E156,'[2]Tank Cleaning Status'!$E:$E,0))</f>
        <v>0</v>
      </c>
    </row>
    <row r="157" spans="1:106" x14ac:dyDescent="0.25">
      <c r="A157" s="248" t="str">
        <f>INDEX('[4]Handy -MR - LR2 Operators'!$H:$H,MATCH(E157,'[4]Handy -MR - LR2 Operators'!$B:$B,0))</f>
        <v>GGA</v>
      </c>
      <c r="B157" s="248" t="s">
        <v>429</v>
      </c>
      <c r="C157" s="137" t="s">
        <v>862</v>
      </c>
      <c r="D157" s="137">
        <v>9798076</v>
      </c>
      <c r="E157" s="309" t="s">
        <v>871</v>
      </c>
      <c r="F157" s="140"/>
      <c r="G157" s="238"/>
      <c r="H157" s="236"/>
      <c r="I157" s="186"/>
      <c r="J157" s="201" t="str">
        <f>IFERROR(INDEX(RemainingOnBoard_RAW!W:W,MATCH('IMO _2020_Dont Edit'!D157,RemainingOnBoard_RAW!B:B,0)),"")</f>
        <v/>
      </c>
      <c r="K157" s="201" t="str">
        <f>IFERROR(INDEX(RemainingOnBoard_RAW!X:X,MATCH('IMO _2020_Dont Edit'!D157,RemainingOnBoard_RAW!B:B,0)),"")</f>
        <v/>
      </c>
      <c r="L157" s="201"/>
      <c r="M157" s="201"/>
      <c r="N157" s="201"/>
      <c r="O157" s="201"/>
      <c r="P157" s="201"/>
      <c r="Q157" s="201"/>
      <c r="R157" s="202"/>
      <c r="S157" s="203"/>
      <c r="T157" s="203"/>
      <c r="U157" s="203"/>
      <c r="V157" s="203"/>
      <c r="W157" s="202"/>
      <c r="X157" s="204"/>
      <c r="Y157" s="204"/>
      <c r="Z157" s="204"/>
      <c r="AA157" s="204"/>
      <c r="AB157" s="204"/>
      <c r="AC157" s="204"/>
      <c r="AD157" s="204"/>
      <c r="AE157" s="202"/>
      <c r="AF157" s="205"/>
      <c r="AG157" s="205"/>
      <c r="AH157" s="205"/>
      <c r="AI157" s="205"/>
      <c r="AJ157" s="204"/>
      <c r="AK157" s="204"/>
      <c r="AL157" s="204"/>
      <c r="AM157" s="204"/>
      <c r="AN157" s="206"/>
      <c r="AO157" s="264"/>
      <c r="AP157" s="264"/>
      <c r="AQ157" s="264"/>
      <c r="AR157" s="269"/>
      <c r="AS157" s="202"/>
      <c r="AT157" s="204"/>
      <c r="AU157" s="204"/>
      <c r="AV157" s="204"/>
      <c r="AW157" s="207"/>
      <c r="AX157" s="202"/>
      <c r="AY157" s="207"/>
      <c r="AZ157" s="207"/>
      <c r="BA157" s="207"/>
      <c r="BB157" s="202"/>
      <c r="BC157" s="191"/>
      <c r="BD157" s="191"/>
      <c r="BE157" s="191"/>
      <c r="BF157" s="143"/>
      <c r="BH157" s="288"/>
      <c r="BI157" s="288"/>
      <c r="BJ157" s="288"/>
      <c r="BK157" s="288"/>
      <c r="BL157" s="288"/>
      <c r="BM157" s="288"/>
      <c r="BN157" s="288"/>
      <c r="BO157" s="288"/>
      <c r="BP157" s="288"/>
      <c r="BQ157" s="288"/>
      <c r="BR157" s="288"/>
      <c r="BS157" s="288"/>
      <c r="BT157" s="288"/>
      <c r="BU157" s="288"/>
      <c r="BV157" s="288"/>
      <c r="BX157" s="288"/>
      <c r="BY157" s="288"/>
      <c r="BZ157" s="288"/>
      <c r="CA157" s="288"/>
      <c r="CB157" s="288"/>
      <c r="CC157" s="288"/>
      <c r="CG157" s="192">
        <f t="shared" si="67"/>
        <v>0</v>
      </c>
      <c r="CH157" s="192">
        <f>INDEX('[2]Tank Cleaning Status'!$P:$P, MATCH(E157,'[2]Tank Cleaning Status'!$E:$E,0))</f>
        <v>0</v>
      </c>
      <c r="CI157" s="192">
        <f t="shared" si="68"/>
        <v>0</v>
      </c>
      <c r="CJ157" s="192">
        <f>INDEX('[2]Tank Cleaning Status'!$R:$R, MATCH(E157,'[2]Tank Cleaning Status'!$E:$E,0))</f>
        <v>0</v>
      </c>
      <c r="CK157" s="192">
        <f t="shared" si="69"/>
        <v>0</v>
      </c>
      <c r="CL157" s="192">
        <f>INDEX('[2]Tank Cleaning Status'!$T:$T, MATCH(E157,'[2]Tank Cleaning Status'!$E:$E,0))</f>
        <v>0</v>
      </c>
      <c r="CM157" s="192">
        <f t="shared" si="70"/>
        <v>0</v>
      </c>
      <c r="CN157" s="192">
        <f>INDEX('[2]Tank Cleaning Status'!$V:$V, MATCH(E157,'[2]Tank Cleaning Status'!$E:$E,0))</f>
        <v>0</v>
      </c>
      <c r="CO157" s="192">
        <f t="shared" si="71"/>
        <v>0</v>
      </c>
      <c r="CP157" s="192">
        <f>INDEX('[2]Tank Cleaning Status'!$X:$X, MATCH(E157,'[2]Tank Cleaning Status'!$E:$E,0))</f>
        <v>0</v>
      </c>
      <c r="CQ157" s="312"/>
      <c r="CR157" s="192">
        <f t="shared" si="72"/>
        <v>0</v>
      </c>
      <c r="CS157" s="192">
        <f>INDEX('[2]Tank Cleaning Status'!$AA:$AA, MATCH(E157,'[2]Tank Cleaning Status'!$E:$E,0))</f>
        <v>0</v>
      </c>
      <c r="CT157" s="192">
        <f t="shared" si="73"/>
        <v>0</v>
      </c>
      <c r="CU157" s="192">
        <f>INDEX('[2]Tank Cleaning Status'!$AC:$AC, MATCH(E157,'[2]Tank Cleaning Status'!$E:$E,0))</f>
        <v>0</v>
      </c>
      <c r="CV157" s="312"/>
      <c r="CW157" s="192">
        <f t="shared" si="74"/>
        <v>0</v>
      </c>
      <c r="CX157" s="192">
        <f>INDEX('[2]Tank Cleaning Status'!$AF:$AF, MATCH(E157,'[2]Tank Cleaning Status'!$E:$E,0))</f>
        <v>0</v>
      </c>
      <c r="CY157" s="192">
        <f t="shared" si="75"/>
        <v>0</v>
      </c>
      <c r="CZ157" s="192">
        <f>INDEX('[2]Tank Cleaning Status'!$AH:$AH, MATCH(E157,'[2]Tank Cleaning Status'!$E:$E,0))</f>
        <v>0</v>
      </c>
      <c r="DA157" s="192"/>
      <c r="DB157" s="192">
        <f>INDEX('[2]Tank Cleaning Status'!$AJ:$AJ, MATCH(E157,'[2]Tank Cleaning Status'!$E:$E,0))</f>
        <v>0</v>
      </c>
    </row>
    <row r="158" spans="1:106" x14ac:dyDescent="0.25">
      <c r="A158" s="248" t="str">
        <f>INDEX('[4]Handy -MR - LR2 Operators'!$H:$H,MATCH(E158,'[4]Handy -MR - LR2 Operators'!$B:$B,0))</f>
        <v>PKU</v>
      </c>
      <c r="B158" s="248" t="s">
        <v>429</v>
      </c>
      <c r="C158" s="137" t="s">
        <v>862</v>
      </c>
      <c r="D158" s="137">
        <v>9590723</v>
      </c>
      <c r="E158" s="309" t="s">
        <v>872</v>
      </c>
      <c r="F158" s="140"/>
      <c r="G158" s="238"/>
      <c r="H158" s="236">
        <v>43772</v>
      </c>
      <c r="I158" s="186">
        <v>282</v>
      </c>
      <c r="J158" s="201" t="str">
        <f>IFERROR(INDEX(RemainingOnBoard_RAW!W:W,MATCH('IMO _2020_Dont Edit'!D158,RemainingOnBoard_RAW!B:B,0)),"")</f>
        <v/>
      </c>
      <c r="K158" s="201" t="str">
        <f>IFERROR(INDEX(RemainingOnBoard_RAW!X:X,MATCH('IMO _2020_Dont Edit'!D158,RemainingOnBoard_RAW!B:B,0)),"")</f>
        <v/>
      </c>
      <c r="L158" s="201">
        <v>224</v>
      </c>
      <c r="M158" s="201"/>
      <c r="N158" s="201"/>
      <c r="O158" s="201"/>
      <c r="P158" s="201"/>
      <c r="Q158" s="201"/>
      <c r="R158" s="202"/>
      <c r="S158" s="203"/>
      <c r="T158" s="203"/>
      <c r="U158" s="203"/>
      <c r="V158" s="203"/>
      <c r="W158" s="202"/>
      <c r="X158" s="204"/>
      <c r="Y158" s="204"/>
      <c r="Z158" s="204"/>
      <c r="AA158" s="204"/>
      <c r="AB158" s="204"/>
      <c r="AC158" s="204"/>
      <c r="AD158" s="204"/>
      <c r="AE158" s="202"/>
      <c r="AF158" s="205"/>
      <c r="AG158" s="205"/>
      <c r="AH158" s="205"/>
      <c r="AI158" s="205"/>
      <c r="AJ158" s="204"/>
      <c r="AK158" s="204"/>
      <c r="AL158" s="204"/>
      <c r="AM158" s="204"/>
      <c r="AN158" s="206"/>
      <c r="AO158" s="264"/>
      <c r="AP158" s="264"/>
      <c r="AQ158" s="264"/>
      <c r="AR158" s="269"/>
      <c r="AS158" s="202"/>
      <c r="AT158" s="204"/>
      <c r="AU158" s="204"/>
      <c r="AV158" s="204"/>
      <c r="AW158" s="207"/>
      <c r="AX158" s="202"/>
      <c r="AY158" s="207"/>
      <c r="AZ158" s="207"/>
      <c r="BA158" s="207"/>
      <c r="BB158" s="202"/>
      <c r="BC158" s="191"/>
      <c r="BD158" s="191"/>
      <c r="BE158" s="191"/>
      <c r="BF158" s="143" t="s">
        <v>1056</v>
      </c>
      <c r="BH158" s="288"/>
      <c r="BI158" s="288"/>
      <c r="BJ158" s="288"/>
      <c r="BK158" s="288"/>
      <c r="BL158" s="288"/>
      <c r="BM158" s="288"/>
      <c r="BN158" s="288"/>
      <c r="BO158" s="288"/>
      <c r="BP158" s="288"/>
      <c r="BQ158" s="288"/>
      <c r="BR158" s="288"/>
      <c r="BS158" s="288"/>
      <c r="BT158" s="288"/>
      <c r="BU158" s="288"/>
      <c r="BV158" s="288"/>
      <c r="BX158" s="288"/>
      <c r="BY158" s="288"/>
      <c r="BZ158" s="288"/>
      <c r="CA158" s="288"/>
      <c r="CB158" s="288"/>
      <c r="CC158" s="288"/>
      <c r="CG158" s="192">
        <f t="shared" si="67"/>
        <v>0</v>
      </c>
      <c r="CH158" s="192">
        <f>INDEX('[2]Tank Cleaning Status'!$P:$P, MATCH(E158,'[2]Tank Cleaning Status'!$E:$E,0))</f>
        <v>0</v>
      </c>
      <c r="CI158" s="192">
        <f t="shared" si="68"/>
        <v>0</v>
      </c>
      <c r="CJ158" s="192">
        <f>INDEX('[2]Tank Cleaning Status'!$R:$R, MATCH(E158,'[2]Tank Cleaning Status'!$E:$E,0))</f>
        <v>0</v>
      </c>
      <c r="CK158" s="192">
        <f t="shared" si="69"/>
        <v>0</v>
      </c>
      <c r="CL158" s="192">
        <f>INDEX('[2]Tank Cleaning Status'!$T:$T, MATCH(E158,'[2]Tank Cleaning Status'!$E:$E,0))</f>
        <v>0</v>
      </c>
      <c r="CM158" s="192">
        <f t="shared" si="70"/>
        <v>0</v>
      </c>
      <c r="CN158" s="192">
        <f>INDEX('[2]Tank Cleaning Status'!$V:$V, MATCH(E158,'[2]Tank Cleaning Status'!$E:$E,0))</f>
        <v>0</v>
      </c>
      <c r="CO158" s="192">
        <f t="shared" si="71"/>
        <v>0</v>
      </c>
      <c r="CP158" s="192">
        <f>INDEX('[2]Tank Cleaning Status'!$X:$X, MATCH(E158,'[2]Tank Cleaning Status'!$E:$E,0))</f>
        <v>0</v>
      </c>
      <c r="CQ158" s="312"/>
      <c r="CR158" s="192">
        <f t="shared" si="72"/>
        <v>0</v>
      </c>
      <c r="CS158" s="192">
        <f>INDEX('[2]Tank Cleaning Status'!$AA:$AA, MATCH(E158,'[2]Tank Cleaning Status'!$E:$E,0))</f>
        <v>0</v>
      </c>
      <c r="CT158" s="192">
        <f t="shared" si="73"/>
        <v>0</v>
      </c>
      <c r="CU158" s="192">
        <f>INDEX('[2]Tank Cleaning Status'!$AC:$AC, MATCH(E158,'[2]Tank Cleaning Status'!$E:$E,0))</f>
        <v>0</v>
      </c>
      <c r="CV158" s="312"/>
      <c r="CW158" s="192">
        <f t="shared" si="74"/>
        <v>0</v>
      </c>
      <c r="CX158" s="192">
        <f>INDEX('[2]Tank Cleaning Status'!$AF:$AF, MATCH(E158,'[2]Tank Cleaning Status'!$E:$E,0))</f>
        <v>0</v>
      </c>
      <c r="CY158" s="192">
        <f t="shared" si="75"/>
        <v>0</v>
      </c>
      <c r="CZ158" s="192">
        <f>INDEX('[2]Tank Cleaning Status'!$AH:$AH, MATCH(E158,'[2]Tank Cleaning Status'!$E:$E,0))</f>
        <v>0</v>
      </c>
      <c r="DA158" s="192"/>
      <c r="DB158" s="192">
        <f>INDEX('[2]Tank Cleaning Status'!$AJ:$AJ, MATCH(E158,'[2]Tank Cleaning Status'!$E:$E,0))</f>
        <v>0</v>
      </c>
    </row>
    <row r="159" spans="1:106" x14ac:dyDescent="0.25">
      <c r="A159" s="248" t="str">
        <f>INDEX('[4]Handy -MR - LR2 Operators'!$H:$H,MATCH(E159,'[4]Handy -MR - LR2 Operators'!$B:$B,0))</f>
        <v>MGA</v>
      </c>
      <c r="B159" s="248" t="s">
        <v>429</v>
      </c>
      <c r="C159" s="137" t="s">
        <v>862</v>
      </c>
      <c r="D159" s="137">
        <v>9798349</v>
      </c>
      <c r="E159" s="313" t="s">
        <v>877</v>
      </c>
      <c r="F159" s="140"/>
      <c r="G159" s="238"/>
      <c r="H159" s="236">
        <f>IFERROR(INDEX(RemainingOnBoard_RAW!U:U,MATCH('IMO _2020_Dont Edit'!D159,RemainingOnBoard_RAW!B:B,0))," ")</f>
        <v>43780.75</v>
      </c>
      <c r="I159" s="186">
        <f>IFERROR(INDEX(RemainingOnBoard_RAW!V:V,MATCH('IMO _2020_Dont Edit'!D159,RemainingOnBoard_RAW!B:B,0))," ")</f>
        <v>273.38</v>
      </c>
      <c r="J159" s="201">
        <f>IFERROR(INDEX(RemainingOnBoard_RAW!W:W,MATCH('IMO _2020_Dont Edit'!D159,RemainingOnBoard_RAW!B:B,0)),"")</f>
        <v>0</v>
      </c>
      <c r="K159" s="201">
        <f>IFERROR(INDEX(RemainingOnBoard_RAW!X:X,MATCH('IMO _2020_Dont Edit'!D159,RemainingOnBoard_RAW!B:B,0)),"")</f>
        <v>0</v>
      </c>
      <c r="L159" s="201">
        <f>IFERROR(INDEX(RemainingOnBoard_RAW!Y:Y,MATCH('IMO _2020_Dont Edit'!D159,RemainingOnBoard_RAW!B:B,0)),"")</f>
        <v>213.03</v>
      </c>
      <c r="M159" s="201"/>
      <c r="N159" s="201"/>
      <c r="O159" s="201"/>
      <c r="P159" s="201"/>
      <c r="Q159" s="201"/>
      <c r="R159" s="202"/>
      <c r="S159" s="203"/>
      <c r="T159" s="203"/>
      <c r="U159" s="203"/>
      <c r="V159" s="203"/>
      <c r="W159" s="202"/>
      <c r="X159" s="204"/>
      <c r="Y159" s="204"/>
      <c r="Z159" s="204"/>
      <c r="AA159" s="204"/>
      <c r="AB159" s="204"/>
      <c r="AC159" s="204"/>
      <c r="AD159" s="204"/>
      <c r="AE159" s="202"/>
      <c r="AF159" s="205"/>
      <c r="AG159" s="205"/>
      <c r="AH159" s="205" t="s">
        <v>770</v>
      </c>
      <c r="AI159" s="205"/>
      <c r="AJ159" s="204"/>
      <c r="AK159" s="204"/>
      <c r="AL159" s="204"/>
      <c r="AM159" s="204"/>
      <c r="AN159" s="206"/>
      <c r="AO159" s="264"/>
      <c r="AP159" s="264"/>
      <c r="AQ159" s="264"/>
      <c r="AR159" s="269"/>
      <c r="AS159" s="202"/>
      <c r="AT159" s="204"/>
      <c r="AU159" s="204"/>
      <c r="AV159" s="204"/>
      <c r="AW159" s="207"/>
      <c r="AX159" s="202"/>
      <c r="AY159" s="207"/>
      <c r="AZ159" s="207"/>
      <c r="BA159" s="207"/>
      <c r="BB159" s="202"/>
      <c r="BC159" s="191"/>
      <c r="BD159" s="191"/>
      <c r="BE159" s="191"/>
      <c r="BF159" s="143"/>
      <c r="BH159" s="288"/>
      <c r="BI159" s="288"/>
      <c r="BJ159" s="288"/>
      <c r="BK159" s="288"/>
      <c r="BL159" s="288"/>
      <c r="BM159" s="288"/>
      <c r="BN159" s="288"/>
      <c r="BO159" s="288"/>
      <c r="BP159" s="288"/>
      <c r="BQ159" s="288"/>
      <c r="BR159" s="288"/>
      <c r="BS159" s="288"/>
      <c r="BT159" s="288"/>
      <c r="BU159" s="288"/>
      <c r="BV159" s="288"/>
      <c r="BX159" s="288"/>
      <c r="BY159" s="288"/>
      <c r="BZ159" s="288"/>
      <c r="CA159" s="288"/>
      <c r="CB159" s="288"/>
      <c r="CC159" s="288"/>
      <c r="CG159" s="192">
        <f t="shared" si="67"/>
        <v>0</v>
      </c>
      <c r="CH159" s="192">
        <f>INDEX('[2]Tank Cleaning Status'!$P:$P, MATCH(E159,'[2]Tank Cleaning Status'!$E:$E,0))</f>
        <v>0</v>
      </c>
      <c r="CI159" s="192">
        <f t="shared" si="68"/>
        <v>0</v>
      </c>
      <c r="CJ159" s="192">
        <f>INDEX('[2]Tank Cleaning Status'!$R:$R, MATCH(E159,'[2]Tank Cleaning Status'!$E:$E,0))</f>
        <v>0</v>
      </c>
      <c r="CK159" s="192">
        <f t="shared" si="69"/>
        <v>0</v>
      </c>
      <c r="CL159" s="192">
        <f>INDEX('[2]Tank Cleaning Status'!$T:$T, MATCH(E159,'[2]Tank Cleaning Status'!$E:$E,0))</f>
        <v>0</v>
      </c>
      <c r="CM159" s="192">
        <f t="shared" si="70"/>
        <v>0</v>
      </c>
      <c r="CN159" s="192">
        <f>INDEX('[2]Tank Cleaning Status'!$V:$V, MATCH(E159,'[2]Tank Cleaning Status'!$E:$E,0))</f>
        <v>0</v>
      </c>
      <c r="CO159" s="192">
        <f t="shared" si="71"/>
        <v>0</v>
      </c>
      <c r="CP159" s="192">
        <f>INDEX('[2]Tank Cleaning Status'!$X:$X, MATCH(E159,'[2]Tank Cleaning Status'!$E:$E,0))</f>
        <v>0</v>
      </c>
      <c r="CQ159" s="312"/>
      <c r="CR159" s="192">
        <f t="shared" si="72"/>
        <v>0</v>
      </c>
      <c r="CS159" s="192">
        <f>INDEX('[2]Tank Cleaning Status'!$AA:$AA, MATCH(E159,'[2]Tank Cleaning Status'!$E:$E,0))</f>
        <v>0</v>
      </c>
      <c r="CT159" s="192">
        <f t="shared" si="73"/>
        <v>0</v>
      </c>
      <c r="CU159" s="192">
        <f>INDEX('[2]Tank Cleaning Status'!$AC:$AC, MATCH(E159,'[2]Tank Cleaning Status'!$E:$E,0))</f>
        <v>0</v>
      </c>
      <c r="CV159" s="312"/>
      <c r="CW159" s="192">
        <f t="shared" si="74"/>
        <v>0</v>
      </c>
      <c r="CX159" s="192">
        <f>INDEX('[2]Tank Cleaning Status'!$AF:$AF, MATCH(E159,'[2]Tank Cleaning Status'!$E:$E,0))</f>
        <v>0</v>
      </c>
      <c r="CY159" s="192">
        <f t="shared" si="75"/>
        <v>0</v>
      </c>
      <c r="CZ159" s="192">
        <f>INDEX('[2]Tank Cleaning Status'!$AH:$AH, MATCH(E159,'[2]Tank Cleaning Status'!$E:$E,0))</f>
        <v>0</v>
      </c>
      <c r="DA159" s="192"/>
      <c r="DB159" s="192">
        <f>INDEX('[2]Tank Cleaning Status'!$AJ:$AJ, MATCH(E159,'[2]Tank Cleaning Status'!$E:$E,0))</f>
        <v>0</v>
      </c>
    </row>
    <row r="160" spans="1:106" x14ac:dyDescent="0.25">
      <c r="A160" s="248" t="str">
        <f>INDEX('[4]Handy -MR - LR2 Operators'!$H:$H,MATCH(E160,'[4]Handy -MR - LR2 Operators'!$B:$B,0))</f>
        <v>MSA</v>
      </c>
      <c r="B160" s="248" t="s">
        <v>429</v>
      </c>
      <c r="C160" s="137" t="s">
        <v>862</v>
      </c>
      <c r="D160" s="137">
        <v>9864368</v>
      </c>
      <c r="E160" s="309" t="s">
        <v>878</v>
      </c>
      <c r="F160" s="140"/>
      <c r="G160" s="238"/>
      <c r="H160" s="236"/>
      <c r="I160" s="186"/>
      <c r="J160" s="201">
        <f>IFERROR(INDEX(RemainingOnBoard_RAW!W:W,MATCH('IMO _2020_Dont Edit'!D160,RemainingOnBoard_RAW!B:B,0)),"")</f>
        <v>0</v>
      </c>
      <c r="K160" s="201">
        <f>IFERROR(INDEX(RemainingOnBoard_RAW!X:X,MATCH('IMO _2020_Dont Edit'!D160,RemainingOnBoard_RAW!B:B,0)),"")</f>
        <v>0</v>
      </c>
      <c r="L160" s="201"/>
      <c r="M160" s="201"/>
      <c r="N160" s="201"/>
      <c r="O160" s="201"/>
      <c r="P160" s="201"/>
      <c r="Q160" s="201"/>
      <c r="R160" s="202"/>
      <c r="S160" s="203"/>
      <c r="T160" s="203"/>
      <c r="U160" s="203"/>
      <c r="V160" s="203"/>
      <c r="W160" s="202"/>
      <c r="X160" s="204"/>
      <c r="Y160" s="204"/>
      <c r="Z160" s="204"/>
      <c r="AA160" s="204"/>
      <c r="AB160" s="204"/>
      <c r="AC160" s="204"/>
      <c r="AD160" s="204"/>
      <c r="AE160" s="202"/>
      <c r="AF160" s="205"/>
      <c r="AG160" s="205"/>
      <c r="AH160" s="205" t="s">
        <v>770</v>
      </c>
      <c r="AI160" s="205"/>
      <c r="AJ160" s="204"/>
      <c r="AK160" s="204"/>
      <c r="AL160" s="204"/>
      <c r="AM160" s="204"/>
      <c r="AN160" s="206"/>
      <c r="AO160" s="264"/>
      <c r="AP160" s="264"/>
      <c r="AQ160" s="264"/>
      <c r="AR160" s="269"/>
      <c r="AS160" s="202"/>
      <c r="AT160" s="204"/>
      <c r="AU160" s="204"/>
      <c r="AV160" s="204"/>
      <c r="AW160" s="207"/>
      <c r="AX160" s="202"/>
      <c r="AY160" s="207"/>
      <c r="AZ160" s="207"/>
      <c r="BA160" s="207"/>
      <c r="BB160" s="202"/>
      <c r="BC160" s="191"/>
      <c r="BD160" s="191"/>
      <c r="BE160" s="191"/>
      <c r="BF160" s="145" t="s">
        <v>956</v>
      </c>
      <c r="BH160" s="288"/>
      <c r="BI160" s="288"/>
      <c r="BJ160" s="288"/>
      <c r="BK160" s="288"/>
      <c r="BL160" s="288"/>
      <c r="BM160" s="288"/>
      <c r="BN160" s="288"/>
      <c r="BO160" s="288"/>
      <c r="BP160" s="288"/>
      <c r="BQ160" s="288"/>
      <c r="BR160" s="288"/>
      <c r="BS160" s="288"/>
      <c r="BT160" s="288"/>
      <c r="BU160" s="288"/>
      <c r="BV160" s="288"/>
      <c r="BX160" s="288"/>
      <c r="BY160" s="288"/>
      <c r="BZ160" s="288"/>
      <c r="CA160" s="288"/>
      <c r="CB160" s="288"/>
      <c r="CC160" s="288"/>
      <c r="CG160" s="192">
        <f t="shared" si="67"/>
        <v>0</v>
      </c>
      <c r="CH160" s="192">
        <f>INDEX('[2]Tank Cleaning Status'!$P:$P, MATCH(E160,'[2]Tank Cleaning Status'!$E:$E,0))</f>
        <v>0</v>
      </c>
      <c r="CI160" s="192">
        <f t="shared" si="68"/>
        <v>0</v>
      </c>
      <c r="CJ160" s="192">
        <f>INDEX('[2]Tank Cleaning Status'!$R:$R, MATCH(E160,'[2]Tank Cleaning Status'!$E:$E,0))</f>
        <v>0</v>
      </c>
      <c r="CK160" s="192">
        <f t="shared" si="69"/>
        <v>0</v>
      </c>
      <c r="CL160" s="192">
        <f>INDEX('[2]Tank Cleaning Status'!$T:$T, MATCH(E160,'[2]Tank Cleaning Status'!$E:$E,0))</f>
        <v>0</v>
      </c>
      <c r="CM160" s="192">
        <f t="shared" si="70"/>
        <v>0</v>
      </c>
      <c r="CN160" s="192">
        <f>INDEX('[2]Tank Cleaning Status'!$V:$V, MATCH(E160,'[2]Tank Cleaning Status'!$E:$E,0))</f>
        <v>0</v>
      </c>
      <c r="CO160" s="192">
        <f t="shared" si="71"/>
        <v>0</v>
      </c>
      <c r="CP160" s="192">
        <f>INDEX('[2]Tank Cleaning Status'!$X:$X, MATCH(E160,'[2]Tank Cleaning Status'!$E:$E,0))</f>
        <v>0</v>
      </c>
      <c r="CQ160" s="312"/>
      <c r="CR160" s="192">
        <f t="shared" si="72"/>
        <v>0</v>
      </c>
      <c r="CS160" s="192">
        <f>INDEX('[2]Tank Cleaning Status'!$AA:$AA, MATCH(E160,'[2]Tank Cleaning Status'!$E:$E,0))</f>
        <v>0</v>
      </c>
      <c r="CT160" s="192">
        <f t="shared" si="73"/>
        <v>0</v>
      </c>
      <c r="CU160" s="192">
        <f>INDEX('[2]Tank Cleaning Status'!$AC:$AC, MATCH(E160,'[2]Tank Cleaning Status'!$E:$E,0))</f>
        <v>0</v>
      </c>
      <c r="CV160" s="312"/>
      <c r="CW160" s="192">
        <f t="shared" si="74"/>
        <v>0</v>
      </c>
      <c r="CX160" s="192">
        <f>INDEX('[2]Tank Cleaning Status'!$AF:$AF, MATCH(E160,'[2]Tank Cleaning Status'!$E:$E,0))</f>
        <v>0</v>
      </c>
      <c r="CY160" s="192">
        <f t="shared" si="75"/>
        <v>0</v>
      </c>
      <c r="CZ160" s="192">
        <f>INDEX('[2]Tank Cleaning Status'!$AH:$AH, MATCH(E160,'[2]Tank Cleaning Status'!$E:$E,0))</f>
        <v>0</v>
      </c>
      <c r="DA160" s="192"/>
      <c r="DB160" s="192">
        <f>INDEX('[2]Tank Cleaning Status'!$AJ:$AJ, MATCH(E160,'[2]Tank Cleaning Status'!$E:$E,0))</f>
        <v>0</v>
      </c>
    </row>
    <row r="161" spans="1:106" x14ac:dyDescent="0.25">
      <c r="A161" s="248" t="str">
        <f>INDEX('[4]Handy -MR - LR2 Operators'!$H:$H,MATCH(E161,'[4]Handy -MR - LR2 Operators'!$B:$B,0))</f>
        <v>SBH</v>
      </c>
      <c r="B161" s="248" t="s">
        <v>429</v>
      </c>
      <c r="C161" s="137" t="s">
        <v>862</v>
      </c>
      <c r="D161" s="137">
        <v>9699866</v>
      </c>
      <c r="E161" s="313" t="s">
        <v>936</v>
      </c>
      <c r="F161" s="140"/>
      <c r="G161" s="238"/>
      <c r="H161" s="236">
        <f>IFERROR(INDEX(RemainingOnBoard_RAW!U:U,MATCH('IMO _2020_Dont Edit'!D161,RemainingOnBoard_RAW!B:B,0))," ")</f>
        <v>43781.291666666664</v>
      </c>
      <c r="I161" s="186">
        <f>IFERROR(INDEX(RemainingOnBoard_RAW!V:V,MATCH('IMO _2020_Dont Edit'!D161,RemainingOnBoard_RAW!B:B,0))," ")</f>
        <v>605.70000000000005</v>
      </c>
      <c r="J161" s="201">
        <f>IFERROR(INDEX(RemainingOnBoard_RAW!W:W,MATCH('IMO _2020_Dont Edit'!D161,RemainingOnBoard_RAW!B:B,0)),"")</f>
        <v>0</v>
      </c>
      <c r="K161" s="201">
        <f>IFERROR(INDEX(RemainingOnBoard_RAW!X:X,MATCH('IMO _2020_Dont Edit'!D161,RemainingOnBoard_RAW!B:B,0)),"")</f>
        <v>0</v>
      </c>
      <c r="L161" s="201">
        <f>IFERROR(INDEX(RemainingOnBoard_RAW!Y:Y,MATCH('IMO _2020_Dont Edit'!D161,RemainingOnBoard_RAW!B:B,0)),"")</f>
        <v>180.5</v>
      </c>
      <c r="M161" s="201"/>
      <c r="N161" s="201"/>
      <c r="O161" s="201"/>
      <c r="P161" s="201"/>
      <c r="Q161" s="201"/>
      <c r="R161" s="202"/>
      <c r="S161" s="203"/>
      <c r="T161" s="203"/>
      <c r="U161" s="203"/>
      <c r="V161" s="203"/>
      <c r="W161" s="202"/>
      <c r="X161" s="204"/>
      <c r="Y161" s="204"/>
      <c r="Z161" s="204"/>
      <c r="AA161" s="204"/>
      <c r="AB161" s="204"/>
      <c r="AC161" s="204"/>
      <c r="AD161" s="204"/>
      <c r="AE161" s="202"/>
      <c r="AF161" s="205"/>
      <c r="AG161" s="205"/>
      <c r="AH161" s="205"/>
      <c r="AI161" s="205"/>
      <c r="AJ161" s="204"/>
      <c r="AK161" s="204"/>
      <c r="AL161" s="204"/>
      <c r="AM161" s="204"/>
      <c r="AN161" s="206"/>
      <c r="AO161" s="264"/>
      <c r="AP161" s="264"/>
      <c r="AQ161" s="264"/>
      <c r="AR161" s="269"/>
      <c r="AS161" s="202"/>
      <c r="AT161" s="204"/>
      <c r="AU161" s="204"/>
      <c r="AV161" s="204"/>
      <c r="AW161" s="207"/>
      <c r="AX161" s="202"/>
      <c r="AY161" s="207"/>
      <c r="AZ161" s="207"/>
      <c r="BA161" s="207"/>
      <c r="BB161" s="202"/>
      <c r="BC161" s="191"/>
      <c r="BD161" s="191"/>
      <c r="BE161" s="191"/>
      <c r="BF161" s="145"/>
      <c r="BH161" s="288"/>
      <c r="BI161" s="288"/>
      <c r="BJ161" s="288"/>
      <c r="BK161" s="288"/>
      <c r="BL161" s="288"/>
      <c r="BM161" s="288"/>
      <c r="BN161" s="288"/>
      <c r="BO161" s="288"/>
      <c r="BP161" s="288"/>
      <c r="BQ161" s="288"/>
      <c r="BR161" s="288"/>
      <c r="BS161" s="288"/>
      <c r="BT161" s="288"/>
      <c r="BU161" s="288"/>
      <c r="BV161" s="288"/>
      <c r="BX161" s="288"/>
      <c r="BY161" s="288"/>
      <c r="BZ161" s="288"/>
      <c r="CA161" s="288"/>
      <c r="CB161" s="288"/>
      <c r="CC161" s="288"/>
      <c r="CG161" s="192">
        <f t="shared" si="67"/>
        <v>0</v>
      </c>
      <c r="CH161" s="192">
        <f>INDEX('[2]Tank Cleaning Status'!$P:$P, MATCH(E161,'[2]Tank Cleaning Status'!$E:$E,0))</f>
        <v>0</v>
      </c>
      <c r="CI161" s="192">
        <f t="shared" si="68"/>
        <v>0</v>
      </c>
      <c r="CJ161" s="192">
        <f>INDEX('[2]Tank Cleaning Status'!$R:$R, MATCH(E161,'[2]Tank Cleaning Status'!$E:$E,0))</f>
        <v>0</v>
      </c>
      <c r="CK161" s="192">
        <f t="shared" si="69"/>
        <v>0</v>
      </c>
      <c r="CL161" s="192">
        <f>INDEX('[2]Tank Cleaning Status'!$T:$T, MATCH(E161,'[2]Tank Cleaning Status'!$E:$E,0))</f>
        <v>0</v>
      </c>
      <c r="CM161" s="192">
        <f t="shared" si="70"/>
        <v>0</v>
      </c>
      <c r="CN161" s="192">
        <f>INDEX('[2]Tank Cleaning Status'!$V:$V, MATCH(E161,'[2]Tank Cleaning Status'!$E:$E,0))</f>
        <v>0</v>
      </c>
      <c r="CO161" s="192">
        <f t="shared" si="71"/>
        <v>0</v>
      </c>
      <c r="CP161" s="192">
        <f>INDEX('[2]Tank Cleaning Status'!$X:$X, MATCH(E161,'[2]Tank Cleaning Status'!$E:$E,0))</f>
        <v>0</v>
      </c>
      <c r="CQ161" s="312"/>
      <c r="CR161" s="192">
        <f t="shared" si="72"/>
        <v>0</v>
      </c>
      <c r="CS161" s="192">
        <f>INDEX('[2]Tank Cleaning Status'!$AA:$AA, MATCH(E161,'[2]Tank Cleaning Status'!$E:$E,0))</f>
        <v>0</v>
      </c>
      <c r="CT161" s="192">
        <f t="shared" si="73"/>
        <v>0</v>
      </c>
      <c r="CU161" s="192">
        <f>INDEX('[2]Tank Cleaning Status'!$AC:$AC, MATCH(E161,'[2]Tank Cleaning Status'!$E:$E,0))</f>
        <v>0</v>
      </c>
      <c r="CV161" s="312"/>
      <c r="CW161" s="192">
        <f t="shared" si="74"/>
        <v>0</v>
      </c>
      <c r="CX161" s="192">
        <f>INDEX('[2]Tank Cleaning Status'!$AF:$AF, MATCH(E161,'[2]Tank Cleaning Status'!$E:$E,0))</f>
        <v>0</v>
      </c>
      <c r="CY161" s="192">
        <f t="shared" si="75"/>
        <v>0</v>
      </c>
      <c r="CZ161" s="192">
        <f>INDEX('[2]Tank Cleaning Status'!$AH:$AH, MATCH(E161,'[2]Tank Cleaning Status'!$E:$E,0))</f>
        <v>0</v>
      </c>
      <c r="DA161" s="192"/>
      <c r="DB161" s="192">
        <f>INDEX('[2]Tank Cleaning Status'!$AJ:$AJ, MATCH(E161,'[2]Tank Cleaning Status'!$E:$E,0))</f>
        <v>0</v>
      </c>
    </row>
    <row r="162" spans="1:106" x14ac:dyDescent="0.25">
      <c r="A162" s="248" t="str">
        <f>INDEX('[4]Handy -MR - LR2 Operators'!$H:$H,MATCH(E162,'[4]Handy -MR - LR2 Operators'!$B:$B,0))</f>
        <v>MSA</v>
      </c>
      <c r="B162" s="248" t="s">
        <v>429</v>
      </c>
      <c r="C162" s="137" t="s">
        <v>862</v>
      </c>
      <c r="D162" s="137">
        <v>9864344</v>
      </c>
      <c r="E162" s="309" t="s">
        <v>879</v>
      </c>
      <c r="F162" s="140"/>
      <c r="G162" s="238"/>
      <c r="H162" s="236">
        <v>43780</v>
      </c>
      <c r="I162" s="186">
        <v>917</v>
      </c>
      <c r="J162" s="201" t="str">
        <f>IFERROR(INDEX(RemainingOnBoard_RAW!W:W,MATCH('IMO _2020_Dont Edit'!D162,RemainingOnBoard_RAW!B:B,0)),"")</f>
        <v/>
      </c>
      <c r="K162" s="201" t="str">
        <f>IFERROR(INDEX(RemainingOnBoard_RAW!X:X,MATCH('IMO _2020_Dont Edit'!D162,RemainingOnBoard_RAW!B:B,0)),"")</f>
        <v/>
      </c>
      <c r="L162" s="201">
        <v>130</v>
      </c>
      <c r="M162" s="201"/>
      <c r="N162" s="201"/>
      <c r="O162" s="201"/>
      <c r="P162" s="201"/>
      <c r="Q162" s="201"/>
      <c r="R162" s="202"/>
      <c r="S162" s="203"/>
      <c r="T162" s="203"/>
      <c r="U162" s="203"/>
      <c r="V162" s="203"/>
      <c r="W162" s="202"/>
      <c r="X162" s="204"/>
      <c r="Y162" s="204"/>
      <c r="Z162" s="204"/>
      <c r="AA162" s="204"/>
      <c r="AB162" s="204"/>
      <c r="AC162" s="204"/>
      <c r="AD162" s="204"/>
      <c r="AE162" s="202"/>
      <c r="AF162" s="205"/>
      <c r="AG162" s="205"/>
      <c r="AH162" s="205" t="s">
        <v>770</v>
      </c>
      <c r="AI162" s="205"/>
      <c r="AJ162" s="204"/>
      <c r="AK162" s="204"/>
      <c r="AL162" s="204"/>
      <c r="AM162" s="204"/>
      <c r="AN162" s="206"/>
      <c r="AO162" s="264"/>
      <c r="AP162" s="264"/>
      <c r="AQ162" s="264"/>
      <c r="AR162" s="269"/>
      <c r="AS162" s="202"/>
      <c r="AT162" s="204"/>
      <c r="AU162" s="204"/>
      <c r="AV162" s="204"/>
      <c r="AW162" s="207"/>
      <c r="AX162" s="202"/>
      <c r="AY162" s="207"/>
      <c r="AZ162" s="207"/>
      <c r="BA162" s="207"/>
      <c r="BB162" s="202"/>
      <c r="BC162" s="191"/>
      <c r="BD162" s="191"/>
      <c r="BE162" s="191"/>
      <c r="BF162" s="145" t="s">
        <v>956</v>
      </c>
      <c r="BH162" s="288"/>
      <c r="BI162" s="288"/>
      <c r="BJ162" s="288"/>
      <c r="BK162" s="288"/>
      <c r="BL162" s="288"/>
      <c r="BM162" s="288"/>
      <c r="BN162" s="288"/>
      <c r="BO162" s="288"/>
      <c r="BP162" s="288"/>
      <c r="BQ162" s="288"/>
      <c r="BR162" s="288"/>
      <c r="BS162" s="288"/>
      <c r="BT162" s="288"/>
      <c r="BU162" s="288"/>
      <c r="BV162" s="288"/>
      <c r="BX162" s="288"/>
      <c r="BY162" s="288"/>
      <c r="BZ162" s="288"/>
      <c r="CA162" s="288"/>
      <c r="CB162" s="288"/>
      <c r="CC162" s="288"/>
      <c r="CG162" s="192">
        <f t="shared" si="67"/>
        <v>0</v>
      </c>
      <c r="CH162" s="192">
        <f>INDEX('[2]Tank Cleaning Status'!$P:$P, MATCH(E162,'[2]Tank Cleaning Status'!$E:$E,0))</f>
        <v>0</v>
      </c>
      <c r="CI162" s="192">
        <f t="shared" si="68"/>
        <v>0</v>
      </c>
      <c r="CJ162" s="192">
        <f>INDEX('[2]Tank Cleaning Status'!$R:$R, MATCH(E162,'[2]Tank Cleaning Status'!$E:$E,0))</f>
        <v>0</v>
      </c>
      <c r="CK162" s="192">
        <f t="shared" si="69"/>
        <v>0</v>
      </c>
      <c r="CL162" s="192">
        <f>INDEX('[2]Tank Cleaning Status'!$T:$T, MATCH(E162,'[2]Tank Cleaning Status'!$E:$E,0))</f>
        <v>0</v>
      </c>
      <c r="CM162" s="192">
        <f t="shared" si="70"/>
        <v>0</v>
      </c>
      <c r="CN162" s="192">
        <f>INDEX('[2]Tank Cleaning Status'!$V:$V, MATCH(E162,'[2]Tank Cleaning Status'!$E:$E,0))</f>
        <v>0</v>
      </c>
      <c r="CO162" s="192">
        <f t="shared" si="71"/>
        <v>0</v>
      </c>
      <c r="CP162" s="192">
        <f>INDEX('[2]Tank Cleaning Status'!$X:$X, MATCH(E162,'[2]Tank Cleaning Status'!$E:$E,0))</f>
        <v>0</v>
      </c>
      <c r="CQ162" s="312"/>
      <c r="CR162" s="192">
        <f t="shared" si="72"/>
        <v>0</v>
      </c>
      <c r="CS162" s="192">
        <f>INDEX('[2]Tank Cleaning Status'!$AA:$AA, MATCH(E162,'[2]Tank Cleaning Status'!$E:$E,0))</f>
        <v>0</v>
      </c>
      <c r="CT162" s="192">
        <f t="shared" si="73"/>
        <v>0</v>
      </c>
      <c r="CU162" s="192">
        <f>INDEX('[2]Tank Cleaning Status'!$AC:$AC, MATCH(E162,'[2]Tank Cleaning Status'!$E:$E,0))</f>
        <v>0</v>
      </c>
      <c r="CV162" s="312"/>
      <c r="CW162" s="192">
        <f t="shared" si="74"/>
        <v>0</v>
      </c>
      <c r="CX162" s="192">
        <f>INDEX('[2]Tank Cleaning Status'!$AF:$AF, MATCH(E162,'[2]Tank Cleaning Status'!$E:$E,0))</f>
        <v>0</v>
      </c>
      <c r="CY162" s="192">
        <f t="shared" si="75"/>
        <v>0</v>
      </c>
      <c r="CZ162" s="192">
        <f>INDEX('[2]Tank Cleaning Status'!$AH:$AH, MATCH(E162,'[2]Tank Cleaning Status'!$E:$E,0))</f>
        <v>0</v>
      </c>
      <c r="DA162" s="192"/>
      <c r="DB162" s="192">
        <f>INDEX('[2]Tank Cleaning Status'!$AJ:$AJ, MATCH(E162,'[2]Tank Cleaning Status'!$E:$E,0))</f>
        <v>0</v>
      </c>
    </row>
    <row r="163" spans="1:106" x14ac:dyDescent="0.25">
      <c r="A163" s="248" t="str">
        <f>INDEX('[4]Handy -MR - LR2 Operators'!$H:$H,MATCH(E163,'[4]Handy -MR - LR2 Operators'!$B:$B,0))</f>
        <v>NSR</v>
      </c>
      <c r="B163" s="248" t="s">
        <v>429</v>
      </c>
      <c r="C163" s="137" t="s">
        <v>862</v>
      </c>
      <c r="D163" s="137">
        <v>9722625</v>
      </c>
      <c r="E163" s="309" t="s">
        <v>873</v>
      </c>
      <c r="F163" s="140"/>
      <c r="G163" s="238"/>
      <c r="H163" s="236">
        <v>43778</v>
      </c>
      <c r="I163" s="186">
        <v>185</v>
      </c>
      <c r="J163" s="201">
        <f>IFERROR(INDEX(RemainingOnBoard_RAW!W:W,MATCH('IMO _2020_Dont Edit'!D163,RemainingOnBoard_RAW!B:B,0)),"")</f>
        <v>0</v>
      </c>
      <c r="K163" s="201">
        <f>IFERROR(INDEX(RemainingOnBoard_RAW!X:X,MATCH('IMO _2020_Dont Edit'!D163,RemainingOnBoard_RAW!B:B,0)),"")</f>
        <v>0</v>
      </c>
      <c r="L163" s="201">
        <v>168</v>
      </c>
      <c r="M163" s="201"/>
      <c r="N163" s="201"/>
      <c r="O163" s="201"/>
      <c r="P163" s="201"/>
      <c r="Q163" s="201"/>
      <c r="R163" s="202"/>
      <c r="S163" s="203"/>
      <c r="T163" s="203"/>
      <c r="U163" s="203"/>
      <c r="V163" s="203"/>
      <c r="W163" s="202"/>
      <c r="X163" s="204"/>
      <c r="Y163" s="204"/>
      <c r="Z163" s="204"/>
      <c r="AA163" s="204"/>
      <c r="AB163" s="204"/>
      <c r="AC163" s="204"/>
      <c r="AD163" s="204"/>
      <c r="AE163" s="202"/>
      <c r="AF163" s="205"/>
      <c r="AG163" s="205"/>
      <c r="AH163" s="205"/>
      <c r="AI163" s="205"/>
      <c r="AJ163" s="204"/>
      <c r="AK163" s="204"/>
      <c r="AL163" s="204"/>
      <c r="AM163" s="204"/>
      <c r="AN163" s="206"/>
      <c r="AO163" s="264"/>
      <c r="AP163" s="264"/>
      <c r="AQ163" s="264"/>
      <c r="AR163" s="269"/>
      <c r="AS163" s="202"/>
      <c r="AT163" s="204"/>
      <c r="AU163" s="204"/>
      <c r="AV163" s="204"/>
      <c r="AW163" s="207"/>
      <c r="AX163" s="202"/>
      <c r="AY163" s="207"/>
      <c r="AZ163" s="207"/>
      <c r="BA163" s="207"/>
      <c r="BB163" s="202"/>
      <c r="BC163" s="191"/>
      <c r="BD163" s="191"/>
      <c r="BE163" s="191"/>
      <c r="BF163" s="145" t="s">
        <v>1076</v>
      </c>
      <c r="BH163" s="288"/>
      <c r="BI163" s="288"/>
      <c r="BJ163" s="288"/>
      <c r="BK163" s="288"/>
      <c r="BL163" s="288"/>
      <c r="BM163" s="288"/>
      <c r="BN163" s="288"/>
      <c r="BO163" s="288"/>
      <c r="BP163" s="288"/>
      <c r="BQ163" s="288"/>
      <c r="BR163" s="288"/>
      <c r="BS163" s="288"/>
      <c r="BT163" s="288"/>
      <c r="BU163" s="288"/>
      <c r="BV163" s="288"/>
      <c r="BX163" s="288"/>
      <c r="BY163" s="288"/>
      <c r="BZ163" s="288"/>
      <c r="CA163" s="288"/>
      <c r="CB163" s="288"/>
      <c r="CC163" s="288"/>
      <c r="CG163" s="192">
        <f t="shared" si="67"/>
        <v>0</v>
      </c>
      <c r="CH163" s="192">
        <f>INDEX('[2]Tank Cleaning Status'!$P:$P, MATCH(E163,'[2]Tank Cleaning Status'!$E:$E,0))</f>
        <v>0</v>
      </c>
      <c r="CI163" s="192">
        <f t="shared" si="68"/>
        <v>0</v>
      </c>
      <c r="CJ163" s="192">
        <f>INDEX('[2]Tank Cleaning Status'!$R:$R, MATCH(E163,'[2]Tank Cleaning Status'!$E:$E,0))</f>
        <v>0</v>
      </c>
      <c r="CK163" s="192">
        <f t="shared" si="69"/>
        <v>0</v>
      </c>
      <c r="CL163" s="192">
        <f>INDEX('[2]Tank Cleaning Status'!$T:$T, MATCH(E163,'[2]Tank Cleaning Status'!$E:$E,0))</f>
        <v>0</v>
      </c>
      <c r="CM163" s="192">
        <f t="shared" si="70"/>
        <v>0</v>
      </c>
      <c r="CN163" s="192">
        <f>INDEX('[2]Tank Cleaning Status'!$V:$V, MATCH(E163,'[2]Tank Cleaning Status'!$E:$E,0))</f>
        <v>0</v>
      </c>
      <c r="CO163" s="192">
        <f t="shared" si="71"/>
        <v>0</v>
      </c>
      <c r="CP163" s="192">
        <f>INDEX('[2]Tank Cleaning Status'!$X:$X, MATCH(E163,'[2]Tank Cleaning Status'!$E:$E,0))</f>
        <v>0</v>
      </c>
      <c r="CQ163" s="312"/>
      <c r="CR163" s="192">
        <f t="shared" si="72"/>
        <v>0</v>
      </c>
      <c r="CS163" s="192">
        <f>INDEX('[2]Tank Cleaning Status'!$AA:$AA, MATCH(E163,'[2]Tank Cleaning Status'!$E:$E,0))</f>
        <v>0</v>
      </c>
      <c r="CT163" s="192">
        <f t="shared" si="73"/>
        <v>0</v>
      </c>
      <c r="CU163" s="192">
        <f>INDEX('[2]Tank Cleaning Status'!$AC:$AC, MATCH(E163,'[2]Tank Cleaning Status'!$E:$E,0))</f>
        <v>0</v>
      </c>
      <c r="CV163" s="312"/>
      <c r="CW163" s="192">
        <f t="shared" si="74"/>
        <v>0</v>
      </c>
      <c r="CX163" s="192">
        <f>INDEX('[2]Tank Cleaning Status'!$AF:$AF, MATCH(E163,'[2]Tank Cleaning Status'!$E:$E,0))</f>
        <v>0</v>
      </c>
      <c r="CY163" s="192">
        <f t="shared" si="75"/>
        <v>0</v>
      </c>
      <c r="CZ163" s="192">
        <f>INDEX('[2]Tank Cleaning Status'!$AH:$AH, MATCH(E163,'[2]Tank Cleaning Status'!$E:$E,0))</f>
        <v>0</v>
      </c>
      <c r="DA163" s="192"/>
      <c r="DB163" s="192">
        <f>INDEX('[2]Tank Cleaning Status'!$AJ:$AJ, MATCH(E163,'[2]Tank Cleaning Status'!$E:$E,0))</f>
        <v>0</v>
      </c>
    </row>
    <row r="164" spans="1:106" ht="26.25" x14ac:dyDescent="0.25">
      <c r="A164" s="248" t="str">
        <f>INDEX('[4]Handy -MR - LR2 Operators'!$H:$H,MATCH(E164,'[4]Handy -MR - LR2 Operators'!$B:$B,0))</f>
        <v>TSE</v>
      </c>
      <c r="B164" s="248" t="s">
        <v>429</v>
      </c>
      <c r="C164" s="137" t="s">
        <v>382</v>
      </c>
      <c r="D164" s="137">
        <v>9786190</v>
      </c>
      <c r="E164" s="140" t="s">
        <v>930</v>
      </c>
      <c r="F164" s="140"/>
      <c r="G164" s="238"/>
      <c r="H164" s="236">
        <f>IFERROR(INDEX(RemainingOnBoard_RAW!U:U,MATCH('IMO _2020_Dont Edit'!D164,RemainingOnBoard_RAW!B:B,0))," ")</f>
        <v>43780.875</v>
      </c>
      <c r="I164" s="186">
        <f>IFERROR(INDEX(RemainingOnBoard_RAW!V:V,MATCH('IMO _2020_Dont Edit'!D164,RemainingOnBoard_RAW!B:B,0))," ")</f>
        <v>161.41999999999999</v>
      </c>
      <c r="J164" s="201">
        <f>IFERROR(INDEX(RemainingOnBoard_RAW!W:W,MATCH('IMO _2020_Dont Edit'!D164,RemainingOnBoard_RAW!B:B,0)),"")</f>
        <v>0</v>
      </c>
      <c r="K164" s="201">
        <f>IFERROR(INDEX(RemainingOnBoard_RAW!X:X,MATCH('IMO _2020_Dont Edit'!D164,RemainingOnBoard_RAW!B:B,0)),"")</f>
        <v>0</v>
      </c>
      <c r="L164" s="201">
        <f>IFERROR(INDEX(RemainingOnBoard_RAW!Y:Y,MATCH('IMO _2020_Dont Edit'!D164,RemainingOnBoard_RAW!B:B,0)),"")</f>
        <v>201.57</v>
      </c>
      <c r="M164" s="201"/>
      <c r="N164" s="201"/>
      <c r="O164" s="201"/>
      <c r="P164" s="201"/>
      <c r="Q164" s="201"/>
      <c r="R164" s="202"/>
      <c r="S164" s="203"/>
      <c r="T164" s="203"/>
      <c r="U164" s="203"/>
      <c r="V164" s="203"/>
      <c r="W164" s="202"/>
      <c r="X164" s="204"/>
      <c r="Y164" s="204"/>
      <c r="Z164" s="204"/>
      <c r="AA164" s="204"/>
      <c r="AB164" s="204"/>
      <c r="AC164" s="204"/>
      <c r="AD164" s="204"/>
      <c r="AE164" s="202"/>
      <c r="AF164" s="205" t="str">
        <f t="shared" ref="AF164" si="90">IFERROR(N164/SUM(N164:Q164), "")</f>
        <v/>
      </c>
      <c r="AG164" s="205" t="str">
        <f t="shared" ref="AG164" si="91">IFERROR(1-AF164,"")</f>
        <v/>
      </c>
      <c r="AH164" s="205"/>
      <c r="AI164" s="205"/>
      <c r="AJ164" s="204">
        <f t="shared" ref="AJ164" si="92">IFERROR($AD164*92,"")</f>
        <v>0</v>
      </c>
      <c r="AK164" s="204">
        <f t="shared" ref="AK164" si="93">IFERROR($AD164*61,"")</f>
        <v>0</v>
      </c>
      <c r="AL164" s="204">
        <f t="shared" ref="AL164" si="94">IFERROR($AD164*31,"")</f>
        <v>0</v>
      </c>
      <c r="AM164" s="204">
        <f t="shared" ref="AM164" si="95">IFERROR($AD164*15,"")</f>
        <v>0</v>
      </c>
      <c r="AN164" s="206">
        <v>4</v>
      </c>
      <c r="AO164" s="264" t="s">
        <v>931</v>
      </c>
      <c r="AP164" s="264" t="s">
        <v>932</v>
      </c>
      <c r="AQ164" s="264" t="s">
        <v>933</v>
      </c>
      <c r="AR164" s="269">
        <v>0.95</v>
      </c>
      <c r="AS164" s="202"/>
      <c r="AT164" s="204">
        <f t="shared" ref="AT164" si="96">IFERROR($AD164*31,"")</f>
        <v>0</v>
      </c>
      <c r="AU164" s="204">
        <f t="shared" ref="AU164" si="97">IFERROR($AD164*20,"")</f>
        <v>0</v>
      </c>
      <c r="AV164" s="204">
        <f t="shared" ref="AV164" si="98">IFERROR($AD164*15,"")</f>
        <v>0</v>
      </c>
      <c r="AW164" s="207" t="s">
        <v>529</v>
      </c>
      <c r="AX164" s="202"/>
      <c r="AY164" s="207" t="str">
        <f t="shared" ref="AY164:BA164" si="99">IFERROR(IF($I164+$K164-AT164&lt;0,"Okay", "High Stock"),"")</f>
        <v>High Stock</v>
      </c>
      <c r="AZ164" s="207" t="str">
        <f t="shared" si="99"/>
        <v>High Stock</v>
      </c>
      <c r="BA164" s="207" t="str">
        <f t="shared" si="99"/>
        <v>High Stock</v>
      </c>
      <c r="BB164" s="202"/>
      <c r="BC164" s="191">
        <f t="shared" ref="BC164:BD164" si="100">IF(IFERROR($I164+$K164-AT164,0)&lt;=0,0,IFERROR($I164+$K164-AT164,0))</f>
        <v>161.41999999999999</v>
      </c>
      <c r="BD164" s="191">
        <f t="shared" si="100"/>
        <v>161.41999999999999</v>
      </c>
      <c r="BE164" s="191">
        <f t="shared" ref="BE164" si="101">IF(IFERROR($I164+$K164-AV164,0)&lt;=0, 0,IFERROR($I164+$K164-AV164,0))</f>
        <v>161.41999999999999</v>
      </c>
      <c r="BF164" s="140" t="str">
        <f>IF(ISTEXT('IMO 2020_Operator''s Comment'!BF165),'IMO 2020_Operator''s Comment'!BF165,"")</f>
        <v>Tanks only inspected, Vessel will prepare atleast 1 tank by Nov 1st week, Will Supply compliant fuel at Primorsk around 10 Nov. Vessel will be on a long voyage and will clean the remaining tanks in laden condition</v>
      </c>
      <c r="BG164" s="202"/>
      <c r="BH164" s="288">
        <v>210.2</v>
      </c>
      <c r="BI164" s="286" t="s">
        <v>612</v>
      </c>
      <c r="BJ164" s="288">
        <v>253.5</v>
      </c>
      <c r="BK164" s="286" t="s">
        <v>612</v>
      </c>
      <c r="BL164" s="288">
        <v>417.9</v>
      </c>
      <c r="BM164" s="286" t="s">
        <v>612</v>
      </c>
      <c r="BN164" s="288">
        <v>356.2</v>
      </c>
      <c r="BO164" s="286" t="s">
        <v>612</v>
      </c>
      <c r="BP164" s="288"/>
      <c r="BQ164" s="288"/>
      <c r="BR164" s="288"/>
      <c r="BS164" s="288">
        <v>33.5</v>
      </c>
      <c r="BT164" s="286" t="s">
        <v>612</v>
      </c>
      <c r="BU164" s="288">
        <v>20.2</v>
      </c>
      <c r="BV164" s="286" t="s">
        <v>612</v>
      </c>
      <c r="BX164" s="288">
        <v>33.5</v>
      </c>
      <c r="BY164" s="286" t="s">
        <v>612</v>
      </c>
      <c r="BZ164" s="288">
        <v>20.2</v>
      </c>
      <c r="CA164" s="286" t="s">
        <v>612</v>
      </c>
      <c r="CB164" s="288"/>
      <c r="CC164" s="288"/>
      <c r="CG164" s="192">
        <f t="shared" si="67"/>
        <v>0</v>
      </c>
      <c r="CH164" s="192" t="str">
        <f>INDEX('[2]Tank Cleaning Status'!$P:$P, MATCH(E164,'[2]Tank Cleaning Status'!$E:$E,0))</f>
        <v>No</v>
      </c>
      <c r="CI164" s="192">
        <f t="shared" si="68"/>
        <v>0</v>
      </c>
      <c r="CJ164" s="192" t="str">
        <f>INDEX('[2]Tank Cleaning Status'!$R:$R, MATCH(E164,'[2]Tank Cleaning Status'!$E:$E,0))</f>
        <v>No</v>
      </c>
      <c r="CK164" s="192">
        <f t="shared" si="69"/>
        <v>0</v>
      </c>
      <c r="CL164" s="192" t="str">
        <f>INDEX('[2]Tank Cleaning Status'!$T:$T, MATCH(E164,'[2]Tank Cleaning Status'!$E:$E,0))</f>
        <v>No</v>
      </c>
      <c r="CM164" s="192">
        <f t="shared" si="70"/>
        <v>0</v>
      </c>
      <c r="CN164" s="192" t="str">
        <f>INDEX('[2]Tank Cleaning Status'!$V:$V, MATCH(E164,'[2]Tank Cleaning Status'!$E:$E,0))</f>
        <v>No</v>
      </c>
      <c r="CO164" s="192">
        <f t="shared" si="71"/>
        <v>0</v>
      </c>
      <c r="CP164" s="192">
        <f>INDEX('[2]Tank Cleaning Status'!$X:$X, MATCH(E164,'[2]Tank Cleaning Status'!$E:$E,0))</f>
        <v>0</v>
      </c>
      <c r="CQ164" s="312"/>
      <c r="CR164" s="192">
        <f t="shared" si="72"/>
        <v>0</v>
      </c>
      <c r="CS164" s="192" t="str">
        <f>INDEX('[2]Tank Cleaning Status'!$AA:$AA, MATCH(E164,'[2]Tank Cleaning Status'!$E:$E,0))</f>
        <v>No</v>
      </c>
      <c r="CT164" s="192">
        <f t="shared" si="73"/>
        <v>0</v>
      </c>
      <c r="CU164" s="192" t="str">
        <f>INDEX('[2]Tank Cleaning Status'!$AC:$AC, MATCH(E164,'[2]Tank Cleaning Status'!$E:$E,0))</f>
        <v>No</v>
      </c>
      <c r="CV164" s="312"/>
      <c r="CW164" s="192">
        <f t="shared" si="74"/>
        <v>0</v>
      </c>
      <c r="CX164" s="192" t="str">
        <f>INDEX('[2]Tank Cleaning Status'!$AF:$AF, MATCH(E164,'[2]Tank Cleaning Status'!$E:$E,0))</f>
        <v>No</v>
      </c>
      <c r="CY164" s="192">
        <f t="shared" si="75"/>
        <v>0</v>
      </c>
      <c r="CZ164" s="192" t="str">
        <f>INDEX('[2]Tank Cleaning Status'!$AH:$AH, MATCH(E164,'[2]Tank Cleaning Status'!$E:$E,0))</f>
        <v>No</v>
      </c>
      <c r="DA164" s="192"/>
      <c r="DB164" s="192">
        <f>INDEX('[2]Tank Cleaning Status'!$AJ:$AJ, MATCH(E164,'[2]Tank Cleaning Status'!$E:$E,0))</f>
        <v>0</v>
      </c>
    </row>
    <row r="165" spans="1:106" s="208" customFormat="1" ht="26.25" x14ac:dyDescent="0.25">
      <c r="A165" s="249" t="str">
        <f>INDEX('[4]Handy -MR - LR2 Operators'!$H:$H,MATCH(E165,'[4]Handy -MR - LR2 Operators'!$B:$B,0))</f>
        <v>VPS</v>
      </c>
      <c r="B165" s="249" t="s">
        <v>465</v>
      </c>
      <c r="C165" s="142" t="s">
        <v>382</v>
      </c>
      <c r="D165" s="142">
        <v>9283289</v>
      </c>
      <c r="E165" s="143" t="s">
        <v>467</v>
      </c>
      <c r="F165" s="143"/>
      <c r="G165" s="239"/>
      <c r="H165" s="236">
        <f>IFERROR(INDEX(RemainingOnBoard_RAW!U:U,MATCH('IMO 2020_Operator''s Comment'!D165,RemainingOnBoard_RAW!B:B,0))," ")</f>
        <v>43780.35833333333</v>
      </c>
      <c r="I165" s="186">
        <f>IFERROR(INDEX(RemainingOnBoard_RAW!V:V,MATCH('IMO 2020_Operator''s Comment'!D165,RemainingOnBoard_RAW!B:B,0))," ")</f>
        <v>122.3</v>
      </c>
      <c r="J165" s="25">
        <f>IFERROR(INDEX(RemainingOnBoard_RAW!W:W,MATCH('IMO 2020_Operator''s Comment'!D165,RemainingOnBoard_RAW!B:B,0)),"")</f>
        <v>0</v>
      </c>
      <c r="K165" s="25">
        <f>IFERROR(INDEX(RemainingOnBoard_RAW!X:X,MATCH('IMO 2020_Operator''s Comment'!D165,RemainingOnBoard_RAW!B:B,0)),"")</f>
        <v>0</v>
      </c>
      <c r="L165" s="25">
        <f>IFERROR(INDEX(RemainingOnBoard_RAW!Y:Y,MATCH('IMO 2020_Operator''s Comment'!D165,RemainingOnBoard_RAW!B:B,0)),"")</f>
        <v>517.1</v>
      </c>
      <c r="M165" s="25"/>
      <c r="N165" s="25">
        <f>IFERROR(INDEX(RemainingOnBoard_RAW!AJ:AJ,MATCH('IMO 2020_Operator''s Comment'!D165,RemainingOnBoard_RAW!B:B,0))," ")</f>
        <v>7759.2</v>
      </c>
      <c r="O165" s="25">
        <f>IFERROR(INDEX(RemainingOnBoard_RAW!AK:AK,MATCH('IMO 2020_Operator''s Comment'!D165,RemainingOnBoard_RAW!B:B,0))," ")</f>
        <v>0</v>
      </c>
      <c r="P165" s="25">
        <f>IFERROR(INDEX(RemainingOnBoard_RAW!AL:AL,MATCH('IMO 2020_Operator''s Comment'!D165,RemainingOnBoard_RAW!B:B,0))," ")</f>
        <v>0</v>
      </c>
      <c r="Q165" s="25">
        <f>IFERROR(INDEX(RemainingOnBoard_RAW!AM:AM,MATCH('IMO 2020_Operator''s Comment'!D165,RemainingOnBoard_RAW!B:B,0))," ")</f>
        <v>200.4</v>
      </c>
      <c r="S165" s="209">
        <v>0.375</v>
      </c>
      <c r="T165" s="209">
        <v>2.5000000000000001E-2</v>
      </c>
      <c r="U165" s="209">
        <v>0.22500000000000001</v>
      </c>
      <c r="V165" s="209">
        <v>0.375</v>
      </c>
      <c r="X165" s="210">
        <f>INDEX('LR2 &amp; Afra'!N:N,MATCH('IMO 2020_Operator''s Comment'!E165,'LR2 &amp; Afra'!B:B,0))</f>
        <v>5.5</v>
      </c>
      <c r="Y165" s="210">
        <f>INDEX('LR2 &amp; Afra'!O:O,MATCH('IMO 2020_Operator''s Comment'!E165,'LR2 &amp; Afra'!B:B,0))</f>
        <v>54.3</v>
      </c>
      <c r="Z165" s="210">
        <f>INDEX('LR2 &amp; Afra'!P:P,MATCH('IMO 2020_Operator''s Comment'!E165,'LR2 &amp; Afra'!B:B,0))</f>
        <v>36.1</v>
      </c>
      <c r="AA165" s="210">
        <f>INDEX('LR2 &amp; Afra'!Q:Q,MATCH('IMO 2020_Operator''s Comment'!E165,'LR2 &amp; Afra'!B:B,0))</f>
        <v>41.8</v>
      </c>
      <c r="AB165" s="210">
        <f t="shared" si="77"/>
        <v>27.217500000000001</v>
      </c>
      <c r="AC165" s="210">
        <f>IFERROR(INDEX('Monthly_Consumption _Trend'!R:R,MATCH('IMO 2020_Operator''s Comment'!D165,'Monthly_Consumption _Trend'!D:D,0))/30,"")</f>
        <v>24.681666666666668</v>
      </c>
      <c r="AD165" s="210">
        <f t="shared" si="79"/>
        <v>24.681666666666668</v>
      </c>
      <c r="AF165" s="211">
        <f t="shared" ref="AF165:AF181" si="102">IFERROR(N165/SUM(N165:Q165), "")</f>
        <v>0.97482285541987035</v>
      </c>
      <c r="AG165" s="211">
        <f t="shared" si="78"/>
        <v>2.5177144580129651E-2</v>
      </c>
      <c r="AH165" s="211" t="s">
        <v>766</v>
      </c>
      <c r="AI165" s="211"/>
      <c r="AJ165" s="210">
        <f t="shared" si="80"/>
        <v>2270.7133333333336</v>
      </c>
      <c r="AK165" s="210">
        <f t="shared" si="81"/>
        <v>1505.5816666666667</v>
      </c>
      <c r="AL165" s="210">
        <f t="shared" si="82"/>
        <v>765.13166666666677</v>
      </c>
      <c r="AM165" s="210">
        <f t="shared" si="83"/>
        <v>370.22500000000002</v>
      </c>
      <c r="AN165" s="212">
        <v>5</v>
      </c>
      <c r="AO165" s="265" t="str">
        <f>INDEX([1]LR2!$D:$D,MATCH(E165,[1]LR2!$B:$B,0))</f>
        <v>5 pcs. 706,1/ 642,9/ 456,4/ 641,6/ 592,3</v>
      </c>
      <c r="AP165" s="265" t="str">
        <f>INDEX([1]LR2!$E:$E,MATCH(E165,[1]LR2!$B:$B,0))</f>
        <v>1 pc. 91,7</v>
      </c>
      <c r="AQ165" s="265" t="str">
        <f>INDEX([1]LR2!$F:$F,MATCH(E165,[1]LR2!$B:$B,0))</f>
        <v>1 pc. 91,7</v>
      </c>
      <c r="AR165" s="270">
        <f>INDEX([1]LR2!$J:$J,MATCH(E165,[1]LR2!$B:$B,0))</f>
        <v>0.95</v>
      </c>
      <c r="AT165" s="210">
        <f t="shared" si="84"/>
        <v>765.13166666666677</v>
      </c>
      <c r="AU165" s="210">
        <f t="shared" si="85"/>
        <v>493.63333333333338</v>
      </c>
      <c r="AV165" s="210">
        <f t="shared" si="86"/>
        <v>370.22500000000002</v>
      </c>
      <c r="AW165" s="213" t="s">
        <v>529</v>
      </c>
      <c r="AY165" s="213" t="str">
        <f t="shared" si="63"/>
        <v>Okay</v>
      </c>
      <c r="AZ165" s="213" t="str">
        <f t="shared" si="63"/>
        <v>Okay</v>
      </c>
      <c r="BA165" s="213" t="str">
        <f t="shared" si="63"/>
        <v>Okay</v>
      </c>
      <c r="BC165" s="191">
        <f t="shared" si="87"/>
        <v>0</v>
      </c>
      <c r="BD165" s="191">
        <f t="shared" si="87"/>
        <v>0</v>
      </c>
      <c r="BE165" s="191">
        <f t="shared" si="88"/>
        <v>0</v>
      </c>
      <c r="BF165" s="295" t="s">
        <v>966</v>
      </c>
      <c r="BH165" s="289">
        <v>706.1</v>
      </c>
      <c r="BI165" s="286" t="s">
        <v>612</v>
      </c>
      <c r="BJ165" s="289">
        <v>642.9</v>
      </c>
      <c r="BK165" s="286" t="s">
        <v>612</v>
      </c>
      <c r="BL165" s="289">
        <v>456.4</v>
      </c>
      <c r="BM165" s="286" t="s">
        <v>612</v>
      </c>
      <c r="BN165" s="289">
        <v>641.6</v>
      </c>
      <c r="BO165" s="286" t="s">
        <v>612</v>
      </c>
      <c r="BP165" s="289">
        <v>592.29999999999995</v>
      </c>
      <c r="BQ165" s="286" t="s">
        <v>612</v>
      </c>
      <c r="BR165" s="289"/>
      <c r="BS165" s="289">
        <v>91.7</v>
      </c>
      <c r="BT165" s="286" t="s">
        <v>612</v>
      </c>
      <c r="BU165" s="289"/>
      <c r="BV165" s="289"/>
      <c r="BX165" s="289">
        <v>91.7</v>
      </c>
      <c r="BY165" s="286" t="s">
        <v>612</v>
      </c>
      <c r="BZ165" s="289"/>
      <c r="CA165" s="289"/>
      <c r="CB165" s="289"/>
      <c r="CC165" s="289"/>
      <c r="CG165" s="192">
        <f t="shared" si="67"/>
        <v>0</v>
      </c>
      <c r="CH165" s="192" t="str">
        <f>INDEX('[2]Tank Cleaning Status'!$P:$P, MATCH(E165,'[2]Tank Cleaning Status'!$E:$E,0))</f>
        <v>No</v>
      </c>
      <c r="CI165" s="192">
        <f t="shared" si="68"/>
        <v>0</v>
      </c>
      <c r="CJ165" s="192" t="str">
        <f>INDEX('[2]Tank Cleaning Status'!$R:$R, MATCH(E165,'[2]Tank Cleaning Status'!$E:$E,0))</f>
        <v>No</v>
      </c>
      <c r="CK165" s="192">
        <f t="shared" si="69"/>
        <v>0</v>
      </c>
      <c r="CL165" s="192" t="str">
        <f>INDEX('[2]Tank Cleaning Status'!$T:$T, MATCH(E165,'[2]Tank Cleaning Status'!$E:$E,0))</f>
        <v>No</v>
      </c>
      <c r="CM165" s="192">
        <f t="shared" si="70"/>
        <v>0</v>
      </c>
      <c r="CN165" s="192" t="str">
        <f>INDEX('[2]Tank Cleaning Status'!$V:$V, MATCH(E165,'[2]Tank Cleaning Status'!$E:$E,0))</f>
        <v>No</v>
      </c>
      <c r="CO165" s="192">
        <f t="shared" si="71"/>
        <v>0</v>
      </c>
      <c r="CP165" s="192" t="str">
        <f>INDEX('[2]Tank Cleaning Status'!$X:$X, MATCH(E165,'[2]Tank Cleaning Status'!$E:$E,0))</f>
        <v>No</v>
      </c>
      <c r="CQ165" s="213"/>
      <c r="CR165" s="192">
        <f t="shared" si="72"/>
        <v>0</v>
      </c>
      <c r="CS165" s="192" t="str">
        <f>INDEX('[2]Tank Cleaning Status'!$AA:$AA, MATCH(E165,'[2]Tank Cleaning Status'!$E:$E,0))</f>
        <v>No</v>
      </c>
      <c r="CT165" s="192">
        <f t="shared" si="73"/>
        <v>0</v>
      </c>
      <c r="CU165" s="192">
        <f>INDEX('[2]Tank Cleaning Status'!$AC:$AC, MATCH(E165,'[2]Tank Cleaning Status'!$E:$E,0))</f>
        <v>0</v>
      </c>
      <c r="CV165" s="213"/>
      <c r="CW165" s="192">
        <f t="shared" si="74"/>
        <v>0</v>
      </c>
      <c r="CX165" s="192" t="str">
        <f>INDEX('[2]Tank Cleaning Status'!$AF:$AF, MATCH(E165,'[2]Tank Cleaning Status'!$E:$E,0))</f>
        <v>No</v>
      </c>
      <c r="CY165" s="192">
        <f t="shared" si="75"/>
        <v>0</v>
      </c>
      <c r="CZ165" s="192">
        <f>INDEX('[2]Tank Cleaning Status'!$AH:$AH, MATCH(E165,'[2]Tank Cleaning Status'!$E:$E,0))</f>
        <v>0</v>
      </c>
      <c r="DA165" s="192"/>
      <c r="DB165" s="192">
        <f>INDEX('[2]Tank Cleaning Status'!$AJ:$AJ, MATCH(E165,'[2]Tank Cleaning Status'!$E:$E,0))</f>
        <v>0</v>
      </c>
    </row>
    <row r="166" spans="1:106" s="208" customFormat="1" ht="26.25" x14ac:dyDescent="0.25">
      <c r="A166" s="249" t="str">
        <f>INDEX('[4]Handy -MR - LR2 Operators'!$H:$H,MATCH(E166,'[4]Handy -MR - LR2 Operators'!$B:$B,0))</f>
        <v>VMP</v>
      </c>
      <c r="B166" s="249" t="s">
        <v>465</v>
      </c>
      <c r="C166" s="142" t="s">
        <v>382</v>
      </c>
      <c r="D166" s="142">
        <v>9308948</v>
      </c>
      <c r="E166" s="143" t="s">
        <v>468</v>
      </c>
      <c r="F166" s="143"/>
      <c r="G166" s="239"/>
      <c r="H166" s="236">
        <f>IFERROR(INDEX(RemainingOnBoard_RAW!U:U,MATCH('IMO 2020_Operator''s Comment'!D166,RemainingOnBoard_RAW!B:B,0))," ")</f>
        <v>43781.104166666664</v>
      </c>
      <c r="I166" s="186">
        <f>IFERROR(INDEX(RemainingOnBoard_RAW!V:V,MATCH('IMO 2020_Operator''s Comment'!D166,RemainingOnBoard_RAW!B:B,0))," ")</f>
        <v>160.55000000000001</v>
      </c>
      <c r="J166" s="25">
        <f>IFERROR(INDEX(RemainingOnBoard_RAW!W:W,MATCH('IMO 2020_Operator''s Comment'!D166,RemainingOnBoard_RAW!B:B,0)),"")</f>
        <v>0</v>
      </c>
      <c r="K166" s="25">
        <f>IFERROR(INDEX(RemainingOnBoard_RAW!X:X,MATCH('IMO 2020_Operator''s Comment'!D166,RemainingOnBoard_RAW!B:B,0)),"")</f>
        <v>0</v>
      </c>
      <c r="L166" s="25">
        <f>IFERROR(INDEX(RemainingOnBoard_RAW!Y:Y,MATCH('IMO 2020_Operator''s Comment'!D166,RemainingOnBoard_RAW!B:B,0)),"")</f>
        <v>319.39</v>
      </c>
      <c r="M166" s="25"/>
      <c r="N166" s="25">
        <f>IFERROR(INDEX(RemainingOnBoard_RAW!AJ:AJ,MATCH('IMO 2020_Operator''s Comment'!D166,RemainingOnBoard_RAW!B:B,0))," ")</f>
        <v>4848.08</v>
      </c>
      <c r="O166" s="25">
        <f>IFERROR(INDEX(RemainingOnBoard_RAW!AK:AK,MATCH('IMO 2020_Operator''s Comment'!D166,RemainingOnBoard_RAW!B:B,0))," ")</f>
        <v>0</v>
      </c>
      <c r="P166" s="25">
        <f>IFERROR(INDEX(RemainingOnBoard_RAW!AL:AL,MATCH('IMO 2020_Operator''s Comment'!D166,RemainingOnBoard_RAW!B:B,0))," ")</f>
        <v>0</v>
      </c>
      <c r="Q166" s="25">
        <f>IFERROR(INDEX(RemainingOnBoard_RAW!AM:AM,MATCH('IMO 2020_Operator''s Comment'!D166,RemainingOnBoard_RAW!B:B,0))," ")</f>
        <v>1008.43</v>
      </c>
      <c r="S166" s="209">
        <v>0.375</v>
      </c>
      <c r="T166" s="209">
        <v>2.5000000000000001E-2</v>
      </c>
      <c r="U166" s="209">
        <v>0.22500000000000001</v>
      </c>
      <c r="V166" s="209">
        <v>0.375</v>
      </c>
      <c r="X166" s="210">
        <f>INDEX('LR2 &amp; Afra'!N:N,MATCH('IMO 2020_Operator''s Comment'!E166,'LR2 &amp; Afra'!B:B,0))</f>
        <v>4.0999999999999996</v>
      </c>
      <c r="Y166" s="210">
        <f>INDEX('LR2 &amp; Afra'!O:O,MATCH('IMO 2020_Operator''s Comment'!E166,'LR2 &amp; Afra'!B:B,0))</f>
        <v>53</v>
      </c>
      <c r="Z166" s="210">
        <f>INDEX('LR2 &amp; Afra'!P:P,MATCH('IMO 2020_Operator''s Comment'!E166,'LR2 &amp; Afra'!B:B,0))</f>
        <v>36</v>
      </c>
      <c r="AA166" s="210">
        <f>INDEX('LR2 &amp; Afra'!Q:Q,MATCH('IMO 2020_Operator''s Comment'!E166,'LR2 &amp; Afra'!B:B,0))</f>
        <v>42.1</v>
      </c>
      <c r="AB166" s="210">
        <f t="shared" si="77"/>
        <v>26.75</v>
      </c>
      <c r="AC166" s="210">
        <f>IFERROR(INDEX('Monthly_Consumption _Trend'!R:R,MATCH('IMO 2020_Operator''s Comment'!D166,'Monthly_Consumption _Trend'!D:D,0))/30,"")</f>
        <v>18.311374999999998</v>
      </c>
      <c r="AD166" s="210">
        <f t="shared" si="79"/>
        <v>18.311374999999998</v>
      </c>
      <c r="AF166" s="211">
        <f t="shared" si="102"/>
        <v>0.82781041951605983</v>
      </c>
      <c r="AG166" s="211">
        <f t="shared" si="78"/>
        <v>0.17218958048394017</v>
      </c>
      <c r="AH166" s="211"/>
      <c r="AI166" s="211"/>
      <c r="AJ166" s="210">
        <f t="shared" si="80"/>
        <v>1684.6464999999998</v>
      </c>
      <c r="AK166" s="210">
        <f t="shared" si="81"/>
        <v>1116.9938749999999</v>
      </c>
      <c r="AL166" s="210">
        <f t="shared" si="82"/>
        <v>567.65262499999994</v>
      </c>
      <c r="AM166" s="210">
        <f t="shared" si="83"/>
        <v>274.67062499999997</v>
      </c>
      <c r="AN166" s="212">
        <v>5</v>
      </c>
      <c r="AO166" s="265" t="str">
        <f>INDEX([1]LR2!$D:$D,MATCH(E166,[1]LR2!$B:$B,0))</f>
        <v>5 pcs. 706,1/ 456,4/ 458,9/ 641,6/ 592,3</v>
      </c>
      <c r="AP166" s="265" t="str">
        <f>INDEX([1]LR2!$E:$E,MATCH(E166,[1]LR2!$B:$B,0))</f>
        <v>1 pc. 91,7</v>
      </c>
      <c r="AQ166" s="265" t="str">
        <f>INDEX([1]LR2!$F:$F,MATCH(E166,[1]LR2!$B:$B,0))</f>
        <v>1 pc. 91,7</v>
      </c>
      <c r="AR166" s="270">
        <f>INDEX([1]LR2!$J:$J,MATCH(E166,[1]LR2!$B:$B,0))</f>
        <v>0.95</v>
      </c>
      <c r="AT166" s="210">
        <f t="shared" si="84"/>
        <v>567.65262499999994</v>
      </c>
      <c r="AU166" s="210">
        <f t="shared" si="85"/>
        <v>366.22749999999996</v>
      </c>
      <c r="AV166" s="210">
        <f t="shared" si="86"/>
        <v>274.67062499999997</v>
      </c>
      <c r="AW166" s="213" t="s">
        <v>529</v>
      </c>
      <c r="AY166" s="213" t="str">
        <f t="shared" si="63"/>
        <v>Okay</v>
      </c>
      <c r="AZ166" s="213" t="str">
        <f t="shared" si="63"/>
        <v>Okay</v>
      </c>
      <c r="BA166" s="213" t="str">
        <f t="shared" si="63"/>
        <v>Okay</v>
      </c>
      <c r="BC166" s="191">
        <f t="shared" si="87"/>
        <v>0</v>
      </c>
      <c r="BD166" s="191">
        <f t="shared" si="87"/>
        <v>0</v>
      </c>
      <c r="BE166" s="191">
        <f t="shared" si="88"/>
        <v>0</v>
      </c>
      <c r="BF166" s="295" t="s">
        <v>962</v>
      </c>
      <c r="BH166" s="289">
        <v>706.1</v>
      </c>
      <c r="BI166" s="286" t="s">
        <v>612</v>
      </c>
      <c r="BJ166" s="289">
        <v>456.4</v>
      </c>
      <c r="BK166" s="286" t="s">
        <v>613</v>
      </c>
      <c r="BL166" s="289">
        <v>458.9</v>
      </c>
      <c r="BM166" s="286" t="s">
        <v>613</v>
      </c>
      <c r="BN166" s="289">
        <v>641.6</v>
      </c>
      <c r="BO166" s="286" t="s">
        <v>613</v>
      </c>
      <c r="BP166" s="289">
        <v>592.29999999999995</v>
      </c>
      <c r="BQ166" s="286" t="s">
        <v>613</v>
      </c>
      <c r="BR166" s="289"/>
      <c r="BS166" s="289">
        <v>91.7</v>
      </c>
      <c r="BT166" s="286" t="s">
        <v>613</v>
      </c>
      <c r="BU166" s="289"/>
      <c r="BV166" s="289"/>
      <c r="BX166" s="289">
        <v>91.8</v>
      </c>
      <c r="BY166" s="286" t="s">
        <v>613</v>
      </c>
      <c r="BZ166" s="289"/>
      <c r="CA166" s="289"/>
      <c r="CB166" s="289"/>
      <c r="CC166" s="289"/>
      <c r="CG166" s="192">
        <f t="shared" si="67"/>
        <v>0</v>
      </c>
      <c r="CH166" s="192" t="str">
        <f>INDEX('[2]Tank Cleaning Status'!$P:$P, MATCH(E166,'[2]Tank Cleaning Status'!$E:$E,0))</f>
        <v>No</v>
      </c>
      <c r="CI166" s="192">
        <f t="shared" si="68"/>
        <v>0</v>
      </c>
      <c r="CJ166" s="192" t="str">
        <f>INDEX('[2]Tank Cleaning Status'!$R:$R, MATCH(E166,'[2]Tank Cleaning Status'!$E:$E,0))</f>
        <v>Yes</v>
      </c>
      <c r="CK166" s="192">
        <f t="shared" si="69"/>
        <v>0</v>
      </c>
      <c r="CL166" s="192" t="str">
        <f>INDEX('[2]Tank Cleaning Status'!$T:$T, MATCH(E166,'[2]Tank Cleaning Status'!$E:$E,0))</f>
        <v>Yes</v>
      </c>
      <c r="CM166" s="192">
        <f t="shared" si="70"/>
        <v>0</v>
      </c>
      <c r="CN166" s="192" t="str">
        <f>INDEX('[2]Tank Cleaning Status'!$V:$V, MATCH(E166,'[2]Tank Cleaning Status'!$E:$E,0))</f>
        <v>Yes</v>
      </c>
      <c r="CO166" s="192">
        <f t="shared" si="71"/>
        <v>0</v>
      </c>
      <c r="CP166" s="192" t="str">
        <f>INDEX('[2]Tank Cleaning Status'!$X:$X, MATCH(E166,'[2]Tank Cleaning Status'!$E:$E,0))</f>
        <v>Yes</v>
      </c>
      <c r="CQ166" s="213"/>
      <c r="CR166" s="192">
        <f t="shared" si="72"/>
        <v>0</v>
      </c>
      <c r="CS166" s="192" t="str">
        <f>INDEX('[2]Tank Cleaning Status'!$AA:$AA, MATCH(E166,'[2]Tank Cleaning Status'!$E:$E,0))</f>
        <v>Yes</v>
      </c>
      <c r="CT166" s="192">
        <f t="shared" si="73"/>
        <v>0</v>
      </c>
      <c r="CU166" s="192">
        <f>INDEX('[2]Tank Cleaning Status'!$AC:$AC, MATCH(E166,'[2]Tank Cleaning Status'!$E:$E,0))</f>
        <v>0</v>
      </c>
      <c r="CV166" s="213"/>
      <c r="CW166" s="192">
        <f t="shared" si="74"/>
        <v>0</v>
      </c>
      <c r="CX166" s="192" t="str">
        <f>INDEX('[2]Tank Cleaning Status'!$AF:$AF, MATCH(E166,'[2]Tank Cleaning Status'!$E:$E,0))</f>
        <v>Yes</v>
      </c>
      <c r="CY166" s="192">
        <f t="shared" si="75"/>
        <v>0</v>
      </c>
      <c r="CZ166" s="192">
        <f>INDEX('[2]Tank Cleaning Status'!$AH:$AH, MATCH(E166,'[2]Tank Cleaning Status'!$E:$E,0))</f>
        <v>0</v>
      </c>
      <c r="DA166" s="192"/>
      <c r="DB166" s="192">
        <f>INDEX('[2]Tank Cleaning Status'!$AJ:$AJ, MATCH(E166,'[2]Tank Cleaning Status'!$E:$E,0))</f>
        <v>0</v>
      </c>
    </row>
    <row r="167" spans="1:106" s="208" customFormat="1" ht="26.25" x14ac:dyDescent="0.25">
      <c r="A167" s="249" t="str">
        <f>INDEX('[4]Handy -MR - LR2 Operators'!$H:$H,MATCH(E167,'[4]Handy -MR - LR2 Operators'!$B:$B,0))</f>
        <v>VMP</v>
      </c>
      <c r="B167" s="249" t="s">
        <v>465</v>
      </c>
      <c r="C167" s="142" t="s">
        <v>382</v>
      </c>
      <c r="D167" s="142">
        <v>9308950</v>
      </c>
      <c r="E167" s="143" t="s">
        <v>469</v>
      </c>
      <c r="F167" s="143"/>
      <c r="G167" s="239"/>
      <c r="H167" s="236">
        <f>IFERROR(INDEX(RemainingOnBoard_RAW!U:U,MATCH('IMO 2020_Operator''s Comment'!D167,RemainingOnBoard_RAW!B:B,0))," ")</f>
        <v>43781.375</v>
      </c>
      <c r="I167" s="186">
        <f>IFERROR(INDEX(RemainingOnBoard_RAW!V:V,MATCH('IMO 2020_Operator''s Comment'!D167,RemainingOnBoard_RAW!B:B,0))," ")</f>
        <v>248.35</v>
      </c>
      <c r="J167" s="25">
        <f>IFERROR(INDEX(RemainingOnBoard_RAW!W:W,MATCH('IMO 2020_Operator''s Comment'!D167,RemainingOnBoard_RAW!B:B,0)),"")</f>
        <v>0</v>
      </c>
      <c r="K167" s="25">
        <f>IFERROR(INDEX(RemainingOnBoard_RAW!X:X,MATCH('IMO 2020_Operator''s Comment'!D167,RemainingOnBoard_RAW!B:B,0)),"")</f>
        <v>0</v>
      </c>
      <c r="L167" s="25">
        <f>IFERROR(INDEX(RemainingOnBoard_RAW!Y:Y,MATCH('IMO 2020_Operator''s Comment'!D167,RemainingOnBoard_RAW!B:B,0)),"")</f>
        <v>173.9</v>
      </c>
      <c r="M167" s="25"/>
      <c r="N167" s="25">
        <f>IFERROR(INDEX(RemainingOnBoard_RAW!AJ:AJ,MATCH('IMO 2020_Operator''s Comment'!D167,RemainingOnBoard_RAW!B:B,0))," ")</f>
        <v>7772.65</v>
      </c>
      <c r="O167" s="25">
        <f>IFERROR(INDEX(RemainingOnBoard_RAW!AK:AK,MATCH('IMO 2020_Operator''s Comment'!D167,RemainingOnBoard_RAW!B:B,0))," ")</f>
        <v>0</v>
      </c>
      <c r="P167" s="25">
        <f>IFERROR(INDEX(RemainingOnBoard_RAW!AL:AL,MATCH('IMO 2020_Operator''s Comment'!D167,RemainingOnBoard_RAW!B:B,0))," ")</f>
        <v>0</v>
      </c>
      <c r="Q167" s="25">
        <f>IFERROR(INDEX(RemainingOnBoard_RAW!AM:AM,MATCH('IMO 2020_Operator''s Comment'!D167,RemainingOnBoard_RAW!B:B,0))," ")</f>
        <v>369.84</v>
      </c>
      <c r="S167" s="209">
        <v>0.375</v>
      </c>
      <c r="T167" s="209">
        <v>2.5000000000000001E-2</v>
      </c>
      <c r="U167" s="209">
        <v>0.22500000000000001</v>
      </c>
      <c r="V167" s="209">
        <v>0.375</v>
      </c>
      <c r="X167" s="210">
        <f>INDEX('LR2 &amp; Afra'!N:N,MATCH('IMO 2020_Operator''s Comment'!E167,'LR2 &amp; Afra'!B:B,0))</f>
        <v>5.5</v>
      </c>
      <c r="Y167" s="210">
        <f>INDEX('LR2 &amp; Afra'!O:O,MATCH('IMO 2020_Operator''s Comment'!E167,'LR2 &amp; Afra'!B:B,0))</f>
        <v>54.3</v>
      </c>
      <c r="Z167" s="210">
        <f>INDEX('LR2 &amp; Afra'!P:P,MATCH('IMO 2020_Operator''s Comment'!E167,'LR2 &amp; Afra'!B:B,0))</f>
        <v>34.9</v>
      </c>
      <c r="AA167" s="210">
        <f>INDEX('LR2 &amp; Afra'!Q:Q,MATCH('IMO 2020_Operator''s Comment'!E167,'LR2 &amp; Afra'!B:B,0))</f>
        <v>40.200000000000003</v>
      </c>
      <c r="AB167" s="210">
        <f t="shared" si="77"/>
        <v>26.347500000000004</v>
      </c>
      <c r="AC167" s="210">
        <f>IFERROR(INDEX('Monthly_Consumption _Trend'!R:R,MATCH('IMO 2020_Operator''s Comment'!D167,'Monthly_Consumption _Trend'!D:D,0))/30,"")</f>
        <v>24.943166666666666</v>
      </c>
      <c r="AD167" s="210">
        <f t="shared" si="79"/>
        <v>24.943166666666666</v>
      </c>
      <c r="AF167" s="211">
        <f t="shared" si="102"/>
        <v>0.95457900470249268</v>
      </c>
      <c r="AG167" s="211">
        <f t="shared" si="78"/>
        <v>4.5420995297507316E-2</v>
      </c>
      <c r="AH167" s="211"/>
      <c r="AI167" s="211"/>
      <c r="AJ167" s="210">
        <f t="shared" si="80"/>
        <v>2294.7713333333331</v>
      </c>
      <c r="AK167" s="210">
        <f t="shared" si="81"/>
        <v>1521.5331666666666</v>
      </c>
      <c r="AL167" s="210">
        <f t="shared" si="82"/>
        <v>773.23816666666664</v>
      </c>
      <c r="AM167" s="210">
        <f t="shared" si="83"/>
        <v>374.14749999999998</v>
      </c>
      <c r="AN167" s="307">
        <v>6</v>
      </c>
      <c r="AO167" s="265" t="str">
        <f>INDEX([1]LR2!$D:$D,MATCH(E167,[1]LR2!$B:$B,0))</f>
        <v>6 pcs. 706,1/ 642,9/ 456,4/ 641,6/ 592,3</v>
      </c>
      <c r="AP167" s="265" t="str">
        <f>INDEX([1]LR2!$E:$E,MATCH(E167,[1]LR2!$B:$B,0))</f>
        <v>1 pc. 91,7</v>
      </c>
      <c r="AQ167" s="265" t="str">
        <f>INDEX([1]LR2!$F:$F,MATCH(E167,[1]LR2!$B:$B,0))</f>
        <v>1 pc. 91,7</v>
      </c>
      <c r="AR167" s="270">
        <f>INDEX([1]LR2!$J:$J,MATCH(E167,[1]LR2!$B:$B,0))</f>
        <v>0.95</v>
      </c>
      <c r="AT167" s="210">
        <f t="shared" si="84"/>
        <v>773.23816666666664</v>
      </c>
      <c r="AU167" s="210">
        <f t="shared" si="85"/>
        <v>498.86333333333334</v>
      </c>
      <c r="AV167" s="210">
        <f t="shared" si="86"/>
        <v>374.14749999999998</v>
      </c>
      <c r="AW167" s="213" t="s">
        <v>529</v>
      </c>
      <c r="AY167" s="213" t="str">
        <f t="shared" si="63"/>
        <v>Okay</v>
      </c>
      <c r="AZ167" s="213" t="str">
        <f t="shared" si="63"/>
        <v>Okay</v>
      </c>
      <c r="BA167" s="213" t="str">
        <f t="shared" si="63"/>
        <v>Okay</v>
      </c>
      <c r="BC167" s="191">
        <f t="shared" si="87"/>
        <v>0</v>
      </c>
      <c r="BD167" s="191">
        <f t="shared" si="87"/>
        <v>0</v>
      </c>
      <c r="BE167" s="191">
        <f t="shared" si="88"/>
        <v>0</v>
      </c>
      <c r="BF167" s="295" t="s">
        <v>965</v>
      </c>
      <c r="BH167" s="289">
        <v>706.1</v>
      </c>
      <c r="BI167" s="286" t="s">
        <v>612</v>
      </c>
      <c r="BJ167" s="289">
        <v>642.9</v>
      </c>
      <c r="BK167" s="286" t="s">
        <v>612</v>
      </c>
      <c r="BL167" s="289">
        <v>456.4</v>
      </c>
      <c r="BM167" s="286" t="s">
        <v>612</v>
      </c>
      <c r="BN167" s="289">
        <v>641.6</v>
      </c>
      <c r="BO167" s="286" t="s">
        <v>612</v>
      </c>
      <c r="BP167" s="289">
        <v>592.29999999999995</v>
      </c>
      <c r="BQ167" s="286" t="s">
        <v>612</v>
      </c>
      <c r="BR167" s="289"/>
      <c r="BS167" s="289">
        <v>91.7</v>
      </c>
      <c r="BT167" s="286" t="s">
        <v>612</v>
      </c>
      <c r="BU167" s="289"/>
      <c r="BV167" s="289"/>
      <c r="BX167" s="289">
        <v>91.9</v>
      </c>
      <c r="BY167" s="286" t="s">
        <v>612</v>
      </c>
      <c r="BZ167" s="289"/>
      <c r="CA167" s="289"/>
      <c r="CB167" s="289"/>
      <c r="CC167" s="289"/>
      <c r="CG167" s="192">
        <f t="shared" si="67"/>
        <v>0</v>
      </c>
      <c r="CH167" s="192" t="str">
        <f>INDEX('[2]Tank Cleaning Status'!$P:$P, MATCH(E167,'[2]Tank Cleaning Status'!$E:$E,0))</f>
        <v>No</v>
      </c>
      <c r="CI167" s="192">
        <f t="shared" si="68"/>
        <v>0</v>
      </c>
      <c r="CJ167" s="192" t="str">
        <f>INDEX('[2]Tank Cleaning Status'!$R:$R, MATCH(E167,'[2]Tank Cleaning Status'!$E:$E,0))</f>
        <v>No</v>
      </c>
      <c r="CK167" s="192">
        <f t="shared" si="69"/>
        <v>0</v>
      </c>
      <c r="CL167" s="192" t="str">
        <f>INDEX('[2]Tank Cleaning Status'!$T:$T, MATCH(E167,'[2]Tank Cleaning Status'!$E:$E,0))</f>
        <v>No</v>
      </c>
      <c r="CM167" s="192">
        <f t="shared" si="70"/>
        <v>0</v>
      </c>
      <c r="CN167" s="192" t="str">
        <f>INDEX('[2]Tank Cleaning Status'!$V:$V, MATCH(E167,'[2]Tank Cleaning Status'!$E:$E,0))</f>
        <v>No</v>
      </c>
      <c r="CO167" s="192">
        <f t="shared" si="71"/>
        <v>0</v>
      </c>
      <c r="CP167" s="192" t="str">
        <f>INDEX('[2]Tank Cleaning Status'!$X:$X, MATCH(E167,'[2]Tank Cleaning Status'!$E:$E,0))</f>
        <v>No</v>
      </c>
      <c r="CQ167" s="213"/>
      <c r="CR167" s="192">
        <f t="shared" si="72"/>
        <v>0</v>
      </c>
      <c r="CS167" s="192" t="str">
        <f>INDEX('[2]Tank Cleaning Status'!$AA:$AA, MATCH(E167,'[2]Tank Cleaning Status'!$E:$E,0))</f>
        <v>No</v>
      </c>
      <c r="CT167" s="192">
        <f t="shared" si="73"/>
        <v>0</v>
      </c>
      <c r="CU167" s="192">
        <f>INDEX('[2]Tank Cleaning Status'!$AC:$AC, MATCH(E167,'[2]Tank Cleaning Status'!$E:$E,0))</f>
        <v>0</v>
      </c>
      <c r="CV167" s="213"/>
      <c r="CW167" s="192">
        <f t="shared" si="74"/>
        <v>0</v>
      </c>
      <c r="CX167" s="192" t="str">
        <f>INDEX('[2]Tank Cleaning Status'!$AF:$AF, MATCH(E167,'[2]Tank Cleaning Status'!$E:$E,0))</f>
        <v>No</v>
      </c>
      <c r="CY167" s="192">
        <f t="shared" si="75"/>
        <v>0</v>
      </c>
      <c r="CZ167" s="192">
        <f>INDEX('[2]Tank Cleaning Status'!$AH:$AH, MATCH(E167,'[2]Tank Cleaning Status'!$E:$E,0))</f>
        <v>0</v>
      </c>
      <c r="DA167" s="192"/>
      <c r="DB167" s="192">
        <f>INDEX('[2]Tank Cleaning Status'!$AJ:$AJ, MATCH(E167,'[2]Tank Cleaning Status'!$E:$E,0))</f>
        <v>0</v>
      </c>
    </row>
    <row r="168" spans="1:106" s="208" customFormat="1" ht="26.25" x14ac:dyDescent="0.25">
      <c r="A168" s="249" t="str">
        <f>INDEX('[4]Handy -MR - LR2 Operators'!$H:$H,MATCH(E168,'[4]Handy -MR - LR2 Operators'!$B:$B,0))</f>
        <v>VPS</v>
      </c>
      <c r="B168" s="249" t="s">
        <v>465</v>
      </c>
      <c r="C168" s="142" t="s">
        <v>382</v>
      </c>
      <c r="D168" s="142">
        <v>9283291</v>
      </c>
      <c r="E168" s="143" t="s">
        <v>471</v>
      </c>
      <c r="F168" s="143"/>
      <c r="G168" s="239"/>
      <c r="H168" s="236">
        <f>IFERROR(INDEX(RemainingOnBoard_RAW!U:U,MATCH('IMO 2020_Operator''s Comment'!D168,RemainingOnBoard_RAW!B:B,0))," ")</f>
        <v>43780.625</v>
      </c>
      <c r="I168" s="186">
        <f>IFERROR(INDEX(RemainingOnBoard_RAW!V:V,MATCH('IMO 2020_Operator''s Comment'!D168,RemainingOnBoard_RAW!B:B,0))," ")</f>
        <v>235.4</v>
      </c>
      <c r="J168" s="25">
        <f>IFERROR(INDEX(RemainingOnBoard_RAW!W:W,MATCH('IMO 2020_Operator''s Comment'!D168,RemainingOnBoard_RAW!B:B,0)),"")</f>
        <v>0</v>
      </c>
      <c r="K168" s="25">
        <f>IFERROR(INDEX(RemainingOnBoard_RAW!X:X,MATCH('IMO 2020_Operator''s Comment'!D168,RemainingOnBoard_RAW!B:B,0)),"")</f>
        <v>0</v>
      </c>
      <c r="L168" s="25">
        <f>IFERROR(INDEX(RemainingOnBoard_RAW!Y:Y,MATCH('IMO 2020_Operator''s Comment'!D168,RemainingOnBoard_RAW!B:B,0)),"")</f>
        <v>293</v>
      </c>
      <c r="M168" s="25"/>
      <c r="N168" s="25">
        <f>IFERROR(INDEX(RemainingOnBoard_RAW!AJ:AJ,MATCH('IMO 2020_Operator''s Comment'!D168,RemainingOnBoard_RAW!B:B,0))," ")</f>
        <v>6357.94</v>
      </c>
      <c r="O168" s="25">
        <f>IFERROR(INDEX(RemainingOnBoard_RAW!AK:AK,MATCH('IMO 2020_Operator''s Comment'!D168,RemainingOnBoard_RAW!B:B,0))," ")</f>
        <v>0</v>
      </c>
      <c r="P168" s="25">
        <f>IFERROR(INDEX(RemainingOnBoard_RAW!AL:AL,MATCH('IMO 2020_Operator''s Comment'!D168,RemainingOnBoard_RAW!B:B,0))," ")</f>
        <v>0</v>
      </c>
      <c r="Q168" s="25">
        <f>IFERROR(INDEX(RemainingOnBoard_RAW!AM:AM,MATCH('IMO 2020_Operator''s Comment'!D168,RemainingOnBoard_RAW!B:B,0))," ")</f>
        <v>984.95899999999995</v>
      </c>
      <c r="S168" s="209">
        <v>0.375</v>
      </c>
      <c r="T168" s="209">
        <v>2.5000000000000001E-2</v>
      </c>
      <c r="U168" s="209">
        <v>0.22500000000000001</v>
      </c>
      <c r="V168" s="209">
        <v>0.375</v>
      </c>
      <c r="X168" s="210">
        <f>INDEX('LR2 &amp; Afra'!N:N,MATCH('IMO 2020_Operator''s Comment'!E168,'LR2 &amp; Afra'!B:B,0))</f>
        <v>4.9000000000000004</v>
      </c>
      <c r="Y168" s="210">
        <f>INDEX('LR2 &amp; Afra'!O:O,MATCH('IMO 2020_Operator''s Comment'!E168,'LR2 &amp; Afra'!B:B,0))</f>
        <v>53.7</v>
      </c>
      <c r="Z168" s="210">
        <f>INDEX('LR2 &amp; Afra'!P:P,MATCH('IMO 2020_Operator''s Comment'!E168,'LR2 &amp; Afra'!B:B,0))</f>
        <v>35.5</v>
      </c>
      <c r="AA168" s="210">
        <f>INDEX('LR2 &amp; Afra'!Q:Q,MATCH('IMO 2020_Operator''s Comment'!E168,'LR2 &amp; Afra'!B:B,0))</f>
        <v>41.8</v>
      </c>
      <c r="AB168" s="210">
        <f t="shared" si="77"/>
        <v>26.842500000000001</v>
      </c>
      <c r="AC168" s="210">
        <f>IFERROR(INDEX('Monthly_Consumption _Trend'!R:R,MATCH('IMO 2020_Operator''s Comment'!D168,'Monthly_Consumption _Trend'!D:D,0))/30,"")</f>
        <v>20.301133333333333</v>
      </c>
      <c r="AD168" s="210">
        <f t="shared" si="79"/>
        <v>20.301133333333333</v>
      </c>
      <c r="AF168" s="211">
        <f t="shared" si="102"/>
        <v>0.86586237942262312</v>
      </c>
      <c r="AG168" s="211">
        <f t="shared" si="78"/>
        <v>0.13413762057737688</v>
      </c>
      <c r="AH168" s="211" t="s">
        <v>769</v>
      </c>
      <c r="AI168" s="211"/>
      <c r="AJ168" s="210">
        <f t="shared" si="80"/>
        <v>1867.7042666666666</v>
      </c>
      <c r="AK168" s="210">
        <f t="shared" si="81"/>
        <v>1238.3691333333334</v>
      </c>
      <c r="AL168" s="210">
        <f t="shared" si="82"/>
        <v>629.33513333333326</v>
      </c>
      <c r="AM168" s="210">
        <f t="shared" si="83"/>
        <v>304.517</v>
      </c>
      <c r="AN168" s="212">
        <v>5</v>
      </c>
      <c r="AO168" s="265" t="str">
        <f>INDEX([1]LR2!$D:$D,MATCH(E168,[1]LR2!$B:$B,0))</f>
        <v>5 pcs. 706,1/ 642,9/ 456,4/ 641,6/ 592,3</v>
      </c>
      <c r="AP168" s="265" t="str">
        <f>INDEX([1]LR2!$E:$E,MATCH(E168,[1]LR2!$B:$B,0))</f>
        <v>1 pc. 91,7</v>
      </c>
      <c r="AQ168" s="265" t="str">
        <f>INDEX([1]LR2!$F:$F,MATCH(E168,[1]LR2!$B:$B,0))</f>
        <v>1 pc. 91,7</v>
      </c>
      <c r="AR168" s="270">
        <f>INDEX([1]LR2!$J:$J,MATCH(E168,[1]LR2!$B:$B,0))</f>
        <v>0.95</v>
      </c>
      <c r="AT168" s="210">
        <f t="shared" si="84"/>
        <v>629.33513333333326</v>
      </c>
      <c r="AU168" s="210">
        <f t="shared" si="85"/>
        <v>406.02266666666662</v>
      </c>
      <c r="AV168" s="210">
        <f t="shared" si="86"/>
        <v>304.517</v>
      </c>
      <c r="AW168" s="213" t="s">
        <v>529</v>
      </c>
      <c r="AY168" s="213" t="str">
        <f t="shared" si="63"/>
        <v>Okay</v>
      </c>
      <c r="AZ168" s="213" t="str">
        <f t="shared" si="63"/>
        <v>Okay</v>
      </c>
      <c r="BA168" s="213" t="str">
        <f t="shared" si="63"/>
        <v>Okay</v>
      </c>
      <c r="BC168" s="191">
        <f t="shared" si="87"/>
        <v>0</v>
      </c>
      <c r="BD168" s="191">
        <f t="shared" si="87"/>
        <v>0</v>
      </c>
      <c r="BE168" s="191">
        <f t="shared" si="88"/>
        <v>0</v>
      </c>
      <c r="BF168" s="295" t="s">
        <v>1080</v>
      </c>
      <c r="BH168" s="289">
        <v>706.1</v>
      </c>
      <c r="BI168" s="286" t="s">
        <v>613</v>
      </c>
      <c r="BJ168" s="289">
        <v>642.9</v>
      </c>
      <c r="BK168" s="286" t="s">
        <v>613</v>
      </c>
      <c r="BL168" s="289">
        <v>456.4</v>
      </c>
      <c r="BM168" s="286" t="s">
        <v>613</v>
      </c>
      <c r="BN168" s="289">
        <v>641.6</v>
      </c>
      <c r="BO168" s="286" t="s">
        <v>613</v>
      </c>
      <c r="BP168" s="289">
        <v>592.29999999999995</v>
      </c>
      <c r="BQ168" s="286" t="s">
        <v>613</v>
      </c>
      <c r="BR168" s="289"/>
      <c r="BS168" s="289">
        <v>91.7</v>
      </c>
      <c r="BT168" s="286" t="s">
        <v>613</v>
      </c>
      <c r="BU168" s="289"/>
      <c r="BV168" s="289"/>
      <c r="BX168" s="289">
        <v>91.1</v>
      </c>
      <c r="BY168" s="286" t="s">
        <v>613</v>
      </c>
      <c r="BZ168" s="289"/>
      <c r="CA168" s="289"/>
      <c r="CB168" s="289"/>
      <c r="CC168" s="289"/>
      <c r="CG168" s="192">
        <f t="shared" si="67"/>
        <v>0</v>
      </c>
      <c r="CH168" s="192" t="str">
        <f>INDEX('[2]Tank Cleaning Status'!$P:$P, MATCH(E168,'[2]Tank Cleaning Status'!$E:$E,0))</f>
        <v>Yes</v>
      </c>
      <c r="CI168" s="192">
        <f t="shared" si="68"/>
        <v>0</v>
      </c>
      <c r="CJ168" s="192" t="str">
        <f>INDEX('[2]Tank Cleaning Status'!$R:$R, MATCH(E168,'[2]Tank Cleaning Status'!$E:$E,0))</f>
        <v>Yes</v>
      </c>
      <c r="CK168" s="192">
        <f t="shared" si="69"/>
        <v>0</v>
      </c>
      <c r="CL168" s="192" t="str">
        <f>INDEX('[2]Tank Cleaning Status'!$T:$T, MATCH(E168,'[2]Tank Cleaning Status'!$E:$E,0))</f>
        <v>Yes</v>
      </c>
      <c r="CM168" s="192">
        <f t="shared" si="70"/>
        <v>0</v>
      </c>
      <c r="CN168" s="192" t="str">
        <f>INDEX('[2]Tank Cleaning Status'!$V:$V, MATCH(E168,'[2]Tank Cleaning Status'!$E:$E,0))</f>
        <v>Yes</v>
      </c>
      <c r="CO168" s="192">
        <f t="shared" si="71"/>
        <v>0</v>
      </c>
      <c r="CP168" s="192" t="str">
        <f>INDEX('[2]Tank Cleaning Status'!$X:$X, MATCH(E168,'[2]Tank Cleaning Status'!$E:$E,0))</f>
        <v>Yes</v>
      </c>
      <c r="CQ168" s="213"/>
      <c r="CR168" s="192">
        <f t="shared" si="72"/>
        <v>0</v>
      </c>
      <c r="CS168" s="192" t="str">
        <f>INDEX('[2]Tank Cleaning Status'!$AA:$AA, MATCH(E168,'[2]Tank Cleaning Status'!$E:$E,0))</f>
        <v>Yes</v>
      </c>
      <c r="CT168" s="192">
        <f t="shared" si="73"/>
        <v>0</v>
      </c>
      <c r="CU168" s="192">
        <f>INDEX('[2]Tank Cleaning Status'!$AC:$AC, MATCH(E168,'[2]Tank Cleaning Status'!$E:$E,0))</f>
        <v>0</v>
      </c>
      <c r="CV168" s="213"/>
      <c r="CW168" s="192">
        <f t="shared" si="74"/>
        <v>0</v>
      </c>
      <c r="CX168" s="192" t="str">
        <f>INDEX('[2]Tank Cleaning Status'!$AF:$AF, MATCH(E168,'[2]Tank Cleaning Status'!$E:$E,0))</f>
        <v>Yes</v>
      </c>
      <c r="CY168" s="192">
        <f t="shared" si="75"/>
        <v>0</v>
      </c>
      <c r="CZ168" s="192">
        <f>INDEX('[2]Tank Cleaning Status'!$AH:$AH, MATCH(E168,'[2]Tank Cleaning Status'!$E:$E,0))</f>
        <v>0</v>
      </c>
      <c r="DA168" s="192"/>
      <c r="DB168" s="192">
        <f>INDEX('[2]Tank Cleaning Status'!$AJ:$AJ, MATCH(E168,'[2]Tank Cleaning Status'!$E:$E,0))</f>
        <v>0</v>
      </c>
    </row>
    <row r="169" spans="1:106" s="208" customFormat="1" x14ac:dyDescent="0.25">
      <c r="A169" s="249" t="str">
        <f>INDEX('[4]Handy -MR - LR2 Operators'!$H:$H,MATCH(E169,'[4]Handy -MR - LR2 Operators'!$B:$B,0))</f>
        <v>SBH</v>
      </c>
      <c r="B169" s="249" t="s">
        <v>465</v>
      </c>
      <c r="C169" s="142" t="s">
        <v>472</v>
      </c>
      <c r="D169" s="142">
        <v>9279757</v>
      </c>
      <c r="E169" s="143" t="s">
        <v>301</v>
      </c>
      <c r="F169" s="143"/>
      <c r="G169" s="239"/>
      <c r="H169" s="236">
        <f>IFERROR(INDEX(RemainingOnBoard_RAW!U:U,MATCH('IMO 2020_Operator''s Comment'!D169,RemainingOnBoard_RAW!B:B,0))," ")</f>
        <v>43780.166666666664</v>
      </c>
      <c r="I169" s="186">
        <f>IFERROR(INDEX(RemainingOnBoard_RAW!V:V,MATCH('IMO 2020_Operator''s Comment'!D169,RemainingOnBoard_RAW!B:B,0))," ")</f>
        <v>159.69999999999999</v>
      </c>
      <c r="J169" s="25">
        <f>IFERROR(INDEX(RemainingOnBoard_RAW!W:W,MATCH('IMO 2020_Operator''s Comment'!D169,RemainingOnBoard_RAW!B:B,0)),"")</f>
        <v>898.3</v>
      </c>
      <c r="K169" s="25">
        <f>IFERROR(INDEX(RemainingOnBoard_RAW!X:X,MATCH('IMO 2020_Operator''s Comment'!D169,RemainingOnBoard_RAW!B:B,0)),"")</f>
        <v>0</v>
      </c>
      <c r="L169" s="25">
        <f>IFERROR(INDEX(RemainingOnBoard_RAW!Y:Y,MATCH('IMO 2020_Operator''s Comment'!D169,RemainingOnBoard_RAW!B:B,0)),"")</f>
        <v>272.10000000000002</v>
      </c>
      <c r="M169" s="25"/>
      <c r="N169" s="25">
        <f>IFERROR(INDEX(RemainingOnBoard_RAW!AJ:AJ,MATCH('IMO 2020_Operator''s Comment'!D169,RemainingOnBoard_RAW!B:B,0))," ")</f>
        <v>7371.1999999999898</v>
      </c>
      <c r="O169" s="25">
        <f>IFERROR(INDEX(RemainingOnBoard_RAW!AK:AK,MATCH('IMO 2020_Operator''s Comment'!D169,RemainingOnBoard_RAW!B:B,0))," ")</f>
        <v>0</v>
      </c>
      <c r="P169" s="25">
        <f>IFERROR(INDEX(RemainingOnBoard_RAW!AL:AL,MATCH('IMO 2020_Operator''s Comment'!D169,RemainingOnBoard_RAW!B:B,0))," ")</f>
        <v>0.1</v>
      </c>
      <c r="Q169" s="25">
        <f>IFERROR(INDEX(RemainingOnBoard_RAW!AM:AM,MATCH('IMO 2020_Operator''s Comment'!D169,RemainingOnBoard_RAW!B:B,0))," ")</f>
        <v>277.00000000000102</v>
      </c>
      <c r="S169" s="209">
        <v>0.375</v>
      </c>
      <c r="T169" s="209">
        <v>2.5000000000000001E-2</v>
      </c>
      <c r="U169" s="209">
        <v>0.22500000000000001</v>
      </c>
      <c r="V169" s="209">
        <v>0.375</v>
      </c>
      <c r="X169" s="210">
        <f>INDEX('LR2 &amp; Afra'!N:N,MATCH('IMO 2020_Operator''s Comment'!E169,'LR2 &amp; Afra'!B:B,0))</f>
        <v>3.9</v>
      </c>
      <c r="Y169" s="210">
        <f>INDEX('LR2 &amp; Afra'!O:O,MATCH('IMO 2020_Operator''s Comment'!E169,'LR2 &amp; Afra'!B:B,0))</f>
        <v>51.3</v>
      </c>
      <c r="Z169" s="210">
        <f>INDEX('LR2 &amp; Afra'!P:P,MATCH('IMO 2020_Operator''s Comment'!E169,'LR2 &amp; Afra'!B:B,0))</f>
        <v>36.1</v>
      </c>
      <c r="AA169" s="210">
        <f>INDEX('LR2 &amp; Afra'!Q:Q,MATCH('IMO 2020_Operator''s Comment'!E169,'LR2 &amp; Afra'!B:B,0))</f>
        <v>41</v>
      </c>
      <c r="AB169" s="210">
        <f t="shared" si="77"/>
        <v>26.2425</v>
      </c>
      <c r="AC169" s="210">
        <f>IFERROR(INDEX('Monthly_Consumption _Trend'!R:R,MATCH('IMO 2020_Operator''s Comment'!D169,'Monthly_Consumption _Trend'!D:D,0))/30,"")</f>
        <v>23.431333333333296</v>
      </c>
      <c r="AD169" s="210">
        <f t="shared" si="79"/>
        <v>23.431333333333296</v>
      </c>
      <c r="AF169" s="211">
        <f t="shared" si="102"/>
        <v>0.9637697266059122</v>
      </c>
      <c r="AG169" s="211">
        <f t="shared" si="78"/>
        <v>3.6230273394087797E-2</v>
      </c>
      <c r="AH169" s="211" t="s">
        <v>766</v>
      </c>
      <c r="AI169" s="211"/>
      <c r="AJ169" s="210">
        <f t="shared" si="80"/>
        <v>2155.6826666666634</v>
      </c>
      <c r="AK169" s="210">
        <f t="shared" si="81"/>
        <v>1429.311333333331</v>
      </c>
      <c r="AL169" s="210">
        <f t="shared" si="82"/>
        <v>726.37133333333213</v>
      </c>
      <c r="AM169" s="210">
        <f t="shared" si="83"/>
        <v>351.46999999999946</v>
      </c>
      <c r="AN169" s="212">
        <v>2</v>
      </c>
      <c r="AO169" s="265" t="s">
        <v>747</v>
      </c>
      <c r="AP169" s="265">
        <v>1</v>
      </c>
      <c r="AQ169" s="265">
        <v>1</v>
      </c>
      <c r="AR169" s="270"/>
      <c r="AT169" s="210">
        <f t="shared" si="84"/>
        <v>726.37133333333213</v>
      </c>
      <c r="AU169" s="210">
        <f t="shared" si="85"/>
        <v>468.62666666666593</v>
      </c>
      <c r="AV169" s="210">
        <f t="shared" si="86"/>
        <v>351.46999999999946</v>
      </c>
      <c r="AW169" s="213" t="s">
        <v>529</v>
      </c>
      <c r="AY169" s="213" t="str">
        <f t="shared" si="63"/>
        <v>Okay</v>
      </c>
      <c r="AZ169" s="213" t="str">
        <f t="shared" si="63"/>
        <v>Okay</v>
      </c>
      <c r="BA169" s="213" t="str">
        <f t="shared" si="63"/>
        <v>Okay</v>
      </c>
      <c r="BC169" s="191">
        <f t="shared" si="87"/>
        <v>0</v>
      </c>
      <c r="BD169" s="191">
        <f t="shared" si="87"/>
        <v>0</v>
      </c>
      <c r="BE169" s="191">
        <f t="shared" si="88"/>
        <v>0</v>
      </c>
      <c r="BF169" s="295" t="s">
        <v>963</v>
      </c>
      <c r="BH169" s="289">
        <v>1507</v>
      </c>
      <c r="BI169" s="286" t="s">
        <v>612</v>
      </c>
      <c r="BJ169" s="289">
        <v>989</v>
      </c>
      <c r="BK169" s="286" t="s">
        <v>612</v>
      </c>
      <c r="BL169" s="289"/>
      <c r="BM169" s="289"/>
      <c r="BN169" s="289"/>
      <c r="BO169" s="289"/>
      <c r="BP169" s="289"/>
      <c r="BQ169" s="289"/>
      <c r="BR169" s="289"/>
      <c r="BS169" s="289"/>
      <c r="BT169" s="286" t="s">
        <v>612</v>
      </c>
      <c r="BU169" s="289"/>
      <c r="BV169" s="289"/>
      <c r="BX169" s="289"/>
      <c r="BY169" s="286" t="s">
        <v>612</v>
      </c>
      <c r="BZ169" s="289"/>
      <c r="CA169" s="289"/>
      <c r="CB169" s="289"/>
      <c r="CC169" s="289"/>
      <c r="CG169" s="192">
        <f t="shared" si="67"/>
        <v>0</v>
      </c>
      <c r="CH169" s="192" t="str">
        <f>INDEX('[2]Tank Cleaning Status'!$P:$P, MATCH(E169,'[2]Tank Cleaning Status'!$E:$E,0))</f>
        <v>No</v>
      </c>
      <c r="CI169" s="192">
        <f t="shared" si="68"/>
        <v>0</v>
      </c>
      <c r="CJ169" s="192" t="str">
        <f>INDEX('[2]Tank Cleaning Status'!$R:$R, MATCH(E169,'[2]Tank Cleaning Status'!$E:$E,0))</f>
        <v>No</v>
      </c>
      <c r="CK169" s="192">
        <f t="shared" si="69"/>
        <v>0</v>
      </c>
      <c r="CL169" s="192">
        <f>INDEX('[2]Tank Cleaning Status'!$T:$T, MATCH(E169,'[2]Tank Cleaning Status'!$E:$E,0))</f>
        <v>0</v>
      </c>
      <c r="CM169" s="192">
        <f t="shared" si="70"/>
        <v>0</v>
      </c>
      <c r="CN169" s="192">
        <f>INDEX('[2]Tank Cleaning Status'!$V:$V, MATCH(E169,'[2]Tank Cleaning Status'!$E:$E,0))</f>
        <v>0</v>
      </c>
      <c r="CO169" s="192">
        <f t="shared" si="71"/>
        <v>0</v>
      </c>
      <c r="CP169" s="192">
        <f>INDEX('[2]Tank Cleaning Status'!$X:$X, MATCH(E169,'[2]Tank Cleaning Status'!$E:$E,0))</f>
        <v>0</v>
      </c>
      <c r="CQ169" s="213"/>
      <c r="CR169" s="192">
        <f t="shared" si="72"/>
        <v>0</v>
      </c>
      <c r="CS169" s="192" t="str">
        <f>INDEX('[2]Tank Cleaning Status'!$AA:$AA, MATCH(E169,'[2]Tank Cleaning Status'!$E:$E,0))</f>
        <v>No</v>
      </c>
      <c r="CT169" s="192">
        <f t="shared" si="73"/>
        <v>0</v>
      </c>
      <c r="CU169" s="192">
        <f>INDEX('[2]Tank Cleaning Status'!$AC:$AC, MATCH(E169,'[2]Tank Cleaning Status'!$E:$E,0))</f>
        <v>0</v>
      </c>
      <c r="CV169" s="213"/>
      <c r="CW169" s="192">
        <f t="shared" si="74"/>
        <v>0</v>
      </c>
      <c r="CX169" s="192" t="str">
        <f>INDEX('[2]Tank Cleaning Status'!$AF:$AF, MATCH(E169,'[2]Tank Cleaning Status'!$E:$E,0))</f>
        <v>No</v>
      </c>
      <c r="CY169" s="192">
        <f t="shared" si="75"/>
        <v>0</v>
      </c>
      <c r="CZ169" s="192">
        <f>INDEX('[2]Tank Cleaning Status'!$AH:$AH, MATCH(E169,'[2]Tank Cleaning Status'!$E:$E,0))</f>
        <v>0</v>
      </c>
      <c r="DA169" s="192"/>
      <c r="DB169" s="192">
        <f>INDEX('[2]Tank Cleaning Status'!$AJ:$AJ, MATCH(E169,'[2]Tank Cleaning Status'!$E:$E,0))</f>
        <v>0</v>
      </c>
    </row>
    <row r="170" spans="1:106" s="208" customFormat="1" x14ac:dyDescent="0.25">
      <c r="A170" s="249" t="str">
        <f>INDEX('[4]Handy -MR - LR2 Operators'!$H:$H,MATCH(E170,'[4]Handy -MR - LR2 Operators'!$B:$B,0))</f>
        <v>VPS</v>
      </c>
      <c r="B170" s="249" t="s">
        <v>465</v>
      </c>
      <c r="C170" s="142" t="s">
        <v>395</v>
      </c>
      <c r="D170" s="142">
        <v>9378618</v>
      </c>
      <c r="E170" s="143" t="s">
        <v>221</v>
      </c>
      <c r="F170" s="143"/>
      <c r="G170" s="239"/>
      <c r="H170" s="236">
        <f>IFERROR(INDEX(RemainingOnBoard_RAW!U:U,MATCH('IMO 2020_Operator''s Comment'!D170,RemainingOnBoard_RAW!B:B,0))," ")</f>
        <v>43780.458333333336</v>
      </c>
      <c r="I170" s="186">
        <f>IFERROR(INDEX(RemainingOnBoard_RAW!V:V,MATCH('IMO 2020_Operator''s Comment'!D170,RemainingOnBoard_RAW!B:B,0))," ")</f>
        <v>370</v>
      </c>
      <c r="J170" s="25">
        <f>IFERROR(INDEX(RemainingOnBoard_RAW!W:W,MATCH('IMO 2020_Operator''s Comment'!D170,RemainingOnBoard_RAW!B:B,0)),"")</f>
        <v>0</v>
      </c>
      <c r="K170" s="25">
        <f>IFERROR(INDEX(RemainingOnBoard_RAW!X:X,MATCH('IMO 2020_Operator''s Comment'!D170,RemainingOnBoard_RAW!B:B,0)),"")</f>
        <v>0</v>
      </c>
      <c r="L170" s="25">
        <f>IFERROR(INDEX(RemainingOnBoard_RAW!Y:Y,MATCH('IMO 2020_Operator''s Comment'!D170,RemainingOnBoard_RAW!B:B,0)),"")</f>
        <v>364</v>
      </c>
      <c r="M170" s="25"/>
      <c r="N170" s="25">
        <f>IFERROR(INDEX(RemainingOnBoard_RAW!AJ:AJ,MATCH('IMO 2020_Operator''s Comment'!D170,RemainingOnBoard_RAW!B:B,0))," ")</f>
        <v>6926.4110000000001</v>
      </c>
      <c r="O170" s="25">
        <f>IFERROR(INDEX(RemainingOnBoard_RAW!AK:AK,MATCH('IMO 2020_Operator''s Comment'!D170,RemainingOnBoard_RAW!B:B,0))," ")</f>
        <v>0</v>
      </c>
      <c r="P170" s="25">
        <f>IFERROR(INDEX(RemainingOnBoard_RAW!AL:AL,MATCH('IMO 2020_Operator''s Comment'!D170,RemainingOnBoard_RAW!B:B,0))," ")</f>
        <v>0</v>
      </c>
      <c r="Q170" s="25">
        <f>IFERROR(INDEX(RemainingOnBoard_RAW!AM:AM,MATCH('IMO 2020_Operator''s Comment'!D170,RemainingOnBoard_RAW!B:B,0))," ")</f>
        <v>580.20000000000005</v>
      </c>
      <c r="S170" s="209">
        <v>0.375</v>
      </c>
      <c r="T170" s="209">
        <v>2.5000000000000001E-2</v>
      </c>
      <c r="U170" s="209">
        <v>0.22500000000000001</v>
      </c>
      <c r="V170" s="209">
        <v>0.375</v>
      </c>
      <c r="X170" s="210">
        <f>INDEX('LR2 &amp; Afra'!N:N,MATCH('IMO 2020_Operator''s Comment'!E170,'LR2 &amp; Afra'!B:B,0))</f>
        <v>4.9000000000000004</v>
      </c>
      <c r="Y170" s="210">
        <f>INDEX('LR2 &amp; Afra'!O:O,MATCH('IMO 2020_Operator''s Comment'!E170,'LR2 &amp; Afra'!B:B,0))</f>
        <v>54.4</v>
      </c>
      <c r="Z170" s="210">
        <f>INDEX('LR2 &amp; Afra'!P:P,MATCH('IMO 2020_Operator''s Comment'!E170,'LR2 &amp; Afra'!B:B,0))</f>
        <v>33</v>
      </c>
      <c r="AA170" s="210">
        <f>INDEX('LR2 &amp; Afra'!Q:Q,MATCH('IMO 2020_Operator''s Comment'!E170,'LR2 &amp; Afra'!B:B,0))</f>
        <v>38</v>
      </c>
      <c r="AB170" s="210">
        <f t="shared" si="77"/>
        <v>24.872500000000002</v>
      </c>
      <c r="AC170" s="210">
        <f>IFERROR(INDEX('Monthly_Consumption _Trend'!R:R,MATCH('IMO 2020_Operator''s Comment'!D170,'Monthly_Consumption _Trend'!D:D,0))/30,"")</f>
        <v>22.287036666666665</v>
      </c>
      <c r="AD170" s="210">
        <f t="shared" si="79"/>
        <v>22.287036666666665</v>
      </c>
      <c r="AF170" s="211">
        <f t="shared" si="102"/>
        <v>0.92270813020682707</v>
      </c>
      <c r="AG170" s="211">
        <f t="shared" si="78"/>
        <v>7.7291869793172929E-2</v>
      </c>
      <c r="AH170" s="211"/>
      <c r="AI170" s="211"/>
      <c r="AJ170" s="210">
        <f t="shared" si="80"/>
        <v>2050.4073733333335</v>
      </c>
      <c r="AK170" s="210">
        <f t="shared" si="81"/>
        <v>1359.5092366666665</v>
      </c>
      <c r="AL170" s="210">
        <f t="shared" si="82"/>
        <v>690.89813666666669</v>
      </c>
      <c r="AM170" s="210">
        <f t="shared" si="83"/>
        <v>334.30554999999998</v>
      </c>
      <c r="AN170" s="212">
        <v>3</v>
      </c>
      <c r="AO170" s="265" t="s">
        <v>748</v>
      </c>
      <c r="AP170" s="265">
        <v>1</v>
      </c>
      <c r="AQ170" s="265">
        <v>2</v>
      </c>
      <c r="AR170" s="270"/>
      <c r="AT170" s="210">
        <f t="shared" si="84"/>
        <v>690.89813666666669</v>
      </c>
      <c r="AU170" s="210">
        <f t="shared" si="85"/>
        <v>445.74073333333331</v>
      </c>
      <c r="AV170" s="210">
        <f t="shared" si="86"/>
        <v>334.30554999999998</v>
      </c>
      <c r="AW170" s="213" t="s">
        <v>529</v>
      </c>
      <c r="AY170" s="213" t="str">
        <f t="shared" si="63"/>
        <v>Okay</v>
      </c>
      <c r="AZ170" s="213" t="str">
        <f t="shared" si="63"/>
        <v>Okay</v>
      </c>
      <c r="BA170" s="213" t="str">
        <f t="shared" si="63"/>
        <v>High Stock</v>
      </c>
      <c r="BC170" s="191">
        <f t="shared" si="87"/>
        <v>0</v>
      </c>
      <c r="BD170" s="191">
        <f t="shared" si="87"/>
        <v>0</v>
      </c>
      <c r="BE170" s="191">
        <f t="shared" si="88"/>
        <v>35.694450000000018</v>
      </c>
      <c r="BF170" s="295" t="s">
        <v>963</v>
      </c>
      <c r="BH170" s="289">
        <v>747</v>
      </c>
      <c r="BI170" s="286" t="s">
        <v>612</v>
      </c>
      <c r="BJ170" s="289">
        <v>615</v>
      </c>
      <c r="BK170" s="286" t="s">
        <v>612</v>
      </c>
      <c r="BL170" s="287">
        <f t="shared" ref="BL170:BL172" si="103">BJ170</f>
        <v>615</v>
      </c>
      <c r="BM170" s="286" t="s">
        <v>612</v>
      </c>
      <c r="BN170" s="289"/>
      <c r="BO170" s="289"/>
      <c r="BP170" s="289"/>
      <c r="BQ170" s="289"/>
      <c r="BR170" s="289"/>
      <c r="BS170" s="289"/>
      <c r="BT170" s="286" t="s">
        <v>612</v>
      </c>
      <c r="BU170" s="289"/>
      <c r="BV170" s="289"/>
      <c r="BX170" s="289"/>
      <c r="BY170" s="286" t="s">
        <v>612</v>
      </c>
      <c r="BZ170" s="289"/>
      <c r="CA170" s="286" t="s">
        <v>612</v>
      </c>
      <c r="CB170" s="289"/>
      <c r="CC170" s="289"/>
      <c r="CG170" s="192">
        <f t="shared" si="67"/>
        <v>0</v>
      </c>
      <c r="CH170" s="192" t="str">
        <f>INDEX('[2]Tank Cleaning Status'!$P:$P, MATCH(E170,'[2]Tank Cleaning Status'!$E:$E,0))</f>
        <v>No</v>
      </c>
      <c r="CI170" s="192">
        <f t="shared" si="68"/>
        <v>0</v>
      </c>
      <c r="CJ170" s="192" t="str">
        <f>INDEX('[2]Tank Cleaning Status'!$R:$R, MATCH(E170,'[2]Tank Cleaning Status'!$E:$E,0))</f>
        <v>No</v>
      </c>
      <c r="CK170" s="192">
        <f t="shared" si="69"/>
        <v>0</v>
      </c>
      <c r="CL170" s="192" t="str">
        <f>INDEX('[2]Tank Cleaning Status'!$T:$T, MATCH(E170,'[2]Tank Cleaning Status'!$E:$E,0))</f>
        <v>No</v>
      </c>
      <c r="CM170" s="192">
        <f t="shared" si="70"/>
        <v>0</v>
      </c>
      <c r="CN170" s="192">
        <f>INDEX('[2]Tank Cleaning Status'!$V:$V, MATCH(E170,'[2]Tank Cleaning Status'!$E:$E,0))</f>
        <v>0</v>
      </c>
      <c r="CO170" s="192">
        <f t="shared" si="71"/>
        <v>0</v>
      </c>
      <c r="CP170" s="192">
        <f>INDEX('[2]Tank Cleaning Status'!$X:$X, MATCH(E170,'[2]Tank Cleaning Status'!$E:$E,0))</f>
        <v>0</v>
      </c>
      <c r="CQ170" s="213"/>
      <c r="CR170" s="192">
        <f t="shared" si="72"/>
        <v>0</v>
      </c>
      <c r="CS170" s="192" t="str">
        <f>INDEX('[2]Tank Cleaning Status'!$AA:$AA, MATCH(E170,'[2]Tank Cleaning Status'!$E:$E,0))</f>
        <v>No</v>
      </c>
      <c r="CT170" s="192">
        <f t="shared" si="73"/>
        <v>0</v>
      </c>
      <c r="CU170" s="192">
        <f>INDEX('[2]Tank Cleaning Status'!$AC:$AC, MATCH(E170,'[2]Tank Cleaning Status'!$E:$E,0))</f>
        <v>0</v>
      </c>
      <c r="CV170" s="213"/>
      <c r="CW170" s="192">
        <f t="shared" si="74"/>
        <v>0</v>
      </c>
      <c r="CX170" s="192" t="str">
        <f>INDEX('[2]Tank Cleaning Status'!$AF:$AF, MATCH(E170,'[2]Tank Cleaning Status'!$E:$E,0))</f>
        <v>No</v>
      </c>
      <c r="CY170" s="192">
        <f t="shared" si="75"/>
        <v>0</v>
      </c>
      <c r="CZ170" s="192" t="str">
        <f>INDEX('[2]Tank Cleaning Status'!$AH:$AH, MATCH(E170,'[2]Tank Cleaning Status'!$E:$E,0))</f>
        <v>No</v>
      </c>
      <c r="DA170" s="192"/>
      <c r="DB170" s="192">
        <f>INDEX('[2]Tank Cleaning Status'!$AJ:$AJ, MATCH(E170,'[2]Tank Cleaning Status'!$E:$E,0))</f>
        <v>0</v>
      </c>
    </row>
    <row r="171" spans="1:106" s="208" customFormat="1" x14ac:dyDescent="0.25">
      <c r="A171" s="249" t="str">
        <f>INDEX('[4]Handy -MR - LR2 Operators'!$H:$H,MATCH(E171,'[4]Handy -MR - LR2 Operators'!$B:$B,0))</f>
        <v>VPS</v>
      </c>
      <c r="B171" s="249" t="s">
        <v>465</v>
      </c>
      <c r="C171" s="142" t="s">
        <v>395</v>
      </c>
      <c r="D171" s="142">
        <v>9378620</v>
      </c>
      <c r="E171" s="143" t="s">
        <v>223</v>
      </c>
      <c r="F171" s="143"/>
      <c r="G171" s="239"/>
      <c r="H171" s="236">
        <f>IFERROR(INDEX(RemainingOnBoard_RAW!U:U,MATCH('IMO 2020_Operator''s Comment'!D171,RemainingOnBoard_RAW!B:B,0))," ")</f>
        <v>43774.458333333336</v>
      </c>
      <c r="I171" s="186">
        <f>IFERROR(INDEX(RemainingOnBoard_RAW!V:V,MATCH('IMO 2020_Operator''s Comment'!D171,RemainingOnBoard_RAW!B:B,0))," ")</f>
        <v>199.7</v>
      </c>
      <c r="J171" s="25">
        <f>IFERROR(INDEX(RemainingOnBoard_RAW!W:W,MATCH('IMO 2020_Operator''s Comment'!D171,RemainingOnBoard_RAW!B:B,0)),"")</f>
        <v>0</v>
      </c>
      <c r="K171" s="25">
        <f>IFERROR(INDEX(RemainingOnBoard_RAW!X:X,MATCH('IMO 2020_Operator''s Comment'!D171,RemainingOnBoard_RAW!B:B,0)),"")</f>
        <v>0</v>
      </c>
      <c r="L171" s="25">
        <f>IFERROR(INDEX(RemainingOnBoard_RAW!Y:Y,MATCH('IMO 2020_Operator''s Comment'!D171,RemainingOnBoard_RAW!B:B,0)),"")</f>
        <v>300.2</v>
      </c>
      <c r="M171" s="25"/>
      <c r="N171" s="25">
        <f>IFERROR(INDEX(RemainingOnBoard_RAW!AJ:AJ,MATCH('IMO 2020_Operator''s Comment'!D171,RemainingOnBoard_RAW!B:B,0))," ")</f>
        <v>6815.6540000000005</v>
      </c>
      <c r="O171" s="25">
        <f>IFERROR(INDEX(RemainingOnBoard_RAW!AK:AK,MATCH('IMO 2020_Operator''s Comment'!D171,RemainingOnBoard_RAW!B:B,0))," ")</f>
        <v>0</v>
      </c>
      <c r="P171" s="25">
        <f>IFERROR(INDEX(RemainingOnBoard_RAW!AL:AL,MATCH('IMO 2020_Operator''s Comment'!D171,RemainingOnBoard_RAW!B:B,0))," ")</f>
        <v>0</v>
      </c>
      <c r="Q171" s="25">
        <f>IFERROR(INDEX(RemainingOnBoard_RAW!AM:AM,MATCH('IMO 2020_Operator''s Comment'!D171,RemainingOnBoard_RAW!B:B,0))," ")</f>
        <v>103.27</v>
      </c>
      <c r="S171" s="209">
        <v>0.375</v>
      </c>
      <c r="T171" s="209">
        <v>2.5000000000000001E-2</v>
      </c>
      <c r="U171" s="209">
        <v>0.22500000000000001</v>
      </c>
      <c r="V171" s="209">
        <v>0.375</v>
      </c>
      <c r="X171" s="210">
        <f>INDEX('LR2 &amp; Afra'!N:N,MATCH('IMO 2020_Operator''s Comment'!E171,'LR2 &amp; Afra'!B:B,0))</f>
        <v>6.1</v>
      </c>
      <c r="Y171" s="210">
        <f>INDEX('LR2 &amp; Afra'!O:O,MATCH('IMO 2020_Operator''s Comment'!E171,'LR2 &amp; Afra'!B:B,0))</f>
        <v>55.5</v>
      </c>
      <c r="Z171" s="210">
        <f>INDEX('LR2 &amp; Afra'!P:P,MATCH('IMO 2020_Operator''s Comment'!E171,'LR2 &amp; Afra'!B:B,0))</f>
        <v>32.299999999999997</v>
      </c>
      <c r="AA171" s="210">
        <f>INDEX('LR2 &amp; Afra'!Q:Q,MATCH('IMO 2020_Operator''s Comment'!E171,'LR2 &amp; Afra'!B:B,0))</f>
        <v>37.299999999999997</v>
      </c>
      <c r="AB171" s="210">
        <f t="shared" si="77"/>
        <v>24.93</v>
      </c>
      <c r="AC171" s="210">
        <f>IFERROR(INDEX('Monthly_Consumption _Trend'!R:R,MATCH('IMO 2020_Operator''s Comment'!D171,'Monthly_Consumption _Trend'!D:D,0))/30,"")</f>
        <v>22.039179999999998</v>
      </c>
      <c r="AD171" s="210">
        <f t="shared" si="79"/>
        <v>22.039179999999998</v>
      </c>
      <c r="AF171" s="211">
        <f t="shared" si="102"/>
        <v>0.98507426877358384</v>
      </c>
      <c r="AG171" s="211">
        <f t="shared" si="78"/>
        <v>1.4925731226416161E-2</v>
      </c>
      <c r="AH171" s="211"/>
      <c r="AI171" s="211"/>
      <c r="AJ171" s="210">
        <f t="shared" si="80"/>
        <v>2027.6045599999998</v>
      </c>
      <c r="AK171" s="210">
        <f t="shared" si="81"/>
        <v>1344.3899799999999</v>
      </c>
      <c r="AL171" s="210">
        <f t="shared" si="82"/>
        <v>683.21457999999996</v>
      </c>
      <c r="AM171" s="210">
        <f t="shared" si="83"/>
        <v>330.58769999999998</v>
      </c>
      <c r="AN171" s="212">
        <v>3</v>
      </c>
      <c r="AO171" s="265" t="s">
        <v>736</v>
      </c>
      <c r="AP171" s="265">
        <v>1</v>
      </c>
      <c r="AQ171" s="265">
        <v>1</v>
      </c>
      <c r="AR171" s="270">
        <v>0.85</v>
      </c>
      <c r="AT171" s="210">
        <f t="shared" si="84"/>
        <v>683.21457999999996</v>
      </c>
      <c r="AU171" s="210">
        <f t="shared" si="85"/>
        <v>440.78359999999998</v>
      </c>
      <c r="AV171" s="210">
        <f t="shared" si="86"/>
        <v>330.58769999999998</v>
      </c>
      <c r="AW171" s="213" t="s">
        <v>529</v>
      </c>
      <c r="AY171" s="213" t="str">
        <f t="shared" si="63"/>
        <v>Okay</v>
      </c>
      <c r="AZ171" s="213" t="str">
        <f t="shared" si="63"/>
        <v>Okay</v>
      </c>
      <c r="BA171" s="213" t="str">
        <f t="shared" si="63"/>
        <v>Okay</v>
      </c>
      <c r="BC171" s="191">
        <f t="shared" si="87"/>
        <v>0</v>
      </c>
      <c r="BD171" s="191">
        <f t="shared" si="87"/>
        <v>0</v>
      </c>
      <c r="BE171" s="191">
        <f t="shared" si="88"/>
        <v>0</v>
      </c>
      <c r="BF171" s="295" t="s">
        <v>963</v>
      </c>
      <c r="BH171" s="289">
        <v>700</v>
      </c>
      <c r="BI171" s="286" t="s">
        <v>612</v>
      </c>
      <c r="BJ171" s="289">
        <v>630</v>
      </c>
      <c r="BK171" s="286" t="s">
        <v>612</v>
      </c>
      <c r="BL171" s="287">
        <f t="shared" si="103"/>
        <v>630</v>
      </c>
      <c r="BM171" s="286" t="s">
        <v>612</v>
      </c>
      <c r="BN171" s="289"/>
      <c r="BO171" s="289"/>
      <c r="BP171" s="289"/>
      <c r="BQ171" s="289"/>
      <c r="BR171" s="289"/>
      <c r="BS171" s="289"/>
      <c r="BT171" s="286" t="s">
        <v>612</v>
      </c>
      <c r="BU171" s="289"/>
      <c r="BV171" s="289"/>
      <c r="BX171" s="289"/>
      <c r="BY171" s="286" t="s">
        <v>612</v>
      </c>
      <c r="BZ171" s="289"/>
      <c r="CA171" s="289"/>
      <c r="CB171" s="289"/>
      <c r="CC171" s="289"/>
      <c r="CG171" s="192">
        <f t="shared" si="67"/>
        <v>0</v>
      </c>
      <c r="CH171" s="192" t="str">
        <f>INDEX('[2]Tank Cleaning Status'!$P:$P, MATCH(E171,'[2]Tank Cleaning Status'!$E:$E,0))</f>
        <v>No</v>
      </c>
      <c r="CI171" s="192">
        <f t="shared" si="68"/>
        <v>0</v>
      </c>
      <c r="CJ171" s="192" t="str">
        <f>INDEX('[2]Tank Cleaning Status'!$R:$R, MATCH(E171,'[2]Tank Cleaning Status'!$E:$E,0))</f>
        <v>No</v>
      </c>
      <c r="CK171" s="192">
        <f t="shared" si="69"/>
        <v>0</v>
      </c>
      <c r="CL171" s="192" t="str">
        <f>INDEX('[2]Tank Cleaning Status'!$T:$T, MATCH(E171,'[2]Tank Cleaning Status'!$E:$E,0))</f>
        <v>No</v>
      </c>
      <c r="CM171" s="192">
        <f t="shared" si="70"/>
        <v>0</v>
      </c>
      <c r="CN171" s="192">
        <f>INDEX('[2]Tank Cleaning Status'!$V:$V, MATCH(E171,'[2]Tank Cleaning Status'!$E:$E,0))</f>
        <v>0</v>
      </c>
      <c r="CO171" s="192">
        <f t="shared" si="71"/>
        <v>0</v>
      </c>
      <c r="CP171" s="192">
        <f>INDEX('[2]Tank Cleaning Status'!$X:$X, MATCH(E171,'[2]Tank Cleaning Status'!$E:$E,0))</f>
        <v>0</v>
      </c>
      <c r="CQ171" s="213"/>
      <c r="CR171" s="192">
        <f t="shared" si="72"/>
        <v>0</v>
      </c>
      <c r="CS171" s="192" t="str">
        <f>INDEX('[2]Tank Cleaning Status'!$AA:$AA, MATCH(E171,'[2]Tank Cleaning Status'!$E:$E,0))</f>
        <v>No</v>
      </c>
      <c r="CT171" s="192">
        <f t="shared" si="73"/>
        <v>0</v>
      </c>
      <c r="CU171" s="192">
        <f>INDEX('[2]Tank Cleaning Status'!$AC:$AC, MATCH(E171,'[2]Tank Cleaning Status'!$E:$E,0))</f>
        <v>0</v>
      </c>
      <c r="CV171" s="213"/>
      <c r="CW171" s="192">
        <f t="shared" si="74"/>
        <v>0</v>
      </c>
      <c r="CX171" s="192" t="str">
        <f>INDEX('[2]Tank Cleaning Status'!$AF:$AF, MATCH(E171,'[2]Tank Cleaning Status'!$E:$E,0))</f>
        <v>No</v>
      </c>
      <c r="CY171" s="192">
        <f t="shared" si="75"/>
        <v>0</v>
      </c>
      <c r="CZ171" s="192">
        <f>INDEX('[2]Tank Cleaning Status'!$AH:$AH, MATCH(E171,'[2]Tank Cleaning Status'!$E:$E,0))</f>
        <v>0</v>
      </c>
      <c r="DA171" s="192"/>
      <c r="DB171" s="192">
        <f>INDEX('[2]Tank Cleaning Status'!$AJ:$AJ, MATCH(E171,'[2]Tank Cleaning Status'!$E:$E,0))</f>
        <v>0</v>
      </c>
    </row>
    <row r="172" spans="1:106" s="208" customFormat="1" x14ac:dyDescent="0.25">
      <c r="A172" s="249" t="str">
        <f>INDEX('[4]Handy -MR - LR2 Operators'!$H:$H,MATCH(E172,'[4]Handy -MR - LR2 Operators'!$B:$B,0))</f>
        <v>VPS</v>
      </c>
      <c r="B172" s="249" t="s">
        <v>465</v>
      </c>
      <c r="C172" s="142" t="s">
        <v>395</v>
      </c>
      <c r="D172" s="142">
        <v>9378632</v>
      </c>
      <c r="E172" s="143" t="s">
        <v>225</v>
      </c>
      <c r="F172" s="143"/>
      <c r="G172" s="239"/>
      <c r="H172" s="236">
        <f>IFERROR(INDEX(RemainingOnBoard_RAW!U:U,MATCH('IMO 2020_Operator''s Comment'!D172,RemainingOnBoard_RAW!B:B,0))," ")</f>
        <v>43779.458333333336</v>
      </c>
      <c r="I172" s="186">
        <f>IFERROR(INDEX(RemainingOnBoard_RAW!V:V,MATCH('IMO 2020_Operator''s Comment'!D172,RemainingOnBoard_RAW!B:B,0))," ")</f>
        <v>399.3</v>
      </c>
      <c r="J172" s="25">
        <f>IFERROR(INDEX(RemainingOnBoard_RAW!W:W,MATCH('IMO 2020_Operator''s Comment'!D172,RemainingOnBoard_RAW!B:B,0)),"")</f>
        <v>0</v>
      </c>
      <c r="K172" s="25">
        <f>IFERROR(INDEX(RemainingOnBoard_RAW!X:X,MATCH('IMO 2020_Operator''s Comment'!D172,RemainingOnBoard_RAW!B:B,0)),"")</f>
        <v>0</v>
      </c>
      <c r="L172" s="25">
        <f>IFERROR(INDEX(RemainingOnBoard_RAW!Y:Y,MATCH('IMO 2020_Operator''s Comment'!D172,RemainingOnBoard_RAW!B:B,0)),"")</f>
        <v>340.6</v>
      </c>
      <c r="M172" s="25"/>
      <c r="N172" s="25">
        <f>IFERROR(INDEX(RemainingOnBoard_RAW!AJ:AJ,MATCH('IMO 2020_Operator''s Comment'!D172,RemainingOnBoard_RAW!B:B,0))," ")</f>
        <v>3427.6</v>
      </c>
      <c r="O172" s="25">
        <f>IFERROR(INDEX(RemainingOnBoard_RAW!AK:AK,MATCH('IMO 2020_Operator''s Comment'!D172,RemainingOnBoard_RAW!B:B,0))," ")</f>
        <v>0</v>
      </c>
      <c r="P172" s="25">
        <f>IFERROR(INDEX(RemainingOnBoard_RAW!AL:AL,MATCH('IMO 2020_Operator''s Comment'!D172,RemainingOnBoard_RAW!B:B,0))," ")</f>
        <v>0</v>
      </c>
      <c r="Q172" s="25">
        <f>IFERROR(INDEX(RemainingOnBoard_RAW!AM:AM,MATCH('IMO 2020_Operator''s Comment'!D172,RemainingOnBoard_RAW!B:B,0))," ")</f>
        <v>132.60999999999899</v>
      </c>
      <c r="S172" s="209">
        <v>0.375</v>
      </c>
      <c r="T172" s="209">
        <v>2.5000000000000001E-2</v>
      </c>
      <c r="U172" s="209">
        <v>0.22500000000000001</v>
      </c>
      <c r="V172" s="209">
        <v>0.375</v>
      </c>
      <c r="X172" s="210">
        <f>INDEX('LR2 &amp; Afra'!N:N,MATCH('IMO 2020_Operator''s Comment'!E172,'LR2 &amp; Afra'!B:B,0))</f>
        <v>5</v>
      </c>
      <c r="Y172" s="210">
        <f>INDEX('LR2 &amp; Afra'!O:O,MATCH('IMO 2020_Operator''s Comment'!E172,'LR2 &amp; Afra'!B:B,0))</f>
        <v>54.5</v>
      </c>
      <c r="Z172" s="210">
        <f>INDEX('LR2 &amp; Afra'!P:P,MATCH('IMO 2020_Operator''s Comment'!E172,'LR2 &amp; Afra'!B:B,0))</f>
        <v>33.799999999999997</v>
      </c>
      <c r="AA172" s="210">
        <f>INDEX('LR2 &amp; Afra'!Q:Q,MATCH('IMO 2020_Operator''s Comment'!E172,'LR2 &amp; Afra'!B:B,0))</f>
        <v>39.5</v>
      </c>
      <c r="AB172" s="210">
        <f t="shared" si="77"/>
        <v>25.655000000000001</v>
      </c>
      <c r="AC172" s="210">
        <f>IFERROR(INDEX('Monthly_Consumption _Trend'!R:R,MATCH('IMO 2020_Operator''s Comment'!D172,'Monthly_Consumption _Trend'!D:D,0))/30,"")</f>
        <v>13.805</v>
      </c>
      <c r="AD172" s="210">
        <f t="shared" si="79"/>
        <v>13.805</v>
      </c>
      <c r="AF172" s="211">
        <f t="shared" si="102"/>
        <v>0.96275219720185068</v>
      </c>
      <c r="AG172" s="211">
        <f t="shared" si="78"/>
        <v>3.7247802798149321E-2</v>
      </c>
      <c r="AH172" s="211"/>
      <c r="AI172" s="211"/>
      <c r="AJ172" s="210">
        <f t="shared" si="80"/>
        <v>1270.06</v>
      </c>
      <c r="AK172" s="210">
        <f t="shared" si="81"/>
        <v>842.10500000000002</v>
      </c>
      <c r="AL172" s="210">
        <f t="shared" si="82"/>
        <v>427.95499999999998</v>
      </c>
      <c r="AM172" s="210">
        <f t="shared" si="83"/>
        <v>207.07499999999999</v>
      </c>
      <c r="AN172" s="212">
        <v>3</v>
      </c>
      <c r="AO172" s="265" t="s">
        <v>749</v>
      </c>
      <c r="AP172" s="265">
        <v>1</v>
      </c>
      <c r="AQ172" s="265">
        <v>1</v>
      </c>
      <c r="AR172" s="270"/>
      <c r="AT172" s="210">
        <f t="shared" si="84"/>
        <v>427.95499999999998</v>
      </c>
      <c r="AU172" s="210">
        <f t="shared" si="85"/>
        <v>276.10000000000002</v>
      </c>
      <c r="AV172" s="210">
        <f t="shared" si="86"/>
        <v>207.07499999999999</v>
      </c>
      <c r="AW172" s="213" t="s">
        <v>529</v>
      </c>
      <c r="AY172" s="213" t="str">
        <f t="shared" si="63"/>
        <v>Okay</v>
      </c>
      <c r="AZ172" s="213" t="str">
        <f t="shared" si="63"/>
        <v>High Stock</v>
      </c>
      <c r="BA172" s="213" t="str">
        <f t="shared" si="63"/>
        <v>High Stock</v>
      </c>
      <c r="BC172" s="191">
        <f t="shared" si="87"/>
        <v>0</v>
      </c>
      <c r="BD172" s="191">
        <f t="shared" si="87"/>
        <v>123.19999999999999</v>
      </c>
      <c r="BE172" s="191">
        <f t="shared" si="88"/>
        <v>192.22500000000002</v>
      </c>
      <c r="BF172" s="295" t="s">
        <v>963</v>
      </c>
      <c r="BH172" s="289">
        <v>727</v>
      </c>
      <c r="BI172" s="286" t="s">
        <v>612</v>
      </c>
      <c r="BJ172" s="289">
        <v>620</v>
      </c>
      <c r="BK172" s="286" t="s">
        <v>612</v>
      </c>
      <c r="BL172" s="287">
        <f t="shared" si="103"/>
        <v>620</v>
      </c>
      <c r="BM172" s="286" t="s">
        <v>612</v>
      </c>
      <c r="BN172" s="289"/>
      <c r="BO172" s="289"/>
      <c r="BP172" s="289"/>
      <c r="BQ172" s="289"/>
      <c r="BR172" s="289"/>
      <c r="BS172" s="289"/>
      <c r="BT172" s="286" t="s">
        <v>612</v>
      </c>
      <c r="BU172" s="289"/>
      <c r="BV172" s="289"/>
      <c r="BX172" s="289"/>
      <c r="BY172" s="286" t="s">
        <v>612</v>
      </c>
      <c r="BZ172" s="289"/>
      <c r="CA172" s="289"/>
      <c r="CB172" s="289"/>
      <c r="CC172" s="289"/>
      <c r="CG172" s="192">
        <f t="shared" si="67"/>
        <v>0</v>
      </c>
      <c r="CH172" s="192" t="str">
        <f>INDEX('[2]Tank Cleaning Status'!$P:$P, MATCH(E172,'[2]Tank Cleaning Status'!$E:$E,0))</f>
        <v>No</v>
      </c>
      <c r="CI172" s="192">
        <f t="shared" si="68"/>
        <v>0</v>
      </c>
      <c r="CJ172" s="192" t="str">
        <f>INDEX('[2]Tank Cleaning Status'!$R:$R, MATCH(E172,'[2]Tank Cleaning Status'!$E:$E,0))</f>
        <v>No</v>
      </c>
      <c r="CK172" s="192">
        <f t="shared" si="69"/>
        <v>0</v>
      </c>
      <c r="CL172" s="192" t="str">
        <f>INDEX('[2]Tank Cleaning Status'!$T:$T, MATCH(E172,'[2]Tank Cleaning Status'!$E:$E,0))</f>
        <v>No</v>
      </c>
      <c r="CM172" s="192">
        <f t="shared" si="70"/>
        <v>0</v>
      </c>
      <c r="CN172" s="192">
        <f>INDEX('[2]Tank Cleaning Status'!$V:$V, MATCH(E172,'[2]Tank Cleaning Status'!$E:$E,0))</f>
        <v>0</v>
      </c>
      <c r="CO172" s="192">
        <f t="shared" si="71"/>
        <v>0</v>
      </c>
      <c r="CP172" s="192">
        <f>INDEX('[2]Tank Cleaning Status'!$X:$X, MATCH(E172,'[2]Tank Cleaning Status'!$E:$E,0))</f>
        <v>0</v>
      </c>
      <c r="CQ172" s="213"/>
      <c r="CR172" s="192">
        <f t="shared" si="72"/>
        <v>0</v>
      </c>
      <c r="CS172" s="192" t="str">
        <f>INDEX('[2]Tank Cleaning Status'!$AA:$AA, MATCH(E172,'[2]Tank Cleaning Status'!$E:$E,0))</f>
        <v>No</v>
      </c>
      <c r="CT172" s="192">
        <f t="shared" si="73"/>
        <v>0</v>
      </c>
      <c r="CU172" s="192">
        <f>INDEX('[2]Tank Cleaning Status'!$AC:$AC, MATCH(E172,'[2]Tank Cleaning Status'!$E:$E,0))</f>
        <v>0</v>
      </c>
      <c r="CV172" s="213"/>
      <c r="CW172" s="192">
        <f t="shared" si="74"/>
        <v>0</v>
      </c>
      <c r="CX172" s="192" t="str">
        <f>INDEX('[2]Tank Cleaning Status'!$AF:$AF, MATCH(E172,'[2]Tank Cleaning Status'!$E:$E,0))</f>
        <v>No</v>
      </c>
      <c r="CY172" s="192">
        <f t="shared" si="75"/>
        <v>0</v>
      </c>
      <c r="CZ172" s="192">
        <f>INDEX('[2]Tank Cleaning Status'!$AH:$AH, MATCH(E172,'[2]Tank Cleaning Status'!$E:$E,0))</f>
        <v>0</v>
      </c>
      <c r="DA172" s="192"/>
      <c r="DB172" s="192">
        <f>INDEX('[2]Tank Cleaning Status'!$AJ:$AJ, MATCH(E172,'[2]Tank Cleaning Status'!$E:$E,0))</f>
        <v>0</v>
      </c>
    </row>
    <row r="173" spans="1:106" s="208" customFormat="1" x14ac:dyDescent="0.25">
      <c r="A173" s="249" t="str">
        <f>INDEX('[4]Handy -MR - LR2 Operators'!$H:$H,MATCH(E173,'[4]Handy -MR - LR2 Operators'!$B:$B,0))</f>
        <v>VPS</v>
      </c>
      <c r="B173" s="249" t="s">
        <v>465</v>
      </c>
      <c r="C173" s="142" t="s">
        <v>398</v>
      </c>
      <c r="D173" s="142">
        <v>9323974</v>
      </c>
      <c r="E173" s="143" t="s">
        <v>219</v>
      </c>
      <c r="F173" s="143"/>
      <c r="G173" s="239"/>
      <c r="H173" s="236">
        <f>IFERROR(INDEX(RemainingOnBoard_RAW!U:U,MATCH('IMO 2020_Operator''s Comment'!D173,RemainingOnBoard_RAW!B:B,0))," ")</f>
        <v>43774.625</v>
      </c>
      <c r="I173" s="186">
        <f>IFERROR(INDEX(RemainingOnBoard_RAW!V:V,MATCH('IMO 2020_Operator''s Comment'!D173,RemainingOnBoard_RAW!B:B,0))," ")</f>
        <v>306.2</v>
      </c>
      <c r="J173" s="25">
        <f>IFERROR(INDEX(RemainingOnBoard_RAW!W:W,MATCH('IMO 2020_Operator''s Comment'!D173,RemainingOnBoard_RAW!B:B,0)),"")</f>
        <v>0</v>
      </c>
      <c r="K173" s="25">
        <f>IFERROR(INDEX(RemainingOnBoard_RAW!X:X,MATCH('IMO 2020_Operator''s Comment'!D173,RemainingOnBoard_RAW!B:B,0)),"")</f>
        <v>84</v>
      </c>
      <c r="L173" s="25">
        <f>IFERROR(INDEX(RemainingOnBoard_RAW!Y:Y,MATCH('IMO 2020_Operator''s Comment'!D173,RemainingOnBoard_RAW!B:B,0)),"")</f>
        <v>307</v>
      </c>
      <c r="M173" s="25"/>
      <c r="N173" s="25">
        <f>IFERROR(INDEX(RemainingOnBoard_RAW!AJ:AJ,MATCH('IMO 2020_Operator''s Comment'!D173,RemainingOnBoard_RAW!B:B,0))," ")</f>
        <v>8257.3800000000101</v>
      </c>
      <c r="O173" s="25">
        <f>IFERROR(INDEX(RemainingOnBoard_RAW!AK:AK,MATCH('IMO 2020_Operator''s Comment'!D173,RemainingOnBoard_RAW!B:B,0))," ")</f>
        <v>0</v>
      </c>
      <c r="P173" s="25">
        <f>IFERROR(INDEX(RemainingOnBoard_RAW!AL:AL,MATCH('IMO 2020_Operator''s Comment'!D173,RemainingOnBoard_RAW!B:B,0))," ")</f>
        <v>108.24999999999901</v>
      </c>
      <c r="Q173" s="25">
        <f>IFERROR(INDEX(RemainingOnBoard_RAW!AM:AM,MATCH('IMO 2020_Operator''s Comment'!D173,RemainingOnBoard_RAW!B:B,0))," ")</f>
        <v>443.00000000000102</v>
      </c>
      <c r="S173" s="209">
        <v>0.375</v>
      </c>
      <c r="T173" s="209">
        <v>2.5000000000000001E-2</v>
      </c>
      <c r="U173" s="209">
        <v>0.22500000000000001</v>
      </c>
      <c r="V173" s="209">
        <v>0.375</v>
      </c>
      <c r="X173" s="210">
        <f>INDEX('LR2 &amp; Afra'!N:N,MATCH('IMO 2020_Operator''s Comment'!E173,'LR2 &amp; Afra'!B:B,0))</f>
        <v>5.7</v>
      </c>
      <c r="Y173" s="210">
        <f>INDEX('LR2 &amp; Afra'!O:O,MATCH('IMO 2020_Operator''s Comment'!E173,'LR2 &amp; Afra'!B:B,0))</f>
        <v>53.6</v>
      </c>
      <c r="Z173" s="210">
        <f>INDEX('LR2 &amp; Afra'!P:P,MATCH('IMO 2020_Operator''s Comment'!E173,'LR2 &amp; Afra'!B:B,0))</f>
        <v>28.7</v>
      </c>
      <c r="AA173" s="210">
        <f>INDEX('LR2 &amp; Afra'!Q:Q,MATCH('IMO 2020_Operator''s Comment'!E173,'LR2 &amp; Afra'!B:B,0))</f>
        <v>34.700000000000003</v>
      </c>
      <c r="AB173" s="210">
        <f t="shared" si="77"/>
        <v>22.947499999999998</v>
      </c>
      <c r="AC173" s="210">
        <f>IFERROR(INDEX('Monthly_Consumption _Trend'!R:R,MATCH('IMO 2020_Operator''s Comment'!D173,'Monthly_Consumption _Trend'!D:D,0))/30,"")</f>
        <v>27.524600000000031</v>
      </c>
      <c r="AD173" s="210">
        <f t="shared" si="79"/>
        <v>22.947499999999998</v>
      </c>
      <c r="AF173" s="211">
        <f t="shared" si="102"/>
        <v>0.93741932627434699</v>
      </c>
      <c r="AG173" s="211">
        <f t="shared" si="78"/>
        <v>6.2580673725653013E-2</v>
      </c>
      <c r="AH173" s="211"/>
      <c r="AI173" s="211"/>
      <c r="AJ173" s="210">
        <f t="shared" si="80"/>
        <v>2111.1699999999996</v>
      </c>
      <c r="AK173" s="210">
        <f t="shared" si="81"/>
        <v>1399.7974999999999</v>
      </c>
      <c r="AL173" s="210">
        <f t="shared" si="82"/>
        <v>711.37249999999995</v>
      </c>
      <c r="AM173" s="210">
        <f t="shared" si="83"/>
        <v>344.21249999999998</v>
      </c>
      <c r="AN173" s="212">
        <v>2</v>
      </c>
      <c r="AO173" s="265" t="s">
        <v>718</v>
      </c>
      <c r="AP173" s="265">
        <v>1</v>
      </c>
      <c r="AQ173" s="265">
        <v>1</v>
      </c>
      <c r="AR173" s="270">
        <v>0.85</v>
      </c>
      <c r="AT173" s="210">
        <f t="shared" si="84"/>
        <v>711.37249999999995</v>
      </c>
      <c r="AU173" s="210">
        <f t="shared" si="85"/>
        <v>458.94999999999993</v>
      </c>
      <c r="AV173" s="210">
        <f t="shared" si="86"/>
        <v>344.21249999999998</v>
      </c>
      <c r="AW173" s="213" t="s">
        <v>529</v>
      </c>
      <c r="AY173" s="213" t="str">
        <f t="shared" si="63"/>
        <v>Okay</v>
      </c>
      <c r="AZ173" s="213" t="str">
        <f t="shared" si="63"/>
        <v>Okay</v>
      </c>
      <c r="BA173" s="213" t="str">
        <f t="shared" si="63"/>
        <v>High Stock</v>
      </c>
      <c r="BC173" s="191">
        <f t="shared" si="87"/>
        <v>0</v>
      </c>
      <c r="BD173" s="191">
        <f t="shared" si="87"/>
        <v>0</v>
      </c>
      <c r="BE173" s="191">
        <f t="shared" si="88"/>
        <v>45.987500000000011</v>
      </c>
      <c r="BF173" s="295" t="s">
        <v>967</v>
      </c>
      <c r="BH173" s="289">
        <v>1262</v>
      </c>
      <c r="BI173" s="286" t="s">
        <v>612</v>
      </c>
      <c r="BJ173" s="289">
        <v>781</v>
      </c>
      <c r="BK173" s="286" t="s">
        <v>612</v>
      </c>
      <c r="BL173" s="289"/>
      <c r="BM173" s="289"/>
      <c r="BN173" s="289"/>
      <c r="BO173" s="289"/>
      <c r="BP173" s="289"/>
      <c r="BQ173" s="289"/>
      <c r="BR173" s="289"/>
      <c r="BS173" s="289">
        <v>91.7</v>
      </c>
      <c r="BT173" s="286" t="s">
        <v>612</v>
      </c>
      <c r="BU173" s="289"/>
      <c r="BV173" s="289"/>
      <c r="BX173" s="289"/>
      <c r="BY173" s="286" t="s">
        <v>612</v>
      </c>
      <c r="BZ173" s="289"/>
      <c r="CA173" s="289"/>
      <c r="CB173" s="289"/>
      <c r="CC173" s="289"/>
      <c r="CG173" s="192">
        <f t="shared" si="67"/>
        <v>0</v>
      </c>
      <c r="CH173" s="192" t="str">
        <f>INDEX('[2]Tank Cleaning Status'!$P:$P, MATCH(E173,'[2]Tank Cleaning Status'!$E:$E,0))</f>
        <v>No</v>
      </c>
      <c r="CI173" s="192">
        <f t="shared" si="68"/>
        <v>0</v>
      </c>
      <c r="CJ173" s="192" t="str">
        <f>INDEX('[2]Tank Cleaning Status'!$R:$R, MATCH(E173,'[2]Tank Cleaning Status'!$E:$E,0))</f>
        <v>No</v>
      </c>
      <c r="CK173" s="192">
        <f t="shared" si="69"/>
        <v>0</v>
      </c>
      <c r="CL173" s="192">
        <f>INDEX('[2]Tank Cleaning Status'!$T:$T, MATCH(E173,'[2]Tank Cleaning Status'!$E:$E,0))</f>
        <v>0</v>
      </c>
      <c r="CM173" s="192">
        <f t="shared" si="70"/>
        <v>0</v>
      </c>
      <c r="CN173" s="192">
        <f>INDEX('[2]Tank Cleaning Status'!$V:$V, MATCH(E173,'[2]Tank Cleaning Status'!$E:$E,0))</f>
        <v>0</v>
      </c>
      <c r="CO173" s="192">
        <f t="shared" si="71"/>
        <v>0</v>
      </c>
      <c r="CP173" s="192">
        <f>INDEX('[2]Tank Cleaning Status'!$X:$X, MATCH(E173,'[2]Tank Cleaning Status'!$E:$E,0))</f>
        <v>0</v>
      </c>
      <c r="CQ173" s="213"/>
      <c r="CR173" s="192">
        <f t="shared" si="72"/>
        <v>0</v>
      </c>
      <c r="CS173" s="192" t="str">
        <f>INDEX('[2]Tank Cleaning Status'!$AA:$AA, MATCH(E173,'[2]Tank Cleaning Status'!$E:$E,0))</f>
        <v>No</v>
      </c>
      <c r="CT173" s="192">
        <f t="shared" si="73"/>
        <v>0</v>
      </c>
      <c r="CU173" s="192">
        <f>INDEX('[2]Tank Cleaning Status'!$AC:$AC, MATCH(E173,'[2]Tank Cleaning Status'!$E:$E,0))</f>
        <v>0</v>
      </c>
      <c r="CV173" s="213"/>
      <c r="CW173" s="192">
        <f t="shared" si="74"/>
        <v>0</v>
      </c>
      <c r="CX173" s="192" t="str">
        <f>INDEX('[2]Tank Cleaning Status'!$AF:$AF, MATCH(E173,'[2]Tank Cleaning Status'!$E:$E,0))</f>
        <v>No</v>
      </c>
      <c r="CY173" s="192">
        <f t="shared" si="75"/>
        <v>0</v>
      </c>
      <c r="CZ173" s="192">
        <f>INDEX('[2]Tank Cleaning Status'!$AH:$AH, MATCH(E173,'[2]Tank Cleaning Status'!$E:$E,0))</f>
        <v>0</v>
      </c>
      <c r="DA173" s="192"/>
      <c r="DB173" s="192">
        <f>INDEX('[2]Tank Cleaning Status'!$AJ:$AJ, MATCH(E173,'[2]Tank Cleaning Status'!$E:$E,0))</f>
        <v>0</v>
      </c>
    </row>
    <row r="174" spans="1:106" s="208" customFormat="1" ht="26.25" x14ac:dyDescent="0.25">
      <c r="A174" s="249" t="str">
        <f>INDEX('[4]Handy -MR - LR2 Operators'!$H:$H,MATCH(E174,'[4]Handy -MR - LR2 Operators'!$B:$B,0))</f>
        <v>SBH</v>
      </c>
      <c r="B174" s="249" t="s">
        <v>465</v>
      </c>
      <c r="C174" s="142" t="s">
        <v>382</v>
      </c>
      <c r="D174" s="142">
        <v>9306639</v>
      </c>
      <c r="E174" s="143" t="s">
        <v>474</v>
      </c>
      <c r="F174" s="143"/>
      <c r="G174" s="239"/>
      <c r="H174" s="236">
        <f>IFERROR(INDEX(RemainingOnBoard_RAW!U:U,MATCH('IMO 2020_Operator''s Comment'!D174,RemainingOnBoard_RAW!B:B,0))," ")</f>
        <v>43781.208333333336</v>
      </c>
      <c r="I174" s="186">
        <f>IFERROR(INDEX(RemainingOnBoard_RAW!V:V,MATCH('IMO 2020_Operator''s Comment'!D174,RemainingOnBoard_RAW!B:B,0))," ")</f>
        <v>635.9</v>
      </c>
      <c r="J174" s="25">
        <f>IFERROR(INDEX(RemainingOnBoard_RAW!W:W,MATCH('IMO 2020_Operator''s Comment'!D174,RemainingOnBoard_RAW!B:B,0)),"")</f>
        <v>0</v>
      </c>
      <c r="K174" s="25">
        <f>IFERROR(INDEX(RemainingOnBoard_RAW!X:X,MATCH('IMO 2020_Operator''s Comment'!D174,RemainingOnBoard_RAW!B:B,0)),"")</f>
        <v>0</v>
      </c>
      <c r="L174" s="25">
        <f>IFERROR(INDEX(RemainingOnBoard_RAW!Y:Y,MATCH('IMO 2020_Operator''s Comment'!D174,RemainingOnBoard_RAW!B:B,0)),"")</f>
        <v>268.2</v>
      </c>
      <c r="M174" s="25"/>
      <c r="N174" s="25">
        <f>IFERROR(INDEX(RemainingOnBoard_RAW!AJ:AJ,MATCH('IMO 2020_Operator''s Comment'!D174,RemainingOnBoard_RAW!B:B,0))," ")</f>
        <v>6318.0550000000003</v>
      </c>
      <c r="O174" s="25">
        <f>IFERROR(INDEX(RemainingOnBoard_RAW!AK:AK,MATCH('IMO 2020_Operator''s Comment'!D174,RemainingOnBoard_RAW!B:B,0))," ")</f>
        <v>0</v>
      </c>
      <c r="P174" s="25">
        <f>IFERROR(INDEX(RemainingOnBoard_RAW!AL:AL,MATCH('IMO 2020_Operator''s Comment'!D174,RemainingOnBoard_RAW!B:B,0))," ")</f>
        <v>0</v>
      </c>
      <c r="Q174" s="25">
        <f>IFERROR(INDEX(RemainingOnBoard_RAW!AM:AM,MATCH('IMO 2020_Operator''s Comment'!D174,RemainingOnBoard_RAW!B:B,0))," ")</f>
        <v>979.25</v>
      </c>
      <c r="S174" s="209">
        <v>0.375</v>
      </c>
      <c r="T174" s="209">
        <v>2.5000000000000001E-2</v>
      </c>
      <c r="U174" s="209">
        <v>0.22500000000000001</v>
      </c>
      <c r="V174" s="209">
        <v>0.375</v>
      </c>
      <c r="X174" s="210">
        <f>INDEX('LR2 &amp; Afra'!N:N,MATCH('IMO 2020_Operator''s Comment'!E174,'LR2 &amp; Afra'!B:B,0))</f>
        <v>5.5</v>
      </c>
      <c r="Y174" s="210">
        <f>INDEX('LR2 &amp; Afra'!O:O,MATCH('IMO 2020_Operator''s Comment'!E174,'LR2 &amp; Afra'!B:B,0))</f>
        <v>54.2</v>
      </c>
      <c r="Z174" s="210">
        <f>INDEX('LR2 &amp; Afra'!P:P,MATCH('IMO 2020_Operator''s Comment'!E174,'LR2 &amp; Afra'!B:B,0))</f>
        <v>34.700000000000003</v>
      </c>
      <c r="AA174" s="210">
        <f>INDEX('LR2 &amp; Afra'!Q:Q,MATCH('IMO 2020_Operator''s Comment'!E174,'LR2 &amp; Afra'!B:B,0))</f>
        <v>40.4</v>
      </c>
      <c r="AB174" s="210">
        <f t="shared" si="77"/>
        <v>26.375</v>
      </c>
      <c r="AC174" s="210">
        <f>IFERROR(INDEX('Monthly_Consumption _Trend'!R:R,MATCH('IMO 2020_Operator''s Comment'!D174,'Monthly_Consumption _Trend'!D:D,0))/30,"")</f>
        <v>19.617183333333333</v>
      </c>
      <c r="AD174" s="210">
        <f t="shared" si="79"/>
        <v>19.617183333333333</v>
      </c>
      <c r="AF174" s="211">
        <f t="shared" si="102"/>
        <v>0.86580662313004597</v>
      </c>
      <c r="AG174" s="211">
        <f t="shared" si="78"/>
        <v>0.13419337686995403</v>
      </c>
      <c r="AH174" s="211" t="s">
        <v>766</v>
      </c>
      <c r="AI174" s="211"/>
      <c r="AJ174" s="210">
        <f t="shared" si="80"/>
        <v>1804.7808666666667</v>
      </c>
      <c r="AK174" s="210">
        <f t="shared" si="81"/>
        <v>1196.6481833333332</v>
      </c>
      <c r="AL174" s="210">
        <f t="shared" si="82"/>
        <v>608.13268333333338</v>
      </c>
      <c r="AM174" s="210">
        <f t="shared" si="83"/>
        <v>294.25774999999999</v>
      </c>
      <c r="AN174" s="212">
        <v>5</v>
      </c>
      <c r="AO174" s="265" t="str">
        <f>INDEX([1]LR2!$D:$D,MATCH(E174,[1]LR2!$B:$B,0))</f>
        <v>5 pcs. 672,2/ 681,2/ 456,6/ 592,2/ 640,2</v>
      </c>
      <c r="AP174" s="265" t="str">
        <f>INDEX([1]LR2!$E:$E,MATCH(E174,[1]LR2!$B:$B,0))</f>
        <v>1 pc. 91,7</v>
      </c>
      <c r="AQ174" s="265" t="str">
        <f>INDEX([1]LR2!$F:$F,MATCH(E174,[1]LR2!$B:$B,0))</f>
        <v>1 pc. 91,7</v>
      </c>
      <c r="AR174" s="270">
        <f>INDEX([1]LR2!$J:$J,MATCH(E174,[1]LR2!$B:$B,0))</f>
        <v>0.95</v>
      </c>
      <c r="AT174" s="210">
        <f t="shared" si="84"/>
        <v>608.13268333333338</v>
      </c>
      <c r="AU174" s="210">
        <f t="shared" si="85"/>
        <v>392.34366666666665</v>
      </c>
      <c r="AV174" s="210">
        <f t="shared" si="86"/>
        <v>294.25774999999999</v>
      </c>
      <c r="AW174" s="213" t="s">
        <v>529</v>
      </c>
      <c r="AY174" s="213" t="str">
        <f t="shared" si="63"/>
        <v>High Stock</v>
      </c>
      <c r="AZ174" s="213" t="str">
        <f t="shared" si="63"/>
        <v>High Stock</v>
      </c>
      <c r="BA174" s="213" t="str">
        <f t="shared" si="63"/>
        <v>High Stock</v>
      </c>
      <c r="BC174" s="191">
        <f t="shared" si="87"/>
        <v>27.767316666666602</v>
      </c>
      <c r="BD174" s="191">
        <f t="shared" si="87"/>
        <v>243.55633333333333</v>
      </c>
      <c r="BE174" s="191">
        <f t="shared" si="88"/>
        <v>341.64224999999999</v>
      </c>
      <c r="BF174" s="295" t="s">
        <v>964</v>
      </c>
      <c r="BH174" s="289">
        <v>672.2</v>
      </c>
      <c r="BI174" s="286" t="s">
        <v>613</v>
      </c>
      <c r="BJ174" s="289">
        <v>681.2</v>
      </c>
      <c r="BK174" s="286" t="s">
        <v>613</v>
      </c>
      <c r="BL174" s="289">
        <v>456.6</v>
      </c>
      <c r="BM174" s="286" t="s">
        <v>612</v>
      </c>
      <c r="BN174" s="289">
        <v>592.20000000000005</v>
      </c>
      <c r="BO174" s="286" t="s">
        <v>612</v>
      </c>
      <c r="BP174" s="289">
        <v>640.20000000000005</v>
      </c>
      <c r="BQ174" s="286" t="s">
        <v>613</v>
      </c>
      <c r="BR174" s="289"/>
      <c r="BS174" s="289">
        <v>91.7</v>
      </c>
      <c r="BT174" s="286" t="s">
        <v>612</v>
      </c>
      <c r="BU174" s="289"/>
      <c r="BV174" s="289"/>
      <c r="BX174" s="289">
        <v>91.7</v>
      </c>
      <c r="BY174" s="286" t="s">
        <v>612</v>
      </c>
      <c r="BZ174" s="289"/>
      <c r="CA174" s="289"/>
      <c r="CB174" s="289"/>
      <c r="CC174" s="289"/>
      <c r="CG174" s="192">
        <f t="shared" si="67"/>
        <v>0</v>
      </c>
      <c r="CH174" s="192" t="str">
        <f>INDEX('[2]Tank Cleaning Status'!$P:$P, MATCH(E174,'[2]Tank Cleaning Status'!$E:$E,0))</f>
        <v>Yes</v>
      </c>
      <c r="CI174" s="192">
        <f t="shared" si="68"/>
        <v>0</v>
      </c>
      <c r="CJ174" s="192" t="str">
        <f>INDEX('[2]Tank Cleaning Status'!$R:$R, MATCH(E174,'[2]Tank Cleaning Status'!$E:$E,0))</f>
        <v>Yes</v>
      </c>
      <c r="CK174" s="192">
        <f t="shared" si="69"/>
        <v>0</v>
      </c>
      <c r="CL174" s="192" t="str">
        <f>INDEX('[2]Tank Cleaning Status'!$T:$T, MATCH(E174,'[2]Tank Cleaning Status'!$E:$E,0))</f>
        <v>No</v>
      </c>
      <c r="CM174" s="192">
        <f t="shared" si="70"/>
        <v>0</v>
      </c>
      <c r="CN174" s="192" t="str">
        <f>INDEX('[2]Tank Cleaning Status'!$V:$V, MATCH(E174,'[2]Tank Cleaning Status'!$E:$E,0))</f>
        <v>No</v>
      </c>
      <c r="CO174" s="192">
        <f t="shared" si="71"/>
        <v>0</v>
      </c>
      <c r="CP174" s="192" t="str">
        <f>INDEX('[2]Tank Cleaning Status'!$X:$X, MATCH(E174,'[2]Tank Cleaning Status'!$E:$E,0))</f>
        <v>Yes</v>
      </c>
      <c r="CQ174" s="213"/>
      <c r="CR174" s="192">
        <f t="shared" si="72"/>
        <v>0</v>
      </c>
      <c r="CS174" s="192" t="str">
        <f>INDEX('[2]Tank Cleaning Status'!$AA:$AA, MATCH(E174,'[2]Tank Cleaning Status'!$E:$E,0))</f>
        <v>No</v>
      </c>
      <c r="CT174" s="192">
        <f t="shared" si="73"/>
        <v>0</v>
      </c>
      <c r="CU174" s="192">
        <f>INDEX('[2]Tank Cleaning Status'!$AC:$AC, MATCH(E174,'[2]Tank Cleaning Status'!$E:$E,0))</f>
        <v>0</v>
      </c>
      <c r="CV174" s="213"/>
      <c r="CW174" s="192">
        <f t="shared" si="74"/>
        <v>0</v>
      </c>
      <c r="CX174" s="192" t="str">
        <f>INDEX('[2]Tank Cleaning Status'!$AF:$AF, MATCH(E174,'[2]Tank Cleaning Status'!$E:$E,0))</f>
        <v>No</v>
      </c>
      <c r="CY174" s="192">
        <f t="shared" si="75"/>
        <v>0</v>
      </c>
      <c r="CZ174" s="192">
        <f>INDEX('[2]Tank Cleaning Status'!$AH:$AH, MATCH(E174,'[2]Tank Cleaning Status'!$E:$E,0))</f>
        <v>0</v>
      </c>
      <c r="DA174" s="192"/>
      <c r="DB174" s="192">
        <f>INDEX('[2]Tank Cleaning Status'!$AJ:$AJ, MATCH(E174,'[2]Tank Cleaning Status'!$E:$E,0))</f>
        <v>0</v>
      </c>
    </row>
    <row r="175" spans="1:106" s="208" customFormat="1" ht="26.25" x14ac:dyDescent="0.25">
      <c r="A175" s="249" t="str">
        <f>INDEX('[4]Handy -MR - LR2 Operators'!$H:$H,MATCH(E175,'[4]Handy -MR - LR2 Operators'!$B:$B,0))</f>
        <v>VMP</v>
      </c>
      <c r="B175" s="249" t="s">
        <v>465</v>
      </c>
      <c r="C175" s="142" t="s">
        <v>382</v>
      </c>
      <c r="D175" s="142">
        <v>9319686</v>
      </c>
      <c r="E175" s="143" t="s">
        <v>470</v>
      </c>
      <c r="F175" s="143"/>
      <c r="G175" s="239"/>
      <c r="H175" s="236">
        <f>IFERROR(INDEX(RemainingOnBoard_RAW!U:U,MATCH('IMO 2020_Operator''s Comment'!D175,RemainingOnBoard_RAW!B:B,0))," ")</f>
        <v>43774.5</v>
      </c>
      <c r="I175" s="186">
        <f>IFERROR(INDEX(RemainingOnBoard_RAW!V:V,MATCH('IMO 2020_Operator''s Comment'!D175,RemainingOnBoard_RAW!B:B,0))," ")</f>
        <v>651.01</v>
      </c>
      <c r="J175" s="25">
        <f>IFERROR(INDEX(RemainingOnBoard_RAW!W:W,MATCH('IMO 2020_Operator''s Comment'!D175,RemainingOnBoard_RAW!B:B,0)),"")</f>
        <v>0</v>
      </c>
      <c r="K175" s="25">
        <f>IFERROR(INDEX(RemainingOnBoard_RAW!X:X,MATCH('IMO 2020_Operator''s Comment'!D175,RemainingOnBoard_RAW!B:B,0)),"")</f>
        <v>0</v>
      </c>
      <c r="L175" s="25">
        <f>IFERROR(INDEX(RemainingOnBoard_RAW!Y:Y,MATCH('IMO 2020_Operator''s Comment'!D175,RemainingOnBoard_RAW!B:B,0)),"")</f>
        <v>231</v>
      </c>
      <c r="M175" s="25"/>
      <c r="N175" s="25">
        <f>IFERROR(INDEX(RemainingOnBoard_RAW!AJ:AJ,MATCH('IMO 2020_Operator''s Comment'!D175,RemainingOnBoard_RAW!B:B,0))," ")</f>
        <v>7186.2</v>
      </c>
      <c r="O175" s="25">
        <f>IFERROR(INDEX(RemainingOnBoard_RAW!AK:AK,MATCH('IMO 2020_Operator''s Comment'!D175,RemainingOnBoard_RAW!B:B,0))," ")</f>
        <v>0</v>
      </c>
      <c r="P175" s="25">
        <f>IFERROR(INDEX(RemainingOnBoard_RAW!AL:AL,MATCH('IMO 2020_Operator''s Comment'!D175,RemainingOnBoard_RAW!B:B,0))," ")</f>
        <v>0</v>
      </c>
      <c r="Q175" s="25">
        <f>IFERROR(INDEX(RemainingOnBoard_RAW!AM:AM,MATCH('IMO 2020_Operator''s Comment'!D175,RemainingOnBoard_RAW!B:B,0))," ")</f>
        <v>3.8</v>
      </c>
      <c r="S175" s="209">
        <v>0.375</v>
      </c>
      <c r="T175" s="209">
        <v>2.5000000000000001E-2</v>
      </c>
      <c r="U175" s="209">
        <v>0.22500000000000001</v>
      </c>
      <c r="V175" s="209">
        <v>0.375</v>
      </c>
      <c r="X175" s="210">
        <f>INDEX('LR2 &amp; Afra'!N:N,MATCH('IMO 2020_Operator''s Comment'!E175,'LR2 &amp; Afra'!B:B,0))</f>
        <v>5.4</v>
      </c>
      <c r="Y175" s="210">
        <f>INDEX('LR2 &amp; Afra'!O:O,MATCH('IMO 2020_Operator''s Comment'!E175,'LR2 &amp; Afra'!B:B,0))</f>
        <v>54.3</v>
      </c>
      <c r="Z175" s="210">
        <f>INDEX('LR2 &amp; Afra'!P:P,MATCH('IMO 2020_Operator''s Comment'!E175,'LR2 &amp; Afra'!B:B,0))</f>
        <v>32</v>
      </c>
      <c r="AA175" s="210">
        <f>INDEX('LR2 &amp; Afra'!Q:Q,MATCH('IMO 2020_Operator''s Comment'!E175,'LR2 &amp; Afra'!B:B,0))</f>
        <v>36.6</v>
      </c>
      <c r="AB175" s="210">
        <f t="shared" si="77"/>
        <v>24.307500000000001</v>
      </c>
      <c r="AC175" s="210">
        <f>IFERROR(INDEX('Monthly_Consumption _Trend'!R:R,MATCH('IMO 2020_Operator''s Comment'!D175,'Monthly_Consumption _Trend'!D:D,0))/30,"")</f>
        <v>23.846599999999999</v>
      </c>
      <c r="AD175" s="210">
        <f t="shared" si="79"/>
        <v>23.846599999999999</v>
      </c>
      <c r="AF175" s="211">
        <f t="shared" si="102"/>
        <v>0.999471488178025</v>
      </c>
      <c r="AG175" s="211">
        <f t="shared" si="78"/>
        <v>5.2851182197499735E-4</v>
      </c>
      <c r="AH175" s="211"/>
      <c r="AI175" s="211"/>
      <c r="AJ175" s="210">
        <f t="shared" si="80"/>
        <v>2193.8871999999997</v>
      </c>
      <c r="AK175" s="210">
        <f t="shared" si="81"/>
        <v>1454.6425999999999</v>
      </c>
      <c r="AL175" s="210">
        <f t="shared" si="82"/>
        <v>739.24459999999999</v>
      </c>
      <c r="AM175" s="210">
        <f t="shared" si="83"/>
        <v>357.69899999999996</v>
      </c>
      <c r="AN175" s="212">
        <v>5</v>
      </c>
      <c r="AO175" s="265" t="str">
        <f>INDEX([1]LR2!$D:$D,MATCH(E175,[1]LR2!$B:$B,0))</f>
        <v>5 pcs. 706,1/ 642,9/ 456,4/ 641,6/ 592,3</v>
      </c>
      <c r="AP175" s="265" t="str">
        <f>INDEX([1]LR2!$E:$E,MATCH(E175,[1]LR2!$B:$B,0))</f>
        <v>1 pc. 91,7</v>
      </c>
      <c r="AQ175" s="265" t="str">
        <f>INDEX([1]LR2!$F:$F,MATCH(E175,[1]LR2!$B:$B,0))</f>
        <v>1 pc. 91,7</v>
      </c>
      <c r="AR175" s="270">
        <f>INDEX([1]LR2!$J:$J,MATCH(E175,[1]LR2!$B:$B,0))</f>
        <v>0.95</v>
      </c>
      <c r="AT175" s="210">
        <f t="shared" si="84"/>
        <v>739.24459999999999</v>
      </c>
      <c r="AU175" s="210">
        <f t="shared" si="85"/>
        <v>476.93199999999996</v>
      </c>
      <c r="AV175" s="210">
        <f t="shared" si="86"/>
        <v>357.69899999999996</v>
      </c>
      <c r="AW175" s="213" t="s">
        <v>529</v>
      </c>
      <c r="AY175" s="213" t="str">
        <f t="shared" si="63"/>
        <v>Okay</v>
      </c>
      <c r="AZ175" s="213" t="str">
        <f t="shared" si="63"/>
        <v>High Stock</v>
      </c>
      <c r="BA175" s="213" t="str">
        <f t="shared" si="63"/>
        <v>High Stock</v>
      </c>
      <c r="BC175" s="191">
        <f t="shared" si="87"/>
        <v>0</v>
      </c>
      <c r="BD175" s="191">
        <f t="shared" si="87"/>
        <v>174.07800000000003</v>
      </c>
      <c r="BE175" s="191">
        <f t="shared" si="88"/>
        <v>293.31100000000004</v>
      </c>
      <c r="BF175" s="295"/>
      <c r="BH175" s="289">
        <v>706.1</v>
      </c>
      <c r="BI175" s="286" t="s">
        <v>612</v>
      </c>
      <c r="BJ175" s="289">
        <v>642.9</v>
      </c>
      <c r="BK175" s="286" t="s">
        <v>612</v>
      </c>
      <c r="BL175" s="289">
        <v>456.4</v>
      </c>
      <c r="BM175" s="286" t="s">
        <v>612</v>
      </c>
      <c r="BN175" s="289">
        <v>641.6</v>
      </c>
      <c r="BO175" s="286" t="s">
        <v>612</v>
      </c>
      <c r="BP175" s="289">
        <v>592.29999999999995</v>
      </c>
      <c r="BQ175" s="286" t="s">
        <v>612</v>
      </c>
      <c r="BR175" s="289"/>
      <c r="BS175" s="289">
        <v>91.7</v>
      </c>
      <c r="BT175" s="286" t="s">
        <v>612</v>
      </c>
      <c r="BU175" s="289"/>
      <c r="BV175" s="289"/>
      <c r="BX175" s="289">
        <v>91.8</v>
      </c>
      <c r="BY175" s="286" t="s">
        <v>612</v>
      </c>
      <c r="BZ175" s="289"/>
      <c r="CA175" s="289"/>
      <c r="CB175" s="289"/>
      <c r="CC175" s="289"/>
      <c r="CG175" s="192">
        <f t="shared" si="67"/>
        <v>0</v>
      </c>
      <c r="CH175" s="192" t="str">
        <f>INDEX('[2]Tank Cleaning Status'!$P:$P, MATCH(E175,'[2]Tank Cleaning Status'!$E:$E,0))</f>
        <v>No</v>
      </c>
      <c r="CI175" s="192">
        <f t="shared" si="68"/>
        <v>0</v>
      </c>
      <c r="CJ175" s="192" t="str">
        <f>INDEX('[2]Tank Cleaning Status'!$R:$R, MATCH(E175,'[2]Tank Cleaning Status'!$E:$E,0))</f>
        <v>No</v>
      </c>
      <c r="CK175" s="192">
        <f t="shared" si="69"/>
        <v>0</v>
      </c>
      <c r="CL175" s="192" t="str">
        <f>INDEX('[2]Tank Cleaning Status'!$T:$T, MATCH(E175,'[2]Tank Cleaning Status'!$E:$E,0))</f>
        <v>No</v>
      </c>
      <c r="CM175" s="192">
        <f t="shared" si="70"/>
        <v>0</v>
      </c>
      <c r="CN175" s="192" t="str">
        <f>INDEX('[2]Tank Cleaning Status'!$V:$V, MATCH(E175,'[2]Tank Cleaning Status'!$E:$E,0))</f>
        <v>No</v>
      </c>
      <c r="CO175" s="192">
        <f t="shared" si="71"/>
        <v>0</v>
      </c>
      <c r="CP175" s="192" t="str">
        <f>INDEX('[2]Tank Cleaning Status'!$X:$X, MATCH(E175,'[2]Tank Cleaning Status'!$E:$E,0))</f>
        <v>No</v>
      </c>
      <c r="CQ175" s="213"/>
      <c r="CR175" s="192">
        <f t="shared" si="72"/>
        <v>0</v>
      </c>
      <c r="CS175" s="192" t="str">
        <f>INDEX('[2]Tank Cleaning Status'!$AA:$AA, MATCH(E175,'[2]Tank Cleaning Status'!$E:$E,0))</f>
        <v>No</v>
      </c>
      <c r="CT175" s="192">
        <f t="shared" si="73"/>
        <v>0</v>
      </c>
      <c r="CU175" s="192">
        <f>INDEX('[2]Tank Cleaning Status'!$AC:$AC, MATCH(E175,'[2]Tank Cleaning Status'!$E:$E,0))</f>
        <v>0</v>
      </c>
      <c r="CV175" s="213"/>
      <c r="CW175" s="192">
        <f t="shared" si="74"/>
        <v>0</v>
      </c>
      <c r="CX175" s="192" t="str">
        <f>INDEX('[2]Tank Cleaning Status'!$AF:$AF, MATCH(E175,'[2]Tank Cleaning Status'!$E:$E,0))</f>
        <v>No</v>
      </c>
      <c r="CY175" s="192">
        <f t="shared" si="75"/>
        <v>0</v>
      </c>
      <c r="CZ175" s="192">
        <f>INDEX('[2]Tank Cleaning Status'!$AH:$AH, MATCH(E175,'[2]Tank Cleaning Status'!$E:$E,0))</f>
        <v>0</v>
      </c>
      <c r="DA175" s="192"/>
      <c r="DB175" s="192">
        <f>INDEX('[2]Tank Cleaning Status'!$AJ:$AJ, MATCH(E175,'[2]Tank Cleaning Status'!$E:$E,0))</f>
        <v>0</v>
      </c>
    </row>
    <row r="176" spans="1:106" s="208" customFormat="1" ht="26.25" x14ac:dyDescent="0.25">
      <c r="A176" s="249" t="str">
        <f>INDEX('[4]Handy -MR - LR2 Operators'!$H:$H,MATCH(E176,'[4]Handy -MR - LR2 Operators'!$B:$B,0))</f>
        <v>VMP</v>
      </c>
      <c r="B176" s="249" t="s">
        <v>465</v>
      </c>
      <c r="C176" s="142" t="s">
        <v>382</v>
      </c>
      <c r="D176" s="142">
        <v>9319703</v>
      </c>
      <c r="E176" s="143" t="s">
        <v>809</v>
      </c>
      <c r="F176" s="143" t="s">
        <v>723</v>
      </c>
      <c r="G176" s="239"/>
      <c r="H176" s="236">
        <f>IFERROR(INDEX(RemainingOnBoard_RAW!U:U,MATCH('IMO 2020_Operator''s Comment'!D176,RemainingOnBoard_RAW!B:B,0))," ")</f>
        <v>43769.166666666664</v>
      </c>
      <c r="I176" s="186">
        <f>IFERROR(INDEX(RemainingOnBoard_RAW!V:V,MATCH('IMO 2020_Operator''s Comment'!D176,RemainingOnBoard_RAW!B:B,0))," ")</f>
        <v>760.9</v>
      </c>
      <c r="J176" s="186">
        <f>IFERROR(INDEX(RemainingOnBoard_RAW!W:W,MATCH('IMO 2020_Operator''s Comment'!D176,RemainingOnBoard_RAW!B:B,0)),"")</f>
        <v>0</v>
      </c>
      <c r="K176" s="186">
        <f>IFERROR(INDEX(RemainingOnBoard_RAW!X:X,MATCH('IMO 2020_Operator''s Comment'!D176,RemainingOnBoard_RAW!B:B,0)),"")</f>
        <v>0</v>
      </c>
      <c r="L176" s="186">
        <f>IFERROR(INDEX(RemainingOnBoard_RAW!Y:Y,MATCH('IMO 2020_Operator''s Comment'!D176,RemainingOnBoard_RAW!B:B,0)),"")</f>
        <v>228.3</v>
      </c>
      <c r="M176" s="25"/>
      <c r="N176" s="25">
        <f>IFERROR(INDEX(RemainingOnBoard_RAW!AJ:AJ,MATCH('IMO 2020_Operator''s Comment'!D176,RemainingOnBoard_RAW!B:B,0))," ")</f>
        <v>6274.28</v>
      </c>
      <c r="O176" s="25">
        <f>IFERROR(INDEX(RemainingOnBoard_RAW!AK:AK,MATCH('IMO 2020_Operator''s Comment'!D176,RemainingOnBoard_RAW!B:B,0))," ")</f>
        <v>0</v>
      </c>
      <c r="P176" s="25">
        <f>IFERROR(INDEX(RemainingOnBoard_RAW!AL:AL,MATCH('IMO 2020_Operator''s Comment'!D176,RemainingOnBoard_RAW!B:B,0))," ")</f>
        <v>0</v>
      </c>
      <c r="Q176" s="25">
        <f>IFERROR(INDEX(RemainingOnBoard_RAW!AM:AM,MATCH('IMO 2020_Operator''s Comment'!D176,RemainingOnBoard_RAW!B:B,0))," ")</f>
        <v>376.5</v>
      </c>
      <c r="S176" s="209">
        <v>0.375</v>
      </c>
      <c r="T176" s="209">
        <v>2.5000000000000001E-2</v>
      </c>
      <c r="U176" s="209">
        <v>0.22500000000000001</v>
      </c>
      <c r="V176" s="209">
        <v>0.375</v>
      </c>
      <c r="X176" s="210">
        <f>INDEX('LR2 &amp; Afra'!N:N,MATCH('IMO 2020_Operator''s Comment'!E176,'LR2 &amp; Afra'!B:B,0))</f>
        <v>6.5</v>
      </c>
      <c r="Y176" s="210">
        <f>INDEX('LR2 &amp; Afra'!O:O,MATCH('IMO 2020_Operator''s Comment'!E176,'LR2 &amp; Afra'!B:B,0))</f>
        <v>55.3</v>
      </c>
      <c r="Z176" s="210">
        <f>INDEX('LR2 &amp; Afra'!P:P,MATCH('IMO 2020_Operator''s Comment'!E176,'LR2 &amp; Afra'!B:B,0))</f>
        <v>32.299999999999997</v>
      </c>
      <c r="AA176" s="210">
        <f>INDEX('LR2 &amp; Afra'!Q:Q,MATCH('IMO 2020_Operator''s Comment'!E176,'LR2 &amp; Afra'!B:B,0))</f>
        <v>37.1</v>
      </c>
      <c r="AB176" s="210">
        <f>IFERROR(SUMPRODUCT(S176:V176,X176:AA176),"")</f>
        <v>25</v>
      </c>
      <c r="AC176" s="210">
        <f>IFERROR(INDEX('Monthly_Consumption _Trend'!R:R,MATCH('IMO 2020_Operator''s Comment'!D176,'Monthly_Consumption _Trend'!D:D,0))/30,"")</f>
        <v>20.914266666666666</v>
      </c>
      <c r="AD176" s="210">
        <f t="shared" si="79"/>
        <v>20.914266666666666</v>
      </c>
      <c r="AF176" s="211">
        <f>IFERROR(N176/SUM(N176:Q176), "")</f>
        <v>0.94339009860497569</v>
      </c>
      <c r="AG176" s="211">
        <f>IFERROR(1-AF176,"")</f>
        <v>5.6609901395024309E-2</v>
      </c>
      <c r="AH176" s="211" t="s">
        <v>770</v>
      </c>
      <c r="AI176" s="211"/>
      <c r="AJ176" s="210">
        <f>IFERROR($AD176*92,"")</f>
        <v>1924.1125333333332</v>
      </c>
      <c r="AK176" s="210">
        <f>IFERROR($AD176*61,"")</f>
        <v>1275.7702666666667</v>
      </c>
      <c r="AL176" s="210">
        <f>IFERROR($AD176*31,"")</f>
        <v>648.34226666666666</v>
      </c>
      <c r="AM176" s="210">
        <f>IFERROR($AD176*15,"")</f>
        <v>313.714</v>
      </c>
      <c r="AN176" s="212">
        <v>5</v>
      </c>
      <c r="AO176" s="265" t="s">
        <v>811</v>
      </c>
      <c r="AP176" s="265" t="s">
        <v>812</v>
      </c>
      <c r="AQ176" s="265" t="s">
        <v>812</v>
      </c>
      <c r="AR176" s="270">
        <v>0.95</v>
      </c>
      <c r="AT176" s="210">
        <f>IFERROR($AD176*31,"")</f>
        <v>648.34226666666666</v>
      </c>
      <c r="AU176" s="210">
        <f>IFERROR($AD176*20,"")</f>
        <v>418.28533333333331</v>
      </c>
      <c r="AV176" s="210">
        <f>IFERROR($AD176*15,"")</f>
        <v>313.714</v>
      </c>
      <c r="AW176" s="213" t="s">
        <v>529</v>
      </c>
      <c r="AY176" s="213" t="str">
        <f t="shared" ref="AY176:BA177" si="104">IFERROR(IF($I176+$K176-AT176&lt;0,"Okay", "High Stock"),"")</f>
        <v>High Stock</v>
      </c>
      <c r="AZ176" s="213" t="str">
        <f t="shared" si="104"/>
        <v>High Stock</v>
      </c>
      <c r="BA176" s="213" t="str">
        <f t="shared" si="104"/>
        <v>High Stock</v>
      </c>
      <c r="BC176" s="191">
        <f>IF(IFERROR($I176+$K176-AT176,0)&lt;=0,0,IFERROR($I176+$K176-AT176,0))</f>
        <v>112.55773333333332</v>
      </c>
      <c r="BD176" s="191">
        <f>IF(IFERROR($I176+$K176-AU176,0)&lt;=0,0,IFERROR($I176+$K176-AU176,0))</f>
        <v>342.61466666666666</v>
      </c>
      <c r="BE176" s="191">
        <f>IF(IFERROR($I176+$K176-AV176,0)&lt;=0, 0,IFERROR($I176+$K176-AV176,0))</f>
        <v>447.18599999999998</v>
      </c>
      <c r="BF176" s="295" t="s">
        <v>982</v>
      </c>
      <c r="BH176" s="289">
        <v>672.2</v>
      </c>
      <c r="BI176" s="286" t="s">
        <v>612</v>
      </c>
      <c r="BJ176" s="289">
        <v>681.2</v>
      </c>
      <c r="BK176" s="286" t="s">
        <v>612</v>
      </c>
      <c r="BL176" s="289">
        <v>456.6</v>
      </c>
      <c r="BM176" s="286" t="s">
        <v>612</v>
      </c>
      <c r="BN176" s="289">
        <v>592.20000000000005</v>
      </c>
      <c r="BO176" s="286" t="s">
        <v>612</v>
      </c>
      <c r="BP176" s="289">
        <v>640.20000000000005</v>
      </c>
      <c r="BQ176" s="286" t="s">
        <v>612</v>
      </c>
      <c r="BR176" s="289"/>
      <c r="BS176" s="289">
        <v>91.7</v>
      </c>
      <c r="BT176" s="286" t="s">
        <v>612</v>
      </c>
      <c r="BU176" s="289"/>
      <c r="BV176" s="289"/>
      <c r="BX176" s="289">
        <v>91.9</v>
      </c>
      <c r="BY176" s="286" t="s">
        <v>612</v>
      </c>
      <c r="BZ176" s="289"/>
      <c r="CA176" s="289"/>
      <c r="CB176" s="289"/>
      <c r="CC176" s="289"/>
      <c r="CG176" s="192">
        <f t="shared" si="67"/>
        <v>0</v>
      </c>
      <c r="CH176" s="192" t="str">
        <f>INDEX('[2]Tank Cleaning Status'!$P:$P, MATCH(E176,'[2]Tank Cleaning Status'!$E:$E,0))</f>
        <v>No</v>
      </c>
      <c r="CI176" s="192">
        <f t="shared" si="68"/>
        <v>0</v>
      </c>
      <c r="CJ176" s="192" t="str">
        <f>INDEX('[2]Tank Cleaning Status'!$R:$R, MATCH(E176,'[2]Tank Cleaning Status'!$E:$E,0))</f>
        <v>No</v>
      </c>
      <c r="CK176" s="192">
        <f t="shared" si="69"/>
        <v>0</v>
      </c>
      <c r="CL176" s="192" t="str">
        <f>INDEX('[2]Tank Cleaning Status'!$T:$T, MATCH(E176,'[2]Tank Cleaning Status'!$E:$E,0))</f>
        <v>No</v>
      </c>
      <c r="CM176" s="192">
        <f t="shared" si="70"/>
        <v>0</v>
      </c>
      <c r="CN176" s="192" t="str">
        <f>INDEX('[2]Tank Cleaning Status'!$V:$V, MATCH(E176,'[2]Tank Cleaning Status'!$E:$E,0))</f>
        <v>No</v>
      </c>
      <c r="CO176" s="192">
        <f t="shared" si="71"/>
        <v>0</v>
      </c>
      <c r="CP176" s="192" t="str">
        <f>INDEX('[2]Tank Cleaning Status'!$X:$X, MATCH(E176,'[2]Tank Cleaning Status'!$E:$E,0))</f>
        <v>No</v>
      </c>
      <c r="CQ176" s="213"/>
      <c r="CR176" s="192">
        <f t="shared" si="72"/>
        <v>0</v>
      </c>
      <c r="CS176" s="192" t="str">
        <f>INDEX('[2]Tank Cleaning Status'!$AA:$AA, MATCH(E176,'[2]Tank Cleaning Status'!$E:$E,0))</f>
        <v>No</v>
      </c>
      <c r="CT176" s="192">
        <f t="shared" si="73"/>
        <v>0</v>
      </c>
      <c r="CU176" s="192">
        <f>INDEX('[2]Tank Cleaning Status'!$AC:$AC, MATCH(E176,'[2]Tank Cleaning Status'!$E:$E,0))</f>
        <v>0</v>
      </c>
      <c r="CV176" s="213"/>
      <c r="CW176" s="192">
        <f t="shared" si="74"/>
        <v>0</v>
      </c>
      <c r="CX176" s="192" t="str">
        <f>INDEX('[2]Tank Cleaning Status'!$AF:$AF, MATCH(E176,'[2]Tank Cleaning Status'!$E:$E,0))</f>
        <v>No</v>
      </c>
      <c r="CY176" s="192">
        <f t="shared" si="75"/>
        <v>0</v>
      </c>
      <c r="CZ176" s="192">
        <f>INDEX('[2]Tank Cleaning Status'!$AH:$AH, MATCH(E176,'[2]Tank Cleaning Status'!$E:$E,0))</f>
        <v>0</v>
      </c>
      <c r="DA176" s="192"/>
      <c r="DB176" s="192">
        <f>INDEX('[2]Tank Cleaning Status'!$AJ:$AJ, MATCH(E176,'[2]Tank Cleaning Status'!$E:$E,0))</f>
        <v>0</v>
      </c>
    </row>
    <row r="177" spans="1:106" s="208" customFormat="1" x14ac:dyDescent="0.25">
      <c r="A177" s="249" t="str">
        <f>INDEX('[4]Handy -MR - LR2 Operators'!$H:$H,MATCH(E177,'[4]Handy -MR - LR2 Operators'!$B:$B,0))</f>
        <v>VPS</v>
      </c>
      <c r="B177" s="249" t="s">
        <v>465</v>
      </c>
      <c r="C177" s="142" t="s">
        <v>670</v>
      </c>
      <c r="D177" s="142">
        <v>9410882</v>
      </c>
      <c r="E177" s="143" t="s">
        <v>763</v>
      </c>
      <c r="F177" s="143"/>
      <c r="G177" s="239"/>
      <c r="H177" s="236">
        <f>IFERROR(INDEX(RemainingOnBoard_RAW!U:U,MATCH('IMO _2020_Dont Edit'!D177,RemainingOnBoard_RAW!B:B,0))," ")</f>
        <v>43780.458333333336</v>
      </c>
      <c r="I177" s="186">
        <f>IFERROR(INDEX(RemainingOnBoard_RAW!V:V,MATCH('IMO _2020_Dont Edit'!D177,RemainingOnBoard_RAW!B:B,0))," ")</f>
        <v>413.4</v>
      </c>
      <c r="J177" s="186">
        <f>IFERROR(INDEX(RemainingOnBoard_RAW!W:W,MATCH('IMO _2020_Dont Edit'!D177,RemainingOnBoard_RAW!B:B,0)),"")</f>
        <v>10</v>
      </c>
      <c r="K177" s="186">
        <f>IFERROR(INDEX(RemainingOnBoard_RAW!X:X,MATCH('IMO _2020_Dont Edit'!D177,RemainingOnBoard_RAW!B:B,0)),"")</f>
        <v>0</v>
      </c>
      <c r="L177" s="186">
        <f>IFERROR(INDEX(RemainingOnBoard_RAW!Y:Y,MATCH('IMO _2020_Dont Edit'!D177,RemainingOnBoard_RAW!B:B,0)),"")</f>
        <v>106.7</v>
      </c>
      <c r="M177" s="25" t="s">
        <v>934</v>
      </c>
      <c r="N177" s="25"/>
      <c r="O177" s="25"/>
      <c r="P177" s="25"/>
      <c r="Q177" s="25"/>
      <c r="S177" s="209"/>
      <c r="T177" s="209"/>
      <c r="U177" s="209"/>
      <c r="V177" s="209"/>
      <c r="X177" s="210"/>
      <c r="Y177" s="210"/>
      <c r="Z177" s="210"/>
      <c r="AA177" s="210"/>
      <c r="AB177" s="210"/>
      <c r="AC177" s="210"/>
      <c r="AD177" s="210"/>
      <c r="AF177" s="211" t="str">
        <f>IFERROR(N177/SUM(N177:Q177), "")</f>
        <v/>
      </c>
      <c r="AG177" s="211" t="str">
        <f>IFERROR(1-AF177,"")</f>
        <v/>
      </c>
      <c r="AH177" s="211"/>
      <c r="AI177" s="211"/>
      <c r="AJ177" s="210">
        <f>IFERROR($AD177*92,"")</f>
        <v>0</v>
      </c>
      <c r="AK177" s="210">
        <f>IFERROR($AD177*61,"")</f>
        <v>0</v>
      </c>
      <c r="AL177" s="210">
        <f>IFERROR($AD177*31,"")</f>
        <v>0</v>
      </c>
      <c r="AM177" s="210">
        <f>IFERROR($AD177*15,"")</f>
        <v>0</v>
      </c>
      <c r="AN177" s="232"/>
      <c r="AO177" s="265"/>
      <c r="AP177" s="265"/>
      <c r="AQ177" s="265"/>
      <c r="AR177" s="270"/>
      <c r="AT177" s="210">
        <f>IFERROR($AD177*31,"")</f>
        <v>0</v>
      </c>
      <c r="AU177" s="210">
        <f>IFERROR($AD177*20,"")</f>
        <v>0</v>
      </c>
      <c r="AV177" s="210">
        <f>IFERROR($AD177*15,"")</f>
        <v>0</v>
      </c>
      <c r="AW177" s="213" t="s">
        <v>529</v>
      </c>
      <c r="AY177" s="213" t="str">
        <f t="shared" si="104"/>
        <v>High Stock</v>
      </c>
      <c r="AZ177" s="213" t="str">
        <f t="shared" si="104"/>
        <v>High Stock</v>
      </c>
      <c r="BA177" s="213" t="str">
        <f t="shared" si="104"/>
        <v>High Stock</v>
      </c>
      <c r="BC177" s="191">
        <f>IF(IFERROR($I177+$K177-AT177,0)&lt;=0,0,IFERROR($I177+$K177-AT177,0))</f>
        <v>413.4</v>
      </c>
      <c r="BD177" s="191">
        <f>IF(IFERROR($I177+$K177-AU177,0)&lt;=0,0,IFERROR($I177+$K177-AU177,0))</f>
        <v>413.4</v>
      </c>
      <c r="BE177" s="191">
        <f>IF(IFERROR($I177+$K177-AV177,0)&lt;=0, 0,IFERROR($I177+$K177-AV177,0))</f>
        <v>413.4</v>
      </c>
      <c r="BF177" s="143" t="str">
        <f>IF(ISTEXT('IMO 2020_Operator''s Comment'!BF178),'IMO 2020_Operator''s Comment'!BF178,"")</f>
        <v>Will Be out of Commercial Management after this voyage</v>
      </c>
      <c r="BH177" s="289"/>
      <c r="BI177" s="289"/>
      <c r="BJ177" s="289"/>
      <c r="BK177" s="289"/>
      <c r="BL177" s="289"/>
      <c r="BM177" s="289"/>
      <c r="BN177" s="289"/>
      <c r="BO177" s="289"/>
      <c r="BP177" s="289"/>
      <c r="BQ177" s="289"/>
      <c r="BR177" s="289"/>
      <c r="BS177" s="289"/>
      <c r="BT177" s="289"/>
      <c r="BU177" s="289"/>
      <c r="BV177" s="289"/>
      <c r="BX177" s="289"/>
      <c r="BY177" s="289"/>
      <c r="BZ177" s="289"/>
      <c r="CA177" s="289"/>
      <c r="CB177" s="289"/>
      <c r="CC177" s="289"/>
      <c r="CG177" s="192">
        <f t="shared" si="67"/>
        <v>0</v>
      </c>
      <c r="CH177" s="192">
        <f>INDEX('[2]Tank Cleaning Status'!$P:$P, MATCH(E177,'[2]Tank Cleaning Status'!$E:$E,0))</f>
        <v>0</v>
      </c>
      <c r="CI177" s="192">
        <f t="shared" si="68"/>
        <v>0</v>
      </c>
      <c r="CJ177" s="192">
        <f>INDEX('[2]Tank Cleaning Status'!$R:$R, MATCH(E177,'[2]Tank Cleaning Status'!$E:$E,0))</f>
        <v>0</v>
      </c>
      <c r="CK177" s="192">
        <f t="shared" si="69"/>
        <v>0</v>
      </c>
      <c r="CL177" s="192">
        <f>INDEX('[2]Tank Cleaning Status'!$T:$T, MATCH(E177,'[2]Tank Cleaning Status'!$E:$E,0))</f>
        <v>0</v>
      </c>
      <c r="CM177" s="192">
        <f t="shared" si="70"/>
        <v>0</v>
      </c>
      <c r="CN177" s="192">
        <f>INDEX('[2]Tank Cleaning Status'!$V:$V, MATCH(E177,'[2]Tank Cleaning Status'!$E:$E,0))</f>
        <v>0</v>
      </c>
      <c r="CO177" s="192">
        <f t="shared" si="71"/>
        <v>0</v>
      </c>
      <c r="CP177" s="192">
        <f>INDEX('[2]Tank Cleaning Status'!$X:$X, MATCH(E177,'[2]Tank Cleaning Status'!$E:$E,0))</f>
        <v>0</v>
      </c>
      <c r="CQ177" s="213"/>
      <c r="CR177" s="192">
        <f t="shared" si="72"/>
        <v>0</v>
      </c>
      <c r="CS177" s="192">
        <f>INDEX('[2]Tank Cleaning Status'!$AA:$AA, MATCH(E177,'[2]Tank Cleaning Status'!$E:$E,0))</f>
        <v>0</v>
      </c>
      <c r="CT177" s="192">
        <f t="shared" si="73"/>
        <v>0</v>
      </c>
      <c r="CU177" s="192">
        <f>INDEX('[2]Tank Cleaning Status'!$AC:$AC, MATCH(E177,'[2]Tank Cleaning Status'!$E:$E,0))</f>
        <v>0</v>
      </c>
      <c r="CV177" s="213"/>
      <c r="CW177" s="192">
        <f t="shared" si="74"/>
        <v>0</v>
      </c>
      <c r="CX177" s="192">
        <f>INDEX('[2]Tank Cleaning Status'!$AF:$AF, MATCH(E177,'[2]Tank Cleaning Status'!$E:$E,0))</f>
        <v>0</v>
      </c>
      <c r="CY177" s="192">
        <f t="shared" si="75"/>
        <v>0</v>
      </c>
      <c r="CZ177" s="192">
        <f>INDEX('[2]Tank Cleaning Status'!$AH:$AH, MATCH(E177,'[2]Tank Cleaning Status'!$E:$E,0))</f>
        <v>0</v>
      </c>
      <c r="DA177" s="192"/>
      <c r="DB177" s="192">
        <f>INDEX('[2]Tank Cleaning Status'!$AJ:$AJ, MATCH(E177,'[2]Tank Cleaning Status'!$E:$E,0))</f>
        <v>0</v>
      </c>
    </row>
    <row r="178" spans="1:106" s="223" customFormat="1" ht="26.25" x14ac:dyDescent="0.25">
      <c r="A178" s="250"/>
      <c r="B178" s="250" t="s">
        <v>475</v>
      </c>
      <c r="C178" s="144" t="s">
        <v>382</v>
      </c>
      <c r="D178" s="144">
        <v>9524994</v>
      </c>
      <c r="E178" s="145" t="s">
        <v>935</v>
      </c>
      <c r="F178" s="145"/>
      <c r="G178" s="240"/>
      <c r="H178" s="236">
        <f>IFERROR(INDEX(RemainingOnBoard_RAW!U:U,MATCH('IMO 2020_Operator''s Comment'!D178,RemainingOnBoard_RAW!B:B,0))," ")</f>
        <v>43780.75</v>
      </c>
      <c r="I178" s="186">
        <f>IFERROR(INDEX(RemainingOnBoard_RAW!V:V,MATCH('IMO 2020_Operator''s Comment'!D178,RemainingOnBoard_RAW!B:B,0))," ")</f>
        <v>545.1</v>
      </c>
      <c r="J178" s="222">
        <f>IFERROR(INDEX(RemainingOnBoard_RAW!W:W,MATCH('IMO 2020_Operator''s Comment'!D178,RemainingOnBoard_RAW!B:B,0)),"")</f>
        <v>0</v>
      </c>
      <c r="K178" s="222">
        <f>IFERROR(INDEX(RemainingOnBoard_RAW!X:X,MATCH('IMO 2020_Operator''s Comment'!D178,RemainingOnBoard_RAW!B:B,0)),"")</f>
        <v>0</v>
      </c>
      <c r="L178" s="222">
        <f>IFERROR(INDEX(RemainingOnBoard_RAW!Y:Y,MATCH('IMO 2020_Operator''s Comment'!D178,RemainingOnBoard_RAW!B:B,0)),"")</f>
        <v>390.5</v>
      </c>
      <c r="M178" s="222"/>
      <c r="N178" s="222">
        <f>IFERROR(INDEX(RemainingOnBoard_RAW!AJ:AJ,MATCH('IMO 2020_Operator''s Comment'!D178,RemainingOnBoard_RAW!B:B,0))," ")</f>
        <v>5956.91</v>
      </c>
      <c r="O178" s="222">
        <f>IFERROR(INDEX(RemainingOnBoard_RAW!AK:AK,MATCH('IMO 2020_Operator''s Comment'!D178,RemainingOnBoard_RAW!B:B,0))," ")</f>
        <v>0</v>
      </c>
      <c r="P178" s="222">
        <f>IFERROR(INDEX(RemainingOnBoard_RAW!AL:AL,MATCH('IMO 2020_Operator''s Comment'!D178,RemainingOnBoard_RAW!B:B,0))," ")</f>
        <v>0</v>
      </c>
      <c r="Q178" s="222">
        <f>IFERROR(INDEX(RemainingOnBoard_RAW!AM:AM,MATCH('IMO 2020_Operator''s Comment'!D178,RemainingOnBoard_RAW!B:B,0))," ")</f>
        <v>810.86</v>
      </c>
      <c r="S178" s="225">
        <v>0.5</v>
      </c>
      <c r="T178" s="225">
        <v>2.5000000000000001E-2</v>
      </c>
      <c r="U178" s="225">
        <v>0.15</v>
      </c>
      <c r="V178" s="225">
        <v>0.32500000000000001</v>
      </c>
      <c r="X178" s="226" t="e">
        <f>INDEX('LR2 &amp; Afra'!N:N,MATCH('IMO 2020_Operator''s Comment'!E178,'LR2 &amp; Afra'!B:B,0))</f>
        <v>#N/A</v>
      </c>
      <c r="Y178" s="226" t="e">
        <f>INDEX('LR2 &amp; Afra'!O:O,MATCH('IMO 2020_Operator''s Comment'!E178,'LR2 &amp; Afra'!B:B,0))</f>
        <v>#N/A</v>
      </c>
      <c r="Z178" s="226" t="e">
        <f>INDEX('LR2 &amp; Afra'!P:P,MATCH('IMO 2020_Operator''s Comment'!E178,'LR2 &amp; Afra'!B:B,0))</f>
        <v>#N/A</v>
      </c>
      <c r="AA178" s="226" t="e">
        <f>INDEX('LR2 &amp; Afra'!Q:Q,MATCH('IMO 2020_Operator''s Comment'!E178,'LR2 &amp; Afra'!B:B,0))</f>
        <v>#N/A</v>
      </c>
      <c r="AB178" s="226" t="str">
        <f t="shared" si="77"/>
        <v/>
      </c>
      <c r="AC178" s="226">
        <f>IFERROR(INDEX('Monthly_Consumption _Trend'!R:R,MATCH('IMO 2020_Operator''s Comment'!D178,'Monthly_Consumption _Trend'!D:D,0))/30,"")</f>
        <v>19.856366666666666</v>
      </c>
      <c r="AD178" s="226">
        <f t="shared" si="79"/>
        <v>19.856366666666666</v>
      </c>
      <c r="AF178" s="227">
        <f t="shared" si="102"/>
        <v>0.88018800875325254</v>
      </c>
      <c r="AG178" s="227">
        <f t="shared" si="78"/>
        <v>0.11981199124674746</v>
      </c>
      <c r="AH178" s="227"/>
      <c r="AI178" s="227"/>
      <c r="AJ178" s="226">
        <f t="shared" si="80"/>
        <v>1826.7857333333334</v>
      </c>
      <c r="AK178" s="226">
        <f t="shared" si="81"/>
        <v>1211.2383666666667</v>
      </c>
      <c r="AL178" s="226">
        <f t="shared" si="82"/>
        <v>615.54736666666668</v>
      </c>
      <c r="AM178" s="226">
        <f t="shared" si="83"/>
        <v>297.84550000000002</v>
      </c>
      <c r="AN178" s="228">
        <v>5</v>
      </c>
      <c r="AO178" s="266" t="s">
        <v>943</v>
      </c>
      <c r="AP178" s="266" t="s">
        <v>944</v>
      </c>
      <c r="AQ178" s="266" t="s">
        <v>945</v>
      </c>
      <c r="AR178" s="271">
        <v>0.9</v>
      </c>
      <c r="AT178" s="226">
        <f t="shared" si="84"/>
        <v>615.54736666666668</v>
      </c>
      <c r="AU178" s="226">
        <f t="shared" si="85"/>
        <v>397.12733333333335</v>
      </c>
      <c r="AV178" s="226">
        <f t="shared" si="86"/>
        <v>297.84550000000002</v>
      </c>
      <c r="AW178" s="229" t="s">
        <v>529</v>
      </c>
      <c r="AY178" s="229" t="str">
        <f t="shared" si="63"/>
        <v>Okay</v>
      </c>
      <c r="AZ178" s="229" t="str">
        <f t="shared" si="63"/>
        <v>High Stock</v>
      </c>
      <c r="BA178" s="229" t="str">
        <f t="shared" si="63"/>
        <v>High Stock</v>
      </c>
      <c r="BC178" s="191">
        <f t="shared" si="87"/>
        <v>0</v>
      </c>
      <c r="BD178" s="191">
        <f t="shared" si="87"/>
        <v>147.97266666666667</v>
      </c>
      <c r="BE178" s="191">
        <f t="shared" si="88"/>
        <v>247.25450000000001</v>
      </c>
      <c r="BF178" s="295" t="s">
        <v>906</v>
      </c>
      <c r="BH178" s="290">
        <v>231.8</v>
      </c>
      <c r="BI178" s="286" t="s">
        <v>612</v>
      </c>
      <c r="BJ178" s="290">
        <v>241.3</v>
      </c>
      <c r="BK178" s="286" t="s">
        <v>612</v>
      </c>
      <c r="BL178" s="290">
        <v>337.8</v>
      </c>
      <c r="BM178" s="286" t="s">
        <v>613</v>
      </c>
      <c r="BN178" s="290">
        <v>377.6</v>
      </c>
      <c r="BO178" s="286" t="s">
        <v>612</v>
      </c>
      <c r="BP178" s="290">
        <v>785.1</v>
      </c>
      <c r="BQ178" s="286" t="s">
        <v>612</v>
      </c>
      <c r="BR178" s="290"/>
      <c r="BS178" s="290">
        <v>44.9</v>
      </c>
      <c r="BT178" s="286" t="s">
        <v>612</v>
      </c>
      <c r="BU178" s="290">
        <v>44.9</v>
      </c>
      <c r="BV178" s="286" t="s">
        <v>613</v>
      </c>
      <c r="BX178" s="290">
        <v>32.200000000000003</v>
      </c>
      <c r="BY178" s="286" t="s">
        <v>612</v>
      </c>
      <c r="BZ178" s="290">
        <v>32.200000000000003</v>
      </c>
      <c r="CA178" s="286" t="s">
        <v>613</v>
      </c>
      <c r="CB178" s="290"/>
      <c r="CC178" s="290"/>
      <c r="CG178" s="192">
        <f t="shared" si="67"/>
        <v>0</v>
      </c>
      <c r="CH178" s="192" t="str">
        <f>INDEX('[2]Tank Cleaning Status'!$P:$P, MATCH(E178,'[2]Tank Cleaning Status'!$E:$E,0))</f>
        <v>No</v>
      </c>
      <c r="CI178" s="192">
        <f t="shared" si="68"/>
        <v>0</v>
      </c>
      <c r="CJ178" s="192" t="str">
        <f>INDEX('[2]Tank Cleaning Status'!$R:$R, MATCH(E178,'[2]Tank Cleaning Status'!$E:$E,0))</f>
        <v>No</v>
      </c>
      <c r="CK178" s="192">
        <f t="shared" si="69"/>
        <v>0</v>
      </c>
      <c r="CL178" s="192" t="str">
        <f>INDEX('[2]Tank Cleaning Status'!$T:$T, MATCH(E178,'[2]Tank Cleaning Status'!$E:$E,0))</f>
        <v>Yes</v>
      </c>
      <c r="CM178" s="192">
        <f t="shared" si="70"/>
        <v>0</v>
      </c>
      <c r="CN178" s="192" t="str">
        <f>INDEX('[2]Tank Cleaning Status'!$V:$V, MATCH(E178,'[2]Tank Cleaning Status'!$E:$E,0))</f>
        <v>No</v>
      </c>
      <c r="CO178" s="192">
        <f t="shared" si="71"/>
        <v>0</v>
      </c>
      <c r="CP178" s="192" t="str">
        <f>INDEX('[2]Tank Cleaning Status'!$X:$X, MATCH(E178,'[2]Tank Cleaning Status'!$E:$E,0))</f>
        <v>No</v>
      </c>
      <c r="CQ178" s="229"/>
      <c r="CR178" s="192">
        <f t="shared" si="72"/>
        <v>0</v>
      </c>
      <c r="CS178" s="192" t="str">
        <f>INDEX('[2]Tank Cleaning Status'!$AA:$AA, MATCH(E178,'[2]Tank Cleaning Status'!$E:$E,0))</f>
        <v>No</v>
      </c>
      <c r="CT178" s="192">
        <f t="shared" si="73"/>
        <v>0</v>
      </c>
      <c r="CU178" s="192" t="str">
        <f>INDEX('[2]Tank Cleaning Status'!$AC:$AC, MATCH(E178,'[2]Tank Cleaning Status'!$E:$E,0))</f>
        <v>Yes</v>
      </c>
      <c r="CV178" s="229"/>
      <c r="CW178" s="192">
        <f t="shared" si="74"/>
        <v>0</v>
      </c>
      <c r="CX178" s="192" t="str">
        <f>INDEX('[2]Tank Cleaning Status'!$AF:$AF, MATCH(E178,'[2]Tank Cleaning Status'!$E:$E,0))</f>
        <v>No</v>
      </c>
      <c r="CY178" s="192">
        <f t="shared" si="75"/>
        <v>0</v>
      </c>
      <c r="CZ178" s="192" t="str">
        <f>INDEX('[2]Tank Cleaning Status'!$AH:$AH, MATCH(E178,'[2]Tank Cleaning Status'!$E:$E,0))</f>
        <v>Yes</v>
      </c>
      <c r="DA178" s="192"/>
      <c r="DB178" s="192">
        <f>INDEX('[2]Tank Cleaning Status'!$AJ:$AJ, MATCH(E178,'[2]Tank Cleaning Status'!$E:$E,0))</f>
        <v>0</v>
      </c>
    </row>
    <row r="179" spans="1:106" s="223" customFormat="1" ht="26.25" x14ac:dyDescent="0.25">
      <c r="A179" s="250" t="str">
        <f>INDEX('[4]Handy -MR - LR2 Operators'!$H:$H,MATCH(E179,'[4]Handy -MR - LR2 Operators'!$B:$B,0))</f>
        <v>SBH</v>
      </c>
      <c r="B179" s="250" t="s">
        <v>475</v>
      </c>
      <c r="C179" s="144" t="s">
        <v>382</v>
      </c>
      <c r="D179" s="144">
        <v>9315446</v>
      </c>
      <c r="E179" s="145" t="s">
        <v>477</v>
      </c>
      <c r="F179" s="145"/>
      <c r="G179" s="240"/>
      <c r="H179" s="236">
        <f>IFERROR(INDEX(RemainingOnBoard_RAW!U:U,MATCH('IMO 2020_Operator''s Comment'!D179,RemainingOnBoard_RAW!B:B,0))," ")</f>
        <v>43781.166666666664</v>
      </c>
      <c r="I179" s="186">
        <f>IFERROR(INDEX(RemainingOnBoard_RAW!V:V,MATCH('IMO 2020_Operator''s Comment'!D179,RemainingOnBoard_RAW!B:B,0))," ")</f>
        <v>1215</v>
      </c>
      <c r="J179" s="222">
        <f>IFERROR(INDEX(RemainingOnBoard_RAW!W:W,MATCH('IMO 2020_Operator''s Comment'!D179,RemainingOnBoard_RAW!B:B,0)),"")</f>
        <v>0</v>
      </c>
      <c r="K179" s="222">
        <f>IFERROR(INDEX(RemainingOnBoard_RAW!X:X,MATCH('IMO 2020_Operator''s Comment'!D179,RemainingOnBoard_RAW!B:B,0)),"")</f>
        <v>0</v>
      </c>
      <c r="L179" s="222">
        <f>IFERROR(INDEX(RemainingOnBoard_RAW!Y:Y,MATCH('IMO 2020_Operator''s Comment'!D179,RemainingOnBoard_RAW!B:B,0)),"")</f>
        <v>320</v>
      </c>
      <c r="M179" s="222"/>
      <c r="N179" s="222">
        <f>IFERROR(INDEX(RemainingOnBoard_RAW!AJ:AJ,MATCH('IMO 2020_Operator''s Comment'!D179,RemainingOnBoard_RAW!B:B,0))," ")</f>
        <v>5475.48</v>
      </c>
      <c r="O179" s="222">
        <f>IFERROR(INDEX(RemainingOnBoard_RAW!AK:AK,MATCH('IMO 2020_Operator''s Comment'!D179,RemainingOnBoard_RAW!B:B,0))," ")</f>
        <v>0</v>
      </c>
      <c r="P179" s="222">
        <f>IFERROR(INDEX(RemainingOnBoard_RAW!AL:AL,MATCH('IMO 2020_Operator''s Comment'!D179,RemainingOnBoard_RAW!B:B,0))," ")</f>
        <v>0</v>
      </c>
      <c r="Q179" s="222">
        <f>IFERROR(INDEX(RemainingOnBoard_RAW!AM:AM,MATCH('IMO 2020_Operator''s Comment'!D179,RemainingOnBoard_RAW!B:B,0))," ")</f>
        <v>553.08000000000004</v>
      </c>
      <c r="S179" s="225">
        <v>0.5</v>
      </c>
      <c r="T179" s="225">
        <v>2.5000000000000001E-2</v>
      </c>
      <c r="U179" s="225">
        <v>0.15</v>
      </c>
      <c r="V179" s="225">
        <v>0.32500000000000001</v>
      </c>
      <c r="X179" s="226">
        <f>INDEX('LR2 &amp; Afra'!N:N,MATCH('IMO 2020_Operator''s Comment'!E179,'LR2 &amp; Afra'!B:B,0))</f>
        <v>4.5</v>
      </c>
      <c r="Y179" s="226">
        <f>INDEX('LR2 &amp; Afra'!O:O,MATCH('IMO 2020_Operator''s Comment'!E179,'LR2 &amp; Afra'!B:B,0))</f>
        <v>53.3</v>
      </c>
      <c r="Z179" s="226">
        <f>INDEX('LR2 &amp; Afra'!P:P,MATCH('IMO 2020_Operator''s Comment'!E179,'LR2 &amp; Afra'!B:B,0))</f>
        <v>33.9</v>
      </c>
      <c r="AA179" s="226">
        <f>INDEX('LR2 &amp; Afra'!Q:Q,MATCH('IMO 2020_Operator''s Comment'!E179,'LR2 &amp; Afra'!B:B,0))</f>
        <v>39.6</v>
      </c>
      <c r="AB179" s="226">
        <f t="shared" si="77"/>
        <v>21.537500000000001</v>
      </c>
      <c r="AC179" s="226">
        <f>IFERROR(INDEX('Monthly_Consumption _Trend'!R:R,MATCH('IMO 2020_Operator''s Comment'!D179,'Monthly_Consumption _Trend'!D:D,0))/30,"")</f>
        <v>18.090266666666665</v>
      </c>
      <c r="AD179" s="226">
        <f t="shared" si="79"/>
        <v>18.090266666666665</v>
      </c>
      <c r="AF179" s="227">
        <f t="shared" si="102"/>
        <v>0.9082566981169633</v>
      </c>
      <c r="AG179" s="227">
        <f t="shared" si="78"/>
        <v>9.1743301883036699E-2</v>
      </c>
      <c r="AH179" s="227"/>
      <c r="AI179" s="227"/>
      <c r="AJ179" s="226">
        <f t="shared" si="80"/>
        <v>1664.3045333333332</v>
      </c>
      <c r="AK179" s="226">
        <f t="shared" si="81"/>
        <v>1103.5062666666665</v>
      </c>
      <c r="AL179" s="226">
        <f t="shared" si="82"/>
        <v>560.79826666666656</v>
      </c>
      <c r="AM179" s="226">
        <f t="shared" si="83"/>
        <v>271.35399999999998</v>
      </c>
      <c r="AN179" s="228">
        <v>5</v>
      </c>
      <c r="AO179" s="266" t="str">
        <f>INDEX([1]LR2!$D:$D,MATCH(E179,[1]LR2!$B:$B,0))</f>
        <v>5 pcs. 706,1/ 642,9/ 456,4/ 641,6/ 592,3</v>
      </c>
      <c r="AP179" s="266" t="str">
        <f>INDEX([1]LR2!$E:$E,MATCH(E179,[1]LR2!$B:$B,0))</f>
        <v>1 pc. 91,7</v>
      </c>
      <c r="AQ179" s="266" t="str">
        <f>INDEX([1]LR2!$F:$F,MATCH(E179,[1]LR2!$B:$B,0))</f>
        <v>1 pc. 91,7</v>
      </c>
      <c r="AR179" s="271">
        <f>INDEX([1]LR2!$J:$J,MATCH(E179,[1]LR2!$B:$B,0))</f>
        <v>0.95</v>
      </c>
      <c r="AT179" s="226">
        <f t="shared" si="84"/>
        <v>560.79826666666656</v>
      </c>
      <c r="AU179" s="226">
        <f t="shared" si="85"/>
        <v>361.80533333333329</v>
      </c>
      <c r="AV179" s="226">
        <f t="shared" si="86"/>
        <v>271.35399999999998</v>
      </c>
      <c r="AW179" s="229" t="s">
        <v>529</v>
      </c>
      <c r="AY179" s="229" t="str">
        <f t="shared" si="63"/>
        <v>High Stock</v>
      </c>
      <c r="AZ179" s="229" t="str">
        <f t="shared" si="63"/>
        <v>High Stock</v>
      </c>
      <c r="BA179" s="229" t="str">
        <f t="shared" si="63"/>
        <v>High Stock</v>
      </c>
      <c r="BC179" s="191">
        <f t="shared" si="87"/>
        <v>654.20173333333344</v>
      </c>
      <c r="BD179" s="191">
        <f t="shared" si="87"/>
        <v>853.19466666666676</v>
      </c>
      <c r="BE179" s="191">
        <f t="shared" si="88"/>
        <v>943.64599999999996</v>
      </c>
      <c r="BF179" s="295"/>
      <c r="BH179" s="290">
        <v>706.1</v>
      </c>
      <c r="BI179" s="286" t="s">
        <v>613</v>
      </c>
      <c r="BJ179" s="290">
        <v>642.9</v>
      </c>
      <c r="BK179" s="286" t="s">
        <v>613</v>
      </c>
      <c r="BL179" s="290">
        <v>456.4</v>
      </c>
      <c r="BM179" s="286" t="s">
        <v>613</v>
      </c>
      <c r="BN179" s="290">
        <v>641.6</v>
      </c>
      <c r="BO179" s="286" t="s">
        <v>613</v>
      </c>
      <c r="BP179" s="290">
        <v>592.29999999999995</v>
      </c>
      <c r="BQ179" s="286" t="s">
        <v>613</v>
      </c>
      <c r="BR179" s="290"/>
      <c r="BS179" s="290">
        <v>91.7</v>
      </c>
      <c r="BT179" s="286" t="s">
        <v>613</v>
      </c>
      <c r="BU179" s="290"/>
      <c r="BV179" s="290"/>
      <c r="BX179" s="290">
        <v>91.7</v>
      </c>
      <c r="BY179" s="286" t="s">
        <v>612</v>
      </c>
      <c r="BZ179" s="290"/>
      <c r="CA179" s="290"/>
      <c r="CB179" s="290"/>
      <c r="CC179" s="290"/>
      <c r="CG179" s="192">
        <f t="shared" si="67"/>
        <v>0</v>
      </c>
      <c r="CH179" s="192" t="str">
        <f>INDEX('[2]Tank Cleaning Status'!$P:$P, MATCH(E179,'[2]Tank Cleaning Status'!$E:$E,0))</f>
        <v>Yes</v>
      </c>
      <c r="CI179" s="192">
        <f t="shared" si="68"/>
        <v>0</v>
      </c>
      <c r="CJ179" s="192" t="str">
        <f>INDEX('[2]Tank Cleaning Status'!$R:$R, MATCH(E179,'[2]Tank Cleaning Status'!$E:$E,0))</f>
        <v>Yes</v>
      </c>
      <c r="CK179" s="192">
        <f t="shared" si="69"/>
        <v>0</v>
      </c>
      <c r="CL179" s="192" t="str">
        <f>INDEX('[2]Tank Cleaning Status'!$T:$T, MATCH(E179,'[2]Tank Cleaning Status'!$E:$E,0))</f>
        <v>Yes</v>
      </c>
      <c r="CM179" s="192">
        <f t="shared" si="70"/>
        <v>0</v>
      </c>
      <c r="CN179" s="192" t="str">
        <f>INDEX('[2]Tank Cleaning Status'!$V:$V, MATCH(E179,'[2]Tank Cleaning Status'!$E:$E,0))</f>
        <v>Yes</v>
      </c>
      <c r="CO179" s="192">
        <f t="shared" si="71"/>
        <v>0</v>
      </c>
      <c r="CP179" s="192" t="str">
        <f>INDEX('[2]Tank Cleaning Status'!$X:$X, MATCH(E179,'[2]Tank Cleaning Status'!$E:$E,0))</f>
        <v>Yes</v>
      </c>
      <c r="CQ179" s="229"/>
      <c r="CR179" s="192">
        <f t="shared" si="72"/>
        <v>0</v>
      </c>
      <c r="CS179" s="192" t="str">
        <f>INDEX('[2]Tank Cleaning Status'!$AA:$AA, MATCH(E179,'[2]Tank Cleaning Status'!$E:$E,0))</f>
        <v>Yes</v>
      </c>
      <c r="CT179" s="192">
        <f t="shared" si="73"/>
        <v>0</v>
      </c>
      <c r="CU179" s="192">
        <f>INDEX('[2]Tank Cleaning Status'!$AC:$AC, MATCH(E179,'[2]Tank Cleaning Status'!$E:$E,0))</f>
        <v>0</v>
      </c>
      <c r="CV179" s="229"/>
      <c r="CW179" s="192">
        <f t="shared" si="74"/>
        <v>0</v>
      </c>
      <c r="CX179" s="192" t="str">
        <f>INDEX('[2]Tank Cleaning Status'!$AF:$AF, MATCH(E179,'[2]Tank Cleaning Status'!$E:$E,0))</f>
        <v>No</v>
      </c>
      <c r="CY179" s="192">
        <f t="shared" si="75"/>
        <v>0</v>
      </c>
      <c r="CZ179" s="192">
        <f>INDEX('[2]Tank Cleaning Status'!$AH:$AH, MATCH(E179,'[2]Tank Cleaning Status'!$E:$E,0))</f>
        <v>0</v>
      </c>
      <c r="DA179" s="192"/>
      <c r="DB179" s="192">
        <f>INDEX('[2]Tank Cleaning Status'!$AJ:$AJ, MATCH(E179,'[2]Tank Cleaning Status'!$E:$E,0))</f>
        <v>0</v>
      </c>
    </row>
    <row r="180" spans="1:106" s="223" customFormat="1" ht="26.25" x14ac:dyDescent="0.25">
      <c r="A180" s="250" t="str">
        <f>INDEX('[4]Handy -MR - LR2 Operators'!$H:$H,MATCH(E180,'[4]Handy -MR - LR2 Operators'!$B:$B,0))</f>
        <v>VPS</v>
      </c>
      <c r="B180" s="250" t="s">
        <v>475</v>
      </c>
      <c r="C180" s="144" t="s">
        <v>382</v>
      </c>
      <c r="D180" s="144">
        <v>9315458</v>
      </c>
      <c r="E180" s="145" t="s">
        <v>473</v>
      </c>
      <c r="F180" s="145"/>
      <c r="G180" s="240"/>
      <c r="H180" s="236">
        <f>IFERROR(INDEX(RemainingOnBoard_RAW!U:U,MATCH('IMO 2020_Operator''s Comment'!D180,RemainingOnBoard_RAW!B:B,0))," ")</f>
        <v>43780.416666666664</v>
      </c>
      <c r="I180" s="186">
        <f>IFERROR(INDEX(RemainingOnBoard_RAW!V:V,MATCH('IMO 2020_Operator''s Comment'!D180,RemainingOnBoard_RAW!B:B,0))," ")</f>
        <v>282</v>
      </c>
      <c r="J180" s="222">
        <f>IFERROR(INDEX(RemainingOnBoard_RAW!W:W,MATCH('IMO 2020_Operator''s Comment'!D180,RemainingOnBoard_RAW!B:B,0)),"")</f>
        <v>0</v>
      </c>
      <c r="K180" s="222">
        <f>IFERROR(INDEX(RemainingOnBoard_RAW!X:X,MATCH('IMO 2020_Operator''s Comment'!D180,RemainingOnBoard_RAW!B:B,0)),"")</f>
        <v>0</v>
      </c>
      <c r="L180" s="222">
        <f>IFERROR(INDEX(RemainingOnBoard_RAW!Y:Y,MATCH('IMO 2020_Operator''s Comment'!D180,RemainingOnBoard_RAW!B:B,0)),"")</f>
        <v>328.1</v>
      </c>
      <c r="M180" s="222"/>
      <c r="N180" s="222">
        <f>IFERROR(INDEX(RemainingOnBoard_RAW!AJ:AJ,MATCH('IMO 2020_Operator''s Comment'!D180,RemainingOnBoard_RAW!B:B,0))," ")</f>
        <v>7888.52</v>
      </c>
      <c r="O180" s="222">
        <f>IFERROR(INDEX(RemainingOnBoard_RAW!AK:AK,MATCH('IMO 2020_Operator''s Comment'!D180,RemainingOnBoard_RAW!B:B,0))," ")</f>
        <v>0</v>
      </c>
      <c r="P180" s="222">
        <f>IFERROR(INDEX(RemainingOnBoard_RAW!AL:AL,MATCH('IMO 2020_Operator''s Comment'!D180,RemainingOnBoard_RAW!B:B,0))," ")</f>
        <v>0</v>
      </c>
      <c r="Q180" s="222">
        <f>IFERROR(INDEX(RemainingOnBoard_RAW!AM:AM,MATCH('IMO 2020_Operator''s Comment'!D180,RemainingOnBoard_RAW!B:B,0))," ")</f>
        <v>239.5</v>
      </c>
      <c r="S180" s="225">
        <v>0.5</v>
      </c>
      <c r="T180" s="225">
        <v>2.5000000000000001E-2</v>
      </c>
      <c r="U180" s="225">
        <v>0.15</v>
      </c>
      <c r="V180" s="225">
        <v>0.32500000000000001</v>
      </c>
      <c r="X180" s="226">
        <f>INDEX('LR2 &amp; Afra'!N:N,MATCH('IMO 2020_Operator''s Comment'!E180,'LR2 &amp; Afra'!B:B,0))</f>
        <v>5.7</v>
      </c>
      <c r="Y180" s="226">
        <f>INDEX('LR2 &amp; Afra'!O:O,MATCH('IMO 2020_Operator''s Comment'!E180,'LR2 &amp; Afra'!B:B,0))</f>
        <v>54.4</v>
      </c>
      <c r="Z180" s="226">
        <f>INDEX('LR2 &amp; Afra'!P:P,MATCH('IMO 2020_Operator''s Comment'!E180,'LR2 &amp; Afra'!B:B,0))</f>
        <v>35</v>
      </c>
      <c r="AA180" s="226">
        <f>INDEX('LR2 &amp; Afra'!Q:Q,MATCH('IMO 2020_Operator''s Comment'!E180,'LR2 &amp; Afra'!B:B,0))</f>
        <v>41.3</v>
      </c>
      <c r="AB180" s="226">
        <f t="shared" si="77"/>
        <v>22.8825</v>
      </c>
      <c r="AC180" s="226">
        <f>IFERROR(INDEX('Monthly_Consumption _Trend'!R:R,MATCH('IMO 2020_Operator''s Comment'!D180,'Monthly_Consumption _Trend'!D:D,0))/30,"")</f>
        <v>25.122066666666669</v>
      </c>
      <c r="AD180" s="226">
        <f t="shared" si="79"/>
        <v>22.8825</v>
      </c>
      <c r="AF180" s="227">
        <f t="shared" si="102"/>
        <v>0.97053402919776277</v>
      </c>
      <c r="AG180" s="227">
        <f t="shared" si="78"/>
        <v>2.9465970802237229E-2</v>
      </c>
      <c r="AH180" s="227"/>
      <c r="AI180" s="227"/>
      <c r="AJ180" s="226">
        <f t="shared" si="80"/>
        <v>2105.19</v>
      </c>
      <c r="AK180" s="226">
        <f t="shared" si="81"/>
        <v>1395.8325</v>
      </c>
      <c r="AL180" s="226">
        <f t="shared" si="82"/>
        <v>709.35749999999996</v>
      </c>
      <c r="AM180" s="226">
        <f t="shared" si="83"/>
        <v>343.23750000000001</v>
      </c>
      <c r="AN180" s="228">
        <v>5</v>
      </c>
      <c r="AO180" s="266" t="str">
        <f>INDEX([1]LR2!$D:$D,MATCH(E180,[1]LR2!$B:$B,0))</f>
        <v>5 pcs. 706,1/ 642,9/ 456,4/ 641,6/ 592,3</v>
      </c>
      <c r="AP180" s="266" t="str">
        <f>INDEX([1]LR2!$E:$E,MATCH(E180,[1]LR2!$B:$B,0))</f>
        <v>1 pc. 91,7</v>
      </c>
      <c r="AQ180" s="266" t="str">
        <f>INDEX([1]LR2!$F:$F,MATCH(E180,[1]LR2!$B:$B,0))</f>
        <v>1 pc. 91,7</v>
      </c>
      <c r="AR180" s="271">
        <f>INDEX([1]LR2!$J:$J,MATCH(E180,[1]LR2!$B:$B,0))</f>
        <v>0.95</v>
      </c>
      <c r="AT180" s="226">
        <f t="shared" si="84"/>
        <v>709.35749999999996</v>
      </c>
      <c r="AU180" s="226">
        <f t="shared" si="85"/>
        <v>457.65</v>
      </c>
      <c r="AV180" s="226">
        <f t="shared" si="86"/>
        <v>343.23750000000001</v>
      </c>
      <c r="AW180" s="229" t="s">
        <v>529</v>
      </c>
      <c r="AY180" s="229" t="str">
        <f t="shared" si="63"/>
        <v>Okay</v>
      </c>
      <c r="AZ180" s="229" t="str">
        <f t="shared" si="63"/>
        <v>Okay</v>
      </c>
      <c r="BA180" s="229" t="str">
        <f t="shared" si="63"/>
        <v>Okay</v>
      </c>
      <c r="BC180" s="191">
        <f t="shared" si="87"/>
        <v>0</v>
      </c>
      <c r="BD180" s="191">
        <f t="shared" si="87"/>
        <v>0</v>
      </c>
      <c r="BE180" s="191">
        <f t="shared" si="88"/>
        <v>0</v>
      </c>
      <c r="BF180" s="295" t="s">
        <v>968</v>
      </c>
      <c r="BH180" s="290">
        <v>706.1</v>
      </c>
      <c r="BI180" s="286" t="s">
        <v>612</v>
      </c>
      <c r="BJ180" s="290">
        <v>642.9</v>
      </c>
      <c r="BK180" s="286" t="s">
        <v>613</v>
      </c>
      <c r="BL180" s="290">
        <v>456.4</v>
      </c>
      <c r="BM180" s="286" t="s">
        <v>613</v>
      </c>
      <c r="BN180" s="290">
        <v>641.6</v>
      </c>
      <c r="BO180" s="286" t="s">
        <v>612</v>
      </c>
      <c r="BP180" s="290">
        <v>592.29999999999995</v>
      </c>
      <c r="BQ180" s="286" t="s">
        <v>613</v>
      </c>
      <c r="BR180" s="290"/>
      <c r="BS180" s="290">
        <v>91.7</v>
      </c>
      <c r="BT180" s="286" t="s">
        <v>612</v>
      </c>
      <c r="BU180" s="290"/>
      <c r="BV180" s="290"/>
      <c r="BX180" s="290">
        <v>91.7</v>
      </c>
      <c r="BY180" s="286" t="s">
        <v>612</v>
      </c>
      <c r="BZ180" s="290"/>
      <c r="CA180" s="290"/>
      <c r="CB180" s="290"/>
      <c r="CC180" s="290"/>
      <c r="CG180" s="192">
        <f t="shared" si="67"/>
        <v>0</v>
      </c>
      <c r="CH180" s="192" t="str">
        <f>INDEX('[2]Tank Cleaning Status'!$P:$P, MATCH(E180,'[2]Tank Cleaning Status'!$E:$E,0))</f>
        <v>No</v>
      </c>
      <c r="CI180" s="192">
        <f t="shared" si="68"/>
        <v>0</v>
      </c>
      <c r="CJ180" s="192" t="str">
        <f>INDEX('[2]Tank Cleaning Status'!$R:$R, MATCH(E180,'[2]Tank Cleaning Status'!$E:$E,0))</f>
        <v>Yes</v>
      </c>
      <c r="CK180" s="192">
        <f t="shared" si="69"/>
        <v>0</v>
      </c>
      <c r="CL180" s="192" t="str">
        <f>INDEX('[2]Tank Cleaning Status'!$T:$T, MATCH(E180,'[2]Tank Cleaning Status'!$E:$E,0))</f>
        <v>Yes</v>
      </c>
      <c r="CM180" s="192">
        <f t="shared" si="70"/>
        <v>0</v>
      </c>
      <c r="CN180" s="192" t="str">
        <f>INDEX('[2]Tank Cleaning Status'!$V:$V, MATCH(E180,'[2]Tank Cleaning Status'!$E:$E,0))</f>
        <v>No</v>
      </c>
      <c r="CO180" s="192">
        <f t="shared" si="71"/>
        <v>0</v>
      </c>
      <c r="CP180" s="192" t="str">
        <f>INDEX('[2]Tank Cleaning Status'!$X:$X, MATCH(E180,'[2]Tank Cleaning Status'!$E:$E,0))</f>
        <v>Yes</v>
      </c>
      <c r="CQ180" s="229"/>
      <c r="CR180" s="192">
        <f t="shared" si="72"/>
        <v>0</v>
      </c>
      <c r="CS180" s="192" t="str">
        <f>INDEX('[2]Tank Cleaning Status'!$AA:$AA, MATCH(E180,'[2]Tank Cleaning Status'!$E:$E,0))</f>
        <v>No</v>
      </c>
      <c r="CT180" s="192">
        <f t="shared" si="73"/>
        <v>0</v>
      </c>
      <c r="CU180" s="192">
        <f>INDEX('[2]Tank Cleaning Status'!$AC:$AC, MATCH(E180,'[2]Tank Cleaning Status'!$E:$E,0))</f>
        <v>0</v>
      </c>
      <c r="CV180" s="229"/>
      <c r="CW180" s="192">
        <f t="shared" si="74"/>
        <v>0</v>
      </c>
      <c r="CX180" s="192" t="str">
        <f>INDEX('[2]Tank Cleaning Status'!$AF:$AF, MATCH(E180,'[2]Tank Cleaning Status'!$E:$E,0))</f>
        <v>No</v>
      </c>
      <c r="CY180" s="192">
        <f t="shared" si="75"/>
        <v>0</v>
      </c>
      <c r="CZ180" s="192">
        <f>INDEX('[2]Tank Cleaning Status'!$AH:$AH, MATCH(E180,'[2]Tank Cleaning Status'!$E:$E,0))</f>
        <v>0</v>
      </c>
      <c r="DA180" s="192"/>
      <c r="DB180" s="192">
        <f>INDEX('[2]Tank Cleaning Status'!$AJ:$AJ, MATCH(E180,'[2]Tank Cleaning Status'!$E:$E,0))</f>
        <v>0</v>
      </c>
    </row>
    <row r="181" spans="1:106" x14ac:dyDescent="0.25">
      <c r="A181" s="250" t="str">
        <f>INDEX('[4]Handy -MR - LR2 Operators'!$H:$H,MATCH(E181,'[4]Handy -MR - LR2 Operators'!$B:$B,0))</f>
        <v>VMP</v>
      </c>
      <c r="B181" s="250" t="s">
        <v>475</v>
      </c>
      <c r="C181" s="144" t="s">
        <v>670</v>
      </c>
      <c r="D181" s="144">
        <v>9410894</v>
      </c>
      <c r="E181" s="145" t="s">
        <v>543</v>
      </c>
      <c r="F181" s="145" t="str">
        <f>INDEX('[5]TC IN Sheet - CONSOLIDATED'!$C:$C,MATCH(E181,'[5]TC IN Sheet - CONSOLIDATED'!$B:$B,0))</f>
        <v>GH Prod VI LLC</v>
      </c>
      <c r="G181" s="240">
        <v>43981</v>
      </c>
      <c r="H181" s="236">
        <f>IFERROR(INDEX(RemainingOnBoard_RAW!U:U,MATCH('IMO 2020_Operator''s Comment'!D181,RemainingOnBoard_RAW!B:B,0))," ")</f>
        <v>43773.166666666664</v>
      </c>
      <c r="I181" s="186">
        <f>IFERROR(INDEX(RemainingOnBoard_RAW!V:V,MATCH('IMO 2020_Operator''s Comment'!D181,RemainingOnBoard_RAW!B:B,0))," ")</f>
        <v>122.3</v>
      </c>
      <c r="J181" s="222">
        <f>IFERROR(INDEX(RemainingOnBoard_RAW!W:W,MATCH('IMO 2020_Operator''s Comment'!D181,RemainingOnBoard_RAW!B:B,0)),"")</f>
        <v>0</v>
      </c>
      <c r="K181" s="222">
        <f>IFERROR(INDEX(RemainingOnBoard_RAW!X:X,MATCH('IMO 2020_Operator''s Comment'!D181,RemainingOnBoard_RAW!B:B,0)),"")</f>
        <v>0</v>
      </c>
      <c r="L181" s="222">
        <f>IFERROR(INDEX(RemainingOnBoard_RAW!Y:Y,MATCH('IMO 2020_Operator''s Comment'!D181,RemainingOnBoard_RAW!B:B,0)),"")</f>
        <v>218.5</v>
      </c>
      <c r="M181" s="222"/>
      <c r="N181" s="222">
        <f>IFERROR(INDEX(RemainingOnBoard_RAW!AJ:AJ,MATCH('IMO 2020_Operator''s Comment'!D181,RemainingOnBoard_RAW!B:B,0))," ")</f>
        <v>2179.83</v>
      </c>
      <c r="O181" s="222">
        <f>IFERROR(INDEX(RemainingOnBoard_RAW!AK:AK,MATCH('IMO 2020_Operator''s Comment'!D181,RemainingOnBoard_RAW!B:B,0))," ")</f>
        <v>0</v>
      </c>
      <c r="P181" s="222">
        <f>IFERROR(INDEX(RemainingOnBoard_RAW!AL:AL,MATCH('IMO 2020_Operator''s Comment'!D181,RemainingOnBoard_RAW!B:B,0))," ")</f>
        <v>0</v>
      </c>
      <c r="Q181" s="222">
        <f>IFERROR(INDEX(RemainingOnBoard_RAW!AM:AM,MATCH('IMO 2020_Operator''s Comment'!D181,RemainingOnBoard_RAW!B:B,0))," ")</f>
        <v>327.48</v>
      </c>
      <c r="R181" s="223"/>
      <c r="S181" s="225">
        <v>0.5</v>
      </c>
      <c r="T181" s="225">
        <v>2.5000000000000001E-2</v>
      </c>
      <c r="U181" s="225">
        <v>0.15</v>
      </c>
      <c r="V181" s="225">
        <v>0.32500000000000001</v>
      </c>
      <c r="W181" s="223"/>
      <c r="X181" s="226">
        <f>INDEX('LR2 &amp; Afra'!N:N,MATCH('IMO 2020_Operator''s Comment'!E181,'LR2 &amp; Afra'!B:B,0))</f>
        <v>7.3</v>
      </c>
      <c r="Y181" s="226">
        <f>INDEX('LR2 &amp; Afra'!O:O,MATCH('IMO 2020_Operator''s Comment'!E181,'LR2 &amp; Afra'!B:B,0))</f>
        <v>57.1</v>
      </c>
      <c r="Z181" s="226">
        <f>INDEX('LR2 &amp; Afra'!P:P,MATCH('IMO 2020_Operator''s Comment'!E181,'LR2 &amp; Afra'!B:B,0))</f>
        <v>37.6</v>
      </c>
      <c r="AA181" s="226">
        <f>INDEX('LR2 &amp; Afra'!Q:Q,MATCH('IMO 2020_Operator''s Comment'!E181,'LR2 &amp; Afra'!B:B,0))</f>
        <v>44.6</v>
      </c>
      <c r="AB181" s="226">
        <f t="shared" si="77"/>
        <v>25.212500000000002</v>
      </c>
      <c r="AC181" s="226">
        <f>IFERROR(INDEX('Monthly_Consumption _Trend'!R:R,MATCH('IMO 2020_Operator''s Comment'!D181,'Monthly_Consumption _Trend'!D:D,0))/30,"")</f>
        <v>24.220333333333333</v>
      </c>
      <c r="AD181" s="226">
        <f t="shared" si="79"/>
        <v>24.220333333333333</v>
      </c>
      <c r="AE181" s="223"/>
      <c r="AF181" s="227">
        <f t="shared" si="102"/>
        <v>0.86938990392093518</v>
      </c>
      <c r="AG181" s="227">
        <f t="shared" si="78"/>
        <v>0.13061009607906482</v>
      </c>
      <c r="AH181" s="227" t="s">
        <v>766</v>
      </c>
      <c r="AI181" s="227"/>
      <c r="AJ181" s="226">
        <f t="shared" si="80"/>
        <v>2228.2706666666668</v>
      </c>
      <c r="AK181" s="226">
        <f t="shared" si="81"/>
        <v>1477.4403333333332</v>
      </c>
      <c r="AL181" s="226">
        <f t="shared" si="82"/>
        <v>750.83033333333333</v>
      </c>
      <c r="AM181" s="226">
        <f t="shared" si="83"/>
        <v>363.30500000000001</v>
      </c>
      <c r="AN181" s="228">
        <v>3</v>
      </c>
      <c r="AO181" s="266" t="s">
        <v>715</v>
      </c>
      <c r="AP181" s="266">
        <v>2</v>
      </c>
      <c r="AQ181" s="266">
        <v>2</v>
      </c>
      <c r="AR181" s="271"/>
      <c r="AS181" s="223"/>
      <c r="AT181" s="226">
        <f t="shared" si="84"/>
        <v>750.83033333333333</v>
      </c>
      <c r="AU181" s="226">
        <f t="shared" si="85"/>
        <v>484.40666666666664</v>
      </c>
      <c r="AV181" s="226">
        <f t="shared" si="86"/>
        <v>363.30500000000001</v>
      </c>
      <c r="AW181" s="229" t="s">
        <v>529</v>
      </c>
      <c r="AX181" s="223"/>
      <c r="AY181" s="229" t="str">
        <f t="shared" si="63"/>
        <v>Okay</v>
      </c>
      <c r="AZ181" s="229" t="str">
        <f t="shared" si="63"/>
        <v>Okay</v>
      </c>
      <c r="BA181" s="229" t="str">
        <f t="shared" si="63"/>
        <v>Okay</v>
      </c>
      <c r="BB181" s="223"/>
      <c r="BC181" s="191">
        <f t="shared" si="87"/>
        <v>0</v>
      </c>
      <c r="BD181" s="191">
        <f t="shared" si="87"/>
        <v>0</v>
      </c>
      <c r="BE181" s="191">
        <f t="shared" si="88"/>
        <v>0</v>
      </c>
      <c r="BF181" s="295"/>
      <c r="BH181" s="290">
        <v>810</v>
      </c>
      <c r="BI181" s="286" t="s">
        <v>612</v>
      </c>
      <c r="BJ181" s="290">
        <v>309</v>
      </c>
      <c r="BK181" s="286" t="s">
        <v>612</v>
      </c>
      <c r="BL181" s="287">
        <f>BJ181</f>
        <v>309</v>
      </c>
      <c r="BM181" s="286" t="s">
        <v>612</v>
      </c>
      <c r="BN181" s="290"/>
      <c r="BO181" s="290"/>
      <c r="BP181" s="290"/>
      <c r="BQ181" s="290"/>
      <c r="BR181" s="290"/>
      <c r="BS181" s="290"/>
      <c r="BT181" s="286" t="s">
        <v>612</v>
      </c>
      <c r="BU181" s="290"/>
      <c r="BV181" s="286" t="s">
        <v>612</v>
      </c>
      <c r="BX181" s="290"/>
      <c r="BY181" s="286" t="s">
        <v>612</v>
      </c>
      <c r="BZ181" s="290"/>
      <c r="CA181" s="286" t="s">
        <v>612</v>
      </c>
      <c r="CB181" s="290"/>
      <c r="CC181" s="290"/>
      <c r="CG181" s="192">
        <f t="shared" si="67"/>
        <v>0</v>
      </c>
      <c r="CH181" s="192" t="str">
        <f>INDEX('[2]Tank Cleaning Status'!$P:$P, MATCH(E181,'[2]Tank Cleaning Status'!$E:$E,0))</f>
        <v>No</v>
      </c>
      <c r="CI181" s="192">
        <f t="shared" si="68"/>
        <v>0</v>
      </c>
      <c r="CJ181" s="192" t="str">
        <f>INDEX('[2]Tank Cleaning Status'!$R:$R, MATCH(E181,'[2]Tank Cleaning Status'!$E:$E,0))</f>
        <v>No</v>
      </c>
      <c r="CK181" s="192">
        <f t="shared" si="69"/>
        <v>0</v>
      </c>
      <c r="CL181" s="192" t="str">
        <f>INDEX('[2]Tank Cleaning Status'!$T:$T, MATCH(E181,'[2]Tank Cleaning Status'!$E:$E,0))</f>
        <v>No</v>
      </c>
      <c r="CM181" s="192">
        <f t="shared" si="70"/>
        <v>0</v>
      </c>
      <c r="CN181" s="192">
        <f>INDEX('[2]Tank Cleaning Status'!$V:$V, MATCH(E181,'[2]Tank Cleaning Status'!$E:$E,0))</f>
        <v>0</v>
      </c>
      <c r="CO181" s="192">
        <f t="shared" si="71"/>
        <v>0</v>
      </c>
      <c r="CP181" s="192">
        <f>INDEX('[2]Tank Cleaning Status'!$X:$X, MATCH(E181,'[2]Tank Cleaning Status'!$E:$E,0))</f>
        <v>0</v>
      </c>
      <c r="CQ181" s="312"/>
      <c r="CR181" s="192">
        <f t="shared" si="72"/>
        <v>0</v>
      </c>
      <c r="CS181" s="192" t="str">
        <f>INDEX('[2]Tank Cleaning Status'!$AA:$AA, MATCH(E181,'[2]Tank Cleaning Status'!$E:$E,0))</f>
        <v>No</v>
      </c>
      <c r="CT181" s="192">
        <f t="shared" si="73"/>
        <v>0</v>
      </c>
      <c r="CU181" s="192" t="str">
        <f>INDEX('[2]Tank Cleaning Status'!$AC:$AC, MATCH(E181,'[2]Tank Cleaning Status'!$E:$E,0))</f>
        <v>No</v>
      </c>
      <c r="CV181" s="312"/>
      <c r="CW181" s="192">
        <f t="shared" si="74"/>
        <v>0</v>
      </c>
      <c r="CX181" s="192" t="str">
        <f>INDEX('[2]Tank Cleaning Status'!$AF:$AF, MATCH(E181,'[2]Tank Cleaning Status'!$E:$E,0))</f>
        <v>No</v>
      </c>
      <c r="CY181" s="192">
        <f t="shared" si="75"/>
        <v>0</v>
      </c>
      <c r="CZ181" s="192" t="str">
        <f>INDEX('[2]Tank Cleaning Status'!$AH:$AH, MATCH(E181,'[2]Tank Cleaning Status'!$E:$E,0))</f>
        <v>No</v>
      </c>
      <c r="DA181" s="192"/>
      <c r="DB181" s="192">
        <f>INDEX('[2]Tank Cleaning Status'!$AJ:$AJ, MATCH(E181,'[2]Tank Cleaning Status'!$E:$E,0))</f>
        <v>0</v>
      </c>
    </row>
    <row r="182" spans="1:106" ht="44.45" customHeight="1" x14ac:dyDescent="0.25">
      <c r="BF182"/>
      <c r="BH182" s="138"/>
      <c r="BI182" s="138"/>
      <c r="BJ182" s="138"/>
      <c r="BK182" s="138"/>
      <c r="BL182" s="138"/>
      <c r="BM182" s="138"/>
      <c r="BN182" s="138"/>
      <c r="BO182" s="138"/>
      <c r="BP182" s="138"/>
      <c r="BQ182" s="138"/>
      <c r="BR182" s="138"/>
      <c r="BS182" s="138"/>
      <c r="BT182" s="138"/>
      <c r="BU182" s="138"/>
      <c r="BV182" s="138"/>
      <c r="BX182" s="138"/>
      <c r="BY182" s="138"/>
      <c r="BZ182" s="138"/>
      <c r="CA182" s="138"/>
      <c r="CB182" s="138"/>
      <c r="CC182" s="138"/>
      <c r="CG182" s="187" t="e">
        <f t="shared" si="67"/>
        <v>#N/A</v>
      </c>
      <c r="CH182" s="187" t="e">
        <f>INDEX('[2]Tank Cleaning Status'!$P:$P, MATCH(E182,'[2]Tank Cleaning Status'!$E:$E,0))</f>
        <v>#N/A</v>
      </c>
      <c r="CI182" s="187" t="e">
        <f t="shared" si="68"/>
        <v>#N/A</v>
      </c>
      <c r="CJ182" s="187" t="e">
        <f>INDEX('[2]Tank Cleaning Status'!$R:$R, MATCH(E182,'[2]Tank Cleaning Status'!$E:$E,0))</f>
        <v>#N/A</v>
      </c>
      <c r="CK182" s="187" t="e">
        <f t="shared" si="69"/>
        <v>#N/A</v>
      </c>
      <c r="CL182" s="187" t="e">
        <f>INDEX('[2]Tank Cleaning Status'!$T:$T, MATCH(E182,'[2]Tank Cleaning Status'!$E:$E,0))</f>
        <v>#N/A</v>
      </c>
      <c r="CM182" s="187" t="e">
        <f t="shared" si="70"/>
        <v>#N/A</v>
      </c>
      <c r="CN182" s="187" t="e">
        <f>INDEX('[2]Tank Cleaning Status'!$V:$V, MATCH(E182,'[2]Tank Cleaning Status'!$E:$E,0))</f>
        <v>#N/A</v>
      </c>
      <c r="CO182" s="187" t="e">
        <f t="shared" si="71"/>
        <v>#N/A</v>
      </c>
      <c r="CP182" s="187" t="e">
        <f>INDEX('[2]Tank Cleaning Status'!$X:$X, MATCH(E182,'[2]Tank Cleaning Status'!$E:$E,0))</f>
        <v>#N/A</v>
      </c>
      <c r="CR182" s="192" t="e">
        <f t="shared" si="72"/>
        <v>#N/A</v>
      </c>
      <c r="CS182" s="187" t="e">
        <f>INDEX('[2]Tank Cleaning Status'!$AA:$AA, MATCH(E182,'[2]Tank Cleaning Status'!$E:$E,0))</f>
        <v>#N/A</v>
      </c>
      <c r="CT182" s="192" t="e">
        <f t="shared" si="73"/>
        <v>#N/A</v>
      </c>
      <c r="CU182" s="187" t="e">
        <f>INDEX('[2]Tank Cleaning Status'!$AC:$AC, MATCH(E182,'[2]Tank Cleaning Status'!$E:$E,0))</f>
        <v>#N/A</v>
      </c>
      <c r="CW182" s="192" t="e">
        <f t="shared" si="74"/>
        <v>#N/A</v>
      </c>
      <c r="CX182" s="187" t="e">
        <f>INDEX('[2]Tank Cleaning Status'!$AF:$AF, MATCH(E182,'[2]Tank Cleaning Status'!$E:$E,0))</f>
        <v>#N/A</v>
      </c>
      <c r="CY182" s="192" t="e">
        <f t="shared" si="75"/>
        <v>#N/A</v>
      </c>
      <c r="CZ182" s="187" t="e">
        <f>INDEX('[2]Tank Cleaning Status'!$AH:$AH, MATCH(E182,'[2]Tank Cleaning Status'!$E:$E,0))</f>
        <v>#N/A</v>
      </c>
      <c r="DA182" s="187"/>
      <c r="DB182" s="187" t="e">
        <f>INDEX('[2]Tank Cleaning Status'!$AJ:$AJ, MATCH(E182,'[2]Tank Cleaning Status'!$E:$E,0))</f>
        <v>#N/A</v>
      </c>
    </row>
    <row r="183" spans="1:106" x14ac:dyDescent="0.25">
      <c r="BF183"/>
      <c r="BH183" s="138"/>
      <c r="BI183" s="138"/>
      <c r="BJ183" s="138"/>
      <c r="BK183" s="138"/>
      <c r="BL183" s="138"/>
      <c r="BM183" s="138"/>
      <c r="BN183" s="138"/>
      <c r="BO183" s="138"/>
      <c r="BP183" s="138"/>
      <c r="BQ183" s="138"/>
      <c r="BR183" s="138"/>
      <c r="BS183" s="138"/>
      <c r="BT183" s="138"/>
      <c r="BU183" s="138"/>
      <c r="BV183" s="138"/>
      <c r="BX183" s="138"/>
      <c r="BY183" s="138"/>
      <c r="BZ183" s="138"/>
      <c r="CA183" s="138"/>
      <c r="CB183" s="138"/>
      <c r="CC183" s="138"/>
      <c r="CG183" s="187" t="e">
        <f t="shared" si="67"/>
        <v>#N/A</v>
      </c>
      <c r="CH183" s="187" t="e">
        <f>INDEX('[2]Tank Cleaning Status'!$P:$P, MATCH(E183,'[2]Tank Cleaning Status'!$E:$E,0))</f>
        <v>#N/A</v>
      </c>
      <c r="CI183" s="187" t="e">
        <f t="shared" si="68"/>
        <v>#N/A</v>
      </c>
      <c r="CJ183" s="187" t="e">
        <f>INDEX('[2]Tank Cleaning Status'!$R:$R, MATCH(E183,'[2]Tank Cleaning Status'!$E:$E,0))</f>
        <v>#N/A</v>
      </c>
      <c r="CK183" s="187" t="e">
        <f t="shared" si="69"/>
        <v>#N/A</v>
      </c>
      <c r="CL183" s="187" t="e">
        <f>INDEX('[2]Tank Cleaning Status'!$T:$T, MATCH(E183,'[2]Tank Cleaning Status'!$E:$E,0))</f>
        <v>#N/A</v>
      </c>
      <c r="CM183" s="187" t="e">
        <f t="shared" si="70"/>
        <v>#N/A</v>
      </c>
      <c r="CN183" s="187" t="e">
        <f>INDEX('[2]Tank Cleaning Status'!$V:$V, MATCH(E183,'[2]Tank Cleaning Status'!$E:$E,0))</f>
        <v>#N/A</v>
      </c>
      <c r="CO183" s="187" t="e">
        <f t="shared" si="71"/>
        <v>#N/A</v>
      </c>
      <c r="CP183" s="187" t="e">
        <f>INDEX('[2]Tank Cleaning Status'!$X:$X, MATCH(E183,'[2]Tank Cleaning Status'!$E:$E,0))</f>
        <v>#N/A</v>
      </c>
      <c r="CR183" s="192" t="e">
        <f t="shared" si="72"/>
        <v>#N/A</v>
      </c>
      <c r="CS183" s="187" t="e">
        <f>INDEX('[2]Tank Cleaning Status'!$AA:$AA, MATCH(E183,'[2]Tank Cleaning Status'!$E:$E,0))</f>
        <v>#N/A</v>
      </c>
      <c r="CT183" s="192" t="e">
        <f t="shared" si="73"/>
        <v>#N/A</v>
      </c>
      <c r="CU183" s="187" t="e">
        <f>INDEX('[2]Tank Cleaning Status'!$AC:$AC, MATCH(E183,'[2]Tank Cleaning Status'!$E:$E,0))</f>
        <v>#N/A</v>
      </c>
      <c r="CW183" s="192" t="e">
        <f t="shared" si="74"/>
        <v>#N/A</v>
      </c>
      <c r="CX183" s="187" t="e">
        <f>INDEX('[2]Tank Cleaning Status'!$AF:$AF, MATCH(E183,'[2]Tank Cleaning Status'!$E:$E,0))</f>
        <v>#N/A</v>
      </c>
      <c r="CY183" s="192" t="e">
        <f t="shared" si="75"/>
        <v>#N/A</v>
      </c>
      <c r="CZ183" s="187" t="e">
        <f>INDEX('[2]Tank Cleaning Status'!$AH:$AH, MATCH(E183,'[2]Tank Cleaning Status'!$E:$E,0))</f>
        <v>#N/A</v>
      </c>
      <c r="DA183" s="187"/>
      <c r="DB183" s="187" t="e">
        <f>INDEX('[2]Tank Cleaning Status'!$AJ:$AJ, MATCH(E183,'[2]Tank Cleaning Status'!$E:$E,0))</f>
        <v>#N/A</v>
      </c>
    </row>
    <row r="184" spans="1:106" x14ac:dyDescent="0.25">
      <c r="BF184"/>
      <c r="BH184" s="138"/>
      <c r="BI184" s="138"/>
      <c r="BJ184" s="138"/>
      <c r="BK184" s="138"/>
      <c r="BL184" s="138"/>
      <c r="BM184" s="138"/>
      <c r="BN184" s="138"/>
      <c r="BO184" s="138"/>
      <c r="BP184" s="138"/>
      <c r="BQ184" s="138"/>
      <c r="BR184" s="138"/>
      <c r="BS184" s="138"/>
      <c r="BT184" s="138"/>
      <c r="BU184" s="138"/>
      <c r="BV184" s="138"/>
      <c r="BX184" s="138"/>
      <c r="BY184" s="138"/>
      <c r="BZ184" s="138"/>
      <c r="CA184" s="138"/>
      <c r="CB184" s="138"/>
      <c r="CC184" s="138"/>
      <c r="CG184" s="187" t="e">
        <f t="shared" si="67"/>
        <v>#N/A</v>
      </c>
      <c r="CH184" s="187" t="e">
        <f>INDEX('[2]Tank Cleaning Status'!$P:$P, MATCH(E184,'[2]Tank Cleaning Status'!$E:$E,0))</f>
        <v>#N/A</v>
      </c>
      <c r="CI184" s="187" t="e">
        <f t="shared" si="68"/>
        <v>#N/A</v>
      </c>
      <c r="CJ184" s="187" t="e">
        <f>INDEX('[2]Tank Cleaning Status'!$R:$R, MATCH(E184,'[2]Tank Cleaning Status'!$E:$E,0))</f>
        <v>#N/A</v>
      </c>
      <c r="CK184" s="187" t="e">
        <f t="shared" si="69"/>
        <v>#N/A</v>
      </c>
      <c r="CL184" s="187" t="e">
        <f>INDEX('[2]Tank Cleaning Status'!$T:$T, MATCH(E184,'[2]Tank Cleaning Status'!$E:$E,0))</f>
        <v>#N/A</v>
      </c>
      <c r="CM184" s="187" t="e">
        <f t="shared" si="70"/>
        <v>#N/A</v>
      </c>
      <c r="CN184" s="187" t="e">
        <f>INDEX('[2]Tank Cleaning Status'!$V:$V, MATCH(E184,'[2]Tank Cleaning Status'!$E:$E,0))</f>
        <v>#N/A</v>
      </c>
      <c r="CO184" s="187" t="e">
        <f t="shared" si="71"/>
        <v>#N/A</v>
      </c>
      <c r="CP184" s="187" t="e">
        <f>INDEX('[2]Tank Cleaning Status'!$X:$X, MATCH(E184,'[2]Tank Cleaning Status'!$E:$E,0))</f>
        <v>#N/A</v>
      </c>
      <c r="CR184" s="192" t="e">
        <f t="shared" si="72"/>
        <v>#N/A</v>
      </c>
      <c r="CS184" s="187" t="e">
        <f>INDEX('[2]Tank Cleaning Status'!$AA:$AA, MATCH(E184,'[2]Tank Cleaning Status'!$E:$E,0))</f>
        <v>#N/A</v>
      </c>
      <c r="CT184" s="192" t="e">
        <f t="shared" si="73"/>
        <v>#N/A</v>
      </c>
      <c r="CU184" s="187" t="e">
        <f>INDEX('[2]Tank Cleaning Status'!$AC:$AC, MATCH(E184,'[2]Tank Cleaning Status'!$E:$E,0))</f>
        <v>#N/A</v>
      </c>
      <c r="CW184" s="192" t="e">
        <f t="shared" si="74"/>
        <v>#N/A</v>
      </c>
      <c r="CX184" s="187" t="e">
        <f>INDEX('[2]Tank Cleaning Status'!$AF:$AF, MATCH(E184,'[2]Tank Cleaning Status'!$E:$E,0))</f>
        <v>#N/A</v>
      </c>
      <c r="CY184" s="192" t="e">
        <f t="shared" si="75"/>
        <v>#N/A</v>
      </c>
      <c r="CZ184" s="187" t="e">
        <f>INDEX('[2]Tank Cleaning Status'!$AH:$AH, MATCH(E184,'[2]Tank Cleaning Status'!$E:$E,0))</f>
        <v>#N/A</v>
      </c>
      <c r="DA184" s="187"/>
      <c r="DB184" s="187" t="e">
        <f>INDEX('[2]Tank Cleaning Status'!$AJ:$AJ, MATCH(E184,'[2]Tank Cleaning Status'!$E:$E,0))</f>
        <v>#N/A</v>
      </c>
    </row>
    <row r="185" spans="1:106" ht="21" x14ac:dyDescent="0.35">
      <c r="C185" s="323" t="s">
        <v>673</v>
      </c>
      <c r="D185" s="323"/>
      <c r="F185" s="251" t="s">
        <v>676</v>
      </c>
      <c r="G185" s="251" t="s">
        <v>672</v>
      </c>
      <c r="BF185"/>
      <c r="BH185" s="138"/>
      <c r="BI185" s="138"/>
      <c r="BJ185" s="138"/>
      <c r="BK185" s="138"/>
      <c r="BL185" s="138"/>
      <c r="BM185" s="138"/>
      <c r="BN185" s="138"/>
      <c r="BO185" s="138"/>
      <c r="BP185" s="138"/>
      <c r="BQ185" s="138"/>
      <c r="BR185" s="138"/>
      <c r="BS185" s="138"/>
      <c r="BT185" s="138"/>
      <c r="BU185" s="138"/>
      <c r="BV185" s="138"/>
      <c r="BX185" s="138"/>
      <c r="BY185" s="138"/>
      <c r="BZ185" s="138"/>
      <c r="CA185" s="138"/>
      <c r="CB185" s="138"/>
      <c r="CC185" s="138"/>
      <c r="CG185" s="187" t="e">
        <f t="shared" si="67"/>
        <v>#N/A</v>
      </c>
      <c r="CH185" s="187" t="e">
        <f>INDEX('[2]Tank Cleaning Status'!$P:$P, MATCH(E185,'[2]Tank Cleaning Status'!$E:$E,0))</f>
        <v>#N/A</v>
      </c>
      <c r="CI185" s="187" t="e">
        <f t="shared" si="68"/>
        <v>#N/A</v>
      </c>
      <c r="CJ185" s="187" t="e">
        <f>INDEX('[2]Tank Cleaning Status'!$R:$R, MATCH(E185,'[2]Tank Cleaning Status'!$E:$E,0))</f>
        <v>#N/A</v>
      </c>
      <c r="CK185" s="187" t="e">
        <f t="shared" si="69"/>
        <v>#N/A</v>
      </c>
      <c r="CL185" s="187" t="e">
        <f>INDEX('[2]Tank Cleaning Status'!$T:$T, MATCH(E185,'[2]Tank Cleaning Status'!$E:$E,0))</f>
        <v>#N/A</v>
      </c>
      <c r="CM185" s="187" t="e">
        <f t="shared" si="70"/>
        <v>#N/A</v>
      </c>
      <c r="CN185" s="187" t="e">
        <f>INDEX('[2]Tank Cleaning Status'!$V:$V, MATCH(E185,'[2]Tank Cleaning Status'!$E:$E,0))</f>
        <v>#N/A</v>
      </c>
      <c r="CO185" s="187" t="e">
        <f t="shared" si="71"/>
        <v>#N/A</v>
      </c>
      <c r="CP185" s="187" t="e">
        <f>INDEX('[2]Tank Cleaning Status'!$X:$X, MATCH(E185,'[2]Tank Cleaning Status'!$E:$E,0))</f>
        <v>#N/A</v>
      </c>
      <c r="CR185" s="192" t="e">
        <f t="shared" si="72"/>
        <v>#N/A</v>
      </c>
      <c r="CS185" s="187" t="e">
        <f>INDEX('[2]Tank Cleaning Status'!$AA:$AA, MATCH(E185,'[2]Tank Cleaning Status'!$E:$E,0))</f>
        <v>#N/A</v>
      </c>
      <c r="CT185" s="192" t="e">
        <f t="shared" si="73"/>
        <v>#N/A</v>
      </c>
      <c r="CU185" s="187" t="e">
        <f>INDEX('[2]Tank Cleaning Status'!$AC:$AC, MATCH(E185,'[2]Tank Cleaning Status'!$E:$E,0))</f>
        <v>#N/A</v>
      </c>
      <c r="CW185" s="192" t="e">
        <f t="shared" si="74"/>
        <v>#N/A</v>
      </c>
      <c r="CX185" s="187" t="e">
        <f>INDEX('[2]Tank Cleaning Status'!$AF:$AF, MATCH(E185,'[2]Tank Cleaning Status'!$E:$E,0))</f>
        <v>#N/A</v>
      </c>
      <c r="CY185" s="192" t="e">
        <f t="shared" si="75"/>
        <v>#N/A</v>
      </c>
      <c r="CZ185" s="187" t="e">
        <f>INDEX('[2]Tank Cleaning Status'!$AH:$AH, MATCH(E185,'[2]Tank Cleaning Status'!$E:$E,0))</f>
        <v>#N/A</v>
      </c>
      <c r="DA185" s="187"/>
      <c r="DB185" s="187" t="e">
        <f>INDEX('[2]Tank Cleaning Status'!$AJ:$AJ, MATCH(E185,'[2]Tank Cleaning Status'!$E:$E,0))</f>
        <v>#N/A</v>
      </c>
    </row>
    <row r="186" spans="1:106" x14ac:dyDescent="0.25">
      <c r="BF186"/>
      <c r="BH186" s="138"/>
      <c r="BI186" s="138"/>
      <c r="BJ186" s="138"/>
      <c r="BK186" s="138"/>
      <c r="BL186" s="138"/>
      <c r="BM186" s="138"/>
      <c r="BN186" s="138"/>
      <c r="BO186" s="138"/>
      <c r="BP186" s="138"/>
      <c r="BQ186" s="138"/>
      <c r="BR186" s="138"/>
      <c r="BS186" s="138"/>
      <c r="BT186" s="138"/>
      <c r="BU186" s="138"/>
      <c r="BV186" s="138"/>
      <c r="BX186" s="138"/>
      <c r="BY186" s="138"/>
      <c r="BZ186" s="138"/>
      <c r="CA186" s="138"/>
      <c r="CB186" s="138"/>
      <c r="CC186" s="138"/>
      <c r="CG186" s="187" t="e">
        <f t="shared" si="67"/>
        <v>#N/A</v>
      </c>
      <c r="CH186" s="187" t="e">
        <f>INDEX('[2]Tank Cleaning Status'!$P:$P, MATCH(E186,'[2]Tank Cleaning Status'!$E:$E,0))</f>
        <v>#N/A</v>
      </c>
      <c r="CI186" s="187" t="e">
        <f t="shared" si="68"/>
        <v>#N/A</v>
      </c>
      <c r="CJ186" s="187" t="e">
        <f>INDEX('[2]Tank Cleaning Status'!$R:$R, MATCH(E186,'[2]Tank Cleaning Status'!$E:$E,0))</f>
        <v>#N/A</v>
      </c>
      <c r="CK186" s="187" t="e">
        <f t="shared" si="69"/>
        <v>#N/A</v>
      </c>
      <c r="CL186" s="187" t="e">
        <f>INDEX('[2]Tank Cleaning Status'!$T:$T, MATCH(E186,'[2]Tank Cleaning Status'!$E:$E,0))</f>
        <v>#N/A</v>
      </c>
      <c r="CM186" s="187" t="e">
        <f t="shared" si="70"/>
        <v>#N/A</v>
      </c>
      <c r="CN186" s="187" t="e">
        <f>INDEX('[2]Tank Cleaning Status'!$V:$V, MATCH(E186,'[2]Tank Cleaning Status'!$E:$E,0))</f>
        <v>#N/A</v>
      </c>
      <c r="CO186" s="187" t="e">
        <f t="shared" si="71"/>
        <v>#N/A</v>
      </c>
      <c r="CP186" s="187" t="e">
        <f>INDEX('[2]Tank Cleaning Status'!$X:$X, MATCH(E186,'[2]Tank Cleaning Status'!$E:$E,0))</f>
        <v>#N/A</v>
      </c>
      <c r="CR186" s="192" t="e">
        <f t="shared" si="72"/>
        <v>#N/A</v>
      </c>
      <c r="CS186" s="187" t="e">
        <f>INDEX('[2]Tank Cleaning Status'!$AA:$AA, MATCH(E186,'[2]Tank Cleaning Status'!$E:$E,0))</f>
        <v>#N/A</v>
      </c>
      <c r="CT186" s="192" t="e">
        <f t="shared" si="73"/>
        <v>#N/A</v>
      </c>
      <c r="CU186" s="187" t="e">
        <f>INDEX('[2]Tank Cleaning Status'!$AC:$AC, MATCH(E186,'[2]Tank Cleaning Status'!$E:$E,0))</f>
        <v>#N/A</v>
      </c>
      <c r="CW186" s="192" t="e">
        <f t="shared" si="74"/>
        <v>#N/A</v>
      </c>
      <c r="CX186" s="187" t="e">
        <f>INDEX('[2]Tank Cleaning Status'!$AF:$AF, MATCH(E186,'[2]Tank Cleaning Status'!$E:$E,0))</f>
        <v>#N/A</v>
      </c>
      <c r="CY186" s="192" t="e">
        <f t="shared" si="75"/>
        <v>#N/A</v>
      </c>
      <c r="CZ186" s="187" t="e">
        <f>INDEX('[2]Tank Cleaning Status'!$AH:$AH, MATCH(E186,'[2]Tank Cleaning Status'!$E:$E,0))</f>
        <v>#N/A</v>
      </c>
      <c r="DA186" s="187"/>
      <c r="DB186" s="187" t="e">
        <f>INDEX('[2]Tank Cleaning Status'!$AJ:$AJ, MATCH(E186,'[2]Tank Cleaning Status'!$E:$E,0))</f>
        <v>#N/A</v>
      </c>
    </row>
    <row r="187" spans="1:106" ht="26.25" x14ac:dyDescent="0.25">
      <c r="A187" s="247" t="str">
        <f>INDEX('[4]Handy -MR - LR2 Operators'!$H:$H,MATCH(E187,'[4]Handy -MR - LR2 Operators'!$B:$B,0))</f>
        <v>MGA</v>
      </c>
      <c r="B187" s="247" t="s">
        <v>393</v>
      </c>
      <c r="C187" s="247" t="s">
        <v>671</v>
      </c>
      <c r="D187" s="98">
        <v>9256298</v>
      </c>
      <c r="E187" s="139" t="s">
        <v>678</v>
      </c>
      <c r="F187" s="139" t="str">
        <f>INDEX('[6]TC Out - CONSOLIDATED'!$D:$D,MATCH(E187,'[6]TC Out - CONSOLIDATED'!$B:$B,0))</f>
        <v>Petróleo Brasileiro S.A. – PETROBRAS</v>
      </c>
      <c r="G187" s="11">
        <v>44022</v>
      </c>
      <c r="H187" s="236">
        <f>IFERROR(INDEX(RemainingOnBoard_RAW!U:U,MATCH('IMO 2020_Operator''s Comment'!D187,RemainingOnBoard_RAW!B:B,0))," ")</f>
        <v>43780.625</v>
      </c>
      <c r="I187" s="186">
        <f>IFERROR(INDEX(RemainingOnBoard_RAW!V:V,MATCH('IMO 2020_Operator''s Comment'!D187,RemainingOnBoard_RAW!B:B,0))," ")</f>
        <v>480.6</v>
      </c>
      <c r="J187" s="186">
        <f>IFERROR(INDEX(RemainingOnBoard_RAW!W:W,MATCH('IMO 2020_Operator''s Comment'!D187,RemainingOnBoard_RAW!B:B,0)),"")</f>
        <v>0</v>
      </c>
      <c r="K187" s="186">
        <f>IFERROR(INDEX(RemainingOnBoard_RAW!X:X,MATCH('IMO 2020_Operator''s Comment'!D187,RemainingOnBoard_RAW!B:B,0)),"")</f>
        <v>0</v>
      </c>
      <c r="L187" s="186">
        <f>IFERROR(INDEX(RemainingOnBoard_RAW!Y:Y,MATCH('IMO 2020_Operator''s Comment'!D187,RemainingOnBoard_RAW!B:B,0)),"")</f>
        <v>67.48</v>
      </c>
      <c r="M187" s="193"/>
      <c r="N187" s="193">
        <f>IFERROR(INDEX(RemainingOnBoard_RAW!AJ:AJ,MATCH('IMO 2020_Operator''s Comment'!D187,RemainingOnBoard_RAW!B:B,0))," ")</f>
        <v>2577.598</v>
      </c>
      <c r="O187" s="193">
        <f>IFERROR(INDEX(RemainingOnBoard_RAW!AK:AK,MATCH('IMO 2020_Operator''s Comment'!D187,RemainingOnBoard_RAW!B:B,0))," ")</f>
        <v>0</v>
      </c>
      <c r="P187" s="193">
        <f>IFERROR(INDEX(RemainingOnBoard_RAW!AL:AL,MATCH('IMO 2020_Operator''s Comment'!D187,RemainingOnBoard_RAW!B:B,0))," ")</f>
        <v>68.37</v>
      </c>
      <c r="Q187" s="193">
        <f>IFERROR(INDEX(RemainingOnBoard_RAW!AM:AM,MATCH('IMO 2020_Operator''s Comment'!D187,RemainingOnBoard_RAW!B:B,0))," ")</f>
        <v>303.49</v>
      </c>
      <c r="S187" s="195">
        <v>0.45</v>
      </c>
      <c r="T187" s="195">
        <v>0.05</v>
      </c>
      <c r="U187" s="195">
        <v>0.17499999999999999</v>
      </c>
      <c r="V187" s="195">
        <v>0.32500000000000001</v>
      </c>
      <c r="X187" s="15" t="str">
        <f>IFERROR(INDEX('[7]Apr-2019'!$F:$F,MATCH(D187,'[7]Apr-2019'!$D:$D,0)),"")</f>
        <v/>
      </c>
      <c r="Y187" s="15" t="str">
        <f>IFERROR(INDEX('[7]Apr-2019'!$G:$G,MATCH(D187,'[7]Apr-2019'!$D:$D,0)),"")</f>
        <v/>
      </c>
      <c r="Z187" s="15" t="str">
        <f>IFERROR(INDEX('[7]Apr-2019'!$H:$H,MATCH(D187,'[7]Apr-2019'!$D:$D,0)),"")</f>
        <v/>
      </c>
      <c r="AA187" s="15" t="str">
        <f>IFERROR(INDEX('[7]Apr-2019'!$I:$I,MATCH(D187,'[7]Apr-2019'!$D:$D,0)),"")</f>
        <v/>
      </c>
      <c r="AB187" s="15"/>
      <c r="AC187" s="15">
        <f>INDEX('Monthly_Consumption _Trend'!R:R,MATCH('IMO 2020_Operator''s Comment'!D187,'Monthly_Consumption _Trend'!D:D,0))/30</f>
        <v>9.4242518518518512</v>
      </c>
      <c r="AD187" s="15">
        <f t="shared" ref="AD187:AD196" si="105">IFERROR(MIN(AB187,AC187),AB187)</f>
        <v>9.4242518518518512</v>
      </c>
      <c r="AF187" s="30">
        <f t="shared" ref="AF187:AF191" si="106">IFERROR(N187/SUM(N187:Q187), "")</f>
        <v>0.87392259866049971</v>
      </c>
      <c r="AG187" s="30">
        <f t="shared" ref="AG187:AG196" si="107">IFERROR(1-AF187,"")</f>
        <v>0.12607740133950029</v>
      </c>
      <c r="AH187" s="30"/>
      <c r="AI187" s="30"/>
      <c r="AJ187" s="15">
        <f t="shared" ref="AJ187:AJ196" si="108">IFERROR($AD187*92,"")</f>
        <v>867.03117037037032</v>
      </c>
      <c r="AK187" s="15">
        <f t="shared" ref="AK187:AK196" si="109">IFERROR($AD187*61,"")</f>
        <v>574.87936296296289</v>
      </c>
      <c r="AL187" s="15">
        <f t="shared" ref="AL187:AL196" si="110">IFERROR($AD187*31,"")</f>
        <v>292.15180740740738</v>
      </c>
      <c r="AM187" s="15">
        <f t="shared" ref="AM187:AM196" si="111">IFERROR($AD187*15,"")</f>
        <v>141.36377777777776</v>
      </c>
      <c r="AN187" s="304">
        <v>5</v>
      </c>
      <c r="AO187" s="263" t="str">
        <f>INDEX([1]Handy!$D:$D,MATCH(E187,[1]Handy!$B:$B,0))</f>
        <v>5 pcs. 248,7/ 248, 7/ 389,9/ 349,3/ 121,9</v>
      </c>
      <c r="AP187" s="263" t="str">
        <f>INDEX([1]Handy!$E:$E,MATCH(E187,[1]Handy!$B:$B,0))</f>
        <v>1 pc. 40,6</v>
      </c>
      <c r="AQ187" s="263" t="str">
        <f>INDEX([1]Handy!$F:$F,MATCH(E187,[1]Handy!$B:$B,0))</f>
        <v>1 pc. 40,6</v>
      </c>
      <c r="AR187" s="268">
        <f>INDEX([1]Handy!$J:$J,MATCH(E187,[1]Handy!$B:$B,0))</f>
        <v>0.9</v>
      </c>
      <c r="AT187" s="196">
        <f t="shared" ref="AT187:AT196" si="112">IFERROR($AD187*31,"")</f>
        <v>292.15180740740738</v>
      </c>
      <c r="AU187" s="196">
        <f t="shared" ref="AU187:AU196" si="113">IFERROR($AD187*20,"")</f>
        <v>188.48503703703702</v>
      </c>
      <c r="AV187" s="196">
        <f t="shared" ref="AV187:AV196" si="114">IFERROR($AD187*15,"")</f>
        <v>141.36377777777776</v>
      </c>
      <c r="AW187" s="199" t="s">
        <v>529</v>
      </c>
      <c r="AY187" s="12" t="str">
        <f>IF(IFERROR($I187+$K187-AT187,"")&lt;0,"Okay", "High Stock")</f>
        <v>High Stock</v>
      </c>
      <c r="AZ187" s="12" t="str">
        <f t="shared" ref="AZ187:BA196" si="115">IF(IFERROR($I187+$K187-AU187,"")&lt;0,"Okay","High Stock")</f>
        <v>High Stock</v>
      </c>
      <c r="BA187" s="12" t="str">
        <f t="shared" si="115"/>
        <v>High Stock</v>
      </c>
      <c r="BC187" s="191">
        <f t="shared" ref="BC187:BD196" si="116">IF(IFERROR($I187+$K187-AT187,0)&lt;=0,0,IFERROR($I187+$K187-AT187,0))</f>
        <v>188.44819259259265</v>
      </c>
      <c r="BD187" s="191">
        <f t="shared" si="116"/>
        <v>292.11496296296298</v>
      </c>
      <c r="BE187" s="191">
        <f t="shared" ref="BE187:BE196" si="117">IF(IFERROR($I187+$K187-AV187,0)&lt;=0, 0,IFERROR($I187+$K187-AV187,0))</f>
        <v>339.2362222222223</v>
      </c>
      <c r="BF187" s="19" t="s">
        <v>895</v>
      </c>
      <c r="BH187" s="287">
        <v>248.7</v>
      </c>
      <c r="BI187" s="286" t="s">
        <v>612</v>
      </c>
      <c r="BJ187" s="287">
        <v>248.7</v>
      </c>
      <c r="BK187" s="286" t="s">
        <v>612</v>
      </c>
      <c r="BL187" s="287">
        <v>389.9</v>
      </c>
      <c r="BM187" s="286" t="s">
        <v>612</v>
      </c>
      <c r="BN187" s="287">
        <v>349.3</v>
      </c>
      <c r="BO187" s="286" t="s">
        <v>612</v>
      </c>
      <c r="BP187" s="287">
        <v>121.9</v>
      </c>
      <c r="BQ187" s="286" t="s">
        <v>612</v>
      </c>
      <c r="BR187" s="287"/>
      <c r="BS187" s="287">
        <v>40.6</v>
      </c>
      <c r="BT187" s="286" t="s">
        <v>612</v>
      </c>
      <c r="BU187" s="287"/>
      <c r="BV187" s="287"/>
      <c r="BX187" s="287">
        <v>40.6</v>
      </c>
      <c r="BY187" s="286" t="s">
        <v>612</v>
      </c>
      <c r="BZ187" s="287"/>
      <c r="CA187" s="287"/>
      <c r="CB187" s="287"/>
      <c r="CC187" s="287"/>
      <c r="CG187" s="187">
        <f t="shared" si="67"/>
        <v>1</v>
      </c>
      <c r="CH187" s="187" t="str">
        <f>INDEX('[2]Tank Cleaning Status'!$P:$P, MATCH(E187,'[2]Tank Cleaning Status'!$E:$E,0))</f>
        <v>Yes</v>
      </c>
      <c r="CI187" s="187">
        <f t="shared" si="68"/>
        <v>1</v>
      </c>
      <c r="CJ187" s="187" t="str">
        <f>INDEX('[2]Tank Cleaning Status'!$R:$R, MATCH(E187,'[2]Tank Cleaning Status'!$E:$E,0))</f>
        <v>Yes</v>
      </c>
      <c r="CK187" s="187">
        <f t="shared" si="69"/>
        <v>1</v>
      </c>
      <c r="CL187" s="187" t="str">
        <f>INDEX('[2]Tank Cleaning Status'!$T:$T, MATCH(E187,'[2]Tank Cleaning Status'!$E:$E,0))</f>
        <v>Yes</v>
      </c>
      <c r="CM187" s="187">
        <f t="shared" si="70"/>
        <v>1</v>
      </c>
      <c r="CN187" s="187" t="str">
        <f>INDEX('[2]Tank Cleaning Status'!$V:$V, MATCH(E187,'[2]Tank Cleaning Status'!$E:$E,0))</f>
        <v>Yes</v>
      </c>
      <c r="CO187" s="187">
        <f t="shared" si="71"/>
        <v>1</v>
      </c>
      <c r="CP187" s="187" t="str">
        <f>INDEX('[2]Tank Cleaning Status'!$X:$X, MATCH(E187,'[2]Tank Cleaning Status'!$E:$E,0))</f>
        <v>Yes</v>
      </c>
      <c r="CR187" s="192">
        <f t="shared" si="72"/>
        <v>1</v>
      </c>
      <c r="CS187" s="187" t="str">
        <f>INDEX('[2]Tank Cleaning Status'!$AA:$AA, MATCH(E187,'[2]Tank Cleaning Status'!$E:$E,0))</f>
        <v>Yes</v>
      </c>
      <c r="CT187" s="192">
        <f t="shared" si="73"/>
        <v>0</v>
      </c>
      <c r="CU187" s="187">
        <f>INDEX('[2]Tank Cleaning Status'!$AC:$AC, MATCH(E187,'[2]Tank Cleaning Status'!$E:$E,0))</f>
        <v>0</v>
      </c>
      <c r="CW187" s="192">
        <f t="shared" si="74"/>
        <v>1</v>
      </c>
      <c r="CX187" s="187" t="str">
        <f>INDEX('[2]Tank Cleaning Status'!$AF:$AF, MATCH(E187,'[2]Tank Cleaning Status'!$E:$E,0))</f>
        <v>Yes</v>
      </c>
      <c r="CY187" s="192">
        <f t="shared" si="75"/>
        <v>0</v>
      </c>
      <c r="CZ187" s="187">
        <f>INDEX('[2]Tank Cleaning Status'!$AH:$AH, MATCH(E187,'[2]Tank Cleaning Status'!$E:$E,0))</f>
        <v>0</v>
      </c>
      <c r="DA187" s="187"/>
      <c r="DB187" s="187">
        <f>INDEX('[2]Tank Cleaning Status'!$AJ:$AJ, MATCH(E187,'[2]Tank Cleaning Status'!$E:$E,0))</f>
        <v>0</v>
      </c>
    </row>
    <row r="188" spans="1:106" x14ac:dyDescent="0.25">
      <c r="A188" s="247">
        <f>INDEX('[4]Handy -MR - LR2 Operators'!$H:$H,MATCH(E188,'[4]Handy -MR - LR2 Operators'!$B:$B,0))</f>
        <v>0</v>
      </c>
      <c r="B188" s="247" t="s">
        <v>393</v>
      </c>
      <c r="C188" s="247" t="s">
        <v>671</v>
      </c>
      <c r="D188" s="98">
        <v>9587843</v>
      </c>
      <c r="E188" s="139" t="s">
        <v>81</v>
      </c>
      <c r="F188" s="139" t="str">
        <f>INDEX('[6]TC Out - CONSOLIDATED'!$D:$D,MATCH(E188,'[6]TC Out - CONSOLIDATED'!$B:$B,0))</f>
        <v>EIGER SHIPPING S.A.</v>
      </c>
      <c r="G188" s="237">
        <v>43718</v>
      </c>
      <c r="H188" s="236">
        <f>IFERROR(INDEX(RemainingOnBoard_RAW!U:U,MATCH('IMO 2020_Operator''s Comment'!D188,RemainingOnBoard_RAW!B:B,0))," ")</f>
        <v>43780.241666666669</v>
      </c>
      <c r="I188" s="186">
        <f>IFERROR(INDEX(RemainingOnBoard_RAW!V:V,MATCH('IMO 2020_Operator''s Comment'!D188,RemainingOnBoard_RAW!B:B,0))," ")</f>
        <v>162.80000000000001</v>
      </c>
      <c r="J188" s="186">
        <f>IFERROR(INDEX(RemainingOnBoard_RAW!W:W,MATCH('IMO 2020_Operator''s Comment'!D188,RemainingOnBoard_RAW!B:B,0)),"")</f>
        <v>0</v>
      </c>
      <c r="K188" s="186">
        <f>IFERROR(INDEX(RemainingOnBoard_RAW!X:X,MATCH('IMO 2020_Operator''s Comment'!D188,RemainingOnBoard_RAW!B:B,0)),"")</f>
        <v>0</v>
      </c>
      <c r="L188" s="186">
        <f>IFERROR(INDEX(RemainingOnBoard_RAW!Y:Y,MATCH('IMO 2020_Operator''s Comment'!D188,RemainingOnBoard_RAW!B:B,0)),"")</f>
        <v>236.44</v>
      </c>
      <c r="M188" s="193"/>
      <c r="N188" s="193">
        <f>IFERROR(INDEX(RemainingOnBoard_RAW!AJ:AJ,MATCH('IMO 2020_Operator''s Comment'!D188,RemainingOnBoard_RAW!B:B,0))," ")</f>
        <v>2632.43</v>
      </c>
      <c r="O188" s="193">
        <f>IFERROR(INDEX(RemainingOnBoard_RAW!AK:AK,MATCH('IMO 2020_Operator''s Comment'!D188,RemainingOnBoard_RAW!B:B,0))," ")</f>
        <v>0</v>
      </c>
      <c r="P188" s="193">
        <f>IFERROR(INDEX(RemainingOnBoard_RAW!AL:AL,MATCH('IMO 2020_Operator''s Comment'!D188,RemainingOnBoard_RAW!B:B,0))," ")</f>
        <v>0</v>
      </c>
      <c r="Q188" s="193">
        <f>IFERROR(INDEX(RemainingOnBoard_RAW!AM:AM,MATCH('IMO 2020_Operator''s Comment'!D188,RemainingOnBoard_RAW!B:B,0))," ")</f>
        <v>586.11300000000006</v>
      </c>
      <c r="R188" s="194"/>
      <c r="S188" s="195">
        <v>0.45</v>
      </c>
      <c r="T188" s="195">
        <v>0.05</v>
      </c>
      <c r="U188" s="195">
        <v>0.17499999999999999</v>
      </c>
      <c r="V188" s="195">
        <v>0.32500000000000001</v>
      </c>
      <c r="W188" s="194"/>
      <c r="X188" s="196">
        <f>INDEX(Handy!T:T,MATCH('IMO 2020_Operator''s Comment'!E188,Handy!B:B,0))</f>
        <v>3.7</v>
      </c>
      <c r="Y188" s="196">
        <f>INDEX(Handy!U:U,MATCH('IMO 2020_Operator''s Comment'!E188,Handy!B:B,0))</f>
        <v>17.399999999999999</v>
      </c>
      <c r="Z188" s="196">
        <f>INDEX(Handy!V:V,MATCH('IMO 2020_Operator''s Comment'!E188,Handy!B:B,0))</f>
        <v>23.1</v>
      </c>
      <c r="AA188" s="196">
        <f>INDEX(Handy!W:W,MATCH('IMO 2020_Operator''s Comment'!E188,Handy!B:B,0))</f>
        <v>26.2</v>
      </c>
      <c r="AB188" s="196">
        <f t="shared" ref="AB188" si="118">IFERROR(SUMPRODUCT(S188:V188,X188:AA188),"")</f>
        <v>15.092500000000001</v>
      </c>
      <c r="AC188" s="196">
        <f>INDEX('Monthly_Consumption _Trend'!R:R,MATCH('IMO 2020_Operator''s Comment'!D188,'Monthly_Consumption _Trend'!D:D,0))/30</f>
        <v>8.6321000000000012</v>
      </c>
      <c r="AD188" s="196">
        <f t="shared" si="105"/>
        <v>8.6321000000000012</v>
      </c>
      <c r="AE188" s="194"/>
      <c r="AF188" s="197">
        <f t="shared" ref="AF188" si="119">IFERROR(N188/SUM(N188:Q188), "")</f>
        <v>0.81789492947585296</v>
      </c>
      <c r="AG188" s="197">
        <f>IFERROR(1-AF188,"")</f>
        <v>0.18210507052414704</v>
      </c>
      <c r="AH188" s="197"/>
      <c r="AI188" s="197"/>
      <c r="AJ188" s="196">
        <f t="shared" si="108"/>
        <v>794.15320000000008</v>
      </c>
      <c r="AK188" s="196">
        <f t="shared" si="109"/>
        <v>526.55810000000008</v>
      </c>
      <c r="AL188" s="196">
        <f t="shared" si="110"/>
        <v>267.59510000000006</v>
      </c>
      <c r="AM188" s="196">
        <f t="shared" si="111"/>
        <v>129.48150000000001</v>
      </c>
      <c r="AN188" s="304"/>
      <c r="AO188" s="263"/>
      <c r="AP188" s="263"/>
      <c r="AQ188" s="263"/>
      <c r="AR188" s="268"/>
      <c r="AS188" s="194"/>
      <c r="AT188" s="196">
        <f t="shared" si="112"/>
        <v>267.59510000000006</v>
      </c>
      <c r="AU188" s="196">
        <f t="shared" si="113"/>
        <v>172.64200000000002</v>
      </c>
      <c r="AV188" s="196">
        <f t="shared" si="114"/>
        <v>129.48150000000001</v>
      </c>
      <c r="AW188" s="199" t="s">
        <v>529</v>
      </c>
      <c r="AX188" s="194"/>
      <c r="AY188" s="12" t="str">
        <f t="shared" ref="AY188:AY196" si="120">IF(IFERROR($I188+$K188-AT188,"")&lt;0,"Okay", "High Stock")</f>
        <v>Okay</v>
      </c>
      <c r="AZ188" s="12" t="str">
        <f t="shared" si="115"/>
        <v>Okay</v>
      </c>
      <c r="BA188" s="199" t="str">
        <f>IFERROR(IF($I188+$K188-AV188&lt;0,"Okay", "High Stock"),"")</f>
        <v>High Stock</v>
      </c>
      <c r="BB188" s="194"/>
      <c r="BC188" s="191">
        <f t="shared" si="116"/>
        <v>0</v>
      </c>
      <c r="BD188" s="191">
        <f t="shared" si="116"/>
        <v>0</v>
      </c>
      <c r="BE188" s="191">
        <f t="shared" si="117"/>
        <v>33.3185</v>
      </c>
      <c r="BF188" s="198"/>
      <c r="BH188" s="287"/>
      <c r="BI188" s="286"/>
      <c r="BJ188" s="287"/>
      <c r="BK188" s="286"/>
      <c r="BL188" s="287"/>
      <c r="BM188" s="286"/>
      <c r="BN188" s="287"/>
      <c r="BO188" s="286"/>
      <c r="BP188" s="287"/>
      <c r="BQ188" s="286"/>
      <c r="BR188" s="287"/>
      <c r="BS188" s="287"/>
      <c r="BT188" s="286"/>
      <c r="BU188" s="287"/>
      <c r="BV188" s="287"/>
      <c r="BX188" s="287"/>
      <c r="BY188" s="286"/>
      <c r="BZ188" s="287"/>
      <c r="CA188" s="287"/>
      <c r="CB188" s="287"/>
      <c r="CC188" s="287"/>
      <c r="CG188" s="187">
        <f t="shared" si="67"/>
        <v>1</v>
      </c>
      <c r="CH188" s="187" t="str">
        <f>INDEX('[2]Tank Cleaning Status'!$P:$P, MATCH(E188,'[2]Tank Cleaning Status'!$E:$E,0))</f>
        <v>No</v>
      </c>
      <c r="CI188" s="187">
        <f t="shared" si="68"/>
        <v>1</v>
      </c>
      <c r="CJ188" s="187" t="str">
        <f>INDEX('[2]Tank Cleaning Status'!$R:$R, MATCH(E188,'[2]Tank Cleaning Status'!$E:$E,0))</f>
        <v>No</v>
      </c>
      <c r="CK188" s="187">
        <f t="shared" si="69"/>
        <v>1</v>
      </c>
      <c r="CL188" s="187" t="str">
        <f>INDEX('[2]Tank Cleaning Status'!$T:$T, MATCH(E188,'[2]Tank Cleaning Status'!$E:$E,0))</f>
        <v>No</v>
      </c>
      <c r="CM188" s="187">
        <f t="shared" si="70"/>
        <v>0</v>
      </c>
      <c r="CN188" s="187">
        <f>INDEX('[2]Tank Cleaning Status'!$V:$V, MATCH(E188,'[2]Tank Cleaning Status'!$E:$E,0))</f>
        <v>0</v>
      </c>
      <c r="CO188" s="187">
        <f t="shared" si="71"/>
        <v>0</v>
      </c>
      <c r="CP188" s="187">
        <f>INDEX('[2]Tank Cleaning Status'!$X:$X, MATCH(E188,'[2]Tank Cleaning Status'!$E:$E,0))</f>
        <v>0</v>
      </c>
      <c r="CR188" s="192">
        <f t="shared" si="72"/>
        <v>1</v>
      </c>
      <c r="CS188" s="187" t="str">
        <f>INDEX('[2]Tank Cleaning Status'!$AA:$AA, MATCH(E188,'[2]Tank Cleaning Status'!$E:$E,0))</f>
        <v>No</v>
      </c>
      <c r="CT188" s="192">
        <f t="shared" si="73"/>
        <v>1</v>
      </c>
      <c r="CU188" s="187" t="str">
        <f>INDEX('[2]Tank Cleaning Status'!$AC:$AC, MATCH(E188,'[2]Tank Cleaning Status'!$E:$E,0))</f>
        <v>No</v>
      </c>
      <c r="CW188" s="192">
        <f t="shared" si="74"/>
        <v>1</v>
      </c>
      <c r="CX188" s="187" t="str">
        <f>INDEX('[2]Tank Cleaning Status'!$AF:$AF, MATCH(E188,'[2]Tank Cleaning Status'!$E:$E,0))</f>
        <v>No</v>
      </c>
      <c r="CY188" s="192">
        <f t="shared" si="75"/>
        <v>1</v>
      </c>
      <c r="CZ188" s="187" t="str">
        <f>INDEX('[2]Tank Cleaning Status'!$AH:$AH, MATCH(E188,'[2]Tank Cleaning Status'!$E:$E,0))</f>
        <v>No</v>
      </c>
      <c r="DA188" s="187"/>
      <c r="DB188" s="187">
        <f>INDEX('[2]Tank Cleaning Status'!$AJ:$AJ, MATCH(E188,'[2]Tank Cleaning Status'!$E:$E,0))</f>
        <v>0</v>
      </c>
    </row>
    <row r="189" spans="1:106" ht="26.25" x14ac:dyDescent="0.25">
      <c r="A189" s="247" t="str">
        <f>INDEX('[4]Handy -MR - LR2 Operators'!$H:$H,MATCH(E189,'[4]Handy -MR - LR2 Operators'!$B:$B,0))</f>
        <v>MGA</v>
      </c>
      <c r="B189" s="247" t="s">
        <v>393</v>
      </c>
      <c r="C189" s="247" t="s">
        <v>671</v>
      </c>
      <c r="D189" s="98">
        <v>9236999</v>
      </c>
      <c r="E189" s="139" t="s">
        <v>424</v>
      </c>
      <c r="F189" s="139" t="str">
        <f>INDEX('[6]TC Out - CONSOLIDATED'!$D:$D,MATCH(E189,'[6]TC Out - CONSOLIDATED'!$B:$B,0))</f>
        <v>Petróleo Brasileiro S.A. – PETROBRAS</v>
      </c>
      <c r="G189" s="11">
        <v>44070</v>
      </c>
      <c r="H189" s="236">
        <f>IFERROR(INDEX(RemainingOnBoard_RAW!U:U,MATCH('IMO 2020_Operator''s Comment'!D189,RemainingOnBoard_RAW!B:B,0))," ")</f>
        <v>43780.541666666664</v>
      </c>
      <c r="I189" s="186">
        <f>IFERROR(INDEX(RemainingOnBoard_RAW!V:V,MATCH('IMO 2020_Operator''s Comment'!D189,RemainingOnBoard_RAW!B:B,0))," ")</f>
        <v>322.87</v>
      </c>
      <c r="J189" s="186">
        <f>IFERROR(INDEX(RemainingOnBoard_RAW!W:W,MATCH('IMO 2020_Operator''s Comment'!D189,RemainingOnBoard_RAW!B:B,0)),"")</f>
        <v>0</v>
      </c>
      <c r="K189" s="186">
        <f>IFERROR(INDEX(RemainingOnBoard_RAW!X:X,MATCH('IMO 2020_Operator''s Comment'!D189,RemainingOnBoard_RAW!B:B,0)),"")</f>
        <v>0</v>
      </c>
      <c r="L189" s="186">
        <f>IFERROR(INDEX(RemainingOnBoard_RAW!Y:Y,MATCH('IMO 2020_Operator''s Comment'!D189,RemainingOnBoard_RAW!B:B,0)),"")</f>
        <v>112.4</v>
      </c>
      <c r="M189" s="193"/>
      <c r="N189" s="193">
        <f>IFERROR(INDEX(RemainingOnBoard_RAW!AJ:AJ,MATCH('IMO 2020_Operator''s Comment'!D189,RemainingOnBoard_RAW!B:B,0))," ")</f>
        <v>3620.3760000000002</v>
      </c>
      <c r="O189" s="193">
        <f>IFERROR(INDEX(RemainingOnBoard_RAW!AK:AK,MATCH('IMO 2020_Operator''s Comment'!D189,RemainingOnBoard_RAW!B:B,0))," ")</f>
        <v>0</v>
      </c>
      <c r="P189" s="193">
        <f>IFERROR(INDEX(RemainingOnBoard_RAW!AL:AL,MATCH('IMO 2020_Operator''s Comment'!D189,RemainingOnBoard_RAW!B:B,0))," ")</f>
        <v>0</v>
      </c>
      <c r="Q189" s="193">
        <f>IFERROR(INDEX(RemainingOnBoard_RAW!AM:AM,MATCH('IMO 2020_Operator''s Comment'!D189,RemainingOnBoard_RAW!B:B,0))," ")</f>
        <v>112.1</v>
      </c>
      <c r="S189" s="195">
        <v>0.45</v>
      </c>
      <c r="T189" s="195">
        <v>0.05</v>
      </c>
      <c r="U189" s="195">
        <v>0.17499999999999999</v>
      </c>
      <c r="V189" s="195">
        <v>0.32500000000000001</v>
      </c>
      <c r="X189" s="15" t="str">
        <f>IFERROR(INDEX('[7]Apr-2019'!$F:$F,MATCH(D189,'[7]Apr-2019'!$D:$D,0)),"")</f>
        <v/>
      </c>
      <c r="Y189" s="15" t="str">
        <f>IFERROR(INDEX('[7]Apr-2019'!$G:$G,MATCH(D189,'[7]Apr-2019'!$D:$D,0)),"")</f>
        <v/>
      </c>
      <c r="Z189" s="15" t="str">
        <f>IFERROR(INDEX('[7]Apr-2019'!$H:$H,MATCH(D189,'[7]Apr-2019'!$D:$D,0)),"")</f>
        <v/>
      </c>
      <c r="AA189" s="15" t="str">
        <f>IFERROR(INDEX('[7]Apr-2019'!$I:$I,MATCH(D189,'[7]Apr-2019'!$D:$D,0)),"")</f>
        <v/>
      </c>
      <c r="AB189" s="15"/>
      <c r="AC189" s="15">
        <f>INDEX('Monthly_Consumption _Trend'!R:R,MATCH('IMO 2020_Operator''s Comment'!D189,'Monthly_Consumption _Trend'!D:D,0))/30</f>
        <v>11.843053333333334</v>
      </c>
      <c r="AD189" s="15">
        <f t="shared" si="105"/>
        <v>11.843053333333334</v>
      </c>
      <c r="AF189" s="30">
        <f t="shared" si="106"/>
        <v>0.96996631726500049</v>
      </c>
      <c r="AG189" s="30">
        <f t="shared" si="107"/>
        <v>3.0033682734999512E-2</v>
      </c>
      <c r="AH189" s="30"/>
      <c r="AI189" s="30"/>
      <c r="AJ189" s="15">
        <f t="shared" si="108"/>
        <v>1089.5609066666666</v>
      </c>
      <c r="AK189" s="15">
        <f t="shared" si="109"/>
        <v>722.42625333333331</v>
      </c>
      <c r="AL189" s="15">
        <f t="shared" si="110"/>
        <v>367.13465333333335</v>
      </c>
      <c r="AM189" s="15">
        <f t="shared" si="111"/>
        <v>177.64580000000001</v>
      </c>
      <c r="AN189" s="304">
        <v>5</v>
      </c>
      <c r="AO189" s="263" t="str">
        <f>INDEX([1]Handy!$D:$D,MATCH(E189,[1]Handy!$B:$B,0))</f>
        <v>5 pcs. 217,7/ 217,7/ 410,9/ 346,9/ 153,7</v>
      </c>
      <c r="AP189" s="263" t="str">
        <f>INDEX([1]Handy!$E:$E,MATCH(E189,[1]Handy!$B:$B,0))</f>
        <v>1 pc. 51,2</v>
      </c>
      <c r="AQ189" s="263" t="str">
        <f>INDEX([1]Handy!$F:$F,MATCH(E189,[1]Handy!$B:$B,0))</f>
        <v>1 pc. 38,4</v>
      </c>
      <c r="AR189" s="268">
        <f>INDEX([1]Handy!$J:$J,MATCH(E189,[1]Handy!$B:$B,0))</f>
        <v>0.9</v>
      </c>
      <c r="AT189" s="196">
        <f t="shared" si="112"/>
        <v>367.13465333333335</v>
      </c>
      <c r="AU189" s="196">
        <f t="shared" si="113"/>
        <v>236.86106666666666</v>
      </c>
      <c r="AV189" s="196">
        <f t="shared" si="114"/>
        <v>177.64580000000001</v>
      </c>
      <c r="AW189" s="199" t="s">
        <v>529</v>
      </c>
      <c r="AY189" s="12" t="str">
        <f t="shared" si="120"/>
        <v>Okay</v>
      </c>
      <c r="AZ189" s="12" t="str">
        <f t="shared" si="115"/>
        <v>High Stock</v>
      </c>
      <c r="BA189" s="12" t="str">
        <f t="shared" si="115"/>
        <v>High Stock</v>
      </c>
      <c r="BC189" s="191">
        <f t="shared" si="116"/>
        <v>0</v>
      </c>
      <c r="BD189" s="191">
        <f t="shared" si="116"/>
        <v>86.008933333333346</v>
      </c>
      <c r="BE189" s="191">
        <f t="shared" si="117"/>
        <v>145.2242</v>
      </c>
      <c r="BF189" s="19"/>
      <c r="BH189" s="287">
        <v>217.7</v>
      </c>
      <c r="BI189" s="286" t="s">
        <v>612</v>
      </c>
      <c r="BJ189" s="287">
        <v>217.7</v>
      </c>
      <c r="BK189" s="286" t="s">
        <v>612</v>
      </c>
      <c r="BL189" s="287">
        <v>410.9</v>
      </c>
      <c r="BM189" s="286" t="s">
        <v>612</v>
      </c>
      <c r="BN189" s="287">
        <v>346.9</v>
      </c>
      <c r="BO189" s="286" t="s">
        <v>612</v>
      </c>
      <c r="BP189" s="287">
        <v>153.69999999999999</v>
      </c>
      <c r="BQ189" s="286" t="s">
        <v>612</v>
      </c>
      <c r="BR189" s="287"/>
      <c r="BS189" s="287">
        <v>51.2</v>
      </c>
      <c r="BT189" s="286" t="s">
        <v>612</v>
      </c>
      <c r="BU189" s="287"/>
      <c r="BV189" s="287"/>
      <c r="BX189" s="287">
        <v>38.4</v>
      </c>
      <c r="BY189" s="286" t="s">
        <v>612</v>
      </c>
      <c r="BZ189" s="287"/>
      <c r="CA189" s="287"/>
      <c r="CB189" s="287"/>
      <c r="CC189" s="287"/>
      <c r="CG189" s="187">
        <f t="shared" si="67"/>
        <v>0</v>
      </c>
      <c r="CH189" s="187" t="str">
        <f>INDEX('[2]Tank Cleaning Status'!$P:$P, MATCH(E189,'[2]Tank Cleaning Status'!$E:$E,0))</f>
        <v>No</v>
      </c>
      <c r="CI189" s="187">
        <f t="shared" si="68"/>
        <v>0</v>
      </c>
      <c r="CJ189" s="187" t="str">
        <f>INDEX('[2]Tank Cleaning Status'!$R:$R, MATCH(E189,'[2]Tank Cleaning Status'!$E:$E,0))</f>
        <v>No</v>
      </c>
      <c r="CK189" s="187">
        <f t="shared" si="69"/>
        <v>0</v>
      </c>
      <c r="CL189" s="187" t="str">
        <f>INDEX('[2]Tank Cleaning Status'!$T:$T, MATCH(E189,'[2]Tank Cleaning Status'!$E:$E,0))</f>
        <v>No</v>
      </c>
      <c r="CM189" s="187">
        <f t="shared" si="70"/>
        <v>1</v>
      </c>
      <c r="CN189" s="187" t="str">
        <f>INDEX('[2]Tank Cleaning Status'!$V:$V, MATCH(E189,'[2]Tank Cleaning Status'!$E:$E,0))</f>
        <v>Yes</v>
      </c>
      <c r="CO189" s="187">
        <f t="shared" si="71"/>
        <v>0</v>
      </c>
      <c r="CP189" s="187" t="str">
        <f>INDEX('[2]Tank Cleaning Status'!$X:$X, MATCH(E189,'[2]Tank Cleaning Status'!$E:$E,0))</f>
        <v>No</v>
      </c>
      <c r="CR189" s="192">
        <f t="shared" si="72"/>
        <v>1</v>
      </c>
      <c r="CS189" s="187" t="str">
        <f>INDEX('[2]Tank Cleaning Status'!$AA:$AA, MATCH(E189,'[2]Tank Cleaning Status'!$E:$E,0))</f>
        <v>Yes</v>
      </c>
      <c r="CT189" s="192">
        <f t="shared" si="73"/>
        <v>0</v>
      </c>
      <c r="CU189" s="187">
        <f>INDEX('[2]Tank Cleaning Status'!$AC:$AC, MATCH(E189,'[2]Tank Cleaning Status'!$E:$E,0))</f>
        <v>0</v>
      </c>
      <c r="CW189" s="192">
        <f t="shared" si="74"/>
        <v>1</v>
      </c>
      <c r="CX189" s="187" t="str">
        <f>INDEX('[2]Tank Cleaning Status'!$AF:$AF, MATCH(E189,'[2]Tank Cleaning Status'!$E:$E,0))</f>
        <v>Yes</v>
      </c>
      <c r="CY189" s="192">
        <f t="shared" si="75"/>
        <v>0</v>
      </c>
      <c r="CZ189" s="187">
        <f>INDEX('[2]Tank Cleaning Status'!$AH:$AH, MATCH(E189,'[2]Tank Cleaning Status'!$E:$E,0))</f>
        <v>0</v>
      </c>
      <c r="DA189" s="187"/>
      <c r="DB189" s="187">
        <f>INDEX('[2]Tank Cleaning Status'!$AJ:$AJ, MATCH(E189,'[2]Tank Cleaning Status'!$E:$E,0))</f>
        <v>0</v>
      </c>
    </row>
    <row r="190" spans="1:106" ht="26.25" x14ac:dyDescent="0.25">
      <c r="A190" s="247" t="str">
        <f>INDEX('[4]Handy -MR - LR2 Operators'!$H:$H,MATCH(E190,'[4]Handy -MR - LR2 Operators'!$B:$B,0))</f>
        <v>MGA</v>
      </c>
      <c r="B190" s="247" t="s">
        <v>393</v>
      </c>
      <c r="C190" s="247" t="s">
        <v>671</v>
      </c>
      <c r="D190" s="98">
        <v>9237008</v>
      </c>
      <c r="E190" s="139" t="s">
        <v>426</v>
      </c>
      <c r="F190" s="139" t="str">
        <f>INDEX('[6]TC Out - CONSOLIDATED'!$D:$D,MATCH(E190,'[6]TC Out - CONSOLIDATED'!$B:$B,0))</f>
        <v>Petróleo Brasileiro S.A. – PETROBRAS</v>
      </c>
      <c r="G190" s="11">
        <v>44063</v>
      </c>
      <c r="H190" s="236">
        <f>IFERROR(INDEX(RemainingOnBoard_RAW!U:U,MATCH('IMO 2020_Operator''s Comment'!D190,RemainingOnBoard_RAW!B:B,0))," ")</f>
        <v>43779.770833333336</v>
      </c>
      <c r="I190" s="186">
        <f>IFERROR(INDEX(RemainingOnBoard_RAW!V:V,MATCH('IMO 2020_Operator''s Comment'!D190,RemainingOnBoard_RAW!B:B,0))," ")</f>
        <v>144.68</v>
      </c>
      <c r="J190" s="186">
        <f>IFERROR(INDEX(RemainingOnBoard_RAW!W:W,MATCH('IMO 2020_Operator''s Comment'!D190,RemainingOnBoard_RAW!B:B,0)),"")</f>
        <v>599.91</v>
      </c>
      <c r="K190" s="186">
        <f>IFERROR(INDEX(RemainingOnBoard_RAW!X:X,MATCH('IMO 2020_Operator''s Comment'!D190,RemainingOnBoard_RAW!B:B,0)),"")</f>
        <v>0</v>
      </c>
      <c r="L190" s="186">
        <f>IFERROR(INDEX(RemainingOnBoard_RAW!Y:Y,MATCH('IMO 2020_Operator''s Comment'!D190,RemainingOnBoard_RAW!B:B,0)),"")</f>
        <v>109.11</v>
      </c>
      <c r="M190" s="193"/>
      <c r="N190" s="193">
        <f>IFERROR(INDEX(RemainingOnBoard_RAW!AJ:AJ,MATCH('IMO 2020_Operator''s Comment'!D190,RemainingOnBoard_RAW!B:B,0))," ")</f>
        <v>1872.587</v>
      </c>
      <c r="O190" s="193">
        <f>IFERROR(INDEX(RemainingOnBoard_RAW!AK:AK,MATCH('IMO 2020_Operator''s Comment'!D190,RemainingOnBoard_RAW!B:B,0))," ")</f>
        <v>0</v>
      </c>
      <c r="P190" s="193">
        <f>IFERROR(INDEX(RemainingOnBoard_RAW!AL:AL,MATCH('IMO 2020_Operator''s Comment'!D190,RemainingOnBoard_RAW!B:B,0))," ")</f>
        <v>49.92</v>
      </c>
      <c r="Q190" s="193">
        <f>IFERROR(INDEX(RemainingOnBoard_RAW!AM:AM,MATCH('IMO 2020_Operator''s Comment'!D190,RemainingOnBoard_RAW!B:B,0))," ")</f>
        <v>79.42</v>
      </c>
      <c r="S190" s="195">
        <v>0.45</v>
      </c>
      <c r="T190" s="195">
        <v>0.05</v>
      </c>
      <c r="U190" s="195">
        <v>0.17499999999999999</v>
      </c>
      <c r="V190" s="195">
        <v>0.32500000000000001</v>
      </c>
      <c r="X190" s="15" t="str">
        <f>IFERROR(INDEX('[7]Apr-2019'!$F:$F,MATCH(D190,'[7]Apr-2019'!$D:$D,0)),"")</f>
        <v/>
      </c>
      <c r="Y190" s="15" t="str">
        <f>IFERROR(INDEX('[7]Apr-2019'!$G:$G,MATCH(D190,'[7]Apr-2019'!$D:$D,0)),"")</f>
        <v/>
      </c>
      <c r="Z190" s="15" t="str">
        <f>IFERROR(INDEX('[7]Apr-2019'!$H:$H,MATCH(D190,'[7]Apr-2019'!$D:$D,0)),"")</f>
        <v/>
      </c>
      <c r="AA190" s="15" t="str">
        <f>IFERROR(INDEX('[7]Apr-2019'!$I:$I,MATCH(D190,'[7]Apr-2019'!$D:$D,0)),"")</f>
        <v/>
      </c>
      <c r="AB190" s="15"/>
      <c r="AC190" s="15">
        <f>INDEX('Monthly_Consumption _Trend'!R:R,MATCH('IMO 2020_Operator''s Comment'!D190,'Monthly_Consumption _Trend'!D:D,0))/30</f>
        <v>6.0464166666666666</v>
      </c>
      <c r="AD190" s="15">
        <f t="shared" si="105"/>
        <v>6.0464166666666666</v>
      </c>
      <c r="AF190" s="30">
        <f t="shared" si="106"/>
        <v>0.93539224956754163</v>
      </c>
      <c r="AG190" s="30">
        <f t="shared" si="107"/>
        <v>6.4607750432458366E-2</v>
      </c>
      <c r="AH190" s="30"/>
      <c r="AI190" s="30"/>
      <c r="AJ190" s="15">
        <f t="shared" si="108"/>
        <v>556.27033333333327</v>
      </c>
      <c r="AK190" s="15">
        <f t="shared" si="109"/>
        <v>368.83141666666666</v>
      </c>
      <c r="AL190" s="15">
        <f t="shared" si="110"/>
        <v>187.43891666666667</v>
      </c>
      <c r="AM190" s="15">
        <f t="shared" si="111"/>
        <v>90.696249999999992</v>
      </c>
      <c r="AN190" s="304">
        <v>5</v>
      </c>
      <c r="AO190" s="263" t="str">
        <f>INDEX([1]Handy!$D:$D,MATCH(E190,[1]Handy!$B:$B,0))</f>
        <v>5 pcs. 217,7/ 217,7/ 410,9/ 346,9/ 153,7</v>
      </c>
      <c r="AP190" s="263" t="str">
        <f>INDEX([1]Handy!$E:$E,MATCH(E190,[1]Handy!$B:$B,0))</f>
        <v>1 pc. 51,2</v>
      </c>
      <c r="AQ190" s="263" t="str">
        <f>INDEX([1]Handy!$F:$F,MATCH(E190,[1]Handy!$B:$B,0))</f>
        <v>1 pc. 38,4</v>
      </c>
      <c r="AR190" s="268">
        <f>INDEX([1]Handy!$J:$J,MATCH(E190,[1]Handy!$B:$B,0))</f>
        <v>0.9</v>
      </c>
      <c r="AT190" s="196">
        <f t="shared" si="112"/>
        <v>187.43891666666667</v>
      </c>
      <c r="AU190" s="196">
        <f t="shared" si="113"/>
        <v>120.92833333333333</v>
      </c>
      <c r="AV190" s="196">
        <f t="shared" si="114"/>
        <v>90.696249999999992</v>
      </c>
      <c r="AW190" s="199" t="s">
        <v>529</v>
      </c>
      <c r="AY190" s="12" t="str">
        <f t="shared" si="120"/>
        <v>Okay</v>
      </c>
      <c r="AZ190" s="12" t="str">
        <f t="shared" si="115"/>
        <v>High Stock</v>
      </c>
      <c r="BA190" s="12" t="str">
        <f t="shared" si="115"/>
        <v>High Stock</v>
      </c>
      <c r="BC190" s="191">
        <f t="shared" si="116"/>
        <v>0</v>
      </c>
      <c r="BD190" s="191">
        <f t="shared" si="116"/>
        <v>23.751666666666679</v>
      </c>
      <c r="BE190" s="191">
        <f t="shared" si="117"/>
        <v>53.983750000000015</v>
      </c>
      <c r="BF190" s="19"/>
      <c r="BH190" s="287">
        <v>217.7</v>
      </c>
      <c r="BI190" s="286" t="s">
        <v>612</v>
      </c>
      <c r="BJ190" s="287">
        <v>217.7</v>
      </c>
      <c r="BK190" s="286" t="s">
        <v>612</v>
      </c>
      <c r="BL190" s="287">
        <v>410.9</v>
      </c>
      <c r="BM190" s="286" t="s">
        <v>612</v>
      </c>
      <c r="BN190" s="287">
        <v>346.9</v>
      </c>
      <c r="BO190" s="286" t="s">
        <v>612</v>
      </c>
      <c r="BP190" s="287">
        <v>153.69999999999999</v>
      </c>
      <c r="BQ190" s="286" t="s">
        <v>612</v>
      </c>
      <c r="BR190" s="287"/>
      <c r="BS190" s="287">
        <v>51.2</v>
      </c>
      <c r="BT190" s="286" t="s">
        <v>612</v>
      </c>
      <c r="BU190" s="287"/>
      <c r="BV190" s="287"/>
      <c r="BX190" s="287">
        <v>38.4</v>
      </c>
      <c r="BY190" s="286" t="s">
        <v>612</v>
      </c>
      <c r="BZ190" s="287"/>
      <c r="CA190" s="287"/>
      <c r="CB190" s="287"/>
      <c r="CC190" s="287"/>
      <c r="CG190" s="187">
        <f t="shared" si="67"/>
        <v>1</v>
      </c>
      <c r="CH190" s="187" t="str">
        <f>INDEX('[2]Tank Cleaning Status'!$P:$P, MATCH(E190,'[2]Tank Cleaning Status'!$E:$E,0))</f>
        <v>Yes</v>
      </c>
      <c r="CI190" s="187">
        <f t="shared" si="68"/>
        <v>0</v>
      </c>
      <c r="CJ190" s="187" t="str">
        <f>INDEX('[2]Tank Cleaning Status'!$R:$R, MATCH(E190,'[2]Tank Cleaning Status'!$E:$E,0))</f>
        <v>No</v>
      </c>
      <c r="CK190" s="187">
        <f t="shared" si="69"/>
        <v>0</v>
      </c>
      <c r="CL190" s="187" t="str">
        <f>INDEX('[2]Tank Cleaning Status'!$T:$T, MATCH(E190,'[2]Tank Cleaning Status'!$E:$E,0))</f>
        <v>No</v>
      </c>
      <c r="CM190" s="187">
        <f t="shared" si="70"/>
        <v>1</v>
      </c>
      <c r="CN190" s="187" t="str">
        <f>INDEX('[2]Tank Cleaning Status'!$V:$V, MATCH(E190,'[2]Tank Cleaning Status'!$E:$E,0))</f>
        <v>Yes</v>
      </c>
      <c r="CO190" s="187">
        <f t="shared" si="71"/>
        <v>0</v>
      </c>
      <c r="CP190" s="187" t="str">
        <f>INDEX('[2]Tank Cleaning Status'!$X:$X, MATCH(E190,'[2]Tank Cleaning Status'!$E:$E,0))</f>
        <v>No</v>
      </c>
      <c r="CR190" s="192">
        <f t="shared" si="72"/>
        <v>0</v>
      </c>
      <c r="CS190" s="187" t="str">
        <f>INDEX('[2]Tank Cleaning Status'!$AA:$AA, MATCH(E190,'[2]Tank Cleaning Status'!$E:$E,0))</f>
        <v>No</v>
      </c>
      <c r="CT190" s="192">
        <f t="shared" si="73"/>
        <v>0</v>
      </c>
      <c r="CU190" s="187">
        <f>INDEX('[2]Tank Cleaning Status'!$AC:$AC, MATCH(E190,'[2]Tank Cleaning Status'!$E:$E,0))</f>
        <v>0</v>
      </c>
      <c r="CW190" s="192">
        <f t="shared" si="74"/>
        <v>0</v>
      </c>
      <c r="CX190" s="187" t="str">
        <f>INDEX('[2]Tank Cleaning Status'!$AF:$AF, MATCH(E190,'[2]Tank Cleaning Status'!$E:$E,0))</f>
        <v>No</v>
      </c>
      <c r="CY190" s="192">
        <f t="shared" si="75"/>
        <v>0</v>
      </c>
      <c r="CZ190" s="187">
        <f>INDEX('[2]Tank Cleaning Status'!$AH:$AH, MATCH(E190,'[2]Tank Cleaning Status'!$E:$E,0))</f>
        <v>0</v>
      </c>
      <c r="DA190" s="187"/>
      <c r="DB190" s="187">
        <f>INDEX('[2]Tank Cleaning Status'!$AJ:$AJ, MATCH(E190,'[2]Tank Cleaning Status'!$E:$E,0))</f>
        <v>0</v>
      </c>
    </row>
    <row r="191" spans="1:106" ht="26.25" x14ac:dyDescent="0.25">
      <c r="A191" s="247" t="str">
        <f>INDEX('[4]Handy -MR - LR2 Operators'!$H:$H,MATCH(E191,'[4]Handy -MR - LR2 Operators'!$B:$B,0))</f>
        <v>MGA</v>
      </c>
      <c r="B191" s="247" t="s">
        <v>393</v>
      </c>
      <c r="C191" s="247" t="s">
        <v>671</v>
      </c>
      <c r="D191" s="98">
        <v>9251406</v>
      </c>
      <c r="E191" s="139" t="s">
        <v>427</v>
      </c>
      <c r="F191" s="139" t="str">
        <f>INDEX('[6]TC Out - CONSOLIDATED'!$D:$D,MATCH(E191,'[6]TC Out - CONSOLIDATED'!$B:$B,0))</f>
        <v>Petróleo Brasileiro S.A. – PETROBRAS</v>
      </c>
      <c r="G191" s="11">
        <v>44087</v>
      </c>
      <c r="H191" s="236">
        <f>IFERROR(INDEX(RemainingOnBoard_RAW!U:U,MATCH('IMO 2020_Operator''s Comment'!D191,RemainingOnBoard_RAW!B:B,0))," ")</f>
        <v>43780.541666666664</v>
      </c>
      <c r="I191" s="186">
        <f>IFERROR(INDEX(RemainingOnBoard_RAW!V:V,MATCH('IMO 2020_Operator''s Comment'!D191,RemainingOnBoard_RAW!B:B,0))," ")</f>
        <v>291.2</v>
      </c>
      <c r="J191" s="186">
        <f>IFERROR(INDEX(RemainingOnBoard_RAW!W:W,MATCH('IMO 2020_Operator''s Comment'!D191,RemainingOnBoard_RAW!B:B,0)),"")</f>
        <v>0</v>
      </c>
      <c r="K191" s="186">
        <f>IFERROR(INDEX(RemainingOnBoard_RAW!X:X,MATCH('IMO 2020_Operator''s Comment'!D191,RemainingOnBoard_RAW!B:B,0)),"")</f>
        <v>0</v>
      </c>
      <c r="L191" s="186">
        <f>IFERROR(INDEX(RemainingOnBoard_RAW!Y:Y,MATCH('IMO 2020_Operator''s Comment'!D191,RemainingOnBoard_RAW!B:B,0)),"")</f>
        <v>190</v>
      </c>
      <c r="M191" s="193"/>
      <c r="N191" s="193">
        <f>IFERROR(INDEX(RemainingOnBoard_RAW!AJ:AJ,MATCH('IMO 2020_Operator''s Comment'!D191,RemainingOnBoard_RAW!B:B,0))," ")</f>
        <v>2565.0709999999999</v>
      </c>
      <c r="O191" s="193">
        <f>IFERROR(INDEX(RemainingOnBoard_RAW!AK:AK,MATCH('IMO 2020_Operator''s Comment'!D191,RemainingOnBoard_RAW!B:B,0))," ")</f>
        <v>0</v>
      </c>
      <c r="P191" s="193">
        <f>IFERROR(INDEX(RemainingOnBoard_RAW!AL:AL,MATCH('IMO 2020_Operator''s Comment'!D191,RemainingOnBoard_RAW!B:B,0))," ")</f>
        <v>0</v>
      </c>
      <c r="Q191" s="193">
        <f>IFERROR(INDEX(RemainingOnBoard_RAW!AM:AM,MATCH('IMO 2020_Operator''s Comment'!D191,RemainingOnBoard_RAW!B:B,0))," ")</f>
        <v>136.88999999999999</v>
      </c>
      <c r="S191" s="195">
        <v>0.45</v>
      </c>
      <c r="T191" s="195">
        <v>0.05</v>
      </c>
      <c r="U191" s="195">
        <v>0.17499999999999999</v>
      </c>
      <c r="V191" s="195">
        <v>0.32500000000000001</v>
      </c>
      <c r="X191" s="15" t="str">
        <f>IFERROR(INDEX('[7]Apr-2019'!$F:$F,MATCH(D191,'[7]Apr-2019'!$D:$D,0)),"")</f>
        <v/>
      </c>
      <c r="Y191" s="15" t="str">
        <f>IFERROR(INDEX('[7]Apr-2019'!$G:$G,MATCH(D191,'[7]Apr-2019'!$D:$D,0)),"")</f>
        <v/>
      </c>
      <c r="Z191" s="15" t="str">
        <f>IFERROR(INDEX('[7]Apr-2019'!$H:$H,MATCH(D191,'[7]Apr-2019'!$D:$D,0)),"")</f>
        <v/>
      </c>
      <c r="AA191" s="15" t="str">
        <f>IFERROR(INDEX('[7]Apr-2019'!$I:$I,MATCH(D191,'[7]Apr-2019'!$D:$D,0)),"")</f>
        <v/>
      </c>
      <c r="AB191" s="15"/>
      <c r="AC191" s="15">
        <f>INDEX('Monthly_Consumption _Trend'!R:R,MATCH('IMO 2020_Operator''s Comment'!D191,'Monthly_Consumption _Trend'!D:D,0))/30</f>
        <v>8.3326700000000002</v>
      </c>
      <c r="AD191" s="15">
        <f t="shared" si="105"/>
        <v>8.3326700000000002</v>
      </c>
      <c r="AF191" s="30">
        <f t="shared" si="106"/>
        <v>0.94933679649706271</v>
      </c>
      <c r="AG191" s="30">
        <f t="shared" si="107"/>
        <v>5.0663203502937293E-2</v>
      </c>
      <c r="AH191" s="30"/>
      <c r="AI191" s="30"/>
      <c r="AJ191" s="15">
        <f t="shared" si="108"/>
        <v>766.60563999999999</v>
      </c>
      <c r="AK191" s="15">
        <f t="shared" si="109"/>
        <v>508.29286999999999</v>
      </c>
      <c r="AL191" s="15">
        <f t="shared" si="110"/>
        <v>258.31277</v>
      </c>
      <c r="AM191" s="15">
        <f t="shared" si="111"/>
        <v>124.99005</v>
      </c>
      <c r="AN191" s="304">
        <v>5</v>
      </c>
      <c r="AO191" s="263" t="str">
        <f>INDEX([1]Handy!$D:$D,MATCH(E191,[1]Handy!$B:$B,0))</f>
        <v>5 pcs.  217,7/ 411,0/ 346,9/ 153,7</v>
      </c>
      <c r="AP191" s="263" t="str">
        <f>INDEX([1]Handy!$E:$E,MATCH(E191,[1]Handy!$B:$B,0))</f>
        <v>1 pc. 51,2</v>
      </c>
      <c r="AQ191" s="263" t="str">
        <f>INDEX([1]Handy!$F:$F,MATCH(E191,[1]Handy!$B:$B,0))</f>
        <v>1 pc. 38,4</v>
      </c>
      <c r="AR191" s="268">
        <f>INDEX([1]Handy!$J:$J,MATCH(E191,[1]Handy!$B:$B,0))</f>
        <v>0.9</v>
      </c>
      <c r="AT191" s="196">
        <f t="shared" si="112"/>
        <v>258.31277</v>
      </c>
      <c r="AU191" s="196">
        <f t="shared" si="113"/>
        <v>166.6534</v>
      </c>
      <c r="AV191" s="196">
        <f t="shared" si="114"/>
        <v>124.99005</v>
      </c>
      <c r="AW191" s="199" t="s">
        <v>529</v>
      </c>
      <c r="AY191" s="12" t="str">
        <f t="shared" si="120"/>
        <v>High Stock</v>
      </c>
      <c r="AZ191" s="12" t="str">
        <f t="shared" si="115"/>
        <v>High Stock</v>
      </c>
      <c r="BA191" s="12" t="str">
        <f t="shared" si="115"/>
        <v>High Stock</v>
      </c>
      <c r="BC191" s="191">
        <f t="shared" si="116"/>
        <v>32.887229999999988</v>
      </c>
      <c r="BD191" s="191">
        <f t="shared" si="116"/>
        <v>124.54659999999998</v>
      </c>
      <c r="BE191" s="191">
        <f t="shared" si="117"/>
        <v>166.20994999999999</v>
      </c>
      <c r="BF191" s="19"/>
      <c r="BH191" s="287">
        <v>217.7</v>
      </c>
      <c r="BI191" s="286" t="s">
        <v>612</v>
      </c>
      <c r="BJ191" s="287">
        <v>411</v>
      </c>
      <c r="BK191" s="286" t="s">
        <v>612</v>
      </c>
      <c r="BL191" s="287">
        <v>346.9</v>
      </c>
      <c r="BM191" s="286" t="s">
        <v>612</v>
      </c>
      <c r="BN191" s="287">
        <v>153.69999999999999</v>
      </c>
      <c r="BO191" s="286" t="s">
        <v>612</v>
      </c>
      <c r="BP191" s="287"/>
      <c r="BQ191" s="287"/>
      <c r="BR191" s="287"/>
      <c r="BS191" s="287">
        <v>51.2</v>
      </c>
      <c r="BT191" s="286" t="s">
        <v>612</v>
      </c>
      <c r="BU191" s="287"/>
      <c r="BV191" s="287"/>
      <c r="BX191" s="287">
        <v>38.4</v>
      </c>
      <c r="BY191" s="286" t="s">
        <v>612</v>
      </c>
      <c r="BZ191" s="287"/>
      <c r="CA191" s="287"/>
      <c r="CB191" s="287"/>
      <c r="CC191" s="287"/>
      <c r="CG191" s="187">
        <f t="shared" si="67"/>
        <v>0</v>
      </c>
      <c r="CH191" s="187" t="str">
        <f>INDEX('[2]Tank Cleaning Status'!$P:$P, MATCH(E191,'[2]Tank Cleaning Status'!$E:$E,0))</f>
        <v>No</v>
      </c>
      <c r="CI191" s="187">
        <f t="shared" si="68"/>
        <v>0</v>
      </c>
      <c r="CJ191" s="187" t="str">
        <f>INDEX('[2]Tank Cleaning Status'!$R:$R, MATCH(E191,'[2]Tank Cleaning Status'!$E:$E,0))</f>
        <v>No</v>
      </c>
      <c r="CK191" s="187">
        <f t="shared" si="69"/>
        <v>0</v>
      </c>
      <c r="CL191" s="187" t="str">
        <f>INDEX('[2]Tank Cleaning Status'!$T:$T, MATCH(E191,'[2]Tank Cleaning Status'!$E:$E,0))</f>
        <v>No</v>
      </c>
      <c r="CM191" s="187">
        <f t="shared" si="70"/>
        <v>0</v>
      </c>
      <c r="CN191" s="187" t="str">
        <f>INDEX('[2]Tank Cleaning Status'!$V:$V, MATCH(E191,'[2]Tank Cleaning Status'!$E:$E,0))</f>
        <v>No</v>
      </c>
      <c r="CO191" s="187">
        <f t="shared" si="71"/>
        <v>0</v>
      </c>
      <c r="CP191" s="187">
        <f>INDEX('[2]Tank Cleaning Status'!$X:$X, MATCH(E191,'[2]Tank Cleaning Status'!$E:$E,0))</f>
        <v>0</v>
      </c>
      <c r="CR191" s="192">
        <f t="shared" si="72"/>
        <v>0</v>
      </c>
      <c r="CS191" s="187" t="str">
        <f>INDEX('[2]Tank Cleaning Status'!$AA:$AA, MATCH(E191,'[2]Tank Cleaning Status'!$E:$E,0))</f>
        <v>No</v>
      </c>
      <c r="CT191" s="192">
        <f t="shared" si="73"/>
        <v>0</v>
      </c>
      <c r="CU191" s="187">
        <f>INDEX('[2]Tank Cleaning Status'!$AC:$AC, MATCH(E191,'[2]Tank Cleaning Status'!$E:$E,0))</f>
        <v>0</v>
      </c>
      <c r="CW191" s="192">
        <f t="shared" si="74"/>
        <v>0</v>
      </c>
      <c r="CX191" s="187" t="str">
        <f>INDEX('[2]Tank Cleaning Status'!$AF:$AF, MATCH(E191,'[2]Tank Cleaning Status'!$E:$E,0))</f>
        <v>No</v>
      </c>
      <c r="CY191" s="192">
        <f t="shared" si="75"/>
        <v>0</v>
      </c>
      <c r="CZ191" s="187">
        <f>INDEX('[2]Tank Cleaning Status'!$AH:$AH, MATCH(E191,'[2]Tank Cleaning Status'!$E:$E,0))</f>
        <v>0</v>
      </c>
      <c r="DA191" s="187"/>
      <c r="DB191" s="187">
        <f>INDEX('[2]Tank Cleaning Status'!$AJ:$AJ, MATCH(E191,'[2]Tank Cleaning Status'!$E:$E,0))</f>
        <v>0</v>
      </c>
    </row>
    <row r="192" spans="1:106" ht="26.25" x14ac:dyDescent="0.25">
      <c r="A192" s="247" t="str">
        <f>INDEX('[4]Handy -MR - LR2 Operators'!$H:$H,MATCH(E192,'[4]Handy -MR - LR2 Operators'!$B:$B,0))</f>
        <v>TSE</v>
      </c>
      <c r="B192" s="247" t="s">
        <v>393</v>
      </c>
      <c r="C192" s="247" t="s">
        <v>671</v>
      </c>
      <c r="D192" s="98">
        <v>9431288</v>
      </c>
      <c r="E192" s="139" t="s">
        <v>677</v>
      </c>
      <c r="F192" s="139" t="str">
        <f>INDEX('[6]TC Out - CONSOLIDATED'!$D:$D,MATCH(E192,'[6]TC Out - CONSOLIDATED'!$B:$B,0))</f>
        <v>Petroineos manufacturing ( Scotland) ltd c/o Petroineos Trading LTd</v>
      </c>
      <c r="G192" s="11">
        <v>44063</v>
      </c>
      <c r="H192" s="236">
        <f>IFERROR(INDEX(RemainingOnBoard_RAW!U:U,MATCH('IMO 2020_Operator''s Comment'!D192,RemainingOnBoard_RAW!B:B,0))," ")</f>
        <v>43780.333333333336</v>
      </c>
      <c r="I192" s="186">
        <f>IFERROR(INDEX(RemainingOnBoard_RAW!V:V,MATCH('IMO 2020_Operator''s Comment'!D192,RemainingOnBoard_RAW!B:B,0))," ")</f>
        <v>5</v>
      </c>
      <c r="J192" s="186">
        <f>IFERROR(INDEX(RemainingOnBoard_RAW!W:W,MATCH('IMO 2020_Operator''s Comment'!D192,RemainingOnBoard_RAW!B:B,0)),"")</f>
        <v>5</v>
      </c>
      <c r="K192" s="186">
        <f>IFERROR(INDEX(RemainingOnBoard_RAW!X:X,MATCH('IMO 2020_Operator''s Comment'!D192,RemainingOnBoard_RAW!B:B,0)),"")</f>
        <v>0</v>
      </c>
      <c r="L192" s="186">
        <f>IFERROR(INDEX(RemainingOnBoard_RAW!Y:Y,MATCH('IMO 2020_Operator''s Comment'!D192,RemainingOnBoard_RAW!B:B,0)),"")</f>
        <v>147.22</v>
      </c>
      <c r="M192" s="193"/>
      <c r="N192" s="193">
        <f>IFERROR(INDEX(RemainingOnBoard_RAW!AJ:AJ,MATCH('IMO 2020_Operator''s Comment'!D192,RemainingOnBoard_RAW!B:B,0))," ")</f>
        <v>0</v>
      </c>
      <c r="O192" s="193">
        <f>IFERROR(INDEX(RemainingOnBoard_RAW!AK:AK,MATCH('IMO 2020_Operator''s Comment'!D192,RemainingOnBoard_RAW!B:B,0))," ")</f>
        <v>0</v>
      </c>
      <c r="P192" s="193">
        <f>IFERROR(INDEX(RemainingOnBoard_RAW!AL:AL,MATCH('IMO 2020_Operator''s Comment'!D192,RemainingOnBoard_RAW!B:B,0))," ")</f>
        <v>0</v>
      </c>
      <c r="Q192" s="193">
        <f>IFERROR(INDEX(RemainingOnBoard_RAW!AM:AM,MATCH('IMO 2020_Operator''s Comment'!D192,RemainingOnBoard_RAW!B:B,0))," ")</f>
        <v>1199.53</v>
      </c>
      <c r="S192" s="195">
        <v>0.45</v>
      </c>
      <c r="T192" s="195">
        <v>0.05</v>
      </c>
      <c r="U192" s="195">
        <v>0.17499999999999999</v>
      </c>
      <c r="V192" s="195">
        <v>0.32500000000000001</v>
      </c>
      <c r="X192" s="15" t="str">
        <f>IFERROR(INDEX('[7]Apr-2019'!$F:$F,MATCH(D192,'[7]Apr-2019'!$D:$D,0)),"")</f>
        <v/>
      </c>
      <c r="Y192" s="15" t="str">
        <f>IFERROR(INDEX('[7]Apr-2019'!$G:$G,MATCH(D192,'[7]Apr-2019'!$D:$D,0)),"")</f>
        <v/>
      </c>
      <c r="Z192" s="15" t="str">
        <f>IFERROR(INDEX('[7]Apr-2019'!$H:$H,MATCH(D192,'[7]Apr-2019'!$D:$D,0)),"")</f>
        <v/>
      </c>
      <c r="AA192" s="15" t="str">
        <f>IFERROR(INDEX('[7]Apr-2019'!$I:$I,MATCH(D192,'[7]Apr-2019'!$D:$D,0)),"")</f>
        <v/>
      </c>
      <c r="AB192" s="15"/>
      <c r="AC192" s="15" t="e">
        <f>INDEX('Monthly_Consumption _Trend'!R:R,MATCH('IMO 2020_Operator''s Comment'!D192,'Monthly_Consumption _Trend'!D:D,0))/30</f>
        <v>#VALUE!</v>
      </c>
      <c r="AD192" s="15">
        <f t="shared" si="105"/>
        <v>0</v>
      </c>
      <c r="AF192" s="30">
        <f t="shared" ref="AF192:AF196" si="121">IFERROR(N192/SUM(N192:Q192), "")</f>
        <v>0</v>
      </c>
      <c r="AG192" s="30">
        <f t="shared" si="107"/>
        <v>1</v>
      </c>
      <c r="AH192" s="30"/>
      <c r="AI192" s="30"/>
      <c r="AJ192" s="15">
        <f t="shared" si="108"/>
        <v>0</v>
      </c>
      <c r="AK192" s="15">
        <f t="shared" si="109"/>
        <v>0</v>
      </c>
      <c r="AL192" s="15">
        <f t="shared" si="110"/>
        <v>0</v>
      </c>
      <c r="AM192" s="15">
        <f t="shared" si="111"/>
        <v>0</v>
      </c>
      <c r="AN192" s="304">
        <v>4</v>
      </c>
      <c r="AO192" s="263" t="str">
        <f>INDEX([1]Handy!$D:$D,MATCH(E192,[1]Handy!$B:$B,0))</f>
        <v>4 pcs. 395,5/ 389,9/ 284,4/ 249,4</v>
      </c>
      <c r="AP192" s="263" t="str">
        <f>INDEX([1]Handy!$E:$E,MATCH(E192,[1]Handy!$B:$B,0))</f>
        <v>2 pcs. 30,8/ 30,8</v>
      </c>
      <c r="AQ192" s="263" t="str">
        <f>INDEX([1]Handy!$F:$F,MATCH(E192,[1]Handy!$B:$B,0))</f>
        <v>2 pcs. 30,8/ 30,8</v>
      </c>
      <c r="AR192" s="268">
        <f>INDEX([1]Handy!$J:$J,MATCH(E192,[1]Handy!$B:$B,0))</f>
        <v>0.9</v>
      </c>
      <c r="AT192" s="196">
        <f t="shared" si="112"/>
        <v>0</v>
      </c>
      <c r="AU192" s="196">
        <f t="shared" si="113"/>
        <v>0</v>
      </c>
      <c r="AV192" s="196">
        <f t="shared" si="114"/>
        <v>0</v>
      </c>
      <c r="AW192" s="199" t="s">
        <v>529</v>
      </c>
      <c r="AY192" s="12" t="str">
        <f t="shared" si="120"/>
        <v>High Stock</v>
      </c>
      <c r="AZ192" s="12" t="str">
        <f t="shared" si="115"/>
        <v>High Stock</v>
      </c>
      <c r="BA192" s="12" t="str">
        <f t="shared" si="115"/>
        <v>High Stock</v>
      </c>
      <c r="BC192" s="191">
        <f t="shared" si="116"/>
        <v>5</v>
      </c>
      <c r="BD192" s="191">
        <f t="shared" si="116"/>
        <v>5</v>
      </c>
      <c r="BE192" s="191">
        <f t="shared" si="117"/>
        <v>5</v>
      </c>
      <c r="BF192" s="19" t="s">
        <v>896</v>
      </c>
      <c r="BH192" s="287">
        <v>395.5</v>
      </c>
      <c r="BI192" s="286" t="s">
        <v>612</v>
      </c>
      <c r="BJ192" s="287">
        <v>389.9</v>
      </c>
      <c r="BK192" s="286" t="s">
        <v>612</v>
      </c>
      <c r="BL192" s="287">
        <v>284.39999999999998</v>
      </c>
      <c r="BM192" s="286" t="s">
        <v>612</v>
      </c>
      <c r="BN192" s="287">
        <v>249.4</v>
      </c>
      <c r="BO192" s="286" t="s">
        <v>612</v>
      </c>
      <c r="BP192" s="287"/>
      <c r="BQ192" s="287"/>
      <c r="BR192" s="287"/>
      <c r="BS192" s="287">
        <v>30.8</v>
      </c>
      <c r="BT192" s="286" t="s">
        <v>612</v>
      </c>
      <c r="BU192" s="287">
        <v>30.8</v>
      </c>
      <c r="BV192" s="286" t="s">
        <v>612</v>
      </c>
      <c r="BX192" s="287">
        <v>30.8</v>
      </c>
      <c r="BY192" s="286" t="s">
        <v>612</v>
      </c>
      <c r="BZ192" s="287">
        <v>30.8</v>
      </c>
      <c r="CA192" s="286" t="s">
        <v>612</v>
      </c>
      <c r="CB192" s="287"/>
      <c r="CC192" s="287"/>
      <c r="CG192" s="187">
        <f t="shared" si="67"/>
        <v>1</v>
      </c>
      <c r="CH192" s="187" t="str">
        <f>INDEX('[2]Tank Cleaning Status'!$P:$P, MATCH(E192,'[2]Tank Cleaning Status'!$E:$E,0))</f>
        <v>Yes</v>
      </c>
      <c r="CI192" s="187">
        <f t="shared" si="68"/>
        <v>1</v>
      </c>
      <c r="CJ192" s="187" t="str">
        <f>INDEX('[2]Tank Cleaning Status'!$R:$R, MATCH(E192,'[2]Tank Cleaning Status'!$E:$E,0))</f>
        <v>Yes</v>
      </c>
      <c r="CK192" s="187">
        <f t="shared" si="69"/>
        <v>1</v>
      </c>
      <c r="CL192" s="187" t="str">
        <f>INDEX('[2]Tank Cleaning Status'!$T:$T, MATCH(E192,'[2]Tank Cleaning Status'!$E:$E,0))</f>
        <v>Yes</v>
      </c>
      <c r="CM192" s="187">
        <f t="shared" si="70"/>
        <v>1</v>
      </c>
      <c r="CN192" s="187" t="str">
        <f>INDEX('[2]Tank Cleaning Status'!$V:$V, MATCH(E192,'[2]Tank Cleaning Status'!$E:$E,0))</f>
        <v>Yes</v>
      </c>
      <c r="CO192" s="187">
        <f t="shared" si="71"/>
        <v>0</v>
      </c>
      <c r="CP192" s="187">
        <f>INDEX('[2]Tank Cleaning Status'!$X:$X, MATCH(E192,'[2]Tank Cleaning Status'!$E:$E,0))</f>
        <v>0</v>
      </c>
      <c r="CR192" s="192">
        <f t="shared" si="72"/>
        <v>1</v>
      </c>
      <c r="CS192" s="187" t="str">
        <f>INDEX('[2]Tank Cleaning Status'!$AA:$AA, MATCH(E192,'[2]Tank Cleaning Status'!$E:$E,0))</f>
        <v>Yes</v>
      </c>
      <c r="CT192" s="192">
        <f t="shared" si="73"/>
        <v>1</v>
      </c>
      <c r="CU192" s="187" t="str">
        <f>INDEX('[2]Tank Cleaning Status'!$AC:$AC, MATCH(E192,'[2]Tank Cleaning Status'!$E:$E,0))</f>
        <v>Yes</v>
      </c>
      <c r="CW192" s="192">
        <f t="shared" si="74"/>
        <v>1</v>
      </c>
      <c r="CX192" s="187" t="str">
        <f>INDEX('[2]Tank Cleaning Status'!$AF:$AF, MATCH(E192,'[2]Tank Cleaning Status'!$E:$E,0))</f>
        <v>Yes</v>
      </c>
      <c r="CY192" s="192">
        <f t="shared" si="75"/>
        <v>1</v>
      </c>
      <c r="CZ192" s="187" t="str">
        <f>INDEX('[2]Tank Cleaning Status'!$AH:$AH, MATCH(E192,'[2]Tank Cleaning Status'!$E:$E,0))</f>
        <v>Yes</v>
      </c>
      <c r="DA192" s="187"/>
      <c r="DB192" s="187">
        <f>INDEX('[2]Tank Cleaning Status'!$AJ:$AJ, MATCH(E192,'[2]Tank Cleaning Status'!$E:$E,0))</f>
        <v>0</v>
      </c>
    </row>
    <row r="193" spans="1:106" s="202" customFormat="1" ht="26.25" x14ac:dyDescent="0.25">
      <c r="A193" s="248" t="str">
        <f>INDEX('[4]Handy -MR - LR2 Operators'!$H:$H,MATCH(E193,'[4]Handy -MR - LR2 Operators'!$B:$B,0))</f>
        <v>MSA</v>
      </c>
      <c r="B193" s="248" t="s">
        <v>429</v>
      </c>
      <c r="C193" s="248" t="s">
        <v>671</v>
      </c>
      <c r="D193" s="137">
        <v>9786176</v>
      </c>
      <c r="E193" s="140" t="s">
        <v>633</v>
      </c>
      <c r="F193" s="140" t="str">
        <f>INDEX('[6]TC Out - CONSOLIDATED'!$D:$D,MATCH(E193,'[6]TC Out - CONSOLIDATED'!$B:$B,0))</f>
        <v>BUNGE SA</v>
      </c>
      <c r="G193" s="11">
        <v>43766</v>
      </c>
      <c r="H193" s="236">
        <f>IFERROR(INDEX(RemainingOnBoard_RAW!U:U,MATCH('IMO 2020_Operator''s Comment'!D193,RemainingOnBoard_RAW!B:B,0))," ")</f>
        <v>43780.458333333336</v>
      </c>
      <c r="I193" s="186">
        <f>IFERROR(INDEX(RemainingOnBoard_RAW!V:V,MATCH('IMO 2020_Operator''s Comment'!D193,RemainingOnBoard_RAW!B:B,0))," ")</f>
        <v>224.36</v>
      </c>
      <c r="J193" s="186">
        <f>IFERROR(INDEX(RemainingOnBoard_RAW!W:W,MATCH('IMO 2020_Operator''s Comment'!D193,RemainingOnBoard_RAW!B:B,0)),"")</f>
        <v>0</v>
      </c>
      <c r="K193" s="186">
        <f>IFERROR(INDEX(RemainingOnBoard_RAW!X:X,MATCH('IMO 2020_Operator''s Comment'!D193,RemainingOnBoard_RAW!B:B,0)),"")</f>
        <v>0</v>
      </c>
      <c r="L193" s="186">
        <f>IFERROR(INDEX(RemainingOnBoard_RAW!Y:Y,MATCH('IMO 2020_Operator''s Comment'!D193,RemainingOnBoard_RAW!B:B,0)),"")</f>
        <v>252.3</v>
      </c>
      <c r="M193" s="201"/>
      <c r="N193" s="201">
        <f>IFERROR(INDEX(RemainingOnBoard_RAW!AJ:AJ,MATCH('IMO 2020_Operator''s Comment'!D193,RemainingOnBoard_RAW!B:B,0))," ")</f>
        <v>3538.5230000000001</v>
      </c>
      <c r="O193" s="201">
        <f>IFERROR(INDEX(RemainingOnBoard_RAW!AK:AK,MATCH('IMO 2020_Operator''s Comment'!D193,RemainingOnBoard_RAW!B:B,0))," ")</f>
        <v>0</v>
      </c>
      <c r="P193" s="201">
        <f>IFERROR(INDEX(RemainingOnBoard_RAW!AL:AL,MATCH('IMO 2020_Operator''s Comment'!D193,RemainingOnBoard_RAW!B:B,0))," ")</f>
        <v>0</v>
      </c>
      <c r="Q193" s="201">
        <f>IFERROR(INDEX(RemainingOnBoard_RAW!AM:AM,MATCH('IMO 2020_Operator''s Comment'!D193,RemainingOnBoard_RAW!B:B,0))," ")</f>
        <v>450.70299999999997</v>
      </c>
      <c r="R193"/>
      <c r="S193" s="203">
        <v>0.45</v>
      </c>
      <c r="T193" s="203">
        <v>0.05</v>
      </c>
      <c r="U193" s="203">
        <v>0.17499999999999999</v>
      </c>
      <c r="V193" s="203">
        <v>0.32500000000000001</v>
      </c>
      <c r="W193"/>
      <c r="X193" s="15">
        <f>IFERROR(INDEX('[7]Apr-2019'!$F:$F,MATCH(D193,'[7]Apr-2019'!$D:$D,0)),"")</f>
        <v>3.2251328985129364</v>
      </c>
      <c r="Y193" s="15">
        <f>IFERROR(INDEX('[7]Apr-2019'!$G:$G,MATCH(D193,'[7]Apr-2019'!$D:$D,0)),"")</f>
        <v>20.5</v>
      </c>
      <c r="Z193" s="15">
        <f>IFERROR(INDEX('[7]Apr-2019'!$H:$H,MATCH(D193,'[7]Apr-2019'!$D:$D,0)),"")</f>
        <v>20.716315780578949</v>
      </c>
      <c r="AA193" s="15">
        <f>IFERROR(INDEX('[7]Apr-2019'!$I:$I,MATCH(D193,'[7]Apr-2019'!$D:$D,0)),"")</f>
        <v>20.848457374105209</v>
      </c>
      <c r="AB193" s="15"/>
      <c r="AC193" s="15">
        <f>INDEX('Monthly_Consumption _Trend'!R:R,MATCH('IMO 2020_Operator''s Comment'!D193,'Monthly_Consumption _Trend'!D:D,0))/30</f>
        <v>12.861862962962963</v>
      </c>
      <c r="AD193" s="15">
        <f t="shared" si="105"/>
        <v>12.861862962962963</v>
      </c>
      <c r="AE193"/>
      <c r="AF193" s="30">
        <f t="shared" si="121"/>
        <v>0.88701993820355129</v>
      </c>
      <c r="AG193" s="30">
        <f t="shared" si="107"/>
        <v>0.11298006179644871</v>
      </c>
      <c r="AH193" s="30"/>
      <c r="AI193" s="30"/>
      <c r="AJ193" s="15">
        <f t="shared" si="108"/>
        <v>1183.2913925925925</v>
      </c>
      <c r="AK193" s="15">
        <f t="shared" si="109"/>
        <v>784.57364074074076</v>
      </c>
      <c r="AL193" s="15">
        <f t="shared" si="110"/>
        <v>398.71775185185186</v>
      </c>
      <c r="AM193" s="15">
        <f t="shared" si="111"/>
        <v>192.92794444444445</v>
      </c>
      <c r="AN193" s="305">
        <v>4</v>
      </c>
      <c r="AO193" s="264" t="str">
        <f>INDEX([1]MR!$D:$D,MATCH(E193,[1]MR!$B:$B,0))</f>
        <v xml:space="preserve">4 pcs. 210,2/ 253,5/ 417,9/ 356,2 </v>
      </c>
      <c r="AP193" s="264" t="str">
        <f>INDEX([1]MR!$E:$E,MATCH(E193,[1]MR!$B:$B,0))</f>
        <v xml:space="preserve">2 pcs. 33,5/ 20,2 </v>
      </c>
      <c r="AQ193" s="264" t="str">
        <f>INDEX([1]MR!$F:$F,MATCH(E193,[1]MR!$B:$B,0))</f>
        <v>2 pcs. 33,5/ 20,2</v>
      </c>
      <c r="AR193" s="269">
        <f>INDEX([1]MR!$J:$J,MATCH(E193,[1]MR!$B:$B,0))</f>
        <v>0.95</v>
      </c>
      <c r="AS193"/>
      <c r="AT193" s="196">
        <f t="shared" si="112"/>
        <v>398.71775185185186</v>
      </c>
      <c r="AU193" s="196">
        <f t="shared" si="113"/>
        <v>257.23725925925925</v>
      </c>
      <c r="AV193" s="196">
        <f t="shared" si="114"/>
        <v>192.92794444444445</v>
      </c>
      <c r="AW193" s="199" t="s">
        <v>529</v>
      </c>
      <c r="AX193"/>
      <c r="AY193" s="12" t="str">
        <f t="shared" si="120"/>
        <v>Okay</v>
      </c>
      <c r="AZ193" s="12" t="str">
        <f t="shared" si="115"/>
        <v>Okay</v>
      </c>
      <c r="BA193" s="12" t="str">
        <f t="shared" si="115"/>
        <v>High Stock</v>
      </c>
      <c r="BB193"/>
      <c r="BC193" s="191">
        <f t="shared" si="116"/>
        <v>0</v>
      </c>
      <c r="BD193" s="191">
        <f t="shared" si="116"/>
        <v>0</v>
      </c>
      <c r="BE193" s="191">
        <f t="shared" si="117"/>
        <v>31.432055555555564</v>
      </c>
      <c r="BF193" s="19" t="s">
        <v>1031</v>
      </c>
      <c r="BH193" s="287">
        <v>210.2</v>
      </c>
      <c r="BI193" s="286" t="s">
        <v>613</v>
      </c>
      <c r="BJ193" s="287">
        <v>253.5</v>
      </c>
      <c r="BK193" s="286" t="s">
        <v>612</v>
      </c>
      <c r="BL193" s="287">
        <v>417.9</v>
      </c>
      <c r="BM193" s="286" t="s">
        <v>612</v>
      </c>
      <c r="BN193" s="287">
        <v>356.2</v>
      </c>
      <c r="BO193" s="286" t="s">
        <v>612</v>
      </c>
      <c r="BP193" s="287"/>
      <c r="BQ193" s="287"/>
      <c r="BR193" s="287"/>
      <c r="BS193" s="287">
        <v>33.5</v>
      </c>
      <c r="BT193" s="286" t="s">
        <v>612</v>
      </c>
      <c r="BU193" s="287">
        <v>20.2</v>
      </c>
      <c r="BV193" s="286" t="s">
        <v>612</v>
      </c>
      <c r="BX193" s="287">
        <v>33.5</v>
      </c>
      <c r="BY193" s="286" t="s">
        <v>612</v>
      </c>
      <c r="BZ193" s="287">
        <v>20.2</v>
      </c>
      <c r="CA193" s="286" t="s">
        <v>612</v>
      </c>
      <c r="CB193" s="287"/>
      <c r="CC193" s="287"/>
      <c r="CG193" s="187">
        <f t="shared" si="67"/>
        <v>1</v>
      </c>
      <c r="CH193" s="187" t="str">
        <f>INDEX('[2]Tank Cleaning Status'!$P:$P, MATCH(E193,'[2]Tank Cleaning Status'!$E:$E,0))</f>
        <v>No</v>
      </c>
      <c r="CI193" s="187">
        <f t="shared" si="68"/>
        <v>1</v>
      </c>
      <c r="CJ193" s="187" t="str">
        <f>INDEX('[2]Tank Cleaning Status'!$R:$R, MATCH(E193,'[2]Tank Cleaning Status'!$E:$E,0))</f>
        <v>Yes</v>
      </c>
      <c r="CK193" s="187">
        <f t="shared" si="69"/>
        <v>0</v>
      </c>
      <c r="CL193" s="187" t="str">
        <f>INDEX('[2]Tank Cleaning Status'!$T:$T, MATCH(E193,'[2]Tank Cleaning Status'!$E:$E,0))</f>
        <v>No</v>
      </c>
      <c r="CM193" s="187">
        <f t="shared" si="70"/>
        <v>0</v>
      </c>
      <c r="CN193" s="187" t="str">
        <f>INDEX('[2]Tank Cleaning Status'!$V:$V, MATCH(E193,'[2]Tank Cleaning Status'!$E:$E,0))</f>
        <v>No</v>
      </c>
      <c r="CO193" s="187">
        <f t="shared" si="71"/>
        <v>0</v>
      </c>
      <c r="CP193" s="187">
        <f>INDEX('[2]Tank Cleaning Status'!$X:$X, MATCH(E193,'[2]Tank Cleaning Status'!$E:$E,0))</f>
        <v>0</v>
      </c>
      <c r="CR193" s="192">
        <f t="shared" si="72"/>
        <v>0</v>
      </c>
      <c r="CS193" s="187" t="str">
        <f>INDEX('[2]Tank Cleaning Status'!$AA:$AA, MATCH(E193,'[2]Tank Cleaning Status'!$E:$E,0))</f>
        <v>No</v>
      </c>
      <c r="CT193" s="192">
        <f t="shared" si="73"/>
        <v>1</v>
      </c>
      <c r="CU193" s="187" t="str">
        <f>INDEX('[2]Tank Cleaning Status'!$AC:$AC, MATCH(E193,'[2]Tank Cleaning Status'!$E:$E,0))</f>
        <v>Yes</v>
      </c>
      <c r="CW193" s="192">
        <f t="shared" si="74"/>
        <v>0</v>
      </c>
      <c r="CX193" s="187" t="str">
        <f>INDEX('[2]Tank Cleaning Status'!$AF:$AF, MATCH(E193,'[2]Tank Cleaning Status'!$E:$E,0))</f>
        <v>No</v>
      </c>
      <c r="CY193" s="192">
        <f t="shared" si="75"/>
        <v>1</v>
      </c>
      <c r="CZ193" s="187" t="str">
        <f>INDEX('[2]Tank Cleaning Status'!$AH:$AH, MATCH(E193,'[2]Tank Cleaning Status'!$E:$E,0))</f>
        <v>Yes</v>
      </c>
      <c r="DA193" s="187"/>
      <c r="DB193" s="187">
        <f>INDEX('[2]Tank Cleaning Status'!$AJ:$AJ, MATCH(E193,'[2]Tank Cleaning Status'!$E:$E,0))</f>
        <v>0</v>
      </c>
    </row>
    <row r="194" spans="1:106" x14ac:dyDescent="0.25">
      <c r="A194" s="248" t="str">
        <f>INDEX('[4]Handy -MR - LR2 Operators'!$H:$H,MATCH(E194,'[4]Handy -MR - LR2 Operators'!$B:$B,0))</f>
        <v>GGA</v>
      </c>
      <c r="B194" s="248" t="s">
        <v>429</v>
      </c>
      <c r="C194" s="248" t="s">
        <v>670</v>
      </c>
      <c r="D194" s="137">
        <v>9425514</v>
      </c>
      <c r="E194" s="140" t="s">
        <v>674</v>
      </c>
      <c r="F194" s="140" t="str">
        <f>INDEX('[6]TC Out - CONSOLIDATED'!$D:$D,MATCH(E194,'[6]TC Out - CONSOLIDATED'!$B:$B,0))</f>
        <v>ST Shipping and Transport Pte Ltd.</v>
      </c>
      <c r="G194" s="11">
        <v>43713</v>
      </c>
      <c r="H194" s="236">
        <f>IFERROR(INDEX(RemainingOnBoard_RAW!U:U,MATCH('IMO 2020_Operator''s Comment'!D194,RemainingOnBoard_RAW!B:B,0))," ")</f>
        <v>43779.75</v>
      </c>
      <c r="I194" s="186">
        <f>IFERROR(INDEX(RemainingOnBoard_RAW!V:V,MATCH('IMO 2020_Operator''s Comment'!D194,RemainingOnBoard_RAW!B:B,0))," ")</f>
        <v>282.52</v>
      </c>
      <c r="J194" s="186">
        <f>IFERROR(INDEX(RemainingOnBoard_RAW!W:W,MATCH('IMO 2020_Operator''s Comment'!D194,RemainingOnBoard_RAW!B:B,0)),"")</f>
        <v>0</v>
      </c>
      <c r="K194" s="186">
        <f>IFERROR(INDEX(RemainingOnBoard_RAW!X:X,MATCH('IMO 2020_Operator''s Comment'!D194,RemainingOnBoard_RAW!B:B,0)),"")</f>
        <v>0</v>
      </c>
      <c r="L194" s="186">
        <f>IFERROR(INDEX(RemainingOnBoard_RAW!Y:Y,MATCH('IMO 2020_Operator''s Comment'!D194,RemainingOnBoard_RAW!B:B,0)),"")</f>
        <v>185.73</v>
      </c>
      <c r="M194" s="201"/>
      <c r="N194" s="201">
        <f>IFERROR(INDEX(RemainingOnBoard_RAW!AJ:AJ,MATCH('IMO 2020_Operator''s Comment'!D194,RemainingOnBoard_RAW!B:B,0))," ")</f>
        <v>4785.74</v>
      </c>
      <c r="O194" s="201">
        <f>IFERROR(INDEX(RemainingOnBoard_RAW!AK:AK,MATCH('IMO 2020_Operator''s Comment'!D194,RemainingOnBoard_RAW!B:B,0))," ")</f>
        <v>0</v>
      </c>
      <c r="P194" s="201">
        <f>IFERROR(INDEX(RemainingOnBoard_RAW!AL:AL,MATCH('IMO 2020_Operator''s Comment'!D194,RemainingOnBoard_RAW!B:B,0))," ")</f>
        <v>0.1</v>
      </c>
      <c r="Q194" s="201">
        <f>IFERROR(INDEX(RemainingOnBoard_RAW!AM:AM,MATCH('IMO 2020_Operator''s Comment'!D194,RemainingOnBoard_RAW!B:B,0))," ")</f>
        <v>863.33000000000095</v>
      </c>
      <c r="S194" s="203">
        <v>0.45</v>
      </c>
      <c r="T194" s="203">
        <v>0.05</v>
      </c>
      <c r="U194" s="203">
        <v>0.17499999999999999</v>
      </c>
      <c r="V194" s="203">
        <v>0.32500000000000001</v>
      </c>
      <c r="X194" s="15" t="str">
        <f>IFERROR(INDEX('[7]Apr-2019'!$F:$F,MATCH(D194,'[7]Apr-2019'!$D:$D,0)),"")</f>
        <v/>
      </c>
      <c r="Y194" s="15" t="str">
        <f>IFERROR(INDEX('[7]Apr-2019'!$G:$G,MATCH(D194,'[7]Apr-2019'!$D:$D,0)),"")</f>
        <v/>
      </c>
      <c r="Z194" s="15" t="str">
        <f>IFERROR(INDEX('[7]Apr-2019'!$H:$H,MATCH(D194,'[7]Apr-2019'!$D:$D,0)),"")</f>
        <v/>
      </c>
      <c r="AA194" s="15" t="str">
        <f>IFERROR(INDEX('[7]Apr-2019'!$I:$I,MATCH(D194,'[7]Apr-2019'!$D:$D,0)),"")</f>
        <v/>
      </c>
      <c r="AB194" s="15"/>
      <c r="AC194" s="15">
        <f>INDEX('Monthly_Consumption _Trend'!R:R,MATCH('IMO 2020_Operator''s Comment'!D194,'Monthly_Consumption _Trend'!D:D,0))/30</f>
        <v>15.832433333333332</v>
      </c>
      <c r="AD194" s="15">
        <f t="shared" si="105"/>
        <v>15.832433333333332</v>
      </c>
      <c r="AF194" s="30">
        <f t="shared" si="121"/>
        <v>0.8471580780893474</v>
      </c>
      <c r="AG194" s="30">
        <f t="shared" si="107"/>
        <v>0.1528419219106526</v>
      </c>
      <c r="AH194" s="30"/>
      <c r="AI194" s="30"/>
      <c r="AJ194" s="15">
        <f t="shared" si="108"/>
        <v>1456.5838666666666</v>
      </c>
      <c r="AK194" s="15">
        <f t="shared" si="109"/>
        <v>965.77843333333328</v>
      </c>
      <c r="AL194" s="15">
        <f t="shared" si="110"/>
        <v>490.80543333333333</v>
      </c>
      <c r="AM194" s="15">
        <f t="shared" si="111"/>
        <v>237.48649999999998</v>
      </c>
      <c r="AN194" s="305"/>
      <c r="AO194" s="264"/>
      <c r="AP194" s="264"/>
      <c r="AQ194" s="264"/>
      <c r="AR194" s="269"/>
      <c r="AT194" s="196">
        <f t="shared" si="112"/>
        <v>490.80543333333333</v>
      </c>
      <c r="AU194" s="196">
        <f t="shared" si="113"/>
        <v>316.64866666666666</v>
      </c>
      <c r="AV194" s="196">
        <f t="shared" si="114"/>
        <v>237.48649999999998</v>
      </c>
      <c r="AW194" s="199" t="s">
        <v>529</v>
      </c>
      <c r="AY194" s="12" t="str">
        <f t="shared" si="120"/>
        <v>Okay</v>
      </c>
      <c r="AZ194" s="12" t="str">
        <f t="shared" si="115"/>
        <v>Okay</v>
      </c>
      <c r="BA194" s="12" t="str">
        <f t="shared" si="115"/>
        <v>High Stock</v>
      </c>
      <c r="BC194" s="191">
        <f t="shared" si="116"/>
        <v>0</v>
      </c>
      <c r="BD194" s="191">
        <f t="shared" si="116"/>
        <v>0</v>
      </c>
      <c r="BE194" s="191">
        <f t="shared" si="117"/>
        <v>45.033500000000004</v>
      </c>
      <c r="BF194" s="19"/>
      <c r="BH194" s="287"/>
      <c r="BI194" s="286"/>
      <c r="BJ194" s="287"/>
      <c r="BK194" s="286"/>
      <c r="BL194" s="287"/>
      <c r="BM194" s="286"/>
      <c r="BN194" s="287"/>
      <c r="BO194" s="286"/>
      <c r="BP194" s="287"/>
      <c r="BQ194" s="287"/>
      <c r="BR194" s="287"/>
      <c r="BS194" s="287"/>
      <c r="BT194" s="286"/>
      <c r="BU194" s="287"/>
      <c r="BV194" s="286"/>
      <c r="BX194" s="287"/>
      <c r="BY194" s="286"/>
      <c r="BZ194" s="287"/>
      <c r="CA194" s="286"/>
      <c r="CB194" s="287"/>
      <c r="CC194" s="287"/>
      <c r="CG194" s="187">
        <f t="shared" si="67"/>
        <v>1</v>
      </c>
      <c r="CH194" s="187" t="str">
        <f>INDEX('[2]Tank Cleaning Status'!$P:$P, MATCH(E194,'[2]Tank Cleaning Status'!$E:$E,0))</f>
        <v>No</v>
      </c>
      <c r="CI194" s="187">
        <f t="shared" si="68"/>
        <v>1</v>
      </c>
      <c r="CJ194" s="187" t="str">
        <f>INDEX('[2]Tank Cleaning Status'!$R:$R, MATCH(E194,'[2]Tank Cleaning Status'!$E:$E,0))</f>
        <v>No</v>
      </c>
      <c r="CK194" s="187">
        <f t="shared" si="69"/>
        <v>1</v>
      </c>
      <c r="CL194" s="187" t="str">
        <f>INDEX('[2]Tank Cleaning Status'!$T:$T, MATCH(E194,'[2]Tank Cleaning Status'!$E:$E,0))</f>
        <v>No</v>
      </c>
      <c r="CM194" s="187">
        <f t="shared" si="70"/>
        <v>0</v>
      </c>
      <c r="CN194" s="187">
        <f>INDEX('[2]Tank Cleaning Status'!$V:$V, MATCH(E194,'[2]Tank Cleaning Status'!$E:$E,0))</f>
        <v>0</v>
      </c>
      <c r="CO194" s="187">
        <f t="shared" si="71"/>
        <v>0</v>
      </c>
      <c r="CP194" s="187">
        <f>INDEX('[2]Tank Cleaning Status'!$X:$X, MATCH(E194,'[2]Tank Cleaning Status'!$E:$E,0))</f>
        <v>0</v>
      </c>
      <c r="CR194" s="192">
        <f t="shared" si="72"/>
        <v>1</v>
      </c>
      <c r="CS194" s="187" t="str">
        <f>INDEX('[2]Tank Cleaning Status'!$AA:$AA, MATCH(E194,'[2]Tank Cleaning Status'!$E:$E,0))</f>
        <v>No</v>
      </c>
      <c r="CT194" s="192">
        <f t="shared" si="73"/>
        <v>0</v>
      </c>
      <c r="CU194" s="187">
        <f>INDEX('[2]Tank Cleaning Status'!$AC:$AC, MATCH(E194,'[2]Tank Cleaning Status'!$E:$E,0))</f>
        <v>0</v>
      </c>
      <c r="CW194" s="192">
        <f t="shared" si="74"/>
        <v>1</v>
      </c>
      <c r="CX194" s="187" t="str">
        <f>INDEX('[2]Tank Cleaning Status'!$AF:$AF, MATCH(E194,'[2]Tank Cleaning Status'!$E:$E,0))</f>
        <v>No</v>
      </c>
      <c r="CY194" s="192">
        <f t="shared" si="75"/>
        <v>0</v>
      </c>
      <c r="CZ194" s="187">
        <f>INDEX('[2]Tank Cleaning Status'!$AH:$AH, MATCH(E194,'[2]Tank Cleaning Status'!$E:$E,0))</f>
        <v>0</v>
      </c>
      <c r="DA194" s="187"/>
      <c r="DB194" s="187">
        <f>INDEX('[2]Tank Cleaning Status'!$AJ:$AJ, MATCH(E194,'[2]Tank Cleaning Status'!$E:$E,0))</f>
        <v>0</v>
      </c>
    </row>
    <row r="195" spans="1:106" ht="26.25" x14ac:dyDescent="0.25">
      <c r="A195" s="250" t="str">
        <f>INDEX('[4]Handy -MR - LR2 Operators'!$H:$H,MATCH(E195,'[4]Handy -MR - LR2 Operators'!$B:$B,0))</f>
        <v>VPS</v>
      </c>
      <c r="B195" s="250" t="s">
        <v>475</v>
      </c>
      <c r="C195" s="250" t="s">
        <v>671</v>
      </c>
      <c r="D195" s="144">
        <v>9524982</v>
      </c>
      <c r="E195" s="145" t="s">
        <v>479</v>
      </c>
      <c r="F195" s="145" t="str">
        <f>INDEX('[6]TC Out - CONSOLIDATED'!$D:$D,MATCH(E195,'[6]TC Out - CONSOLIDATED'!$B:$B,0))</f>
        <v>Trafigura Maritime Logistics Pte Ltd.</v>
      </c>
      <c r="G195" s="11">
        <v>43805</v>
      </c>
      <c r="H195" s="236">
        <f>IFERROR(INDEX(RemainingOnBoard_RAW!U:U,MATCH('IMO 2020_Operator''s Comment'!D195,RemainingOnBoard_RAW!B:B,0))," ")</f>
        <v>43780.5</v>
      </c>
      <c r="I195" s="186">
        <f>IFERROR(INDEX(RemainingOnBoard_RAW!V:V,MATCH('IMO 2020_Operator''s Comment'!D195,RemainingOnBoard_RAW!B:B,0))," ")</f>
        <v>297.8</v>
      </c>
      <c r="J195" s="186">
        <f>IFERROR(INDEX(RemainingOnBoard_RAW!W:W,MATCH('IMO 2020_Operator''s Comment'!D195,RemainingOnBoard_RAW!B:B,0)),"")</f>
        <v>0</v>
      </c>
      <c r="K195" s="186">
        <f>IFERROR(INDEX(RemainingOnBoard_RAW!X:X,MATCH('IMO 2020_Operator''s Comment'!D195,RemainingOnBoard_RAW!B:B,0)),"")</f>
        <v>0</v>
      </c>
      <c r="L195" s="186">
        <f>IFERROR(INDEX(RemainingOnBoard_RAW!Y:Y,MATCH('IMO 2020_Operator''s Comment'!D195,RemainingOnBoard_RAW!B:B,0)),"")</f>
        <v>295.89999999999998</v>
      </c>
      <c r="M195" s="222"/>
      <c r="N195" s="222">
        <f>IFERROR(INDEX(RemainingOnBoard_RAW!AJ:AJ,MATCH('IMO 2020_Operator''s Comment'!D195,RemainingOnBoard_RAW!B:B,0))," ")</f>
        <v>4684.0209999999997</v>
      </c>
      <c r="O195" s="222">
        <f>IFERROR(INDEX(RemainingOnBoard_RAW!AK:AK,MATCH('IMO 2020_Operator''s Comment'!D195,RemainingOnBoard_RAW!B:B,0))," ")</f>
        <v>0</v>
      </c>
      <c r="P195" s="222">
        <f>IFERROR(INDEX(RemainingOnBoard_RAW!AL:AL,MATCH('IMO 2020_Operator''s Comment'!D195,RemainingOnBoard_RAW!B:B,0))," ")</f>
        <v>0</v>
      </c>
      <c r="Q195" s="222">
        <f>IFERROR(INDEX(RemainingOnBoard_RAW!AM:AM,MATCH('IMO 2020_Operator''s Comment'!D195,RemainingOnBoard_RAW!B:B,0))," ")</f>
        <v>300.39999999999998</v>
      </c>
      <c r="S195" s="225">
        <v>0.5</v>
      </c>
      <c r="T195" s="225">
        <v>2.5000000000000001E-2</v>
      </c>
      <c r="U195" s="225">
        <v>0.15</v>
      </c>
      <c r="V195" s="225">
        <v>0.32500000000000001</v>
      </c>
      <c r="X195" s="15" t="str">
        <f>IFERROR(INDEX('[7]Apr-2019'!$F:$F,MATCH(D195,'[7]Apr-2019'!$D:$D,0)),"")</f>
        <v/>
      </c>
      <c r="Y195" s="15" t="str">
        <f>IFERROR(INDEX('[7]Apr-2019'!$G:$G,MATCH(D195,'[7]Apr-2019'!$D:$D,0)),"")</f>
        <v/>
      </c>
      <c r="Z195" s="15" t="str">
        <f>IFERROR(INDEX('[7]Apr-2019'!$H:$H,MATCH(D195,'[7]Apr-2019'!$D:$D,0)),"")</f>
        <v/>
      </c>
      <c r="AA195" s="15" t="str">
        <f>IFERROR(INDEX('[7]Apr-2019'!$I:$I,MATCH(D195,'[7]Apr-2019'!$D:$D,0)),"")</f>
        <v/>
      </c>
      <c r="AB195" s="15"/>
      <c r="AC195" s="15">
        <f>INDEX('Monthly_Consumption _Trend'!R:R,MATCH('IMO 2020_Operator''s Comment'!D195,'Monthly_Consumption _Trend'!D:D,0))/30</f>
        <v>13.96007</v>
      </c>
      <c r="AD195" s="15">
        <f t="shared" si="105"/>
        <v>13.96007</v>
      </c>
      <c r="AF195" s="30">
        <f t="shared" si="121"/>
        <v>0.93973221764373438</v>
      </c>
      <c r="AG195" s="30">
        <f t="shared" si="107"/>
        <v>6.026778235626562E-2</v>
      </c>
      <c r="AH195" s="30"/>
      <c r="AI195" s="30"/>
      <c r="AJ195" s="15">
        <f t="shared" si="108"/>
        <v>1284.32644</v>
      </c>
      <c r="AK195" s="15">
        <f t="shared" si="109"/>
        <v>851.56426999999996</v>
      </c>
      <c r="AL195" s="15">
        <f t="shared" si="110"/>
        <v>432.76217000000003</v>
      </c>
      <c r="AM195" s="15">
        <f t="shared" si="111"/>
        <v>209.40105</v>
      </c>
      <c r="AN195" s="306">
        <v>5</v>
      </c>
      <c r="AO195" s="265" t="str">
        <f>INDEX([1]LR2!$D:$D,MATCH(E195,[1]LR2!$B:$B,0))</f>
        <v>5 pcs. 231,8/ 241,3/ 337,8/ 377,6/ 785,1</v>
      </c>
      <c r="AP195" s="265" t="str">
        <f>INDEX([1]LR2!$E:$E,MATCH(E195,[1]LR2!$B:$B,0))</f>
        <v>2 pcs. 44,9/ 44,9</v>
      </c>
      <c r="AQ195" s="265" t="str">
        <f>INDEX([1]LR2!$F:$F,MATCH(E195,[1]LR2!$B:$B,0))</f>
        <v>2 pcs. 32,2/ 32,2</v>
      </c>
      <c r="AR195" s="270">
        <f>INDEX([1]LR2!$J:$J,MATCH(E195,[1]LR2!$B:$B,0))</f>
        <v>0.9</v>
      </c>
      <c r="AT195" s="196">
        <f t="shared" si="112"/>
        <v>432.76217000000003</v>
      </c>
      <c r="AU195" s="196">
        <f t="shared" si="113"/>
        <v>279.20139999999998</v>
      </c>
      <c r="AV195" s="196">
        <f t="shared" si="114"/>
        <v>209.40105</v>
      </c>
      <c r="AW195" s="199" t="s">
        <v>529</v>
      </c>
      <c r="AY195" s="12" t="str">
        <f t="shared" si="120"/>
        <v>Okay</v>
      </c>
      <c r="AZ195" s="12" t="str">
        <f t="shared" si="115"/>
        <v>High Stock</v>
      </c>
      <c r="BA195" s="12" t="str">
        <f t="shared" si="115"/>
        <v>High Stock</v>
      </c>
      <c r="BC195" s="191">
        <f t="shared" si="116"/>
        <v>0</v>
      </c>
      <c r="BD195" s="191">
        <f t="shared" si="116"/>
        <v>18.598600000000033</v>
      </c>
      <c r="BE195" s="191">
        <f t="shared" si="117"/>
        <v>88.398950000000013</v>
      </c>
      <c r="BF195" s="19" t="s">
        <v>993</v>
      </c>
      <c r="BH195" s="287">
        <v>231.8</v>
      </c>
      <c r="BI195" s="286" t="s">
        <v>612</v>
      </c>
      <c r="BJ195" s="287">
        <v>241.3</v>
      </c>
      <c r="BK195" s="286" t="s">
        <v>612</v>
      </c>
      <c r="BL195" s="287">
        <v>337.8</v>
      </c>
      <c r="BM195" s="286" t="s">
        <v>612</v>
      </c>
      <c r="BN195" s="287">
        <v>377.6</v>
      </c>
      <c r="BO195" s="286" t="s">
        <v>612</v>
      </c>
      <c r="BP195" s="287">
        <v>785.1</v>
      </c>
      <c r="BQ195" s="286" t="s">
        <v>612</v>
      </c>
      <c r="BR195" s="287"/>
      <c r="BS195" s="287">
        <v>44.9</v>
      </c>
      <c r="BT195" s="286" t="s">
        <v>612</v>
      </c>
      <c r="BU195" s="287">
        <v>44.9</v>
      </c>
      <c r="BV195" s="286" t="s">
        <v>612</v>
      </c>
      <c r="BX195" s="287">
        <v>32.200000000000003</v>
      </c>
      <c r="BY195" s="286" t="s">
        <v>612</v>
      </c>
      <c r="BZ195" s="287">
        <v>32.200000000000003</v>
      </c>
      <c r="CA195" s="286" t="s">
        <v>612</v>
      </c>
      <c r="CB195" s="287"/>
      <c r="CC195" s="287"/>
      <c r="CG195" s="187">
        <f t="shared" si="67"/>
        <v>0</v>
      </c>
      <c r="CH195" s="187" t="str">
        <f>INDEX('[2]Tank Cleaning Status'!$P:$P, MATCH(E195,'[2]Tank Cleaning Status'!$E:$E,0))</f>
        <v>No</v>
      </c>
      <c r="CI195" s="187">
        <f t="shared" si="68"/>
        <v>0</v>
      </c>
      <c r="CJ195" s="187" t="str">
        <f>INDEX('[2]Tank Cleaning Status'!$R:$R, MATCH(E195,'[2]Tank Cleaning Status'!$E:$E,0))</f>
        <v>No</v>
      </c>
      <c r="CK195" s="187">
        <f t="shared" si="69"/>
        <v>0</v>
      </c>
      <c r="CL195" s="187" t="str">
        <f>INDEX('[2]Tank Cleaning Status'!$T:$T, MATCH(E195,'[2]Tank Cleaning Status'!$E:$E,0))</f>
        <v>No</v>
      </c>
      <c r="CM195" s="187">
        <f t="shared" si="70"/>
        <v>0</v>
      </c>
      <c r="CN195" s="187" t="str">
        <f>INDEX('[2]Tank Cleaning Status'!$V:$V, MATCH(E195,'[2]Tank Cleaning Status'!$E:$E,0))</f>
        <v>No</v>
      </c>
      <c r="CO195" s="187">
        <f t="shared" si="71"/>
        <v>0</v>
      </c>
      <c r="CP195" s="187" t="str">
        <f>INDEX('[2]Tank Cleaning Status'!$X:$X, MATCH(E195,'[2]Tank Cleaning Status'!$E:$E,0))</f>
        <v>No</v>
      </c>
      <c r="CR195" s="192">
        <f t="shared" si="72"/>
        <v>0</v>
      </c>
      <c r="CS195" s="187" t="str">
        <f>INDEX('[2]Tank Cleaning Status'!$AA:$AA, MATCH(E195,'[2]Tank Cleaning Status'!$E:$E,0))</f>
        <v>No</v>
      </c>
      <c r="CT195" s="192">
        <f t="shared" si="73"/>
        <v>1</v>
      </c>
      <c r="CU195" s="187" t="str">
        <f>INDEX('[2]Tank Cleaning Status'!$AC:$AC, MATCH(E195,'[2]Tank Cleaning Status'!$E:$E,0))</f>
        <v>Yes</v>
      </c>
      <c r="CW195" s="192">
        <f t="shared" si="74"/>
        <v>0</v>
      </c>
      <c r="CX195" s="187" t="str">
        <f>INDEX('[2]Tank Cleaning Status'!$AF:$AF, MATCH(E195,'[2]Tank Cleaning Status'!$E:$E,0))</f>
        <v>No</v>
      </c>
      <c r="CY195" s="192">
        <f t="shared" si="75"/>
        <v>1</v>
      </c>
      <c r="CZ195" s="187" t="str">
        <f>INDEX('[2]Tank Cleaning Status'!$AH:$AH, MATCH(E195,'[2]Tank Cleaning Status'!$E:$E,0))</f>
        <v>Yes</v>
      </c>
      <c r="DA195" s="187"/>
      <c r="DB195" s="187">
        <f>INDEX('[2]Tank Cleaning Status'!$AJ:$AJ, MATCH(E195,'[2]Tank Cleaning Status'!$E:$E,0))</f>
        <v>0</v>
      </c>
    </row>
    <row r="196" spans="1:106" s="223" customFormat="1" ht="26.25" x14ac:dyDescent="0.25">
      <c r="A196" s="250" t="str">
        <f>INDEX('[4]Handy -MR - LR2 Operators'!$H:$H,MATCH(E196,'[4]Handy -MR - LR2 Operators'!$B:$B,0))</f>
        <v>VPS</v>
      </c>
      <c r="B196" s="250" t="s">
        <v>475</v>
      </c>
      <c r="C196" s="250" t="s">
        <v>671</v>
      </c>
      <c r="D196" s="144">
        <v>9319674</v>
      </c>
      <c r="E196" s="145" t="s">
        <v>466</v>
      </c>
      <c r="F196" s="145" t="str">
        <f>INDEX('[6]TC Out - CONSOLIDATED'!$D:$D,MATCH(E196,'[6]TC Out - CONSOLIDATED'!$B:$B,0))</f>
        <v>TankerTime, LLC</v>
      </c>
      <c r="G196" s="11">
        <v>44260</v>
      </c>
      <c r="H196" s="236">
        <f>IFERROR(INDEX(RemainingOnBoard_RAW!U:U,MATCH('IMO 2020_Operator''s Comment'!D196,RemainingOnBoard_RAW!B:B,0))," ")</f>
        <v>43780.708333333336</v>
      </c>
      <c r="I196" s="186">
        <f>IFERROR(INDEX(RemainingOnBoard_RAW!V:V,MATCH('IMO 2020_Operator''s Comment'!D196,RemainingOnBoard_RAW!B:B,0))," ")</f>
        <v>745</v>
      </c>
      <c r="J196" s="186">
        <f>IFERROR(INDEX(RemainingOnBoard_RAW!W:W,MATCH('IMO 2020_Operator''s Comment'!D196,RemainingOnBoard_RAW!B:B,0)),"")</f>
        <v>0</v>
      </c>
      <c r="K196" s="186">
        <f>IFERROR(INDEX(RemainingOnBoard_RAW!X:X,MATCH('IMO 2020_Operator''s Comment'!D196,RemainingOnBoard_RAW!B:B,0)),"")</f>
        <v>0</v>
      </c>
      <c r="L196" s="186">
        <f>IFERROR(INDEX(RemainingOnBoard_RAW!Y:Y,MATCH('IMO 2020_Operator''s Comment'!D196,RemainingOnBoard_RAW!B:B,0)),"")</f>
        <v>216.5</v>
      </c>
      <c r="M196" s="222"/>
      <c r="N196" s="222">
        <f>IFERROR(INDEX(RemainingOnBoard_RAW!AJ:AJ,MATCH('IMO 2020_Operator''s Comment'!D196,RemainingOnBoard_RAW!B:B,0))," ")</f>
        <v>4354.3999999999996</v>
      </c>
      <c r="O196" s="222">
        <f>IFERROR(INDEX(RemainingOnBoard_RAW!AK:AK,MATCH('IMO 2020_Operator''s Comment'!D196,RemainingOnBoard_RAW!B:B,0))," ")</f>
        <v>0</v>
      </c>
      <c r="P196" s="222">
        <f>IFERROR(INDEX(RemainingOnBoard_RAW!AL:AL,MATCH('IMO 2020_Operator''s Comment'!D196,RemainingOnBoard_RAW!B:B,0))," ")</f>
        <v>0</v>
      </c>
      <c r="Q196" s="222">
        <f>IFERROR(INDEX(RemainingOnBoard_RAW!AM:AM,MATCH('IMO 2020_Operator''s Comment'!D196,RemainingOnBoard_RAW!B:B,0))," ")</f>
        <v>2064.4</v>
      </c>
      <c r="R196"/>
      <c r="S196" s="225">
        <v>0.5</v>
      </c>
      <c r="T196" s="225">
        <v>2.5000000000000001E-2</v>
      </c>
      <c r="U196" s="225">
        <v>0.15</v>
      </c>
      <c r="V196" s="225">
        <v>0.32500000000000001</v>
      </c>
      <c r="W196"/>
      <c r="X196" s="15">
        <f>IFERROR(INDEX('[7]Apr-2019'!$F:$F,MATCH(D196,'[7]Apr-2019'!$D:$D,0)),"")</f>
        <v>5</v>
      </c>
      <c r="Y196" s="15">
        <f>IFERROR(INDEX('[7]Apr-2019'!$G:$G,MATCH(D196,'[7]Apr-2019'!$D:$D,0)),"")</f>
        <v>53.8</v>
      </c>
      <c r="Z196" s="15">
        <f>IFERROR(INDEX('[7]Apr-2019'!$H:$H,MATCH(D196,'[7]Apr-2019'!$D:$D,0)),"")</f>
        <v>31.3</v>
      </c>
      <c r="AA196" s="15">
        <f>IFERROR(INDEX('[7]Apr-2019'!$I:$I,MATCH(D196,'[7]Apr-2019'!$D:$D,0)),"")</f>
        <v>36</v>
      </c>
      <c r="AB196" s="15"/>
      <c r="AC196" s="15">
        <f>INDEX('Monthly_Consumption _Trend'!R:R,MATCH('IMO 2020_Operator''s Comment'!D196,'Monthly_Consumption _Trend'!D:D,0))/30</f>
        <v>14.514666666666665</v>
      </c>
      <c r="AD196" s="15">
        <f t="shared" si="105"/>
        <v>14.514666666666665</v>
      </c>
      <c r="AE196"/>
      <c r="AF196" s="30">
        <f t="shared" si="121"/>
        <v>0.67838225213435532</v>
      </c>
      <c r="AG196" s="30">
        <f t="shared" si="107"/>
        <v>0.32161774786564468</v>
      </c>
      <c r="AH196" s="30"/>
      <c r="AI196" s="30"/>
      <c r="AJ196" s="15">
        <f t="shared" si="108"/>
        <v>1335.3493333333331</v>
      </c>
      <c r="AK196" s="15">
        <f t="shared" si="109"/>
        <v>885.39466666666658</v>
      </c>
      <c r="AL196" s="15">
        <f t="shared" si="110"/>
        <v>449.95466666666664</v>
      </c>
      <c r="AM196" s="15">
        <f t="shared" si="111"/>
        <v>217.71999999999997</v>
      </c>
      <c r="AN196" s="306">
        <v>5</v>
      </c>
      <c r="AO196" s="265" t="str">
        <f>INDEX([1]LR2!$D:$D,MATCH(E196,[1]LR2!$B:$B,0))</f>
        <v>5 pcs. 706,1/ 642,9/ 456,4/ 641,6/ 592,3</v>
      </c>
      <c r="AP196" s="265" t="str">
        <f>INDEX([1]LR2!$E:$E,MATCH(E196,[1]LR2!$B:$B,0))</f>
        <v>1 pc. 91,7</v>
      </c>
      <c r="AQ196" s="265" t="str">
        <f>INDEX([1]LR2!$F:$F,MATCH(E196,[1]LR2!$B:$B,0))</f>
        <v>1 pc. 91,7</v>
      </c>
      <c r="AR196" s="270">
        <f>INDEX([1]LR2!$J:$J,MATCH(E196,[1]LR2!$B:$B,0))</f>
        <v>0.95</v>
      </c>
      <c r="AS196"/>
      <c r="AT196" s="196">
        <f t="shared" si="112"/>
        <v>449.95466666666664</v>
      </c>
      <c r="AU196" s="196">
        <f t="shared" si="113"/>
        <v>290.29333333333329</v>
      </c>
      <c r="AV196" s="196">
        <f t="shared" si="114"/>
        <v>217.71999999999997</v>
      </c>
      <c r="AW196" s="199" t="s">
        <v>529</v>
      </c>
      <c r="AX196"/>
      <c r="AY196" s="12" t="str">
        <f t="shared" si="120"/>
        <v>High Stock</v>
      </c>
      <c r="AZ196" s="12" t="str">
        <f t="shared" si="115"/>
        <v>High Stock</v>
      </c>
      <c r="BA196" s="12" t="str">
        <f t="shared" si="115"/>
        <v>High Stock</v>
      </c>
      <c r="BB196"/>
      <c r="BC196" s="191">
        <f t="shared" si="116"/>
        <v>295.04533333333336</v>
      </c>
      <c r="BD196" s="191">
        <f t="shared" si="116"/>
        <v>454.70666666666671</v>
      </c>
      <c r="BE196" s="191">
        <f t="shared" si="117"/>
        <v>527.28</v>
      </c>
      <c r="BF196" s="19" t="s">
        <v>969</v>
      </c>
      <c r="BH196" s="287">
        <v>706.1</v>
      </c>
      <c r="BI196" s="286" t="s">
        <v>612</v>
      </c>
      <c r="BJ196" s="287">
        <v>642.9</v>
      </c>
      <c r="BK196" s="286" t="s">
        <v>612</v>
      </c>
      <c r="BL196" s="287">
        <v>456.4</v>
      </c>
      <c r="BM196" s="286" t="s">
        <v>612</v>
      </c>
      <c r="BN196" s="287">
        <v>641.6</v>
      </c>
      <c r="BO196" s="286" t="s">
        <v>612</v>
      </c>
      <c r="BP196" s="287">
        <v>592.29999999999995</v>
      </c>
      <c r="BQ196" s="286" t="s">
        <v>612</v>
      </c>
      <c r="BR196" s="287"/>
      <c r="BS196" s="287">
        <v>91.7</v>
      </c>
      <c r="BT196" s="286" t="s">
        <v>612</v>
      </c>
      <c r="BU196" s="287"/>
      <c r="BV196" s="287"/>
      <c r="BX196" s="287">
        <v>91.7</v>
      </c>
      <c r="BY196" s="286" t="s">
        <v>612</v>
      </c>
      <c r="BZ196" s="287"/>
      <c r="CA196" s="287"/>
      <c r="CB196" s="287"/>
      <c r="CC196" s="287"/>
      <c r="CG196" s="187">
        <f t="shared" si="67"/>
        <v>0</v>
      </c>
      <c r="CH196" s="187" t="str">
        <f>INDEX('[2]Tank Cleaning Status'!$P:$P, MATCH(E196,'[2]Tank Cleaning Status'!$E:$E,0))</f>
        <v>No</v>
      </c>
      <c r="CI196" s="187">
        <f t="shared" si="68"/>
        <v>0</v>
      </c>
      <c r="CJ196" s="187" t="str">
        <f>INDEX('[2]Tank Cleaning Status'!$R:$R, MATCH(E196,'[2]Tank Cleaning Status'!$E:$E,0))</f>
        <v>No</v>
      </c>
      <c r="CK196" s="187">
        <f t="shared" si="69"/>
        <v>0</v>
      </c>
      <c r="CL196" s="187" t="str">
        <f>INDEX('[2]Tank Cleaning Status'!$T:$T, MATCH(E196,'[2]Tank Cleaning Status'!$E:$E,0))</f>
        <v>No</v>
      </c>
      <c r="CM196" s="187">
        <f t="shared" si="70"/>
        <v>0</v>
      </c>
      <c r="CN196" s="187" t="str">
        <f>INDEX('[2]Tank Cleaning Status'!$V:$V, MATCH(E196,'[2]Tank Cleaning Status'!$E:$E,0))</f>
        <v>No</v>
      </c>
      <c r="CO196" s="187">
        <f t="shared" si="71"/>
        <v>0</v>
      </c>
      <c r="CP196" s="187" t="str">
        <f>INDEX('[2]Tank Cleaning Status'!$X:$X, MATCH(E196,'[2]Tank Cleaning Status'!$E:$E,0))</f>
        <v>No</v>
      </c>
      <c r="CR196" s="192">
        <f t="shared" si="72"/>
        <v>0</v>
      </c>
      <c r="CS196" s="187" t="str">
        <f>INDEX('[2]Tank Cleaning Status'!$AA:$AA, MATCH(E196,'[2]Tank Cleaning Status'!$E:$E,0))</f>
        <v>No</v>
      </c>
      <c r="CT196" s="192">
        <f t="shared" si="73"/>
        <v>0</v>
      </c>
      <c r="CU196" s="187">
        <f>INDEX('[2]Tank Cleaning Status'!$AC:$AC, MATCH(E196,'[2]Tank Cleaning Status'!$E:$E,0))</f>
        <v>0</v>
      </c>
      <c r="CW196" s="192">
        <f t="shared" si="74"/>
        <v>0</v>
      </c>
      <c r="CX196" s="187" t="str">
        <f>INDEX('[2]Tank Cleaning Status'!$AF:$AF, MATCH(E196,'[2]Tank Cleaning Status'!$E:$E,0))</f>
        <v>No</v>
      </c>
      <c r="CY196" s="192">
        <f t="shared" si="75"/>
        <v>0</v>
      </c>
      <c r="CZ196" s="187">
        <f>INDEX('[2]Tank Cleaning Status'!$AH:$AH, MATCH(E196,'[2]Tank Cleaning Status'!$E:$E,0))</f>
        <v>0</v>
      </c>
      <c r="DA196" s="187"/>
      <c r="DB196" s="187">
        <f>INDEX('[2]Tank Cleaning Status'!$AJ:$AJ, MATCH(E196,'[2]Tank Cleaning Status'!$E:$E,0))</f>
        <v>0</v>
      </c>
    </row>
    <row r="197" spans="1:106" x14ac:dyDescent="0.25">
      <c r="CH197" s="187" t="e">
        <f>INDEX('[2]Tank Cleaning Status'!$P:$P, MATCH(E197,'[2]Tank Cleaning Status'!$E:$E,0))</f>
        <v>#N/A</v>
      </c>
      <c r="CI197" s="187" t="e">
        <f t="shared" ref="CI197:CI247" si="122">IF(BK197=CJ197,0,1)</f>
        <v>#N/A</v>
      </c>
      <c r="CJ197" s="187" t="e">
        <f>INDEX('[2]Tank Cleaning Status'!$R:$R, MATCH(E197,'[2]Tank Cleaning Status'!$E:$E,0))</f>
        <v>#N/A</v>
      </c>
      <c r="CK197" s="187" t="e">
        <f t="shared" ref="CK197:CK247" si="123">IF(BM197=CL197,0,1)</f>
        <v>#N/A</v>
      </c>
      <c r="CL197" s="187" t="e">
        <f>INDEX('[2]Tank Cleaning Status'!$T:$T, MATCH(E197,'[2]Tank Cleaning Status'!$E:$E,0))</f>
        <v>#N/A</v>
      </c>
      <c r="CM197" s="187" t="e">
        <f t="shared" ref="CM197:CM247" si="124">IF(BO197=CN197,0,1)</f>
        <v>#N/A</v>
      </c>
      <c r="CN197" s="187" t="e">
        <f>INDEX('[2]Tank Cleaning Status'!$V:$V, MATCH(E197,'[2]Tank Cleaning Status'!$E:$E,0))</f>
        <v>#N/A</v>
      </c>
      <c r="CO197" s="187" t="e">
        <f t="shared" ref="CO197:CO247" si="125">IF(BQ197=CP197,0,1)</f>
        <v>#N/A</v>
      </c>
      <c r="CP197" s="187" t="e">
        <f>INDEX('[2]Tank Cleaning Status'!$X:$X, MATCH(E197,'[2]Tank Cleaning Status'!$E:$E,0))</f>
        <v>#N/A</v>
      </c>
    </row>
    <row r="198" spans="1:106" x14ac:dyDescent="0.25">
      <c r="CH198" s="187" t="e">
        <f>INDEX('[2]Tank Cleaning Status'!$P:$P, MATCH(E198,'[2]Tank Cleaning Status'!$E:$E,0))</f>
        <v>#N/A</v>
      </c>
      <c r="CI198" s="187" t="e">
        <f t="shared" si="122"/>
        <v>#N/A</v>
      </c>
      <c r="CJ198" s="187" t="e">
        <f>INDEX('[2]Tank Cleaning Status'!$R:$R, MATCH(E198,'[2]Tank Cleaning Status'!$E:$E,0))</f>
        <v>#N/A</v>
      </c>
      <c r="CK198" s="187" t="e">
        <f t="shared" si="123"/>
        <v>#N/A</v>
      </c>
      <c r="CL198" s="187" t="e">
        <f>INDEX('[2]Tank Cleaning Status'!$T:$T, MATCH(E198,'[2]Tank Cleaning Status'!$E:$E,0))</f>
        <v>#N/A</v>
      </c>
      <c r="CM198" s="187" t="e">
        <f t="shared" si="124"/>
        <v>#N/A</v>
      </c>
      <c r="CN198" s="187" t="e">
        <f>INDEX('[2]Tank Cleaning Status'!$V:$V, MATCH(E198,'[2]Tank Cleaning Status'!$E:$E,0))</f>
        <v>#N/A</v>
      </c>
      <c r="CO198" s="187" t="e">
        <f t="shared" si="125"/>
        <v>#N/A</v>
      </c>
      <c r="CP198" s="187" t="e">
        <f>INDEX('[2]Tank Cleaning Status'!$X:$X, MATCH(E198,'[2]Tank Cleaning Status'!$E:$E,0))</f>
        <v>#N/A</v>
      </c>
    </row>
    <row r="199" spans="1:106" x14ac:dyDescent="0.25">
      <c r="CH199" s="187" t="e">
        <f>INDEX('[2]Tank Cleaning Status'!$P:$P, MATCH(E199,'[2]Tank Cleaning Status'!$E:$E,0))</f>
        <v>#N/A</v>
      </c>
      <c r="CI199" s="187" t="e">
        <f t="shared" si="122"/>
        <v>#N/A</v>
      </c>
      <c r="CJ199" s="187" t="e">
        <f>INDEX('[2]Tank Cleaning Status'!$R:$R, MATCH(E199,'[2]Tank Cleaning Status'!$E:$E,0))</f>
        <v>#N/A</v>
      </c>
      <c r="CK199" s="187" t="e">
        <f t="shared" si="123"/>
        <v>#N/A</v>
      </c>
      <c r="CL199" s="187" t="e">
        <f>INDEX('[2]Tank Cleaning Status'!$T:$T, MATCH(E199,'[2]Tank Cleaning Status'!$E:$E,0))</f>
        <v>#N/A</v>
      </c>
      <c r="CM199" s="187" t="e">
        <f t="shared" si="124"/>
        <v>#N/A</v>
      </c>
      <c r="CN199" s="187" t="e">
        <f>INDEX('[2]Tank Cleaning Status'!$V:$V, MATCH(E199,'[2]Tank Cleaning Status'!$E:$E,0))</f>
        <v>#N/A</v>
      </c>
      <c r="CO199" s="187" t="e">
        <f t="shared" si="125"/>
        <v>#N/A</v>
      </c>
      <c r="CP199" s="187" t="e">
        <f>INDEX('[2]Tank Cleaning Status'!$X:$X, MATCH(E199,'[2]Tank Cleaning Status'!$E:$E,0))</f>
        <v>#N/A</v>
      </c>
    </row>
    <row r="200" spans="1:106" x14ac:dyDescent="0.25">
      <c r="CH200" s="187" t="e">
        <f>INDEX('[2]Tank Cleaning Status'!$P:$P, MATCH(E200,'[2]Tank Cleaning Status'!$E:$E,0))</f>
        <v>#N/A</v>
      </c>
      <c r="CI200" s="187" t="e">
        <f t="shared" si="122"/>
        <v>#N/A</v>
      </c>
      <c r="CJ200" s="187" t="e">
        <f>INDEX('[2]Tank Cleaning Status'!$R:$R, MATCH(E200,'[2]Tank Cleaning Status'!$E:$E,0))</f>
        <v>#N/A</v>
      </c>
      <c r="CK200" s="187" t="e">
        <f t="shared" si="123"/>
        <v>#N/A</v>
      </c>
      <c r="CL200" s="187" t="e">
        <f>INDEX('[2]Tank Cleaning Status'!$T:$T, MATCH(E200,'[2]Tank Cleaning Status'!$E:$E,0))</f>
        <v>#N/A</v>
      </c>
      <c r="CM200" s="187" t="e">
        <f t="shared" si="124"/>
        <v>#N/A</v>
      </c>
      <c r="CN200" s="187" t="e">
        <f>INDEX('[2]Tank Cleaning Status'!$V:$V, MATCH(E200,'[2]Tank Cleaning Status'!$E:$E,0))</f>
        <v>#N/A</v>
      </c>
      <c r="CO200" s="187" t="e">
        <f t="shared" si="125"/>
        <v>#N/A</v>
      </c>
      <c r="CP200" s="187" t="e">
        <f>INDEX('[2]Tank Cleaning Status'!$X:$X, MATCH(E200,'[2]Tank Cleaning Status'!$E:$E,0))</f>
        <v>#N/A</v>
      </c>
    </row>
    <row r="201" spans="1:106" x14ac:dyDescent="0.25">
      <c r="CH201" s="187" t="e">
        <f>INDEX('[2]Tank Cleaning Status'!$P:$P, MATCH(E201,'[2]Tank Cleaning Status'!$E:$E,0))</f>
        <v>#N/A</v>
      </c>
      <c r="CI201" s="187" t="e">
        <f t="shared" si="122"/>
        <v>#N/A</v>
      </c>
      <c r="CJ201" s="187" t="e">
        <f>INDEX('[2]Tank Cleaning Status'!$R:$R, MATCH(E201,'[2]Tank Cleaning Status'!$E:$E,0))</f>
        <v>#N/A</v>
      </c>
      <c r="CK201" s="187" t="e">
        <f t="shared" si="123"/>
        <v>#N/A</v>
      </c>
      <c r="CL201" s="187" t="e">
        <f>INDEX('[2]Tank Cleaning Status'!$T:$T, MATCH(E201,'[2]Tank Cleaning Status'!$E:$E,0))</f>
        <v>#N/A</v>
      </c>
      <c r="CM201" s="187" t="e">
        <f t="shared" si="124"/>
        <v>#N/A</v>
      </c>
      <c r="CN201" s="187" t="e">
        <f>INDEX('[2]Tank Cleaning Status'!$V:$V, MATCH(E201,'[2]Tank Cleaning Status'!$E:$E,0))</f>
        <v>#N/A</v>
      </c>
      <c r="CO201" s="187" t="e">
        <f t="shared" si="125"/>
        <v>#N/A</v>
      </c>
      <c r="CP201" s="187" t="e">
        <f>INDEX('[2]Tank Cleaning Status'!$X:$X, MATCH(E201,'[2]Tank Cleaning Status'!$E:$E,0))</f>
        <v>#N/A</v>
      </c>
    </row>
    <row r="202" spans="1:106" x14ac:dyDescent="0.25">
      <c r="CH202" s="187" t="e">
        <f>INDEX('[2]Tank Cleaning Status'!$P:$P, MATCH(E202,'[2]Tank Cleaning Status'!$E:$E,0))</f>
        <v>#N/A</v>
      </c>
      <c r="CI202" s="187" t="e">
        <f t="shared" si="122"/>
        <v>#N/A</v>
      </c>
      <c r="CJ202" s="187" t="e">
        <f>INDEX('[2]Tank Cleaning Status'!$R:$R, MATCH(E202,'[2]Tank Cleaning Status'!$E:$E,0))</f>
        <v>#N/A</v>
      </c>
      <c r="CK202" s="187" t="e">
        <f t="shared" si="123"/>
        <v>#N/A</v>
      </c>
      <c r="CL202" s="187" t="e">
        <f>INDEX('[2]Tank Cleaning Status'!$T:$T, MATCH(E202,'[2]Tank Cleaning Status'!$E:$E,0))</f>
        <v>#N/A</v>
      </c>
      <c r="CM202" s="187" t="e">
        <f t="shared" si="124"/>
        <v>#N/A</v>
      </c>
      <c r="CN202" s="187" t="e">
        <f>INDEX('[2]Tank Cleaning Status'!$V:$V, MATCH(E202,'[2]Tank Cleaning Status'!$E:$E,0))</f>
        <v>#N/A</v>
      </c>
      <c r="CO202" s="187" t="e">
        <f t="shared" si="125"/>
        <v>#N/A</v>
      </c>
      <c r="CP202" s="187" t="e">
        <f>INDEX('[2]Tank Cleaning Status'!$X:$X, MATCH(E202,'[2]Tank Cleaning Status'!$E:$E,0))</f>
        <v>#N/A</v>
      </c>
    </row>
    <row r="203" spans="1:106" x14ac:dyDescent="0.25">
      <c r="CH203" s="187" t="e">
        <f>INDEX('[2]Tank Cleaning Status'!$P:$P, MATCH(E203,'[2]Tank Cleaning Status'!$E:$E,0))</f>
        <v>#N/A</v>
      </c>
      <c r="CI203" s="187" t="e">
        <f t="shared" si="122"/>
        <v>#N/A</v>
      </c>
      <c r="CJ203" s="187" t="e">
        <f>INDEX('[2]Tank Cleaning Status'!$R:$R, MATCH(E203,'[2]Tank Cleaning Status'!$E:$E,0))</f>
        <v>#N/A</v>
      </c>
      <c r="CK203" s="187" t="e">
        <f t="shared" si="123"/>
        <v>#N/A</v>
      </c>
      <c r="CL203" s="187" t="e">
        <f>INDEX('[2]Tank Cleaning Status'!$T:$T, MATCH(E203,'[2]Tank Cleaning Status'!$E:$E,0))</f>
        <v>#N/A</v>
      </c>
      <c r="CM203" s="187" t="e">
        <f t="shared" si="124"/>
        <v>#N/A</v>
      </c>
      <c r="CN203" s="187" t="e">
        <f>INDEX('[2]Tank Cleaning Status'!$V:$V, MATCH(E203,'[2]Tank Cleaning Status'!$E:$E,0))</f>
        <v>#N/A</v>
      </c>
      <c r="CO203" s="187" t="e">
        <f t="shared" si="125"/>
        <v>#N/A</v>
      </c>
      <c r="CP203" s="187" t="e">
        <f>INDEX('[2]Tank Cleaning Status'!$X:$X, MATCH(E203,'[2]Tank Cleaning Status'!$E:$E,0))</f>
        <v>#N/A</v>
      </c>
    </row>
    <row r="204" spans="1:106" x14ac:dyDescent="0.25">
      <c r="CH204" s="187" t="e">
        <f>INDEX('[2]Tank Cleaning Status'!$P:$P, MATCH(E204,'[2]Tank Cleaning Status'!$E:$E,0))</f>
        <v>#N/A</v>
      </c>
      <c r="CI204" s="187" t="e">
        <f t="shared" si="122"/>
        <v>#N/A</v>
      </c>
      <c r="CJ204" s="187" t="e">
        <f>INDEX('[2]Tank Cleaning Status'!$R:$R, MATCH(E204,'[2]Tank Cleaning Status'!$E:$E,0))</f>
        <v>#N/A</v>
      </c>
      <c r="CK204" s="187" t="e">
        <f t="shared" si="123"/>
        <v>#N/A</v>
      </c>
      <c r="CL204" s="187" t="e">
        <f>INDEX('[2]Tank Cleaning Status'!$T:$T, MATCH(E204,'[2]Tank Cleaning Status'!$E:$E,0))</f>
        <v>#N/A</v>
      </c>
      <c r="CM204" s="187" t="e">
        <f t="shared" si="124"/>
        <v>#N/A</v>
      </c>
      <c r="CN204" s="187" t="e">
        <f>INDEX('[2]Tank Cleaning Status'!$V:$V, MATCH(E204,'[2]Tank Cleaning Status'!$E:$E,0))</f>
        <v>#N/A</v>
      </c>
      <c r="CO204" s="187" t="e">
        <f t="shared" si="125"/>
        <v>#N/A</v>
      </c>
      <c r="CP204" s="187" t="e">
        <f>INDEX('[2]Tank Cleaning Status'!$X:$X, MATCH(E204,'[2]Tank Cleaning Status'!$E:$E,0))</f>
        <v>#N/A</v>
      </c>
    </row>
    <row r="205" spans="1:106" x14ac:dyDescent="0.25">
      <c r="CH205" s="187" t="e">
        <f>INDEX('[2]Tank Cleaning Status'!$P:$P, MATCH(E205,'[2]Tank Cleaning Status'!$E:$E,0))</f>
        <v>#N/A</v>
      </c>
      <c r="CI205" s="187" t="e">
        <f t="shared" si="122"/>
        <v>#N/A</v>
      </c>
      <c r="CJ205" s="187" t="e">
        <f>INDEX('[2]Tank Cleaning Status'!$R:$R, MATCH(E205,'[2]Tank Cleaning Status'!$E:$E,0))</f>
        <v>#N/A</v>
      </c>
      <c r="CK205" s="187" t="e">
        <f t="shared" si="123"/>
        <v>#N/A</v>
      </c>
      <c r="CL205" s="187" t="e">
        <f>INDEX('[2]Tank Cleaning Status'!$T:$T, MATCH(E205,'[2]Tank Cleaning Status'!$E:$E,0))</f>
        <v>#N/A</v>
      </c>
      <c r="CM205" s="187" t="e">
        <f t="shared" si="124"/>
        <v>#N/A</v>
      </c>
      <c r="CN205" s="187" t="e">
        <f>INDEX('[2]Tank Cleaning Status'!$V:$V, MATCH(E205,'[2]Tank Cleaning Status'!$E:$E,0))</f>
        <v>#N/A</v>
      </c>
      <c r="CO205" s="187" t="e">
        <f t="shared" si="125"/>
        <v>#N/A</v>
      </c>
      <c r="CP205" s="187" t="e">
        <f>INDEX('[2]Tank Cleaning Status'!$X:$X, MATCH(E205,'[2]Tank Cleaning Status'!$E:$E,0))</f>
        <v>#N/A</v>
      </c>
    </row>
    <row r="206" spans="1:106" x14ac:dyDescent="0.25">
      <c r="CH206" s="187" t="e">
        <f>INDEX('[2]Tank Cleaning Status'!$P:$P, MATCH(E206,'[2]Tank Cleaning Status'!$E:$E,0))</f>
        <v>#N/A</v>
      </c>
      <c r="CI206" s="187" t="e">
        <f t="shared" si="122"/>
        <v>#N/A</v>
      </c>
      <c r="CJ206" s="187" t="e">
        <f>INDEX('[2]Tank Cleaning Status'!$R:$R, MATCH(E206,'[2]Tank Cleaning Status'!$E:$E,0))</f>
        <v>#N/A</v>
      </c>
      <c r="CK206" s="187" t="e">
        <f t="shared" si="123"/>
        <v>#N/A</v>
      </c>
      <c r="CL206" s="187" t="e">
        <f>INDEX('[2]Tank Cleaning Status'!$T:$T, MATCH(E206,'[2]Tank Cleaning Status'!$E:$E,0))</f>
        <v>#N/A</v>
      </c>
      <c r="CM206" s="187" t="e">
        <f t="shared" si="124"/>
        <v>#N/A</v>
      </c>
      <c r="CN206" s="187" t="e">
        <f>INDEX('[2]Tank Cleaning Status'!$V:$V, MATCH(E206,'[2]Tank Cleaning Status'!$E:$E,0))</f>
        <v>#N/A</v>
      </c>
      <c r="CO206" s="187" t="e">
        <f t="shared" si="125"/>
        <v>#N/A</v>
      </c>
      <c r="CP206" s="187" t="e">
        <f>INDEX('[2]Tank Cleaning Status'!$X:$X, MATCH(E206,'[2]Tank Cleaning Status'!$E:$E,0))</f>
        <v>#N/A</v>
      </c>
    </row>
    <row r="207" spans="1:106" x14ac:dyDescent="0.25">
      <c r="CH207" s="187" t="e">
        <f>INDEX('[2]Tank Cleaning Status'!$P:$P, MATCH(E207,'[2]Tank Cleaning Status'!$E:$E,0))</f>
        <v>#N/A</v>
      </c>
      <c r="CI207" s="187" t="e">
        <f t="shared" si="122"/>
        <v>#N/A</v>
      </c>
      <c r="CJ207" s="187" t="e">
        <f>INDEX('[2]Tank Cleaning Status'!$R:$R, MATCH(E207,'[2]Tank Cleaning Status'!$E:$E,0))</f>
        <v>#N/A</v>
      </c>
      <c r="CK207" s="187" t="e">
        <f t="shared" si="123"/>
        <v>#N/A</v>
      </c>
      <c r="CL207" s="187" t="e">
        <f>INDEX('[2]Tank Cleaning Status'!$T:$T, MATCH(E207,'[2]Tank Cleaning Status'!$E:$E,0))</f>
        <v>#N/A</v>
      </c>
      <c r="CM207" s="187" t="e">
        <f t="shared" si="124"/>
        <v>#N/A</v>
      </c>
      <c r="CN207" s="187" t="e">
        <f>INDEX('[2]Tank Cleaning Status'!$V:$V, MATCH(E207,'[2]Tank Cleaning Status'!$E:$E,0))</f>
        <v>#N/A</v>
      </c>
      <c r="CO207" s="187" t="e">
        <f t="shared" si="125"/>
        <v>#N/A</v>
      </c>
      <c r="CP207" s="187" t="e">
        <f>INDEX('[2]Tank Cleaning Status'!$X:$X, MATCH(E207,'[2]Tank Cleaning Status'!$E:$E,0))</f>
        <v>#N/A</v>
      </c>
    </row>
    <row r="208" spans="1:106" x14ac:dyDescent="0.25">
      <c r="CH208" s="187" t="e">
        <f>INDEX('[2]Tank Cleaning Status'!$P:$P, MATCH(E208,'[2]Tank Cleaning Status'!$E:$E,0))</f>
        <v>#N/A</v>
      </c>
      <c r="CI208" s="187" t="e">
        <f t="shared" si="122"/>
        <v>#N/A</v>
      </c>
      <c r="CJ208" s="187" t="e">
        <f>INDEX('[2]Tank Cleaning Status'!$R:$R, MATCH(E208,'[2]Tank Cleaning Status'!$E:$E,0))</f>
        <v>#N/A</v>
      </c>
      <c r="CK208" s="187" t="e">
        <f t="shared" si="123"/>
        <v>#N/A</v>
      </c>
      <c r="CL208" s="187" t="e">
        <f>INDEX('[2]Tank Cleaning Status'!$T:$T, MATCH(E208,'[2]Tank Cleaning Status'!$E:$E,0))</f>
        <v>#N/A</v>
      </c>
      <c r="CM208" s="187" t="e">
        <f t="shared" si="124"/>
        <v>#N/A</v>
      </c>
      <c r="CN208" s="187" t="e">
        <f>INDEX('[2]Tank Cleaning Status'!$V:$V, MATCH(E208,'[2]Tank Cleaning Status'!$E:$E,0))</f>
        <v>#N/A</v>
      </c>
      <c r="CO208" s="187" t="e">
        <f t="shared" si="125"/>
        <v>#N/A</v>
      </c>
      <c r="CP208" s="187" t="e">
        <f>INDEX('[2]Tank Cleaning Status'!$X:$X, MATCH(E208,'[2]Tank Cleaning Status'!$E:$E,0))</f>
        <v>#N/A</v>
      </c>
    </row>
    <row r="209" spans="2:94" x14ac:dyDescent="0.25">
      <c r="CH209" s="187" t="e">
        <f>INDEX('[2]Tank Cleaning Status'!$P:$P, MATCH(E209,'[2]Tank Cleaning Status'!$E:$E,0))</f>
        <v>#N/A</v>
      </c>
      <c r="CI209" s="187" t="e">
        <f t="shared" si="122"/>
        <v>#N/A</v>
      </c>
      <c r="CJ209" s="187" t="e">
        <f>INDEX('[2]Tank Cleaning Status'!$R:$R, MATCH(E209,'[2]Tank Cleaning Status'!$E:$E,0))</f>
        <v>#N/A</v>
      </c>
      <c r="CK209" s="187" t="e">
        <f t="shared" si="123"/>
        <v>#N/A</v>
      </c>
      <c r="CL209" s="187" t="e">
        <f>INDEX('[2]Tank Cleaning Status'!$T:$T, MATCH(E209,'[2]Tank Cleaning Status'!$E:$E,0))</f>
        <v>#N/A</v>
      </c>
      <c r="CM209" s="187" t="e">
        <f t="shared" si="124"/>
        <v>#N/A</v>
      </c>
      <c r="CN209" s="187" t="e">
        <f>INDEX('[2]Tank Cleaning Status'!$V:$V, MATCH(E209,'[2]Tank Cleaning Status'!$E:$E,0))</f>
        <v>#N/A</v>
      </c>
      <c r="CO209" s="187" t="e">
        <f t="shared" si="125"/>
        <v>#N/A</v>
      </c>
      <c r="CP209" s="187" t="e">
        <f>INDEX('[2]Tank Cleaning Status'!$X:$X, MATCH(E209,'[2]Tank Cleaning Status'!$E:$E,0))</f>
        <v>#N/A</v>
      </c>
    </row>
    <row r="210" spans="2:94" x14ac:dyDescent="0.25">
      <c r="CH210" s="187" t="e">
        <f>INDEX('[2]Tank Cleaning Status'!$P:$P, MATCH(E210,'[2]Tank Cleaning Status'!$E:$E,0))</f>
        <v>#N/A</v>
      </c>
      <c r="CI210" s="187" t="e">
        <f t="shared" si="122"/>
        <v>#N/A</v>
      </c>
      <c r="CJ210" s="187" t="e">
        <f>INDEX('[2]Tank Cleaning Status'!$R:$R, MATCH(E210,'[2]Tank Cleaning Status'!$E:$E,0))</f>
        <v>#N/A</v>
      </c>
      <c r="CK210" s="187" t="e">
        <f t="shared" si="123"/>
        <v>#N/A</v>
      </c>
      <c r="CL210" s="187" t="e">
        <f>INDEX('[2]Tank Cleaning Status'!$T:$T, MATCH(E210,'[2]Tank Cleaning Status'!$E:$E,0))</f>
        <v>#N/A</v>
      </c>
      <c r="CM210" s="187" t="e">
        <f t="shared" si="124"/>
        <v>#N/A</v>
      </c>
      <c r="CN210" s="187" t="e">
        <f>INDEX('[2]Tank Cleaning Status'!$V:$V, MATCH(E210,'[2]Tank Cleaning Status'!$E:$E,0))</f>
        <v>#N/A</v>
      </c>
      <c r="CO210" s="187" t="e">
        <f t="shared" si="125"/>
        <v>#N/A</v>
      </c>
      <c r="CP210" s="187" t="e">
        <f>INDEX('[2]Tank Cleaning Status'!$X:$X, MATCH(E210,'[2]Tank Cleaning Status'!$E:$E,0))</f>
        <v>#N/A</v>
      </c>
    </row>
    <row r="211" spans="2:94" x14ac:dyDescent="0.25">
      <c r="CH211" s="187" t="e">
        <f>INDEX('[2]Tank Cleaning Status'!$P:$P, MATCH(E211,'[2]Tank Cleaning Status'!$E:$E,0))</f>
        <v>#N/A</v>
      </c>
      <c r="CI211" s="187" t="e">
        <f t="shared" si="122"/>
        <v>#N/A</v>
      </c>
      <c r="CJ211" s="187" t="e">
        <f>INDEX('[2]Tank Cleaning Status'!$R:$R, MATCH(E211,'[2]Tank Cleaning Status'!$E:$E,0))</f>
        <v>#N/A</v>
      </c>
      <c r="CK211" s="187" t="e">
        <f t="shared" si="123"/>
        <v>#N/A</v>
      </c>
      <c r="CL211" s="187" t="e">
        <f>INDEX('[2]Tank Cleaning Status'!$T:$T, MATCH(E211,'[2]Tank Cleaning Status'!$E:$E,0))</f>
        <v>#N/A</v>
      </c>
      <c r="CM211" s="187" t="e">
        <f t="shared" si="124"/>
        <v>#N/A</v>
      </c>
      <c r="CN211" s="187" t="e">
        <f>INDEX('[2]Tank Cleaning Status'!$V:$V, MATCH(E211,'[2]Tank Cleaning Status'!$E:$E,0))</f>
        <v>#N/A</v>
      </c>
      <c r="CO211" s="187" t="e">
        <f t="shared" si="125"/>
        <v>#N/A</v>
      </c>
      <c r="CP211" s="187" t="e">
        <f>INDEX('[2]Tank Cleaning Status'!$X:$X, MATCH(E211,'[2]Tank Cleaning Status'!$E:$E,0))</f>
        <v>#N/A</v>
      </c>
    </row>
    <row r="212" spans="2:94" x14ac:dyDescent="0.25">
      <c r="CH212" s="187" t="e">
        <f>INDEX('[2]Tank Cleaning Status'!$P:$P, MATCH(E212,'[2]Tank Cleaning Status'!$E:$E,0))</f>
        <v>#N/A</v>
      </c>
      <c r="CI212" s="187" t="e">
        <f t="shared" si="122"/>
        <v>#N/A</v>
      </c>
      <c r="CJ212" s="187" t="e">
        <f>INDEX('[2]Tank Cleaning Status'!$R:$R, MATCH(E212,'[2]Tank Cleaning Status'!$E:$E,0))</f>
        <v>#N/A</v>
      </c>
      <c r="CK212" s="187" t="e">
        <f t="shared" si="123"/>
        <v>#N/A</v>
      </c>
      <c r="CL212" s="187" t="e">
        <f>INDEX('[2]Tank Cleaning Status'!$T:$T, MATCH(E212,'[2]Tank Cleaning Status'!$E:$E,0))</f>
        <v>#N/A</v>
      </c>
      <c r="CM212" s="187" t="e">
        <f t="shared" si="124"/>
        <v>#N/A</v>
      </c>
      <c r="CN212" s="187" t="e">
        <f>INDEX('[2]Tank Cleaning Status'!$V:$V, MATCH(E212,'[2]Tank Cleaning Status'!$E:$E,0))</f>
        <v>#N/A</v>
      </c>
      <c r="CO212" s="187" t="e">
        <f t="shared" si="125"/>
        <v>#N/A</v>
      </c>
      <c r="CP212" s="187" t="e">
        <f>INDEX('[2]Tank Cleaning Status'!$X:$X, MATCH(E212,'[2]Tank Cleaning Status'!$E:$E,0))</f>
        <v>#N/A</v>
      </c>
    </row>
    <row r="213" spans="2:94" x14ac:dyDescent="0.25">
      <c r="CH213" s="187" t="e">
        <f>INDEX('[2]Tank Cleaning Status'!$P:$P, MATCH(E213,'[2]Tank Cleaning Status'!$E:$E,0))</f>
        <v>#N/A</v>
      </c>
      <c r="CI213" s="187" t="e">
        <f t="shared" si="122"/>
        <v>#N/A</v>
      </c>
      <c r="CJ213" s="187" t="e">
        <f>INDEX('[2]Tank Cleaning Status'!$R:$R, MATCH(E213,'[2]Tank Cleaning Status'!$E:$E,0))</f>
        <v>#N/A</v>
      </c>
      <c r="CK213" s="187" t="e">
        <f t="shared" si="123"/>
        <v>#N/A</v>
      </c>
      <c r="CL213" s="187" t="e">
        <f>INDEX('[2]Tank Cleaning Status'!$T:$T, MATCH(E213,'[2]Tank Cleaning Status'!$E:$E,0))</f>
        <v>#N/A</v>
      </c>
      <c r="CM213" s="187" t="e">
        <f t="shared" si="124"/>
        <v>#N/A</v>
      </c>
      <c r="CN213" s="187" t="e">
        <f>INDEX('[2]Tank Cleaning Status'!$V:$V, MATCH(E213,'[2]Tank Cleaning Status'!$E:$E,0))</f>
        <v>#N/A</v>
      </c>
      <c r="CO213" s="187" t="e">
        <f t="shared" si="125"/>
        <v>#N/A</v>
      </c>
      <c r="CP213" s="187" t="e">
        <f>INDEX('[2]Tank Cleaning Status'!$X:$X, MATCH(E213,'[2]Tank Cleaning Status'!$E:$E,0))</f>
        <v>#N/A</v>
      </c>
    </row>
    <row r="214" spans="2:94" x14ac:dyDescent="0.25">
      <c r="CH214" s="187" t="e">
        <f>INDEX('[2]Tank Cleaning Status'!$P:$P, MATCH(E214,'[2]Tank Cleaning Status'!$E:$E,0))</f>
        <v>#N/A</v>
      </c>
      <c r="CI214" s="187" t="e">
        <f t="shared" si="122"/>
        <v>#N/A</v>
      </c>
      <c r="CJ214" s="187" t="e">
        <f>INDEX('[2]Tank Cleaning Status'!$R:$R, MATCH(E214,'[2]Tank Cleaning Status'!$E:$E,0))</f>
        <v>#N/A</v>
      </c>
      <c r="CK214" s="187" t="e">
        <f t="shared" si="123"/>
        <v>#N/A</v>
      </c>
      <c r="CL214" s="187" t="e">
        <f>INDEX('[2]Tank Cleaning Status'!$T:$T, MATCH(E214,'[2]Tank Cleaning Status'!$E:$E,0))</f>
        <v>#N/A</v>
      </c>
      <c r="CM214" s="187" t="e">
        <f t="shared" si="124"/>
        <v>#N/A</v>
      </c>
      <c r="CN214" s="187" t="e">
        <f>INDEX('[2]Tank Cleaning Status'!$V:$V, MATCH(E214,'[2]Tank Cleaning Status'!$E:$E,0))</f>
        <v>#N/A</v>
      </c>
      <c r="CO214" s="187" t="e">
        <f t="shared" si="125"/>
        <v>#N/A</v>
      </c>
      <c r="CP214" s="187" t="e">
        <f>INDEX('[2]Tank Cleaning Status'!$X:$X, MATCH(E214,'[2]Tank Cleaning Status'!$E:$E,0))</f>
        <v>#N/A</v>
      </c>
    </row>
    <row r="215" spans="2:94" x14ac:dyDescent="0.25">
      <c r="CH215" s="187" t="e">
        <f>INDEX('[2]Tank Cleaning Status'!$P:$P, MATCH(E215,'[2]Tank Cleaning Status'!$E:$E,0))</f>
        <v>#N/A</v>
      </c>
      <c r="CI215" s="187" t="e">
        <f t="shared" si="122"/>
        <v>#N/A</v>
      </c>
      <c r="CJ215" s="187" t="e">
        <f>INDEX('[2]Tank Cleaning Status'!$R:$R, MATCH(E215,'[2]Tank Cleaning Status'!$E:$E,0))</f>
        <v>#N/A</v>
      </c>
      <c r="CK215" s="187" t="e">
        <f t="shared" si="123"/>
        <v>#N/A</v>
      </c>
      <c r="CL215" s="187" t="e">
        <f>INDEX('[2]Tank Cleaning Status'!$T:$T, MATCH(E215,'[2]Tank Cleaning Status'!$E:$E,0))</f>
        <v>#N/A</v>
      </c>
      <c r="CM215" s="187" t="e">
        <f t="shared" si="124"/>
        <v>#N/A</v>
      </c>
      <c r="CN215" s="187" t="e">
        <f>INDEX('[2]Tank Cleaning Status'!$V:$V, MATCH(E215,'[2]Tank Cleaning Status'!$E:$E,0))</f>
        <v>#N/A</v>
      </c>
      <c r="CO215" s="187" t="e">
        <f t="shared" si="125"/>
        <v>#N/A</v>
      </c>
      <c r="CP215" s="187" t="e">
        <f>INDEX('[2]Tank Cleaning Status'!$X:$X, MATCH(E215,'[2]Tank Cleaning Status'!$E:$E,0))</f>
        <v>#N/A</v>
      </c>
    </row>
    <row r="216" spans="2:94" x14ac:dyDescent="0.25">
      <c r="CH216" s="187" t="e">
        <f>INDEX('[2]Tank Cleaning Status'!$P:$P, MATCH(E216,'[2]Tank Cleaning Status'!$E:$E,0))</f>
        <v>#N/A</v>
      </c>
      <c r="CI216" s="187" t="e">
        <f t="shared" si="122"/>
        <v>#N/A</v>
      </c>
      <c r="CJ216" s="187" t="e">
        <f>INDEX('[2]Tank Cleaning Status'!$R:$R, MATCH(E216,'[2]Tank Cleaning Status'!$E:$E,0))</f>
        <v>#N/A</v>
      </c>
      <c r="CK216" s="187" t="e">
        <f t="shared" si="123"/>
        <v>#N/A</v>
      </c>
      <c r="CL216" s="187" t="e">
        <f>INDEX('[2]Tank Cleaning Status'!$T:$T, MATCH(E216,'[2]Tank Cleaning Status'!$E:$E,0))</f>
        <v>#N/A</v>
      </c>
      <c r="CM216" s="187" t="e">
        <f t="shared" si="124"/>
        <v>#N/A</v>
      </c>
      <c r="CN216" s="187" t="e">
        <f>INDEX('[2]Tank Cleaning Status'!$V:$V, MATCH(E216,'[2]Tank Cleaning Status'!$E:$E,0))</f>
        <v>#N/A</v>
      </c>
      <c r="CO216" s="187" t="e">
        <f t="shared" si="125"/>
        <v>#N/A</v>
      </c>
      <c r="CP216" s="187" t="e">
        <f>INDEX('[2]Tank Cleaning Status'!$X:$X, MATCH(E216,'[2]Tank Cleaning Status'!$E:$E,0))</f>
        <v>#N/A</v>
      </c>
    </row>
    <row r="217" spans="2:94" x14ac:dyDescent="0.25">
      <c r="CH217" s="187" t="e">
        <f>INDEX('[2]Tank Cleaning Status'!$P:$P, MATCH(E217,'[2]Tank Cleaning Status'!$E:$E,0))</f>
        <v>#N/A</v>
      </c>
      <c r="CI217" s="187" t="e">
        <f t="shared" si="122"/>
        <v>#N/A</v>
      </c>
      <c r="CJ217" s="187" t="e">
        <f>INDEX('[2]Tank Cleaning Status'!$R:$R, MATCH(E217,'[2]Tank Cleaning Status'!$E:$E,0))</f>
        <v>#N/A</v>
      </c>
      <c r="CK217" s="187" t="e">
        <f t="shared" si="123"/>
        <v>#N/A</v>
      </c>
      <c r="CL217" s="187" t="e">
        <f>INDEX('[2]Tank Cleaning Status'!$T:$T, MATCH(E217,'[2]Tank Cleaning Status'!$E:$E,0))</f>
        <v>#N/A</v>
      </c>
      <c r="CM217" s="187" t="e">
        <f t="shared" si="124"/>
        <v>#N/A</v>
      </c>
      <c r="CN217" s="187" t="e">
        <f>INDEX('[2]Tank Cleaning Status'!$V:$V, MATCH(E217,'[2]Tank Cleaning Status'!$E:$E,0))</f>
        <v>#N/A</v>
      </c>
      <c r="CO217" s="187" t="e">
        <f t="shared" si="125"/>
        <v>#N/A</v>
      </c>
      <c r="CP217" s="187" t="e">
        <f>INDEX('[2]Tank Cleaning Status'!$X:$X, MATCH(E217,'[2]Tank Cleaning Status'!$E:$E,0))</f>
        <v>#N/A</v>
      </c>
    </row>
    <row r="218" spans="2:94" x14ac:dyDescent="0.25">
      <c r="CH218" s="187" t="e">
        <f>INDEX('[2]Tank Cleaning Status'!$P:$P, MATCH(E218,'[2]Tank Cleaning Status'!$E:$E,0))</f>
        <v>#N/A</v>
      </c>
      <c r="CI218" s="187" t="e">
        <f t="shared" si="122"/>
        <v>#N/A</v>
      </c>
      <c r="CJ218" s="187" t="e">
        <f>INDEX('[2]Tank Cleaning Status'!$R:$R, MATCH(E218,'[2]Tank Cleaning Status'!$E:$E,0))</f>
        <v>#N/A</v>
      </c>
      <c r="CK218" s="187" t="e">
        <f t="shared" si="123"/>
        <v>#N/A</v>
      </c>
      <c r="CL218" s="187" t="e">
        <f>INDEX('[2]Tank Cleaning Status'!$T:$T, MATCH(E218,'[2]Tank Cleaning Status'!$E:$E,0))</f>
        <v>#N/A</v>
      </c>
      <c r="CM218" s="187" t="e">
        <f t="shared" si="124"/>
        <v>#N/A</v>
      </c>
      <c r="CN218" s="187" t="e">
        <f>INDEX('[2]Tank Cleaning Status'!$V:$V, MATCH(E218,'[2]Tank Cleaning Status'!$E:$E,0))</f>
        <v>#N/A</v>
      </c>
      <c r="CO218" s="187" t="e">
        <f t="shared" si="125"/>
        <v>#N/A</v>
      </c>
      <c r="CP218" s="187" t="e">
        <f>INDEX('[2]Tank Cleaning Status'!$X:$X, MATCH(E218,'[2]Tank Cleaning Status'!$E:$E,0))</f>
        <v>#N/A</v>
      </c>
    </row>
    <row r="219" spans="2:94" x14ac:dyDescent="0.25">
      <c r="CH219" s="187" t="e">
        <f>INDEX('[2]Tank Cleaning Status'!$P:$P, MATCH(E219,'[2]Tank Cleaning Status'!$E:$E,0))</f>
        <v>#N/A</v>
      </c>
      <c r="CI219" s="187" t="e">
        <f t="shared" si="122"/>
        <v>#N/A</v>
      </c>
      <c r="CJ219" s="187" t="e">
        <f>INDEX('[2]Tank Cleaning Status'!$R:$R, MATCH(E219,'[2]Tank Cleaning Status'!$E:$E,0))</f>
        <v>#N/A</v>
      </c>
      <c r="CK219" s="187" t="e">
        <f t="shared" si="123"/>
        <v>#N/A</v>
      </c>
      <c r="CL219" s="187" t="e">
        <f>INDEX('[2]Tank Cleaning Status'!$T:$T, MATCH(E219,'[2]Tank Cleaning Status'!$E:$E,0))</f>
        <v>#N/A</v>
      </c>
      <c r="CM219" s="187" t="e">
        <f t="shared" si="124"/>
        <v>#N/A</v>
      </c>
      <c r="CN219" s="187" t="e">
        <f>INDEX('[2]Tank Cleaning Status'!$V:$V, MATCH(E219,'[2]Tank Cleaning Status'!$E:$E,0))</f>
        <v>#N/A</v>
      </c>
      <c r="CO219" s="187" t="e">
        <f t="shared" si="125"/>
        <v>#N/A</v>
      </c>
      <c r="CP219" s="187" t="e">
        <f>INDEX('[2]Tank Cleaning Status'!$X:$X, MATCH(E219,'[2]Tank Cleaning Status'!$E:$E,0))</f>
        <v>#N/A</v>
      </c>
    </row>
    <row r="220" spans="2:94" x14ac:dyDescent="0.25">
      <c r="CH220" s="187" t="e">
        <f>INDEX('[2]Tank Cleaning Status'!$P:$P, MATCH(E220,'[2]Tank Cleaning Status'!$E:$E,0))</f>
        <v>#N/A</v>
      </c>
      <c r="CI220" s="187" t="e">
        <f t="shared" si="122"/>
        <v>#N/A</v>
      </c>
      <c r="CJ220" s="187" t="e">
        <f>INDEX('[2]Tank Cleaning Status'!$R:$R, MATCH(E220,'[2]Tank Cleaning Status'!$E:$E,0))</f>
        <v>#N/A</v>
      </c>
      <c r="CK220" s="187" t="e">
        <f t="shared" si="123"/>
        <v>#N/A</v>
      </c>
      <c r="CL220" s="187" t="e">
        <f>INDEX('[2]Tank Cleaning Status'!$T:$T, MATCH(E220,'[2]Tank Cleaning Status'!$E:$E,0))</f>
        <v>#N/A</v>
      </c>
      <c r="CM220" s="187" t="e">
        <f t="shared" si="124"/>
        <v>#N/A</v>
      </c>
      <c r="CN220" s="187" t="e">
        <f>INDEX('[2]Tank Cleaning Status'!$V:$V, MATCH(E220,'[2]Tank Cleaning Status'!$E:$E,0))</f>
        <v>#N/A</v>
      </c>
      <c r="CO220" s="187" t="e">
        <f t="shared" si="125"/>
        <v>#N/A</v>
      </c>
      <c r="CP220" s="187" t="e">
        <f>INDEX('[2]Tank Cleaning Status'!$X:$X, MATCH(E220,'[2]Tank Cleaning Status'!$E:$E,0))</f>
        <v>#N/A</v>
      </c>
    </row>
    <row r="221" spans="2:94" x14ac:dyDescent="0.25">
      <c r="CH221" s="187" t="e">
        <f>INDEX('[2]Tank Cleaning Status'!$P:$P, MATCH(E221,'[2]Tank Cleaning Status'!$E:$E,0))</f>
        <v>#N/A</v>
      </c>
      <c r="CI221" s="187" t="e">
        <f t="shared" si="122"/>
        <v>#N/A</v>
      </c>
      <c r="CJ221" s="187" t="e">
        <f>INDEX('[2]Tank Cleaning Status'!$R:$R, MATCH(E221,'[2]Tank Cleaning Status'!$E:$E,0))</f>
        <v>#N/A</v>
      </c>
      <c r="CK221" s="187" t="e">
        <f t="shared" si="123"/>
        <v>#N/A</v>
      </c>
      <c r="CL221" s="187" t="e">
        <f>INDEX('[2]Tank Cleaning Status'!$T:$T, MATCH(E221,'[2]Tank Cleaning Status'!$E:$E,0))</f>
        <v>#N/A</v>
      </c>
      <c r="CM221" s="187" t="e">
        <f t="shared" si="124"/>
        <v>#N/A</v>
      </c>
      <c r="CN221" s="187" t="e">
        <f>INDEX('[2]Tank Cleaning Status'!$V:$V, MATCH(E221,'[2]Tank Cleaning Status'!$E:$E,0))</f>
        <v>#N/A</v>
      </c>
      <c r="CO221" s="187" t="e">
        <f t="shared" si="125"/>
        <v>#N/A</v>
      </c>
      <c r="CP221" s="187" t="e">
        <f>INDEX('[2]Tank Cleaning Status'!$X:$X, MATCH(E221,'[2]Tank Cleaning Status'!$E:$E,0))</f>
        <v>#N/A</v>
      </c>
    </row>
    <row r="222" spans="2:94" ht="21" x14ac:dyDescent="0.35">
      <c r="C222" s="323" t="s">
        <v>679</v>
      </c>
      <c r="D222" s="323"/>
      <c r="CH222" s="187" t="e">
        <f>INDEX('[2]Tank Cleaning Status'!$P:$P, MATCH(E222,'[2]Tank Cleaning Status'!$E:$E,0))</f>
        <v>#N/A</v>
      </c>
      <c r="CI222" s="187" t="e">
        <f t="shared" si="122"/>
        <v>#N/A</v>
      </c>
      <c r="CJ222" s="187" t="e">
        <f>INDEX('[2]Tank Cleaning Status'!$R:$R, MATCH(E222,'[2]Tank Cleaning Status'!$E:$E,0))</f>
        <v>#N/A</v>
      </c>
      <c r="CK222" s="187" t="e">
        <f t="shared" si="123"/>
        <v>#N/A</v>
      </c>
      <c r="CL222" s="187" t="e">
        <f>INDEX('[2]Tank Cleaning Status'!$T:$T, MATCH(E222,'[2]Tank Cleaning Status'!$E:$E,0))</f>
        <v>#N/A</v>
      </c>
      <c r="CM222" s="187" t="e">
        <f t="shared" si="124"/>
        <v>#N/A</v>
      </c>
      <c r="CN222" s="187" t="e">
        <f>INDEX('[2]Tank Cleaning Status'!$V:$V, MATCH(E222,'[2]Tank Cleaning Status'!$E:$E,0))</f>
        <v>#N/A</v>
      </c>
      <c r="CO222" s="187" t="e">
        <f t="shared" si="125"/>
        <v>#N/A</v>
      </c>
      <c r="CP222" s="187" t="e">
        <f>INDEX('[2]Tank Cleaning Status'!$X:$X, MATCH(E222,'[2]Tank Cleaning Status'!$E:$E,0))</f>
        <v>#N/A</v>
      </c>
    </row>
    <row r="223" spans="2:94" x14ac:dyDescent="0.25">
      <c r="CH223" s="187" t="e">
        <f>INDEX('[2]Tank Cleaning Status'!$P:$P, MATCH(E223,'[2]Tank Cleaning Status'!$E:$E,0))</f>
        <v>#N/A</v>
      </c>
      <c r="CI223" s="187" t="e">
        <f t="shared" si="122"/>
        <v>#N/A</v>
      </c>
      <c r="CJ223" s="187" t="e">
        <f>INDEX('[2]Tank Cleaning Status'!$R:$R, MATCH(E223,'[2]Tank Cleaning Status'!$E:$E,0))</f>
        <v>#N/A</v>
      </c>
      <c r="CK223" s="187" t="e">
        <f t="shared" si="123"/>
        <v>#N/A</v>
      </c>
      <c r="CL223" s="187" t="e">
        <f>INDEX('[2]Tank Cleaning Status'!$T:$T, MATCH(E223,'[2]Tank Cleaning Status'!$E:$E,0))</f>
        <v>#N/A</v>
      </c>
      <c r="CM223" s="187" t="e">
        <f t="shared" si="124"/>
        <v>#N/A</v>
      </c>
      <c r="CN223" s="187" t="e">
        <f>INDEX('[2]Tank Cleaning Status'!$V:$V, MATCH(E223,'[2]Tank Cleaning Status'!$E:$E,0))</f>
        <v>#N/A</v>
      </c>
      <c r="CO223" s="187" t="e">
        <f t="shared" si="125"/>
        <v>#N/A</v>
      </c>
      <c r="CP223" s="187" t="e">
        <f>INDEX('[2]Tank Cleaning Status'!$X:$X, MATCH(E223,'[2]Tank Cleaning Status'!$E:$E,0))</f>
        <v>#N/A</v>
      </c>
    </row>
    <row r="224" spans="2:94" x14ac:dyDescent="0.25">
      <c r="B224" s="5" t="s">
        <v>429</v>
      </c>
      <c r="C224" s="5" t="s">
        <v>448</v>
      </c>
      <c r="D224" s="5">
        <v>9278507</v>
      </c>
      <c r="E224" s="141" t="s">
        <v>449</v>
      </c>
      <c r="F224" s="141"/>
      <c r="G224" s="141"/>
      <c r="H224" s="11" t="str">
        <f>IFERROR(INDEX([8]RemainingOnBoard_RAW!E:E,MATCH('IMO 2020_Operator''s Comment'!D224,[8]RemainingOnBoard_RAW!B:B,0)),"")</f>
        <v/>
      </c>
      <c r="I224" s="8" t="str">
        <f>IFERROR(INDEX([8]RemainingOnBoard_RAW!G:G,MATCH('IMO 2020_Operator''s Comment'!D224,[8]RemainingOnBoard_RAW!B:B,0))," ")</f>
        <v xml:space="preserve"> </v>
      </c>
      <c r="J224" s="8" t="str">
        <f>IFERROR(INDEX([8]RemainingOnBoard_RAW!H:H,MATCH('IMO 2020_Operator''s Comment'!D224,[8]RemainingOnBoard_RAW!B:B,0)),"")</f>
        <v/>
      </c>
      <c r="K224" s="8" t="str">
        <f>IFERROR(INDEX([8]RemainingOnBoard_RAW!I:I,MATCH('IMO 2020_Operator''s Comment'!D224,[8]RemainingOnBoard_RAW!B:B,0)),"")</f>
        <v/>
      </c>
      <c r="L224" s="8" t="str">
        <f>IFERROR(INDEX([8]RemainingOnBoard_RAW!J:J,MATCH('IMO 2020_Operator''s Comment'!D224,[8]RemainingOnBoard_RAW!B:B,0)),"")</f>
        <v/>
      </c>
      <c r="M224" s="8"/>
      <c r="N224" s="8" t="str">
        <f>IFERROR(INDEX([8]RemainingOnBoard_RAW!AJ:AJ,MATCH('IMO 2020_Operator''s Comment'!D224,[8]RemainingOnBoard_RAW!B:B,0))," ")</f>
        <v xml:space="preserve"> </v>
      </c>
      <c r="O224" s="8" t="str">
        <f>IFERROR(INDEX([8]RemainingOnBoard_RAW!AK:AK,MATCH('IMO 2020_Operator''s Comment'!D224,[8]RemainingOnBoard_RAW!B:B,0))," ")</f>
        <v xml:space="preserve"> </v>
      </c>
      <c r="P224" s="8" t="str">
        <f>IFERROR(INDEX([8]RemainingOnBoard_RAW!AL:AL,MATCH('IMO 2020_Operator''s Comment'!D224,[8]RemainingOnBoard_RAW!B:B,0))," ")</f>
        <v xml:space="preserve"> </v>
      </c>
      <c r="Q224" s="8" t="str">
        <f>IFERROR(INDEX([8]RemainingOnBoard_RAW!AM:AM,MATCH('IMO 2020_Operator''s Comment'!D224,[8]RemainingOnBoard_RAW!B:B,0))," ")</f>
        <v xml:space="preserve"> </v>
      </c>
      <c r="S224" s="13">
        <v>0.45</v>
      </c>
      <c r="T224" s="13">
        <v>0.05</v>
      </c>
      <c r="U224" s="13">
        <v>0.17499999999999999</v>
      </c>
      <c r="V224" s="13">
        <v>0.32500000000000001</v>
      </c>
      <c r="X224" s="15">
        <f>IFERROR(INDEX('[7]Apr-2019'!$F:$F,MATCH(D224,'[7]Apr-2019'!$D:$D,0)),"")</f>
        <v>3.2</v>
      </c>
      <c r="Y224" s="15">
        <f>IFERROR(INDEX('[7]Apr-2019'!$G:$G,MATCH(D224,'[7]Apr-2019'!$D:$D,0)),"")</f>
        <v>20.7</v>
      </c>
      <c r="Z224" s="15">
        <f>IFERROR(INDEX('[7]Apr-2019'!$H:$H,MATCH(D224,'[7]Apr-2019'!$D:$D,0)),"")</f>
        <v>28.6</v>
      </c>
      <c r="AA224" s="15">
        <f>IFERROR(INDEX('[7]Apr-2019'!$I:$I,MATCH(D224,'[7]Apr-2019'!$D:$D,0)),"")</f>
        <v>28.5</v>
      </c>
      <c r="AB224" s="15">
        <f>IFERROR(SUMPRODUCT(S224:V224,X224:AA224),"")</f>
        <v>16.7425</v>
      </c>
      <c r="AC224" s="15"/>
      <c r="AD224" s="285"/>
      <c r="AF224" s="30" t="str">
        <f t="shared" ref="AF224:AF244" si="126">IFERROR(N224/SUM(N224:Q224), "")</f>
        <v/>
      </c>
      <c r="AG224" s="30" t="str">
        <f t="shared" ref="AG224:AG244" si="127">IFERROR(1-AF224,"")</f>
        <v/>
      </c>
      <c r="AH224" s="30"/>
      <c r="AI224" s="30"/>
      <c r="AJ224" s="19" t="str">
        <f t="shared" ref="AJ224:AJ238" si="128">IFERROR($AB224*92*AF224,"")</f>
        <v/>
      </c>
      <c r="AK224" s="19" t="str">
        <f t="shared" ref="AK224:AK238" si="129">IFERROR($AB224*61*AF224,"")</f>
        <v/>
      </c>
      <c r="AL224" s="19" t="str">
        <f t="shared" ref="AL224:AL238" si="130">IFERROR($AB224*31*AF224,"")</f>
        <v/>
      </c>
      <c r="AM224" s="19" t="str">
        <f t="shared" ref="AM224:AM238" si="131">IFERROR($AB224*15*AF224,"")</f>
        <v/>
      </c>
      <c r="AN224" s="235"/>
      <c r="AO224" s="255"/>
      <c r="AP224" s="255"/>
      <c r="AQ224" s="255"/>
      <c r="AR224" s="260"/>
      <c r="AT224" s="19" t="str">
        <f t="shared" ref="AT224:AT238" si="132">IFERROR($AB224*31*AF224,"")</f>
        <v/>
      </c>
      <c r="AU224" s="19" t="str">
        <f t="shared" ref="AU224:AU238" si="133">IFERROR($AB224*20*AF224,"")</f>
        <v/>
      </c>
      <c r="AV224" s="19" t="str">
        <f t="shared" ref="AV224:AV238" si="134">IFERROR($AB224*15*AF224,"")</f>
        <v/>
      </c>
      <c r="AW224" s="12"/>
      <c r="AY224" s="12" t="str">
        <f t="shared" ref="AY224:AY229" si="135">IF(IFERROR($I224+$J224-AT224,"")&lt;0,"Okay", "High Stock")</f>
        <v>High Stock</v>
      </c>
      <c r="AZ224" s="12" t="str">
        <f t="shared" ref="AZ224:BA229" si="136">IF(IFERROR($I224+$J224-AU224,"")&lt;0,"Okay","High Stock")</f>
        <v>High Stock</v>
      </c>
      <c r="BA224" s="12" t="str">
        <f t="shared" si="136"/>
        <v>High Stock</v>
      </c>
      <c r="BC224" s="19" t="str">
        <f t="shared" ref="BC224:BC233" si="137">IF(IFERROR($I224+$K224-AT224,"")&lt;0,"Safe",IFERROR($I224+$K224-AT224,""))</f>
        <v/>
      </c>
      <c r="BD224" s="19" t="str">
        <f t="shared" ref="BD224:BD233" si="138">IF(IFERROR($I224+$K224-AU224,"")&lt;0,"Safe",IFERROR($I224+$K224-AU224,""))</f>
        <v/>
      </c>
      <c r="BE224" s="19" t="str">
        <f t="shared" ref="BE224:BE233" si="139">IF(IFERROR($I224+$K224-AV224,"")&lt;0, "Safe",IFERROR($I224+$K224-AV224,""))</f>
        <v/>
      </c>
      <c r="CH224" s="187">
        <f>INDEX('[2]Tank Cleaning Status'!$P:$P, MATCH(E224,'[2]Tank Cleaning Status'!$E:$E,0))</f>
        <v>0</v>
      </c>
      <c r="CI224" s="187">
        <f t="shared" si="122"/>
        <v>0</v>
      </c>
      <c r="CJ224" s="187">
        <f>INDEX('[2]Tank Cleaning Status'!$R:$R, MATCH(E224,'[2]Tank Cleaning Status'!$E:$E,0))</f>
        <v>0</v>
      </c>
      <c r="CK224" s="187">
        <f t="shared" si="123"/>
        <v>0</v>
      </c>
      <c r="CL224" s="187">
        <f>INDEX('[2]Tank Cleaning Status'!$T:$T, MATCH(E224,'[2]Tank Cleaning Status'!$E:$E,0))</f>
        <v>0</v>
      </c>
      <c r="CM224" s="187">
        <f t="shared" si="124"/>
        <v>0</v>
      </c>
      <c r="CN224" s="187">
        <f>INDEX('[2]Tank Cleaning Status'!$V:$V, MATCH(E224,'[2]Tank Cleaning Status'!$E:$E,0))</f>
        <v>0</v>
      </c>
      <c r="CO224" s="187">
        <f t="shared" si="125"/>
        <v>0</v>
      </c>
      <c r="CP224" s="187">
        <f>INDEX('[2]Tank Cleaning Status'!$X:$X, MATCH(E224,'[2]Tank Cleaning Status'!$E:$E,0))</f>
        <v>0</v>
      </c>
    </row>
    <row r="225" spans="1:94" x14ac:dyDescent="0.25">
      <c r="B225" s="5" t="s">
        <v>429</v>
      </c>
      <c r="C225" s="5" t="s">
        <v>450</v>
      </c>
      <c r="D225" s="5">
        <v>9403334</v>
      </c>
      <c r="E225" s="141" t="s">
        <v>451</v>
      </c>
      <c r="F225" s="141"/>
      <c r="G225" s="141"/>
      <c r="H225" s="11" t="str">
        <f>IFERROR(INDEX([8]RemainingOnBoard_RAW!E:E,MATCH('IMO 2020_Operator''s Comment'!D225,[8]RemainingOnBoard_RAW!B:B,0)),"")</f>
        <v/>
      </c>
      <c r="I225" s="8" t="str">
        <f>IFERROR(INDEX([8]RemainingOnBoard_RAW!G:G,MATCH('IMO 2020_Operator''s Comment'!D225,[8]RemainingOnBoard_RAW!B:B,0))," ")</f>
        <v xml:space="preserve"> </v>
      </c>
      <c r="J225" s="8" t="str">
        <f>IFERROR(INDEX([8]RemainingOnBoard_RAW!H:H,MATCH('IMO 2020_Operator''s Comment'!D225,[8]RemainingOnBoard_RAW!B:B,0)),"")</f>
        <v/>
      </c>
      <c r="K225" s="8" t="str">
        <f>IFERROR(INDEX([8]RemainingOnBoard_RAW!I:I,MATCH('IMO 2020_Operator''s Comment'!D225,[8]RemainingOnBoard_RAW!B:B,0)),"")</f>
        <v/>
      </c>
      <c r="L225" s="8" t="str">
        <f>IFERROR(INDEX([8]RemainingOnBoard_RAW!J:J,MATCH('IMO 2020_Operator''s Comment'!D225,[8]RemainingOnBoard_RAW!B:B,0)),"")</f>
        <v/>
      </c>
      <c r="M225" s="8"/>
      <c r="N225" s="8" t="str">
        <f>IFERROR(INDEX([8]RemainingOnBoard_RAW!AJ:AJ,MATCH('IMO 2020_Operator''s Comment'!D225,[8]RemainingOnBoard_RAW!B:B,0))," ")</f>
        <v xml:space="preserve"> </v>
      </c>
      <c r="O225" s="8" t="str">
        <f>IFERROR(INDEX([8]RemainingOnBoard_RAW!AK:AK,MATCH('IMO 2020_Operator''s Comment'!D225,[8]RemainingOnBoard_RAW!B:B,0))," ")</f>
        <v xml:space="preserve"> </v>
      </c>
      <c r="P225" s="8" t="str">
        <f>IFERROR(INDEX([8]RemainingOnBoard_RAW!AL:AL,MATCH('IMO 2020_Operator''s Comment'!D225,[8]RemainingOnBoard_RAW!B:B,0))," ")</f>
        <v xml:space="preserve"> </v>
      </c>
      <c r="Q225" s="8" t="str">
        <f>IFERROR(INDEX([8]RemainingOnBoard_RAW!AM:AM,MATCH('IMO 2020_Operator''s Comment'!D225,[8]RemainingOnBoard_RAW!B:B,0))," ")</f>
        <v xml:space="preserve"> </v>
      </c>
      <c r="S225" s="13">
        <v>0.45</v>
      </c>
      <c r="T225" s="13">
        <v>0.05</v>
      </c>
      <c r="U225" s="13">
        <v>0.17499999999999999</v>
      </c>
      <c r="V225" s="13">
        <v>0.32500000000000001</v>
      </c>
      <c r="X225" s="15">
        <f>IFERROR(INDEX('[7]Apr-2019'!$F:$F,MATCH(D225,'[7]Apr-2019'!$D:$D,0)),"")</f>
        <v>4.2</v>
      </c>
      <c r="Y225" s="15">
        <f>IFERROR(INDEX('[7]Apr-2019'!$G:$G,MATCH(D225,'[7]Apr-2019'!$D:$D,0)),"")</f>
        <v>23.8</v>
      </c>
      <c r="Z225" s="15">
        <f>IFERROR(INDEX('[7]Apr-2019'!$H:$H,MATCH(D225,'[7]Apr-2019'!$D:$D,0)),"")</f>
        <v>30.4</v>
      </c>
      <c r="AA225" s="15">
        <f>IFERROR(INDEX('[7]Apr-2019'!$I:$I,MATCH(D225,'[7]Apr-2019'!$D:$D,0)),"")</f>
        <v>30.3</v>
      </c>
      <c r="AB225" s="15">
        <f>IFERROR(SUMPRODUCT(S225:V225,X225:AA225),"")</f>
        <v>18.247499999999999</v>
      </c>
      <c r="AC225" s="15"/>
      <c r="AD225" s="285"/>
      <c r="AF225" s="30" t="str">
        <f t="shared" si="126"/>
        <v/>
      </c>
      <c r="AG225" s="30" t="str">
        <f t="shared" si="127"/>
        <v/>
      </c>
      <c r="AH225" s="30"/>
      <c r="AI225" s="30"/>
      <c r="AJ225" s="19" t="str">
        <f t="shared" si="128"/>
        <v/>
      </c>
      <c r="AK225" s="19" t="str">
        <f t="shared" si="129"/>
        <v/>
      </c>
      <c r="AL225" s="19" t="str">
        <f t="shared" si="130"/>
        <v/>
      </c>
      <c r="AM225" s="19" t="str">
        <f t="shared" si="131"/>
        <v/>
      </c>
      <c r="AN225" s="235"/>
      <c r="AO225" s="255"/>
      <c r="AP225" s="255"/>
      <c r="AQ225" s="255"/>
      <c r="AR225" s="260"/>
      <c r="AT225" s="19" t="str">
        <f t="shared" si="132"/>
        <v/>
      </c>
      <c r="AU225" s="19" t="str">
        <f t="shared" si="133"/>
        <v/>
      </c>
      <c r="AV225" s="19" t="str">
        <f t="shared" si="134"/>
        <v/>
      </c>
      <c r="AW225" s="12"/>
      <c r="AY225" s="12" t="str">
        <f t="shared" si="135"/>
        <v>High Stock</v>
      </c>
      <c r="AZ225" s="12" t="str">
        <f t="shared" si="136"/>
        <v>High Stock</v>
      </c>
      <c r="BA225" s="12" t="str">
        <f t="shared" si="136"/>
        <v>High Stock</v>
      </c>
      <c r="BC225" s="19" t="str">
        <f t="shared" si="137"/>
        <v/>
      </c>
      <c r="BD225" s="19" t="str">
        <f t="shared" si="138"/>
        <v/>
      </c>
      <c r="BE225" s="19" t="str">
        <f t="shared" si="139"/>
        <v/>
      </c>
      <c r="CH225" s="187">
        <f>INDEX('[2]Tank Cleaning Status'!$P:$P, MATCH(E225,'[2]Tank Cleaning Status'!$E:$E,0))</f>
        <v>0</v>
      </c>
      <c r="CI225" s="187">
        <f t="shared" si="122"/>
        <v>0</v>
      </c>
      <c r="CJ225" s="187">
        <f>INDEX('[2]Tank Cleaning Status'!$R:$R, MATCH(E225,'[2]Tank Cleaning Status'!$E:$E,0))</f>
        <v>0</v>
      </c>
      <c r="CK225" s="187">
        <f t="shared" si="123"/>
        <v>0</v>
      </c>
      <c r="CL225" s="187">
        <f>INDEX('[2]Tank Cleaning Status'!$T:$T, MATCH(E225,'[2]Tank Cleaning Status'!$E:$E,0))</f>
        <v>0</v>
      </c>
      <c r="CM225" s="187">
        <f t="shared" si="124"/>
        <v>0</v>
      </c>
      <c r="CN225" s="187">
        <f>INDEX('[2]Tank Cleaning Status'!$V:$V, MATCH(E225,'[2]Tank Cleaning Status'!$E:$E,0))</f>
        <v>0</v>
      </c>
      <c r="CO225" s="187">
        <f t="shared" si="125"/>
        <v>0</v>
      </c>
      <c r="CP225" s="187">
        <f>INDEX('[2]Tank Cleaning Status'!$X:$X, MATCH(E225,'[2]Tank Cleaning Status'!$E:$E,0))</f>
        <v>0</v>
      </c>
    </row>
    <row r="226" spans="1:94" x14ac:dyDescent="0.25">
      <c r="B226" s="5" t="s">
        <v>429</v>
      </c>
      <c r="C226" s="5" t="s">
        <v>390</v>
      </c>
      <c r="D226" s="5">
        <v>9351634</v>
      </c>
      <c r="E226" s="141" t="s">
        <v>452</v>
      </c>
      <c r="F226" s="141"/>
      <c r="G226" s="141"/>
      <c r="H226" s="11" t="str">
        <f>IFERROR(INDEX([8]RemainingOnBoard_RAW!E:E,MATCH('IMO 2020_Operator''s Comment'!D226,[8]RemainingOnBoard_RAW!B:B,0)),"")</f>
        <v/>
      </c>
      <c r="I226" s="8" t="str">
        <f>IFERROR(INDEX([8]RemainingOnBoard_RAW!G:G,MATCH('IMO 2020_Operator''s Comment'!D226,[8]RemainingOnBoard_RAW!B:B,0))," ")</f>
        <v xml:space="preserve"> </v>
      </c>
      <c r="J226" s="8" t="str">
        <f>IFERROR(INDEX([8]RemainingOnBoard_RAW!H:H,MATCH('IMO 2020_Operator''s Comment'!D226,[8]RemainingOnBoard_RAW!B:B,0)),"")</f>
        <v/>
      </c>
      <c r="K226" s="8" t="str">
        <f>IFERROR(INDEX([8]RemainingOnBoard_RAW!I:I,MATCH('IMO 2020_Operator''s Comment'!D226,[8]RemainingOnBoard_RAW!B:B,0)),"")</f>
        <v/>
      </c>
      <c r="L226" s="8" t="str">
        <f>IFERROR(INDEX([8]RemainingOnBoard_RAW!J:J,MATCH('IMO 2020_Operator''s Comment'!D226,[8]RemainingOnBoard_RAW!B:B,0)),"")</f>
        <v/>
      </c>
      <c r="M226" s="8"/>
      <c r="N226" s="8" t="str">
        <f>IFERROR(INDEX([8]RemainingOnBoard_RAW!AJ:AJ,MATCH('IMO 2020_Operator''s Comment'!D226,[8]RemainingOnBoard_RAW!B:B,0))," ")</f>
        <v xml:space="preserve"> </v>
      </c>
      <c r="O226" s="8" t="str">
        <f>IFERROR(INDEX([8]RemainingOnBoard_RAW!AK:AK,MATCH('IMO 2020_Operator''s Comment'!D226,[8]RemainingOnBoard_RAW!B:B,0))," ")</f>
        <v xml:space="preserve"> </v>
      </c>
      <c r="P226" s="8" t="str">
        <f>IFERROR(INDEX([8]RemainingOnBoard_RAW!AL:AL,MATCH('IMO 2020_Operator''s Comment'!D226,[8]RemainingOnBoard_RAW!B:B,0))," ")</f>
        <v xml:space="preserve"> </v>
      </c>
      <c r="Q226" s="8" t="str">
        <f>IFERROR(INDEX([8]RemainingOnBoard_RAW!AM:AM,MATCH('IMO 2020_Operator''s Comment'!D226,[8]RemainingOnBoard_RAW!B:B,0))," ")</f>
        <v xml:space="preserve"> </v>
      </c>
      <c r="S226" s="13">
        <v>0.45</v>
      </c>
      <c r="T226" s="13">
        <v>0.05</v>
      </c>
      <c r="U226" s="13">
        <v>0.17499999999999999</v>
      </c>
      <c r="V226" s="13">
        <v>0.32500000000000001</v>
      </c>
      <c r="X226" s="15">
        <f>IFERROR(INDEX('[7]Apr-2019'!$F:$F,MATCH(D226,'[7]Apr-2019'!$D:$D,0)),"")</f>
        <v>4.9000000000000004</v>
      </c>
      <c r="Y226" s="15">
        <f>IFERROR(INDEX('[7]Apr-2019'!$G:$G,MATCH(D226,'[7]Apr-2019'!$D:$D,0)),"")</f>
        <v>22.2</v>
      </c>
      <c r="Z226" s="15">
        <f>IFERROR(INDEX('[7]Apr-2019'!$H:$H,MATCH(D226,'[7]Apr-2019'!$D:$D,0)),"")</f>
        <v>27.1</v>
      </c>
      <c r="AA226" s="15">
        <f>IFERROR(INDEX('[7]Apr-2019'!$I:$I,MATCH(D226,'[7]Apr-2019'!$D:$D,0)),"")</f>
        <v>28.5</v>
      </c>
      <c r="AB226" s="15">
        <f>IFERROR(SUMPRODUCT(S226:V226,X226:AA226),"")</f>
        <v>17.32</v>
      </c>
      <c r="AC226" s="15"/>
      <c r="AD226" s="285"/>
      <c r="AF226" s="30" t="str">
        <f t="shared" si="126"/>
        <v/>
      </c>
      <c r="AG226" s="30" t="str">
        <f t="shared" si="127"/>
        <v/>
      </c>
      <c r="AH226" s="30"/>
      <c r="AI226" s="30"/>
      <c r="AJ226" s="19" t="str">
        <f t="shared" si="128"/>
        <v/>
      </c>
      <c r="AK226" s="19" t="str">
        <f t="shared" si="129"/>
        <v/>
      </c>
      <c r="AL226" s="19" t="str">
        <f t="shared" si="130"/>
        <v/>
      </c>
      <c r="AM226" s="19" t="str">
        <f t="shared" si="131"/>
        <v/>
      </c>
      <c r="AN226" s="235"/>
      <c r="AO226" s="255"/>
      <c r="AP226" s="255"/>
      <c r="AQ226" s="255"/>
      <c r="AR226" s="260"/>
      <c r="AT226" s="19" t="str">
        <f t="shared" si="132"/>
        <v/>
      </c>
      <c r="AU226" s="19" t="str">
        <f t="shared" si="133"/>
        <v/>
      </c>
      <c r="AV226" s="19" t="str">
        <f t="shared" si="134"/>
        <v/>
      </c>
      <c r="AW226" s="12"/>
      <c r="AY226" s="12" t="str">
        <f t="shared" si="135"/>
        <v>High Stock</v>
      </c>
      <c r="AZ226" s="12" t="str">
        <f t="shared" si="136"/>
        <v>High Stock</v>
      </c>
      <c r="BA226" s="12" t="str">
        <f t="shared" si="136"/>
        <v>High Stock</v>
      </c>
      <c r="BC226" s="19" t="str">
        <f t="shared" si="137"/>
        <v/>
      </c>
      <c r="BD226" s="19" t="str">
        <f t="shared" si="138"/>
        <v/>
      </c>
      <c r="BE226" s="19" t="str">
        <f t="shared" si="139"/>
        <v/>
      </c>
      <c r="CH226" s="187">
        <f>INDEX('[2]Tank Cleaning Status'!$P:$P, MATCH(E226,'[2]Tank Cleaning Status'!$E:$E,0))</f>
        <v>0</v>
      </c>
      <c r="CI226" s="187">
        <f t="shared" si="122"/>
        <v>0</v>
      </c>
      <c r="CJ226" s="187">
        <f>INDEX('[2]Tank Cleaning Status'!$R:$R, MATCH(E226,'[2]Tank Cleaning Status'!$E:$E,0))</f>
        <v>0</v>
      </c>
      <c r="CK226" s="187">
        <f t="shared" si="123"/>
        <v>0</v>
      </c>
      <c r="CL226" s="187">
        <f>INDEX('[2]Tank Cleaning Status'!$T:$T, MATCH(E226,'[2]Tank Cleaning Status'!$E:$E,0))</f>
        <v>0</v>
      </c>
      <c r="CM226" s="187">
        <f t="shared" si="124"/>
        <v>0</v>
      </c>
      <c r="CN226" s="187">
        <f>INDEX('[2]Tank Cleaning Status'!$V:$V, MATCH(E226,'[2]Tank Cleaning Status'!$E:$E,0))</f>
        <v>0</v>
      </c>
      <c r="CO226" s="187">
        <f t="shared" si="125"/>
        <v>0</v>
      </c>
      <c r="CP226" s="187">
        <f>INDEX('[2]Tank Cleaning Status'!$X:$X, MATCH(E226,'[2]Tank Cleaning Status'!$E:$E,0))</f>
        <v>0</v>
      </c>
    </row>
    <row r="227" spans="1:94" x14ac:dyDescent="0.25">
      <c r="B227" s="5" t="s">
        <v>429</v>
      </c>
      <c r="C227" s="5" t="s">
        <v>453</v>
      </c>
      <c r="D227" s="5">
        <v>9307982</v>
      </c>
      <c r="E227" s="141" t="s">
        <v>454</v>
      </c>
      <c r="F227" s="141"/>
      <c r="G227" s="141"/>
      <c r="H227" s="11" t="str">
        <f>IFERROR(INDEX([8]RemainingOnBoard_RAW!E:E,MATCH('IMO 2020_Operator''s Comment'!D227,[8]RemainingOnBoard_RAW!B:B,0)),"")</f>
        <v/>
      </c>
      <c r="I227" s="8" t="str">
        <f>IFERROR(INDEX([8]RemainingOnBoard_RAW!G:G,MATCH('IMO 2020_Operator''s Comment'!D227,[8]RemainingOnBoard_RAW!B:B,0))," ")</f>
        <v xml:space="preserve"> </v>
      </c>
      <c r="J227" s="8" t="str">
        <f>IFERROR(INDEX([8]RemainingOnBoard_RAW!H:H,MATCH('IMO 2020_Operator''s Comment'!D227,[8]RemainingOnBoard_RAW!B:B,0)),"")</f>
        <v/>
      </c>
      <c r="K227" s="8" t="str">
        <f>IFERROR(INDEX([8]RemainingOnBoard_RAW!I:I,MATCH('IMO 2020_Operator''s Comment'!D227,[8]RemainingOnBoard_RAW!B:B,0)),"")</f>
        <v/>
      </c>
      <c r="L227" s="8" t="str">
        <f>IFERROR(INDEX([8]RemainingOnBoard_RAW!J:J,MATCH('IMO 2020_Operator''s Comment'!D227,[8]RemainingOnBoard_RAW!B:B,0)),"")</f>
        <v/>
      </c>
      <c r="M227" s="8"/>
      <c r="N227" s="8" t="str">
        <f>IFERROR(INDEX([8]RemainingOnBoard_RAW!AJ:AJ,MATCH('IMO 2020_Operator''s Comment'!D227,[8]RemainingOnBoard_RAW!B:B,0))," ")</f>
        <v xml:space="preserve"> </v>
      </c>
      <c r="O227" s="8" t="str">
        <f>IFERROR(INDEX([8]RemainingOnBoard_RAW!AK:AK,MATCH('IMO 2020_Operator''s Comment'!D227,[8]RemainingOnBoard_RAW!B:B,0))," ")</f>
        <v xml:space="preserve"> </v>
      </c>
      <c r="P227" s="8" t="str">
        <f>IFERROR(INDEX([8]RemainingOnBoard_RAW!AL:AL,MATCH('IMO 2020_Operator''s Comment'!D227,[8]RemainingOnBoard_RAW!B:B,0))," ")</f>
        <v xml:space="preserve"> </v>
      </c>
      <c r="Q227" s="8" t="str">
        <f>IFERROR(INDEX([8]RemainingOnBoard_RAW!AM:AM,MATCH('IMO 2020_Operator''s Comment'!D227,[8]RemainingOnBoard_RAW!B:B,0))," ")</f>
        <v xml:space="preserve"> </v>
      </c>
      <c r="S227" s="13">
        <v>0.45</v>
      </c>
      <c r="T227" s="13">
        <v>0.05</v>
      </c>
      <c r="U227" s="13">
        <v>0.17499999999999999</v>
      </c>
      <c r="V227" s="13">
        <v>0.32500000000000001</v>
      </c>
      <c r="X227" s="15" t="str">
        <f>IFERROR(INDEX('[7]Apr-2019'!$F:$F,MATCH(D227,'[7]Apr-2019'!$D:$D,0)),"")</f>
        <v/>
      </c>
      <c r="Y227" s="15" t="str">
        <f>IFERROR(INDEX('[7]Apr-2019'!$G:$G,MATCH(D227,'[7]Apr-2019'!$D:$D,0)),"")</f>
        <v/>
      </c>
      <c r="Z227" s="15" t="str">
        <f>IFERROR(INDEX('[7]Apr-2019'!$H:$H,MATCH(D227,'[7]Apr-2019'!$D:$D,0)),"")</f>
        <v/>
      </c>
      <c r="AA227" s="15" t="str">
        <f>IFERROR(INDEX('[7]Apr-2019'!$I:$I,MATCH(D227,'[7]Apr-2019'!$D:$D,0)),"")</f>
        <v/>
      </c>
      <c r="AB227" s="15"/>
      <c r="AC227" s="15"/>
      <c r="AD227" s="285"/>
      <c r="AF227" s="30" t="str">
        <f t="shared" si="126"/>
        <v/>
      </c>
      <c r="AG227" s="30" t="str">
        <f t="shared" si="127"/>
        <v/>
      </c>
      <c r="AH227" s="30"/>
      <c r="AI227" s="30"/>
      <c r="AJ227" s="19" t="str">
        <f t="shared" si="128"/>
        <v/>
      </c>
      <c r="AK227" s="19" t="str">
        <f t="shared" si="129"/>
        <v/>
      </c>
      <c r="AL227" s="19" t="str">
        <f t="shared" si="130"/>
        <v/>
      </c>
      <c r="AM227" s="19" t="str">
        <f t="shared" si="131"/>
        <v/>
      </c>
      <c r="AN227" s="235"/>
      <c r="AO227" s="255"/>
      <c r="AP227" s="255"/>
      <c r="AQ227" s="255"/>
      <c r="AR227" s="260"/>
      <c r="AT227" s="19" t="str">
        <f t="shared" si="132"/>
        <v/>
      </c>
      <c r="AU227" s="19" t="str">
        <f t="shared" si="133"/>
        <v/>
      </c>
      <c r="AV227" s="19" t="str">
        <f t="shared" si="134"/>
        <v/>
      </c>
      <c r="AW227" s="12"/>
      <c r="AY227" s="12" t="str">
        <f t="shared" si="135"/>
        <v>High Stock</v>
      </c>
      <c r="AZ227" s="12" t="str">
        <f t="shared" si="136"/>
        <v>High Stock</v>
      </c>
      <c r="BA227" s="12" t="str">
        <f t="shared" si="136"/>
        <v>High Stock</v>
      </c>
      <c r="BC227" s="19" t="str">
        <f t="shared" si="137"/>
        <v/>
      </c>
      <c r="BD227" s="19" t="str">
        <f t="shared" si="138"/>
        <v/>
      </c>
      <c r="BE227" s="19" t="str">
        <f t="shared" si="139"/>
        <v/>
      </c>
      <c r="CH227" s="187">
        <f>INDEX('[2]Tank Cleaning Status'!$P:$P, MATCH(E227,'[2]Tank Cleaning Status'!$E:$E,0))</f>
        <v>0</v>
      </c>
      <c r="CI227" s="187">
        <f t="shared" si="122"/>
        <v>0</v>
      </c>
      <c r="CJ227" s="187">
        <f>INDEX('[2]Tank Cleaning Status'!$R:$R, MATCH(E227,'[2]Tank Cleaning Status'!$E:$E,0))</f>
        <v>0</v>
      </c>
      <c r="CK227" s="187">
        <f t="shared" si="123"/>
        <v>0</v>
      </c>
      <c r="CL227" s="187">
        <f>INDEX('[2]Tank Cleaning Status'!$T:$T, MATCH(E227,'[2]Tank Cleaning Status'!$E:$E,0))</f>
        <v>0</v>
      </c>
      <c r="CM227" s="187">
        <f t="shared" si="124"/>
        <v>0</v>
      </c>
      <c r="CN227" s="187">
        <f>INDEX('[2]Tank Cleaning Status'!$V:$V, MATCH(E227,'[2]Tank Cleaning Status'!$E:$E,0))</f>
        <v>0</v>
      </c>
      <c r="CO227" s="187">
        <f t="shared" si="125"/>
        <v>0</v>
      </c>
      <c r="CP227" s="187">
        <f>INDEX('[2]Tank Cleaning Status'!$X:$X, MATCH(E227,'[2]Tank Cleaning Status'!$E:$E,0))</f>
        <v>0</v>
      </c>
    </row>
    <row r="228" spans="1:94" x14ac:dyDescent="0.25">
      <c r="B228" s="5" t="s">
        <v>429</v>
      </c>
      <c r="C228" s="5" t="s">
        <v>390</v>
      </c>
      <c r="D228" s="5">
        <v>9583653</v>
      </c>
      <c r="E228" s="141" t="s">
        <v>457</v>
      </c>
      <c r="F228" s="141"/>
      <c r="G228" s="141"/>
      <c r="H228" s="11" t="str">
        <f>IFERROR(INDEX([8]RemainingOnBoard_RAW!E:E,MATCH('IMO 2020_Operator''s Comment'!D228,[8]RemainingOnBoard_RAW!B:B,0)),"")</f>
        <v/>
      </c>
      <c r="I228" s="8" t="str">
        <f>IFERROR(INDEX([8]RemainingOnBoard_RAW!G:G,MATCH('IMO 2020_Operator''s Comment'!D228,[8]RemainingOnBoard_RAW!B:B,0))," ")</f>
        <v xml:space="preserve"> </v>
      </c>
      <c r="J228" s="8" t="str">
        <f>IFERROR(INDEX([8]RemainingOnBoard_RAW!H:H,MATCH('IMO 2020_Operator''s Comment'!D228,[8]RemainingOnBoard_RAW!B:B,0)),"")</f>
        <v/>
      </c>
      <c r="K228" s="8" t="str">
        <f>IFERROR(INDEX([8]RemainingOnBoard_RAW!I:I,MATCH('IMO 2020_Operator''s Comment'!D228,[8]RemainingOnBoard_RAW!B:B,0)),"")</f>
        <v/>
      </c>
      <c r="L228" s="8" t="str">
        <f>IFERROR(INDEX([8]RemainingOnBoard_RAW!J:J,MATCH('IMO 2020_Operator''s Comment'!D228,[8]RemainingOnBoard_RAW!B:B,0)),"")</f>
        <v/>
      </c>
      <c r="M228" s="8"/>
      <c r="N228" s="8" t="str">
        <f>IFERROR(INDEX([8]RemainingOnBoard_RAW!AJ:AJ,MATCH('IMO 2020_Operator''s Comment'!D228,[8]RemainingOnBoard_RAW!B:B,0))," ")</f>
        <v xml:space="preserve"> </v>
      </c>
      <c r="O228" s="8" t="str">
        <f>IFERROR(INDEX([8]RemainingOnBoard_RAW!AK:AK,MATCH('IMO 2020_Operator''s Comment'!D228,[8]RemainingOnBoard_RAW!B:B,0))," ")</f>
        <v xml:space="preserve"> </v>
      </c>
      <c r="P228" s="8" t="str">
        <f>IFERROR(INDEX([8]RemainingOnBoard_RAW!AL:AL,MATCH('IMO 2020_Operator''s Comment'!D228,[8]RemainingOnBoard_RAW!B:B,0))," ")</f>
        <v xml:space="preserve"> </v>
      </c>
      <c r="Q228" s="8" t="str">
        <f>IFERROR(INDEX([8]RemainingOnBoard_RAW!AM:AM,MATCH('IMO 2020_Operator''s Comment'!D228,[8]RemainingOnBoard_RAW!B:B,0))," ")</f>
        <v xml:space="preserve"> </v>
      </c>
      <c r="S228" s="13">
        <v>0.45</v>
      </c>
      <c r="T228" s="13">
        <v>0.05</v>
      </c>
      <c r="U228" s="13">
        <v>0.17499999999999999</v>
      </c>
      <c r="V228" s="13">
        <v>0.32500000000000001</v>
      </c>
      <c r="X228" s="15">
        <f>IFERROR(INDEX('[7]Apr-2019'!$F:$F,MATCH(D228,'[7]Apr-2019'!$D:$D,0)),"")</f>
        <v>5.7</v>
      </c>
      <c r="Y228" s="15">
        <f>IFERROR(INDEX('[7]Apr-2019'!$G:$G,MATCH(D228,'[7]Apr-2019'!$D:$D,0)),"")</f>
        <v>23.1</v>
      </c>
      <c r="Z228" s="15">
        <f>IFERROR(INDEX('[7]Apr-2019'!$H:$H,MATCH(D228,'[7]Apr-2019'!$D:$D,0)),"")</f>
        <v>25.5</v>
      </c>
      <c r="AA228" s="15">
        <f>IFERROR(INDEX('[7]Apr-2019'!$I:$I,MATCH(D228,'[7]Apr-2019'!$D:$D,0)),"")</f>
        <v>26</v>
      </c>
      <c r="AB228" s="15">
        <f>IFERROR(SUMPRODUCT(S228:V228,X228:AA228),"")</f>
        <v>16.6325</v>
      </c>
      <c r="AC228" s="15"/>
      <c r="AD228" s="285"/>
      <c r="AF228" s="30" t="str">
        <f t="shared" si="126"/>
        <v/>
      </c>
      <c r="AG228" s="30" t="str">
        <f t="shared" si="127"/>
        <v/>
      </c>
      <c r="AH228" s="30"/>
      <c r="AI228" s="30"/>
      <c r="AJ228" s="19" t="str">
        <f t="shared" si="128"/>
        <v/>
      </c>
      <c r="AK228" s="19" t="str">
        <f t="shared" si="129"/>
        <v/>
      </c>
      <c r="AL228" s="19" t="str">
        <f t="shared" si="130"/>
        <v/>
      </c>
      <c r="AM228" s="19" t="str">
        <f t="shared" si="131"/>
        <v/>
      </c>
      <c r="AN228" s="235"/>
      <c r="AO228" s="255"/>
      <c r="AP228" s="255"/>
      <c r="AQ228" s="255"/>
      <c r="AR228" s="260"/>
      <c r="AT228" s="19" t="str">
        <f t="shared" si="132"/>
        <v/>
      </c>
      <c r="AU228" s="19" t="str">
        <f t="shared" si="133"/>
        <v/>
      </c>
      <c r="AV228" s="19" t="str">
        <f t="shared" si="134"/>
        <v/>
      </c>
      <c r="AW228" s="12"/>
      <c r="AY228" s="12" t="str">
        <f t="shared" si="135"/>
        <v>High Stock</v>
      </c>
      <c r="AZ228" s="12" t="str">
        <f t="shared" si="136"/>
        <v>High Stock</v>
      </c>
      <c r="BA228" s="12" t="str">
        <f t="shared" si="136"/>
        <v>High Stock</v>
      </c>
      <c r="BC228" s="19" t="str">
        <f t="shared" si="137"/>
        <v/>
      </c>
      <c r="BD228" s="19" t="str">
        <f t="shared" si="138"/>
        <v/>
      </c>
      <c r="BE228" s="19" t="str">
        <f t="shared" si="139"/>
        <v/>
      </c>
      <c r="CH228" s="187">
        <f>INDEX('[2]Tank Cleaning Status'!$P:$P, MATCH(E228,'[2]Tank Cleaning Status'!$E:$E,0))</f>
        <v>0</v>
      </c>
      <c r="CI228" s="187">
        <f t="shared" si="122"/>
        <v>0</v>
      </c>
      <c r="CJ228" s="187">
        <f>INDEX('[2]Tank Cleaning Status'!$R:$R, MATCH(E228,'[2]Tank Cleaning Status'!$E:$E,0))</f>
        <v>0</v>
      </c>
      <c r="CK228" s="187">
        <f t="shared" si="123"/>
        <v>0</v>
      </c>
      <c r="CL228" s="187">
        <f>INDEX('[2]Tank Cleaning Status'!$T:$T, MATCH(E228,'[2]Tank Cleaning Status'!$E:$E,0))</f>
        <v>0</v>
      </c>
      <c r="CM228" s="187">
        <f t="shared" si="124"/>
        <v>0</v>
      </c>
      <c r="CN228" s="187">
        <f>INDEX('[2]Tank Cleaning Status'!$V:$V, MATCH(E228,'[2]Tank Cleaning Status'!$E:$E,0))</f>
        <v>0</v>
      </c>
      <c r="CO228" s="187">
        <f t="shared" si="125"/>
        <v>0</v>
      </c>
      <c r="CP228" s="187">
        <f>INDEX('[2]Tank Cleaning Status'!$X:$X, MATCH(E228,'[2]Tank Cleaning Status'!$E:$E,0))</f>
        <v>0</v>
      </c>
    </row>
    <row r="229" spans="1:94" x14ac:dyDescent="0.25">
      <c r="B229" s="5" t="s">
        <v>429</v>
      </c>
      <c r="C229" s="5" t="s">
        <v>459</v>
      </c>
      <c r="D229" s="5">
        <v>9367724</v>
      </c>
      <c r="E229" s="141" t="s">
        <v>460</v>
      </c>
      <c r="F229" s="141"/>
      <c r="G229" s="141"/>
      <c r="H229" s="11" t="str">
        <f>IFERROR(INDEX([8]RemainingOnBoard_RAW!E:E,MATCH('IMO 2020_Operator''s Comment'!D229,[8]RemainingOnBoard_RAW!B:B,0)),"")</f>
        <v/>
      </c>
      <c r="I229" s="8" t="str">
        <f>IFERROR(INDEX([8]RemainingOnBoard_RAW!G:G,MATCH('IMO 2020_Operator''s Comment'!D229,[8]RemainingOnBoard_RAW!B:B,0))," ")</f>
        <v xml:space="preserve"> </v>
      </c>
      <c r="J229" s="8" t="str">
        <f>IFERROR(INDEX([8]RemainingOnBoard_RAW!H:H,MATCH('IMO 2020_Operator''s Comment'!D229,[8]RemainingOnBoard_RAW!B:B,0)),"")</f>
        <v/>
      </c>
      <c r="K229" s="8" t="str">
        <f>IFERROR(INDEX([8]RemainingOnBoard_RAW!I:I,MATCH('IMO 2020_Operator''s Comment'!D229,[8]RemainingOnBoard_RAW!B:B,0)),"")</f>
        <v/>
      </c>
      <c r="L229" s="8" t="str">
        <f>IFERROR(INDEX([8]RemainingOnBoard_RAW!J:J,MATCH('IMO 2020_Operator''s Comment'!D229,[8]RemainingOnBoard_RAW!B:B,0)),"")</f>
        <v/>
      </c>
      <c r="M229" s="8"/>
      <c r="N229" s="8" t="str">
        <f>IFERROR(INDEX([8]RemainingOnBoard_RAW!AJ:AJ,MATCH('IMO 2020_Operator''s Comment'!D229,[8]RemainingOnBoard_RAW!B:B,0))," ")</f>
        <v xml:space="preserve"> </v>
      </c>
      <c r="O229" s="8" t="str">
        <f>IFERROR(INDEX([8]RemainingOnBoard_RAW!AK:AK,MATCH('IMO 2020_Operator''s Comment'!D229,[8]RemainingOnBoard_RAW!B:B,0))," ")</f>
        <v xml:space="preserve"> </v>
      </c>
      <c r="P229" s="8" t="str">
        <f>IFERROR(INDEX([8]RemainingOnBoard_RAW!AL:AL,MATCH('IMO 2020_Operator''s Comment'!D229,[8]RemainingOnBoard_RAW!B:B,0))," ")</f>
        <v xml:space="preserve"> </v>
      </c>
      <c r="Q229" s="8" t="str">
        <f>IFERROR(INDEX([8]RemainingOnBoard_RAW!AM:AM,MATCH('IMO 2020_Operator''s Comment'!D229,[8]RemainingOnBoard_RAW!B:B,0))," ")</f>
        <v xml:space="preserve"> </v>
      </c>
      <c r="S229" s="13">
        <v>0.45</v>
      </c>
      <c r="T229" s="13">
        <v>0.05</v>
      </c>
      <c r="U229" s="13">
        <v>0.17499999999999999</v>
      </c>
      <c r="V229" s="13">
        <v>0.32500000000000001</v>
      </c>
      <c r="X229" s="15">
        <f>IFERROR(INDEX('[7]Apr-2019'!$F:$F,MATCH(D229,'[7]Apr-2019'!$D:$D,0)),"")</f>
        <v>4.4609710048722198</v>
      </c>
      <c r="Y229" s="15">
        <f>IFERROR(INDEX('[7]Apr-2019'!$G:$G,MATCH(D229,'[7]Apr-2019'!$D:$D,0)),"")</f>
        <v>25.446971004872221</v>
      </c>
      <c r="Z229" s="15">
        <f>IFERROR(INDEX('[7]Apr-2019'!$H:$H,MATCH(D229,'[7]Apr-2019'!$D:$D,0)),"")</f>
        <v>21.549424893817186</v>
      </c>
      <c r="AA229" s="15">
        <f>IFERROR(INDEX('[7]Apr-2019'!$I:$I,MATCH(D229,'[7]Apr-2019'!$D:$D,0)),"")</f>
        <v>21.763023633036969</v>
      </c>
      <c r="AB229" s="15">
        <f>IFERROR(SUMPRODUCT(S229:V229,X229:AA229),"")</f>
        <v>14.123917539591133</v>
      </c>
      <c r="AC229" s="15"/>
      <c r="AD229" s="285"/>
      <c r="AF229" s="30" t="str">
        <f t="shared" si="126"/>
        <v/>
      </c>
      <c r="AG229" s="30" t="str">
        <f t="shared" si="127"/>
        <v/>
      </c>
      <c r="AH229" s="30"/>
      <c r="AI229" s="30"/>
      <c r="AJ229" s="19" t="str">
        <f t="shared" si="128"/>
        <v/>
      </c>
      <c r="AK229" s="19" t="str">
        <f t="shared" si="129"/>
        <v/>
      </c>
      <c r="AL229" s="19" t="str">
        <f t="shared" si="130"/>
        <v/>
      </c>
      <c r="AM229" s="19" t="str">
        <f t="shared" si="131"/>
        <v/>
      </c>
      <c r="AN229" s="235"/>
      <c r="AO229" s="255"/>
      <c r="AP229" s="255"/>
      <c r="AQ229" s="255"/>
      <c r="AR229" s="260"/>
      <c r="AT229" s="19" t="str">
        <f t="shared" si="132"/>
        <v/>
      </c>
      <c r="AU229" s="19" t="str">
        <f t="shared" si="133"/>
        <v/>
      </c>
      <c r="AV229" s="19" t="str">
        <f t="shared" si="134"/>
        <v/>
      </c>
      <c r="AW229" s="12"/>
      <c r="AY229" s="12" t="str">
        <f t="shared" si="135"/>
        <v>High Stock</v>
      </c>
      <c r="AZ229" s="12" t="str">
        <f t="shared" si="136"/>
        <v>High Stock</v>
      </c>
      <c r="BA229" s="12" t="str">
        <f t="shared" si="136"/>
        <v>High Stock</v>
      </c>
      <c r="BC229" s="19" t="str">
        <f t="shared" si="137"/>
        <v/>
      </c>
      <c r="BD229" s="19" t="str">
        <f t="shared" si="138"/>
        <v/>
      </c>
      <c r="BE229" s="19" t="str">
        <f t="shared" si="139"/>
        <v/>
      </c>
      <c r="CH229" s="187">
        <f>INDEX('[2]Tank Cleaning Status'!$P:$P, MATCH(E229,'[2]Tank Cleaning Status'!$E:$E,0))</f>
        <v>0</v>
      </c>
      <c r="CI229" s="187">
        <f t="shared" si="122"/>
        <v>0</v>
      </c>
      <c r="CJ229" s="187">
        <f>INDEX('[2]Tank Cleaning Status'!$R:$R, MATCH(E229,'[2]Tank Cleaning Status'!$E:$E,0))</f>
        <v>0</v>
      </c>
      <c r="CK229" s="187">
        <f t="shared" si="123"/>
        <v>0</v>
      </c>
      <c r="CL229" s="187">
        <f>INDEX('[2]Tank Cleaning Status'!$T:$T, MATCH(E229,'[2]Tank Cleaning Status'!$E:$E,0))</f>
        <v>0</v>
      </c>
      <c r="CM229" s="187">
        <f t="shared" si="124"/>
        <v>0</v>
      </c>
      <c r="CN229" s="187">
        <f>INDEX('[2]Tank Cleaning Status'!$V:$V, MATCH(E229,'[2]Tank Cleaning Status'!$E:$E,0))</f>
        <v>0</v>
      </c>
      <c r="CO229" s="187">
        <f t="shared" si="125"/>
        <v>0</v>
      </c>
      <c r="CP229" s="187">
        <f>INDEX('[2]Tank Cleaning Status'!$X:$X, MATCH(E229,'[2]Tank Cleaning Status'!$E:$E,0))</f>
        <v>0</v>
      </c>
    </row>
    <row r="230" spans="1:94" x14ac:dyDescent="0.25">
      <c r="B230" s="5" t="s">
        <v>429</v>
      </c>
      <c r="C230" s="5" t="s">
        <v>462</v>
      </c>
      <c r="D230" s="5">
        <v>9311048</v>
      </c>
      <c r="E230" s="141" t="s">
        <v>170</v>
      </c>
      <c r="F230" s="141"/>
      <c r="G230" s="141"/>
      <c r="H230" s="11" t="str">
        <f>IFERROR(INDEX([8]RemainingOnBoard_RAW!E:E,MATCH('IMO 2020_Operator''s Comment'!D230,[8]RemainingOnBoard_RAW!B:B,0)),"")</f>
        <v/>
      </c>
      <c r="I230" s="8" t="str">
        <f>IFERROR(INDEX([8]RemainingOnBoard_RAW!G:G,MATCH('IMO 2020_Operator''s Comment'!D230,[8]RemainingOnBoard_RAW!B:B,0))," ")</f>
        <v xml:space="preserve"> </v>
      </c>
      <c r="J230" s="8" t="str">
        <f>IFERROR(INDEX([8]RemainingOnBoard_RAW!H:H,MATCH('IMO 2020_Operator''s Comment'!D230,[8]RemainingOnBoard_RAW!B:B,0)),"")</f>
        <v/>
      </c>
      <c r="K230" s="8" t="str">
        <f>IFERROR(INDEX([8]RemainingOnBoard_RAW!I:I,MATCH('IMO 2020_Operator''s Comment'!D230,[8]RemainingOnBoard_RAW!B:B,0)),"")</f>
        <v/>
      </c>
      <c r="L230" s="8" t="str">
        <f>IFERROR(INDEX([8]RemainingOnBoard_RAW!J:J,MATCH('IMO 2020_Operator''s Comment'!D230,[8]RemainingOnBoard_RAW!B:B,0)),"")</f>
        <v/>
      </c>
      <c r="M230" s="8"/>
      <c r="N230" s="8" t="str">
        <f>IFERROR(INDEX([8]RemainingOnBoard_RAW!AJ:AJ,MATCH('IMO 2020_Operator''s Comment'!D230,[8]RemainingOnBoard_RAW!B:B,0))," ")</f>
        <v xml:space="preserve"> </v>
      </c>
      <c r="O230" s="8" t="str">
        <f>IFERROR(INDEX([8]RemainingOnBoard_RAW!AK:AK,MATCH('IMO 2020_Operator''s Comment'!D230,[8]RemainingOnBoard_RAW!B:B,0))," ")</f>
        <v xml:space="preserve"> </v>
      </c>
      <c r="P230" s="8" t="str">
        <f>IFERROR(INDEX([8]RemainingOnBoard_RAW!AL:AL,MATCH('IMO 2020_Operator''s Comment'!D230,[8]RemainingOnBoard_RAW!B:B,0))," ")</f>
        <v xml:space="preserve"> </v>
      </c>
      <c r="Q230" s="8" t="str">
        <f>IFERROR(INDEX([8]RemainingOnBoard_RAW!AM:AM,MATCH('IMO 2020_Operator''s Comment'!D230,[8]RemainingOnBoard_RAW!B:B,0))," ")</f>
        <v xml:space="preserve"> </v>
      </c>
      <c r="S230" s="13">
        <v>0.45</v>
      </c>
      <c r="T230" s="13">
        <v>0.05</v>
      </c>
      <c r="U230" s="13">
        <v>0.17499999999999999</v>
      </c>
      <c r="V230" s="13">
        <v>0.32500000000000001</v>
      </c>
      <c r="X230" s="15">
        <f>IFERROR(INDEX('[7]Apr-2019'!$F:$F,MATCH(D230,'[7]Apr-2019'!$D:$D,0)),"")</f>
        <v>3.8</v>
      </c>
      <c r="Y230" s="15">
        <f>IFERROR(INDEX('[7]Apr-2019'!$G:$G,MATCH(D230,'[7]Apr-2019'!$D:$D,0)),"")</f>
        <v>27.7</v>
      </c>
      <c r="Z230" s="15">
        <f>IFERROR(INDEX('[7]Apr-2019'!$H:$H,MATCH(D230,'[7]Apr-2019'!$D:$D,0)),"")</f>
        <v>27.8</v>
      </c>
      <c r="AA230" s="15">
        <f>IFERROR(INDEX('[7]Apr-2019'!$I:$I,MATCH(D230,'[7]Apr-2019'!$D:$D,0)),"")</f>
        <v>28.5</v>
      </c>
      <c r="AB230" s="15">
        <f>IFERROR(SUMPRODUCT(S230:V230,X230:AA230),"")</f>
        <v>17.2225</v>
      </c>
      <c r="AC230" s="15"/>
      <c r="AD230" s="285"/>
      <c r="AF230" s="30" t="str">
        <f t="shared" si="126"/>
        <v/>
      </c>
      <c r="AG230" s="30" t="str">
        <f t="shared" si="127"/>
        <v/>
      </c>
      <c r="AH230" s="30"/>
      <c r="AI230" s="30"/>
      <c r="AJ230" s="19" t="str">
        <f t="shared" si="128"/>
        <v/>
      </c>
      <c r="AK230" s="19" t="str">
        <f t="shared" si="129"/>
        <v/>
      </c>
      <c r="AL230" s="19" t="str">
        <f t="shared" si="130"/>
        <v/>
      </c>
      <c r="AM230" s="19" t="str">
        <f t="shared" si="131"/>
        <v/>
      </c>
      <c r="AN230" s="235"/>
      <c r="AO230" s="255"/>
      <c r="AP230" s="255"/>
      <c r="AQ230" s="255"/>
      <c r="AR230" s="260"/>
      <c r="AT230" s="19" t="str">
        <f t="shared" si="132"/>
        <v/>
      </c>
      <c r="AU230" s="19" t="str">
        <f t="shared" si="133"/>
        <v/>
      </c>
      <c r="AV230" s="19" t="str">
        <f t="shared" si="134"/>
        <v/>
      </c>
      <c r="AW230" s="12" t="s">
        <v>529</v>
      </c>
      <c r="AY230" s="12" t="str">
        <f>IF(IFERROR($I230+$K230-AT230,"")&lt;0,"Okay", "High Stock")</f>
        <v>High Stock</v>
      </c>
      <c r="AZ230" s="12" t="str">
        <f>IF(IFERROR($I230+$K230-AU230,"")&lt;0,"Okay","High Stock")</f>
        <v>High Stock</v>
      </c>
      <c r="BA230" s="12" t="str">
        <f>IF(IFERROR($I230+$K230-AV230,"")&lt;0,"Okay","High Stock")</f>
        <v>High Stock</v>
      </c>
      <c r="BC230" s="19" t="str">
        <f t="shared" si="137"/>
        <v/>
      </c>
      <c r="BD230" s="19" t="str">
        <f t="shared" si="138"/>
        <v/>
      </c>
      <c r="BE230" s="19" t="str">
        <f t="shared" si="139"/>
        <v/>
      </c>
      <c r="CH230" s="187">
        <f>INDEX('[2]Tank Cleaning Status'!$P:$P, MATCH(E230,'[2]Tank Cleaning Status'!$E:$E,0))</f>
        <v>0</v>
      </c>
      <c r="CI230" s="187">
        <f t="shared" si="122"/>
        <v>0</v>
      </c>
      <c r="CJ230" s="187">
        <f>INDEX('[2]Tank Cleaning Status'!$R:$R, MATCH(E230,'[2]Tank Cleaning Status'!$E:$E,0))</f>
        <v>0</v>
      </c>
      <c r="CK230" s="187">
        <f t="shared" si="123"/>
        <v>0</v>
      </c>
      <c r="CL230" s="187">
        <f>INDEX('[2]Tank Cleaning Status'!$T:$T, MATCH(E230,'[2]Tank Cleaning Status'!$E:$E,0))</f>
        <v>0</v>
      </c>
      <c r="CM230" s="187">
        <f t="shared" si="124"/>
        <v>0</v>
      </c>
      <c r="CN230" s="187">
        <f>INDEX('[2]Tank Cleaning Status'!$V:$V, MATCH(E230,'[2]Tank Cleaning Status'!$E:$E,0))</f>
        <v>0</v>
      </c>
      <c r="CO230" s="187">
        <f t="shared" si="125"/>
        <v>0</v>
      </c>
      <c r="CP230" s="187">
        <f>INDEX('[2]Tank Cleaning Status'!$X:$X, MATCH(E230,'[2]Tank Cleaning Status'!$E:$E,0))</f>
        <v>0</v>
      </c>
    </row>
    <row r="231" spans="1:94" x14ac:dyDescent="0.25">
      <c r="B231" s="5" t="s">
        <v>429</v>
      </c>
      <c r="C231" s="5" t="s">
        <v>671</v>
      </c>
      <c r="D231" s="5">
        <v>9392389</v>
      </c>
      <c r="E231" s="141" t="s">
        <v>435</v>
      </c>
      <c r="F231" s="141" t="e">
        <f>INDEX('[6]TC Out - CONSOLIDATED'!$E:$E,MATCH(E231,'[6]TC Out - CONSOLIDATED'!$B:$B,0))</f>
        <v>#N/A</v>
      </c>
      <c r="G231" s="141"/>
      <c r="H231" s="11" t="str">
        <f>IFERROR(INDEX([8]RemainingOnBoard_RAW!E:E,MATCH('IMO 2020_Operator''s Comment'!D231,[8]RemainingOnBoard_RAW!B:B,0)),"")</f>
        <v/>
      </c>
      <c r="I231" s="8" t="str">
        <f>IFERROR(INDEX([8]RemainingOnBoard_RAW!G:G,MATCH('IMO 2020_Operator''s Comment'!D231,[8]RemainingOnBoard_RAW!B:B,0))," ")</f>
        <v xml:space="preserve"> </v>
      </c>
      <c r="J231" s="8" t="str">
        <f>IFERROR(INDEX([8]RemainingOnBoard_RAW!H:H,MATCH('IMO 2020_Operator''s Comment'!D231,[8]RemainingOnBoard_RAW!B:B,0)),"")</f>
        <v/>
      </c>
      <c r="K231" s="8" t="str">
        <f>IFERROR(INDEX([8]RemainingOnBoard_RAW!I:I,MATCH('IMO 2020_Operator''s Comment'!D231,[8]RemainingOnBoard_RAW!B:B,0)),"")</f>
        <v/>
      </c>
      <c r="L231" s="8" t="str">
        <f>IFERROR(INDEX([8]RemainingOnBoard_RAW!J:J,MATCH('IMO 2020_Operator''s Comment'!D231,[8]RemainingOnBoard_RAW!B:B,0)),"")</f>
        <v/>
      </c>
      <c r="M231" s="8"/>
      <c r="N231" s="8" t="str">
        <f>IFERROR(INDEX([8]RemainingOnBoard_RAW!AJ:AJ,MATCH('IMO 2020_Operator''s Comment'!D231,[8]RemainingOnBoard_RAW!B:B,0))," ")</f>
        <v xml:space="preserve"> </v>
      </c>
      <c r="O231" s="8" t="str">
        <f>IFERROR(INDEX([8]RemainingOnBoard_RAW!AK:AK,MATCH('IMO 2020_Operator''s Comment'!D231,[8]RemainingOnBoard_RAW!B:B,0))," ")</f>
        <v xml:space="preserve"> </v>
      </c>
      <c r="P231" s="8" t="str">
        <f>IFERROR(INDEX([8]RemainingOnBoard_RAW!AL:AL,MATCH('IMO 2020_Operator''s Comment'!D231,[8]RemainingOnBoard_RAW!B:B,0))," ")</f>
        <v xml:space="preserve"> </v>
      </c>
      <c r="Q231" s="8" t="str">
        <f>IFERROR(INDEX([8]RemainingOnBoard_RAW!AM:AM,MATCH('IMO 2020_Operator''s Comment'!D231,[8]RemainingOnBoard_RAW!B:B,0))," ")</f>
        <v xml:space="preserve"> </v>
      </c>
      <c r="S231" s="13">
        <v>0.45</v>
      </c>
      <c r="T231" s="13">
        <v>0.05</v>
      </c>
      <c r="U231" s="13">
        <v>0.17499999999999999</v>
      </c>
      <c r="V231" s="13">
        <v>0.32500000000000001</v>
      </c>
      <c r="X231" s="15" t="str">
        <f>IFERROR(INDEX('[7]Apr-2019'!$F:$F,MATCH(D231,'[7]Apr-2019'!$D:$D,0)),"")</f>
        <v/>
      </c>
      <c r="Y231" s="15" t="str">
        <f>IFERROR(INDEX('[7]Apr-2019'!$G:$G,MATCH(D231,'[7]Apr-2019'!$D:$D,0)),"")</f>
        <v/>
      </c>
      <c r="Z231" s="15" t="str">
        <f>IFERROR(INDEX('[7]Apr-2019'!$H:$H,MATCH(D231,'[7]Apr-2019'!$D:$D,0)),"")</f>
        <v/>
      </c>
      <c r="AA231" s="15" t="str">
        <f>IFERROR(INDEX('[7]Apr-2019'!$I:$I,MATCH(D231,'[7]Apr-2019'!$D:$D,0)),"")</f>
        <v/>
      </c>
      <c r="AB231" s="15"/>
      <c r="AC231" s="15"/>
      <c r="AD231" s="285"/>
      <c r="AF231" s="30" t="str">
        <f t="shared" si="126"/>
        <v/>
      </c>
      <c r="AG231" s="30" t="str">
        <f t="shared" si="127"/>
        <v/>
      </c>
      <c r="AH231" s="30"/>
      <c r="AI231" s="30"/>
      <c r="AJ231" s="19" t="str">
        <f t="shared" si="128"/>
        <v/>
      </c>
      <c r="AK231" s="19" t="str">
        <f t="shared" si="129"/>
        <v/>
      </c>
      <c r="AL231" s="19" t="str">
        <f t="shared" si="130"/>
        <v/>
      </c>
      <c r="AM231" s="19" t="str">
        <f t="shared" si="131"/>
        <v/>
      </c>
      <c r="AN231" s="235"/>
      <c r="AO231" s="255"/>
      <c r="AP231" s="255"/>
      <c r="AQ231" s="255"/>
      <c r="AR231" s="260"/>
      <c r="AT231" s="19" t="str">
        <f t="shared" si="132"/>
        <v/>
      </c>
      <c r="AU231" s="19" t="str">
        <f t="shared" si="133"/>
        <v/>
      </c>
      <c r="AV231" s="19" t="str">
        <f t="shared" si="134"/>
        <v/>
      </c>
      <c r="AW231" s="12"/>
      <c r="AY231" s="12" t="str">
        <f>IF(IFERROR($I231+$J231-AT231,"")&lt;0,"Okay", "High Stock")</f>
        <v>High Stock</v>
      </c>
      <c r="AZ231" s="12" t="str">
        <f>IF(IFERROR($I231+$J231-AU231,"")&lt;0,"Okay","High Stock")</f>
        <v>High Stock</v>
      </c>
      <c r="BA231" s="12" t="str">
        <f>IF(IFERROR($I231+$J231-AV231,"")&lt;0,"Okay","High Stock")</f>
        <v>High Stock</v>
      </c>
      <c r="BC231" s="19" t="str">
        <f t="shared" si="137"/>
        <v/>
      </c>
      <c r="BD231" s="19" t="str">
        <f t="shared" si="138"/>
        <v/>
      </c>
      <c r="BE231" s="19" t="str">
        <f t="shared" si="139"/>
        <v/>
      </c>
      <c r="CH231" s="187">
        <f>INDEX('[2]Tank Cleaning Status'!$P:$P, MATCH(E231,'[2]Tank Cleaning Status'!$E:$E,0))</f>
        <v>0</v>
      </c>
      <c r="CI231" s="187">
        <f t="shared" si="122"/>
        <v>0</v>
      </c>
      <c r="CJ231" s="187">
        <f>INDEX('[2]Tank Cleaning Status'!$R:$R, MATCH(E231,'[2]Tank Cleaning Status'!$E:$E,0))</f>
        <v>0</v>
      </c>
      <c r="CK231" s="187">
        <f t="shared" si="123"/>
        <v>0</v>
      </c>
      <c r="CL231" s="187">
        <f>INDEX('[2]Tank Cleaning Status'!$T:$T, MATCH(E231,'[2]Tank Cleaning Status'!$E:$E,0))</f>
        <v>0</v>
      </c>
      <c r="CM231" s="187">
        <f t="shared" si="124"/>
        <v>0</v>
      </c>
      <c r="CN231" s="187">
        <f>INDEX('[2]Tank Cleaning Status'!$V:$V, MATCH(E231,'[2]Tank Cleaning Status'!$E:$E,0))</f>
        <v>0</v>
      </c>
      <c r="CO231" s="187">
        <f t="shared" si="125"/>
        <v>0</v>
      </c>
      <c r="CP231" s="187">
        <f>INDEX('[2]Tank Cleaning Status'!$X:$X, MATCH(E231,'[2]Tank Cleaning Status'!$E:$E,0))</f>
        <v>0</v>
      </c>
    </row>
    <row r="232" spans="1:94" x14ac:dyDescent="0.25">
      <c r="B232" s="5" t="s">
        <v>429</v>
      </c>
      <c r="C232" s="5" t="s">
        <v>390</v>
      </c>
      <c r="D232" s="5">
        <v>9718777</v>
      </c>
      <c r="E232" s="141" t="s">
        <v>229</v>
      </c>
      <c r="F232" s="141" t="e">
        <f>INDEX('[6]TC Out - CONSOLIDATED'!$E:$E,MATCH(E232,'[6]TC Out - CONSOLIDATED'!$B:$B,0))</f>
        <v>#N/A</v>
      </c>
      <c r="G232" s="141"/>
      <c r="H232" s="11">
        <f>IFERROR(INDEX([8]RemainingOnBoard_RAW!E:E,MATCH('IMO 2020_Operator''s Comment'!D232,[8]RemainingOnBoard_RAW!B:B,0)),"")</f>
        <v>0</v>
      </c>
      <c r="I232" s="8">
        <f>IFERROR(INDEX([8]RemainingOnBoard_RAW!G:G,MATCH('IMO 2020_Operator''s Comment'!D232,[8]RemainingOnBoard_RAW!B:B,0))," ")</f>
        <v>0</v>
      </c>
      <c r="J232" s="8">
        <f>IFERROR(INDEX([8]RemainingOnBoard_RAW!H:H,MATCH('IMO 2020_Operator''s Comment'!D232,[8]RemainingOnBoard_RAW!B:B,0)),"")</f>
        <v>0</v>
      </c>
      <c r="K232" s="8">
        <f>IFERROR(INDEX([8]RemainingOnBoard_RAW!I:I,MATCH('IMO 2020_Operator''s Comment'!D232,[8]RemainingOnBoard_RAW!B:B,0)),"")</f>
        <v>0</v>
      </c>
      <c r="L232" s="8">
        <f>IFERROR(INDEX([8]RemainingOnBoard_RAW!J:J,MATCH('IMO 2020_Operator''s Comment'!D232,[8]RemainingOnBoard_RAW!B:B,0)),"")</f>
        <v>0</v>
      </c>
      <c r="M232" s="8"/>
      <c r="N232" s="8">
        <f>IFERROR(INDEX([8]RemainingOnBoard_RAW!AJ:AJ,MATCH('IMO 2020_Operator''s Comment'!D232,[8]RemainingOnBoard_RAW!B:B,0))," ")</f>
        <v>0</v>
      </c>
      <c r="O232" s="8">
        <f>IFERROR(INDEX([8]RemainingOnBoard_RAW!AK:AK,MATCH('IMO 2020_Operator''s Comment'!D232,[8]RemainingOnBoard_RAW!B:B,0))," ")</f>
        <v>0</v>
      </c>
      <c r="P232" s="8">
        <f>IFERROR(INDEX([8]RemainingOnBoard_RAW!AL:AL,MATCH('IMO 2020_Operator''s Comment'!D232,[8]RemainingOnBoard_RAW!B:B,0))," ")</f>
        <v>0</v>
      </c>
      <c r="Q232" s="8">
        <f>IFERROR(INDEX([8]RemainingOnBoard_RAW!AM:AM,MATCH('IMO 2020_Operator''s Comment'!D232,[8]RemainingOnBoard_RAW!B:B,0))," ")</f>
        <v>0</v>
      </c>
      <c r="S232" s="13">
        <v>0.45</v>
      </c>
      <c r="T232" s="13">
        <v>0.05</v>
      </c>
      <c r="U232" s="13">
        <v>0.17499999999999999</v>
      </c>
      <c r="V232" s="13">
        <v>0.32500000000000001</v>
      </c>
      <c r="X232" s="15">
        <f>IFERROR(INDEX('[7]Apr-2019'!$F:$F,MATCH(D232,'[7]Apr-2019'!$D:$D,0)),"")</f>
        <v>4</v>
      </c>
      <c r="Y232" s="15">
        <f>IFERROR(INDEX('[7]Apr-2019'!$G:$G,MATCH(D232,'[7]Apr-2019'!$D:$D,0)),"")</f>
        <v>21.5</v>
      </c>
      <c r="Z232" s="15">
        <f>IFERROR(INDEX('[7]Apr-2019'!$H:$H,MATCH(D232,'[7]Apr-2019'!$D:$D,0)),"")</f>
        <v>23.5</v>
      </c>
      <c r="AA232" s="15">
        <f>IFERROR(INDEX('[7]Apr-2019'!$I:$I,MATCH(D232,'[7]Apr-2019'!$D:$D,0)),"")</f>
        <v>24.1</v>
      </c>
      <c r="AB232" s="15">
        <f t="shared" ref="AB232:AB244" si="140">IFERROR(SUMPRODUCT(S232:V232,X232:AA232),"")</f>
        <v>14.82</v>
      </c>
      <c r="AC232" s="15"/>
      <c r="AD232" s="285"/>
      <c r="AF232" s="30" t="str">
        <f t="shared" si="126"/>
        <v/>
      </c>
      <c r="AG232" s="30" t="str">
        <f t="shared" si="127"/>
        <v/>
      </c>
      <c r="AH232" s="30"/>
      <c r="AI232" s="30"/>
      <c r="AJ232" s="19" t="str">
        <f t="shared" si="128"/>
        <v/>
      </c>
      <c r="AK232" s="19" t="str">
        <f t="shared" si="129"/>
        <v/>
      </c>
      <c r="AL232" s="19" t="str">
        <f t="shared" si="130"/>
        <v/>
      </c>
      <c r="AM232" s="19" t="str">
        <f t="shared" si="131"/>
        <v/>
      </c>
      <c r="AN232" s="235"/>
      <c r="AO232" s="255"/>
      <c r="AP232" s="255"/>
      <c r="AQ232" s="255"/>
      <c r="AR232" s="260"/>
      <c r="AT232" s="19" t="str">
        <f t="shared" si="132"/>
        <v/>
      </c>
      <c r="AU232" s="19" t="str">
        <f t="shared" si="133"/>
        <v/>
      </c>
      <c r="AV232" s="19" t="str">
        <f t="shared" si="134"/>
        <v/>
      </c>
      <c r="AW232" s="12" t="s">
        <v>529</v>
      </c>
      <c r="AY232" s="12" t="str">
        <f>IF(IFERROR($I232+$K232-AT232,"")&lt;0,"Okay", "High Stock")</f>
        <v>High Stock</v>
      </c>
      <c r="AZ232" s="12" t="str">
        <f>IF(IFERROR($I232+$K232-AU232,"")&lt;0,"Okay","High Stock")</f>
        <v>High Stock</v>
      </c>
      <c r="BA232" s="12" t="str">
        <f>IF(IFERROR($I232+$K232-AV232,"")&lt;0,"Okay","High Stock")</f>
        <v>High Stock</v>
      </c>
      <c r="BC232" s="19" t="str">
        <f t="shared" si="137"/>
        <v/>
      </c>
      <c r="BD232" s="19" t="str">
        <f t="shared" si="138"/>
        <v/>
      </c>
      <c r="BE232" s="19" t="str">
        <f t="shared" si="139"/>
        <v/>
      </c>
      <c r="CH232" s="187">
        <f>INDEX('[2]Tank Cleaning Status'!$P:$P, MATCH(E232,'[2]Tank Cleaning Status'!$E:$E,0))</f>
        <v>0</v>
      </c>
      <c r="CI232" s="187">
        <f t="shared" si="122"/>
        <v>0</v>
      </c>
      <c r="CJ232" s="187">
        <f>INDEX('[2]Tank Cleaning Status'!$R:$R, MATCH(E232,'[2]Tank Cleaning Status'!$E:$E,0))</f>
        <v>0</v>
      </c>
      <c r="CK232" s="187">
        <f t="shared" si="123"/>
        <v>0</v>
      </c>
      <c r="CL232" s="187">
        <f>INDEX('[2]Tank Cleaning Status'!$T:$T, MATCH(E232,'[2]Tank Cleaning Status'!$E:$E,0))</f>
        <v>0</v>
      </c>
      <c r="CM232" s="187">
        <f t="shared" si="124"/>
        <v>0</v>
      </c>
      <c r="CN232" s="187">
        <f>INDEX('[2]Tank Cleaning Status'!$V:$V, MATCH(E232,'[2]Tank Cleaning Status'!$E:$E,0))</f>
        <v>0</v>
      </c>
      <c r="CO232" s="187">
        <f t="shared" si="125"/>
        <v>0</v>
      </c>
      <c r="CP232" s="187">
        <f>INDEX('[2]Tank Cleaning Status'!$X:$X, MATCH(E232,'[2]Tank Cleaning Status'!$E:$E,0))</f>
        <v>0</v>
      </c>
    </row>
    <row r="233" spans="1:94" x14ac:dyDescent="0.25">
      <c r="B233" s="5" t="s">
        <v>475</v>
      </c>
      <c r="C233" s="5" t="s">
        <v>382</v>
      </c>
      <c r="D233" s="5">
        <v>9215050</v>
      </c>
      <c r="E233" s="141" t="s">
        <v>478</v>
      </c>
      <c r="F233" s="141"/>
      <c r="G233" s="141"/>
      <c r="H233" s="11" t="str">
        <f>IFERROR(INDEX([8]RemainingOnBoard_RAW!E:E,MATCH('IMO 2020_Operator''s Comment'!D233,[8]RemainingOnBoard_RAW!B:B,0)),"")</f>
        <v/>
      </c>
      <c r="I233" s="8" t="str">
        <f>IFERROR(INDEX([8]RemainingOnBoard_RAW!G:G,MATCH('IMO 2020_Operator''s Comment'!D233,[8]RemainingOnBoard_RAW!B:B,0))," ")</f>
        <v xml:space="preserve"> </v>
      </c>
      <c r="J233" s="8" t="str">
        <f>IFERROR(INDEX([8]RemainingOnBoard_RAW!H:H,MATCH('IMO 2020_Operator''s Comment'!D233,[8]RemainingOnBoard_RAW!B:B,0)),"")</f>
        <v/>
      </c>
      <c r="K233" s="8" t="str">
        <f>IFERROR(INDEX([8]RemainingOnBoard_RAW!I:I,MATCH('IMO 2020_Operator''s Comment'!D233,[8]RemainingOnBoard_RAW!B:B,0)),"")</f>
        <v/>
      </c>
      <c r="L233" s="8" t="str">
        <f>IFERROR(INDEX([8]RemainingOnBoard_RAW!J:J,MATCH('IMO 2020_Operator''s Comment'!D233,[8]RemainingOnBoard_RAW!B:B,0)),"")</f>
        <v/>
      </c>
      <c r="M233" s="8"/>
      <c r="N233" s="8" t="str">
        <f>IFERROR(INDEX([8]RemainingOnBoard_RAW!AJ:AJ,MATCH('IMO 2020_Operator''s Comment'!D233,[8]RemainingOnBoard_RAW!B:B,0))," ")</f>
        <v xml:space="preserve"> </v>
      </c>
      <c r="O233" s="8" t="str">
        <f>IFERROR(INDEX([8]RemainingOnBoard_RAW!AK:AK,MATCH('IMO 2020_Operator''s Comment'!D233,[8]RemainingOnBoard_RAW!B:B,0))," ")</f>
        <v xml:space="preserve"> </v>
      </c>
      <c r="P233" s="8" t="str">
        <f>IFERROR(INDEX([8]RemainingOnBoard_RAW!AL:AL,MATCH('IMO 2020_Operator''s Comment'!D233,[8]RemainingOnBoard_RAW!B:B,0))," ")</f>
        <v xml:space="preserve"> </v>
      </c>
      <c r="Q233" s="8" t="str">
        <f>IFERROR(INDEX([8]RemainingOnBoard_RAW!AM:AM,MATCH('IMO 2020_Operator''s Comment'!D233,[8]RemainingOnBoard_RAW!B:B,0))," ")</f>
        <v xml:space="preserve"> </v>
      </c>
      <c r="S233" s="13">
        <v>0.5</v>
      </c>
      <c r="T233" s="13">
        <v>2.5000000000000001E-2</v>
      </c>
      <c r="U233" s="13">
        <v>0.15</v>
      </c>
      <c r="V233" s="13">
        <v>0.32500000000000001</v>
      </c>
      <c r="X233" s="15">
        <f>IFERROR(INDEX('[7]Apr-2019'!$F:$F,MATCH(D233,'[7]Apr-2019'!$D:$D,0)),"")</f>
        <v>4.952022637745868</v>
      </c>
      <c r="Y233" s="15">
        <f>IFERROR(INDEX('[7]Apr-2019'!$G:$G,MATCH(D233,'[7]Apr-2019'!$D:$D,0)),"")</f>
        <v>53.656422637745862</v>
      </c>
      <c r="Z233" s="15">
        <f>IFERROR(INDEX('[7]Apr-2019'!$H:$H,MATCH(D233,'[7]Apr-2019'!$D:$D,0)),"")</f>
        <v>40.525263370076864</v>
      </c>
      <c r="AA233" s="15">
        <f>IFERROR(INDEX('[7]Apr-2019'!$I:$I,MATCH(D233,'[7]Apr-2019'!$D:$D,0)),"")</f>
        <v>47.793103615346972</v>
      </c>
      <c r="AB233" s="15">
        <f t="shared" si="140"/>
        <v>25.428970065315873</v>
      </c>
      <c r="AC233" s="15"/>
      <c r="AD233" s="285"/>
      <c r="AF233" s="30" t="str">
        <f t="shared" si="126"/>
        <v/>
      </c>
      <c r="AG233" s="30" t="str">
        <f t="shared" si="127"/>
        <v/>
      </c>
      <c r="AH233" s="30"/>
      <c r="AI233" s="30"/>
      <c r="AJ233" s="19" t="str">
        <f t="shared" si="128"/>
        <v/>
      </c>
      <c r="AK233" s="19" t="str">
        <f t="shared" si="129"/>
        <v/>
      </c>
      <c r="AL233" s="19" t="str">
        <f t="shared" si="130"/>
        <v/>
      </c>
      <c r="AM233" s="19" t="str">
        <f t="shared" si="131"/>
        <v/>
      </c>
      <c r="AN233" s="235"/>
      <c r="AO233" s="255"/>
      <c r="AP233" s="255"/>
      <c r="AQ233" s="255"/>
      <c r="AR233" s="260"/>
      <c r="AT233" s="19" t="str">
        <f t="shared" si="132"/>
        <v/>
      </c>
      <c r="AU233" s="19" t="str">
        <f t="shared" si="133"/>
        <v/>
      </c>
      <c r="AV233" s="19" t="str">
        <f t="shared" si="134"/>
        <v/>
      </c>
      <c r="AW233" s="12"/>
      <c r="AY233" s="12" t="str">
        <f>IF(IFERROR($I233+$J233-AT233,"")&lt;0,"Okay", "High Stock")</f>
        <v>High Stock</v>
      </c>
      <c r="AZ233" s="12" t="str">
        <f>IF(IFERROR($I233+$J233-AU233,"")&lt;0,"Okay","High Stock")</f>
        <v>High Stock</v>
      </c>
      <c r="BA233" s="12" t="str">
        <f>IF(IFERROR($I233+$J233-AV233,"")&lt;0,"Okay","High Stock")</f>
        <v>High Stock</v>
      </c>
      <c r="BC233" s="19" t="str">
        <f t="shared" si="137"/>
        <v/>
      </c>
      <c r="BD233" s="19" t="str">
        <f t="shared" si="138"/>
        <v/>
      </c>
      <c r="BE233" s="19" t="str">
        <f t="shared" si="139"/>
        <v/>
      </c>
      <c r="CH233" s="187">
        <f>INDEX('[2]Tank Cleaning Status'!$P:$P, MATCH(E233,'[2]Tank Cleaning Status'!$E:$E,0))</f>
        <v>0</v>
      </c>
      <c r="CI233" s="187">
        <f t="shared" si="122"/>
        <v>0</v>
      </c>
      <c r="CJ233" s="187">
        <f>INDEX('[2]Tank Cleaning Status'!$R:$R, MATCH(E233,'[2]Tank Cleaning Status'!$E:$E,0))</f>
        <v>0</v>
      </c>
      <c r="CK233" s="187">
        <f t="shared" si="123"/>
        <v>0</v>
      </c>
      <c r="CL233" s="187">
        <f>INDEX('[2]Tank Cleaning Status'!$T:$T, MATCH(E233,'[2]Tank Cleaning Status'!$E:$E,0))</f>
        <v>0</v>
      </c>
      <c r="CM233" s="187">
        <f t="shared" si="124"/>
        <v>0</v>
      </c>
      <c r="CN233" s="187">
        <f>INDEX('[2]Tank Cleaning Status'!$V:$V, MATCH(E233,'[2]Tank Cleaning Status'!$E:$E,0))</f>
        <v>0</v>
      </c>
      <c r="CO233" s="187">
        <f t="shared" si="125"/>
        <v>0</v>
      </c>
      <c r="CP233" s="187">
        <f>INDEX('[2]Tank Cleaning Status'!$X:$X, MATCH(E233,'[2]Tank Cleaning Status'!$E:$E,0))</f>
        <v>0</v>
      </c>
    </row>
    <row r="234" spans="1:94" x14ac:dyDescent="0.25">
      <c r="B234" s="137" t="s">
        <v>429</v>
      </c>
      <c r="C234" s="137" t="s">
        <v>670</v>
      </c>
      <c r="D234" s="137">
        <v>9688415</v>
      </c>
      <c r="E234" s="140" t="s">
        <v>319</v>
      </c>
      <c r="F234" s="140"/>
      <c r="G234" s="184" t="e">
        <f>INDEX('[5]TC IN Sheet - CONSOLIDATED'!$B:$B,MATCH(E234,'[5]TC IN Sheet - CONSOLIDATED'!$B:$B,0))</f>
        <v>#N/A</v>
      </c>
      <c r="H234" s="200" t="str">
        <f>IFERROR(INDEX([8]RemainingOnBoard_RAW!E:E,MATCH('IMO 2020_Operator''s Comment'!D234,[8]RemainingOnBoard_RAW!B:B,0)),"")</f>
        <v/>
      </c>
      <c r="I234" s="201" t="str">
        <f>IFERROR(INDEX([8]RemainingOnBoard_RAW!G:G,MATCH('IMO 2020_Operator''s Comment'!D234,[8]RemainingOnBoard_RAW!B:B,0))," ")</f>
        <v xml:space="preserve"> </v>
      </c>
      <c r="J234" s="201" t="str">
        <f>IFERROR(INDEX([8]RemainingOnBoard_RAW!H:H,MATCH('IMO 2020_Operator''s Comment'!D234,[8]RemainingOnBoard_RAW!B:B,0)),"")</f>
        <v/>
      </c>
      <c r="K234" s="201" t="str">
        <f>IFERROR(INDEX([8]RemainingOnBoard_RAW!I:I,MATCH('IMO 2020_Operator''s Comment'!D234,[8]RemainingOnBoard_RAW!B:B,0)),"")</f>
        <v/>
      </c>
      <c r="L234" s="201" t="str">
        <f>IFERROR(INDEX([8]RemainingOnBoard_RAW!J:J,MATCH('IMO 2020_Operator''s Comment'!D234,[8]RemainingOnBoard_RAW!B:B,0)),"")</f>
        <v/>
      </c>
      <c r="M234" s="201"/>
      <c r="N234" s="201" t="str">
        <f>IFERROR(INDEX([8]RemainingOnBoard_RAW!AJ:AJ,MATCH('IMO 2020_Operator''s Comment'!D234,[8]RemainingOnBoard_RAW!B:B,0))," ")</f>
        <v xml:space="preserve"> </v>
      </c>
      <c r="O234" s="201" t="str">
        <f>IFERROR(INDEX([8]RemainingOnBoard_RAW!AK:AK,MATCH('IMO 2020_Operator''s Comment'!D234,[8]RemainingOnBoard_RAW!B:B,0))," ")</f>
        <v xml:space="preserve"> </v>
      </c>
      <c r="P234" s="201" t="str">
        <f>IFERROR(INDEX([8]RemainingOnBoard_RAW!AL:AL,MATCH('IMO 2020_Operator''s Comment'!D234,[8]RemainingOnBoard_RAW!B:B,0))," ")</f>
        <v xml:space="preserve"> </v>
      </c>
      <c r="Q234" s="201" t="str">
        <f>IFERROR(INDEX([8]RemainingOnBoard_RAW!AM:AM,MATCH('IMO 2020_Operator''s Comment'!D234,[8]RemainingOnBoard_RAW!B:B,0))," ")</f>
        <v xml:space="preserve"> </v>
      </c>
      <c r="R234" s="202"/>
      <c r="S234" s="203">
        <v>0.45</v>
      </c>
      <c r="T234" s="203">
        <v>0.05</v>
      </c>
      <c r="U234" s="203">
        <v>0.17499999999999999</v>
      </c>
      <c r="V234" s="203">
        <v>0.32500000000000001</v>
      </c>
      <c r="W234" s="202"/>
      <c r="X234" s="204" t="e">
        <f>INDEX([8]MR!T:T,MATCH('IMO 2020_Operator''s Comment'!E234,[8]MR!C:C,0))</f>
        <v>#N/A</v>
      </c>
      <c r="Y234" s="204" t="e">
        <f>INDEX([8]MR!U:U,MATCH('IMO 2020_Operator''s Comment'!E234,[8]MR!C:C,0))</f>
        <v>#N/A</v>
      </c>
      <c r="Z234" s="204" t="e">
        <f>INDEX([8]MR!V:V,MATCH('IMO 2020_Operator''s Comment'!E234,[8]MR!C:C,0))</f>
        <v>#N/A</v>
      </c>
      <c r="AA234" s="204" t="e">
        <f>INDEX([8]MR!W:W,MATCH('IMO 2020_Operator''s Comment'!E234,[8]MR!C:C,0))</f>
        <v>#N/A</v>
      </c>
      <c r="AB234" s="204" t="str">
        <f t="shared" si="140"/>
        <v/>
      </c>
      <c r="AC234" s="15"/>
      <c r="AD234" s="284"/>
      <c r="AE234" s="202"/>
      <c r="AF234" s="205" t="str">
        <f t="shared" si="126"/>
        <v/>
      </c>
      <c r="AG234" s="205" t="str">
        <f t="shared" si="127"/>
        <v/>
      </c>
      <c r="AH234" s="205"/>
      <c r="AI234" s="205"/>
      <c r="AJ234" s="206" t="str">
        <f t="shared" si="128"/>
        <v/>
      </c>
      <c r="AK234" s="206" t="str">
        <f t="shared" si="129"/>
        <v/>
      </c>
      <c r="AL234" s="206" t="str">
        <f t="shared" si="130"/>
        <v/>
      </c>
      <c r="AM234" s="206" t="str">
        <f t="shared" si="131"/>
        <v/>
      </c>
      <c r="AN234" s="233"/>
      <c r="AO234" s="254"/>
      <c r="AP234" s="254"/>
      <c r="AQ234" s="254"/>
      <c r="AR234" s="259"/>
      <c r="AS234" s="202"/>
      <c r="AT234" s="206" t="str">
        <f t="shared" si="132"/>
        <v/>
      </c>
      <c r="AU234" s="206" t="str">
        <f t="shared" si="133"/>
        <v/>
      </c>
      <c r="AV234" s="206" t="str">
        <f t="shared" si="134"/>
        <v/>
      </c>
      <c r="AW234" s="207" t="s">
        <v>529</v>
      </c>
      <c r="AX234" s="202"/>
      <c r="AY234" s="207" t="str">
        <f t="shared" ref="AY234:AY244" si="141">IFERROR(IF($I234+$K234-AT234&lt;0,"Okay", "High Stock"),"")</f>
        <v/>
      </c>
      <c r="AZ234" s="207" t="str">
        <f t="shared" ref="AZ234:AZ244" si="142">IFERROR(IF($I234+$K234-AU234&lt;0,"Okay", "High Stock"),"")</f>
        <v/>
      </c>
      <c r="BA234" s="207" t="str">
        <f t="shared" ref="BA234:BA244" si="143">IFERROR(IF($I234+$K234-AV234&lt;0,"Okay", "High Stock"),"")</f>
        <v/>
      </c>
      <c r="BB234" s="202"/>
      <c r="BC234" s="206" t="str">
        <f t="shared" ref="BC234:BD241" si="144">IF(IFERROR($I234+$K234-AT234,"")&lt;=0,"Safe",IFERROR($I234+$K234-AT234,""))</f>
        <v/>
      </c>
      <c r="BD234" s="206" t="str">
        <f t="shared" si="144"/>
        <v/>
      </c>
      <c r="BE234" s="206" t="str">
        <f t="shared" ref="BE234:BE241" si="145">IF(IFERROR($I234+$K234-AV234,"")&lt;=0, "Safe",IFERROR($I234+$K234-AV234,""))</f>
        <v/>
      </c>
      <c r="CH234" s="187">
        <f>INDEX('[2]Tank Cleaning Status'!$P:$P, MATCH(E234,'[2]Tank Cleaning Status'!$E:$E,0))</f>
        <v>0</v>
      </c>
      <c r="CI234" s="187">
        <f t="shared" si="122"/>
        <v>0</v>
      </c>
      <c r="CJ234" s="187">
        <f>INDEX('[2]Tank Cleaning Status'!$R:$R, MATCH(E234,'[2]Tank Cleaning Status'!$E:$E,0))</f>
        <v>0</v>
      </c>
      <c r="CK234" s="187">
        <f t="shared" si="123"/>
        <v>0</v>
      </c>
      <c r="CL234" s="187">
        <f>INDEX('[2]Tank Cleaning Status'!$T:$T, MATCH(E234,'[2]Tank Cleaning Status'!$E:$E,0))</f>
        <v>0</v>
      </c>
      <c r="CM234" s="187">
        <f t="shared" si="124"/>
        <v>0</v>
      </c>
      <c r="CN234" s="187">
        <f>INDEX('[2]Tank Cleaning Status'!$V:$V, MATCH(E234,'[2]Tank Cleaning Status'!$E:$E,0))</f>
        <v>0</v>
      </c>
      <c r="CO234" s="187">
        <f t="shared" si="125"/>
        <v>0</v>
      </c>
      <c r="CP234" s="187">
        <f>INDEX('[2]Tank Cleaning Status'!$X:$X, MATCH(E234,'[2]Tank Cleaning Status'!$E:$E,0))</f>
        <v>0</v>
      </c>
    </row>
    <row r="235" spans="1:94" x14ac:dyDescent="0.25">
      <c r="B235" s="183" t="s">
        <v>523</v>
      </c>
      <c r="C235" s="183" t="s">
        <v>670</v>
      </c>
      <c r="D235" s="183">
        <v>9298375</v>
      </c>
      <c r="E235" s="184" t="s">
        <v>145</v>
      </c>
      <c r="F235" s="184"/>
      <c r="G235" s="184" t="e">
        <f>INDEX('[5]TC IN Sheet - CONSOLIDATED'!$B:$B,MATCH(E235,'[5]TC IN Sheet - CONSOLIDATED'!$B:$B,0))</f>
        <v>#N/A</v>
      </c>
      <c r="H235" s="185">
        <f>IFERROR(INDEX([8]RemainingOnBoard_RAW!E:E,MATCH('IMO 2020_Operator''s Comment'!D235,[8]RemainingOnBoard_RAW!B:B,0)),"")</f>
        <v>43755.666666666664</v>
      </c>
      <c r="I235" s="186">
        <f>IFERROR(INDEX([8]RemainingOnBoard_RAW!G:G,MATCH('IMO 2020_Operator''s Comment'!D235,[8]RemainingOnBoard_RAW!B:B,0))," ")</f>
        <v>199.2</v>
      </c>
      <c r="J235" s="186">
        <f>IFERROR(INDEX([8]RemainingOnBoard_RAW!H:H,MATCH('IMO 2020_Operator''s Comment'!D235,[8]RemainingOnBoard_RAW!B:B,0)),"")</f>
        <v>20.100000000000001</v>
      </c>
      <c r="K235" s="186">
        <f>IFERROR(INDEX([8]RemainingOnBoard_RAW!I:I,MATCH('IMO 2020_Operator''s Comment'!D235,[8]RemainingOnBoard_RAW!B:B,0)),"")</f>
        <v>0</v>
      </c>
      <c r="L235" s="186">
        <f>IFERROR(INDEX([8]RemainingOnBoard_RAW!J:J,MATCH('IMO 2020_Operator''s Comment'!D235,[8]RemainingOnBoard_RAW!B:B,0)),"")</f>
        <v>447.7</v>
      </c>
      <c r="M235" s="186"/>
      <c r="N235" s="186">
        <f>IFERROR(INDEX([8]RemainingOnBoard_RAW!AJ:AJ,MATCH('IMO 2020_Operator''s Comment'!D235,[8]RemainingOnBoard_RAW!B:B,0))," ")</f>
        <v>901.3</v>
      </c>
      <c r="O235" s="186">
        <f>IFERROR(INDEX([8]RemainingOnBoard_RAW!AK:AK,MATCH('IMO 2020_Operator''s Comment'!D235,[8]RemainingOnBoard_RAW!B:B,0))," ")</f>
        <v>1386.99</v>
      </c>
      <c r="P235" s="186">
        <f>IFERROR(INDEX([8]RemainingOnBoard_RAW!AL:AL,MATCH('IMO 2020_Operator''s Comment'!D235,[8]RemainingOnBoard_RAW!B:B,0))," ")</f>
        <v>0</v>
      </c>
      <c r="Q235" s="186">
        <f>IFERROR(INDEX([8]RemainingOnBoard_RAW!AM:AM,MATCH('IMO 2020_Operator''s Comment'!D235,[8]RemainingOnBoard_RAW!B:B,0))," ")</f>
        <v>712.64</v>
      </c>
      <c r="R235" s="187"/>
      <c r="S235" s="188">
        <v>0.55000000000000004</v>
      </c>
      <c r="T235" s="188">
        <v>0.1</v>
      </c>
      <c r="U235" s="188">
        <v>0.15</v>
      </c>
      <c r="V235" s="188">
        <v>0.2</v>
      </c>
      <c r="W235" s="187"/>
      <c r="X235" s="189" t="e">
        <f>INDEX([8]Intermediate!L:L,MATCH('IMO 2020_Operator''s Comment'!E235,[8]Intermediate!B:B,0))</f>
        <v>#N/A</v>
      </c>
      <c r="Y235" s="189" t="e">
        <f>INDEX([8]Intermediate!M:M,MATCH('IMO 2020_Operator''s Comment'!E235,[8]Intermediate!B:B,0))</f>
        <v>#N/A</v>
      </c>
      <c r="Z235" s="189" t="e">
        <f>INDEX([8]Intermediate!N:N,MATCH('IMO 2020_Operator''s Comment'!E235,[8]Intermediate!B:B,0))</f>
        <v>#N/A</v>
      </c>
      <c r="AA235" s="189" t="e">
        <f>INDEX([8]Intermediate!O:O,MATCH('IMO 2020_Operator''s Comment'!E235,[8]Intermediate!B:B,0))</f>
        <v>#N/A</v>
      </c>
      <c r="AB235" s="189" t="str">
        <f t="shared" si="140"/>
        <v/>
      </c>
      <c r="AC235" s="15"/>
      <c r="AD235" s="283"/>
      <c r="AE235" s="187"/>
      <c r="AF235" s="190">
        <f t="shared" si="126"/>
        <v>0.30034022786269587</v>
      </c>
      <c r="AG235" s="190">
        <f t="shared" si="127"/>
        <v>0.69965977213730413</v>
      </c>
      <c r="AH235" s="190"/>
      <c r="AI235" s="190"/>
      <c r="AJ235" s="191" t="str">
        <f t="shared" si="128"/>
        <v/>
      </c>
      <c r="AK235" s="191" t="str">
        <f t="shared" si="129"/>
        <v/>
      </c>
      <c r="AL235" s="191" t="str">
        <f t="shared" si="130"/>
        <v/>
      </c>
      <c r="AM235" s="191" t="str">
        <f t="shared" si="131"/>
        <v/>
      </c>
      <c r="AN235" s="232"/>
      <c r="AO235" s="253"/>
      <c r="AP235" s="253"/>
      <c r="AQ235" s="253"/>
      <c r="AR235" s="258"/>
      <c r="AS235" s="187"/>
      <c r="AT235" s="191" t="str">
        <f t="shared" si="132"/>
        <v/>
      </c>
      <c r="AU235" s="191" t="str">
        <f t="shared" si="133"/>
        <v/>
      </c>
      <c r="AV235" s="191" t="str">
        <f t="shared" si="134"/>
        <v/>
      </c>
      <c r="AW235" s="192" t="s">
        <v>529</v>
      </c>
      <c r="AX235" s="187"/>
      <c r="AY235" s="192" t="str">
        <f t="shared" si="141"/>
        <v/>
      </c>
      <c r="AZ235" s="192" t="str">
        <f t="shared" si="142"/>
        <v/>
      </c>
      <c r="BA235" s="192" t="str">
        <f t="shared" si="143"/>
        <v/>
      </c>
      <c r="BB235" s="187"/>
      <c r="BC235" s="191" t="str">
        <f t="shared" si="144"/>
        <v/>
      </c>
      <c r="BD235" s="191" t="str">
        <f t="shared" si="144"/>
        <v/>
      </c>
      <c r="BE235" s="191" t="str">
        <f t="shared" si="145"/>
        <v/>
      </c>
      <c r="CH235" s="187">
        <f>INDEX('[2]Tank Cleaning Status'!$P:$P, MATCH(E235,'[2]Tank Cleaning Status'!$E:$E,0))</f>
        <v>0</v>
      </c>
      <c r="CI235" s="187">
        <f t="shared" si="122"/>
        <v>0</v>
      </c>
      <c r="CJ235" s="187">
        <f>INDEX('[2]Tank Cleaning Status'!$R:$R, MATCH(E235,'[2]Tank Cleaning Status'!$E:$E,0))</f>
        <v>0</v>
      </c>
      <c r="CK235" s="187">
        <f t="shared" si="123"/>
        <v>0</v>
      </c>
      <c r="CL235" s="187">
        <f>INDEX('[2]Tank Cleaning Status'!$T:$T, MATCH(E235,'[2]Tank Cleaning Status'!$E:$E,0))</f>
        <v>0</v>
      </c>
      <c r="CM235" s="187">
        <f t="shared" si="124"/>
        <v>0</v>
      </c>
      <c r="CN235" s="187">
        <f>INDEX('[2]Tank Cleaning Status'!$V:$V, MATCH(E235,'[2]Tank Cleaning Status'!$E:$E,0))</f>
        <v>0</v>
      </c>
      <c r="CO235" s="187">
        <f t="shared" si="125"/>
        <v>0</v>
      </c>
      <c r="CP235" s="187">
        <f>INDEX('[2]Tank Cleaning Status'!$X:$X, MATCH(E235,'[2]Tank Cleaning Status'!$E:$E,0))</f>
        <v>0</v>
      </c>
    </row>
    <row r="236" spans="1:94" s="187" customFormat="1" x14ac:dyDescent="0.25">
      <c r="A236" s="273"/>
      <c r="B236" s="246" t="s">
        <v>523</v>
      </c>
      <c r="C236" s="183" t="s">
        <v>383</v>
      </c>
      <c r="D236" s="183">
        <v>9365477</v>
      </c>
      <c r="E236" s="184" t="s">
        <v>257</v>
      </c>
      <c r="F236" s="184"/>
      <c r="G236" s="236"/>
      <c r="H236" s="236" t="str">
        <f>IFERROR(INDEX([8]RemainingOnBoard_RAW!E:E,MATCH('IMO 2020_Operator''s Comment'!D236,[8]RemainingOnBoard_RAW!B:B,0)),"")</f>
        <v/>
      </c>
      <c r="I236" s="186" t="str">
        <f>IFERROR(INDEX([8]RemainingOnBoard_RAW!G:G,MATCH('IMO 2020_Operator''s Comment'!D236,[8]RemainingOnBoard_RAW!B:B,0))," ")</f>
        <v xml:space="preserve"> </v>
      </c>
      <c r="J236" s="186" t="str">
        <f>IFERROR(INDEX([8]RemainingOnBoard_RAW!H:H,MATCH('IMO 2020_Operator''s Comment'!D236,[8]RemainingOnBoard_RAW!B:B,0)),"")</f>
        <v/>
      </c>
      <c r="K236" s="186" t="str">
        <f>IFERROR(INDEX([8]RemainingOnBoard_RAW!I:I,MATCH('IMO 2020_Operator''s Comment'!D236,[8]RemainingOnBoard_RAW!B:B,0)),"")</f>
        <v/>
      </c>
      <c r="L236" s="186" t="str">
        <f>IFERROR(INDEX([8]RemainingOnBoard_RAW!J:J,MATCH('IMO 2020_Operator''s Comment'!D236,[8]RemainingOnBoard_RAW!B:B,0)),"")</f>
        <v/>
      </c>
      <c r="M236" s="186"/>
      <c r="N236" s="186" t="str">
        <f>IFERROR(INDEX([8]RemainingOnBoard_RAW!AJ:AJ,MATCH('IMO 2020_Operator''s Comment'!D236,[8]RemainingOnBoard_RAW!B:B,0))," ")</f>
        <v xml:space="preserve"> </v>
      </c>
      <c r="O236" s="186" t="str">
        <f>IFERROR(INDEX([8]RemainingOnBoard_RAW!AK:AK,MATCH('IMO 2020_Operator''s Comment'!D236,[8]RemainingOnBoard_RAW!B:B,0))," ")</f>
        <v xml:space="preserve"> </v>
      </c>
      <c r="P236" s="186" t="str">
        <f>IFERROR(INDEX([8]RemainingOnBoard_RAW!AL:AL,MATCH('IMO 2020_Operator''s Comment'!D236,[8]RemainingOnBoard_RAW!B:B,0))," ")</f>
        <v xml:space="preserve"> </v>
      </c>
      <c r="Q236" s="186" t="str">
        <f>IFERROR(INDEX([8]RemainingOnBoard_RAW!AM:AM,MATCH('IMO 2020_Operator''s Comment'!D236,[8]RemainingOnBoard_RAW!B:B,0))," ")</f>
        <v xml:space="preserve"> </v>
      </c>
      <c r="S236" s="188">
        <v>0.55000000000000004</v>
      </c>
      <c r="T236" s="188">
        <v>0.1</v>
      </c>
      <c r="U236" s="188">
        <v>0.15</v>
      </c>
      <c r="V236" s="188">
        <v>0.2</v>
      </c>
      <c r="X236" s="189" t="e">
        <f>INDEX([8]Intermediate!L:L,MATCH('IMO 2020_Operator''s Comment'!E236,[8]Intermediate!B:B,0))</f>
        <v>#N/A</v>
      </c>
      <c r="Y236" s="189" t="e">
        <f>INDEX([8]Intermediate!M:M,MATCH('IMO 2020_Operator''s Comment'!E236,[8]Intermediate!B:B,0))</f>
        <v>#N/A</v>
      </c>
      <c r="Z236" s="189" t="e">
        <f>INDEX([8]Intermediate!N:N,MATCH('IMO 2020_Operator''s Comment'!E236,[8]Intermediate!B:B,0))</f>
        <v>#N/A</v>
      </c>
      <c r="AA236" s="189" t="e">
        <f>INDEX([8]Intermediate!O:O,MATCH('IMO 2020_Operator''s Comment'!E236,[8]Intermediate!B:B,0))</f>
        <v>#N/A</v>
      </c>
      <c r="AB236" s="189" t="str">
        <f t="shared" si="140"/>
        <v/>
      </c>
      <c r="AC236" s="15"/>
      <c r="AD236" s="283"/>
      <c r="AF236" s="190" t="str">
        <f t="shared" si="126"/>
        <v/>
      </c>
      <c r="AG236" s="190" t="str">
        <f t="shared" si="127"/>
        <v/>
      </c>
      <c r="AH236" s="190"/>
      <c r="AI236" s="190"/>
      <c r="AJ236" s="191" t="str">
        <f t="shared" si="128"/>
        <v/>
      </c>
      <c r="AK236" s="191" t="str">
        <f t="shared" si="129"/>
        <v/>
      </c>
      <c r="AL236" s="191" t="str">
        <f t="shared" si="130"/>
        <v/>
      </c>
      <c r="AM236" s="191" t="str">
        <f t="shared" si="131"/>
        <v/>
      </c>
      <c r="AN236" s="232"/>
      <c r="AO236" s="262"/>
      <c r="AP236" s="262"/>
      <c r="AQ236" s="262"/>
      <c r="AR236" s="267"/>
      <c r="AT236" s="191" t="str">
        <f t="shared" si="132"/>
        <v/>
      </c>
      <c r="AU236" s="191" t="str">
        <f t="shared" si="133"/>
        <v/>
      </c>
      <c r="AV236" s="191" t="str">
        <f t="shared" si="134"/>
        <v/>
      </c>
      <c r="AW236" s="192" t="s">
        <v>529</v>
      </c>
      <c r="AY236" s="192" t="str">
        <f t="shared" si="141"/>
        <v/>
      </c>
      <c r="AZ236" s="192" t="str">
        <f t="shared" si="142"/>
        <v/>
      </c>
      <c r="BA236" s="192" t="str">
        <f t="shared" si="143"/>
        <v/>
      </c>
      <c r="BC236" s="191" t="str">
        <f t="shared" si="144"/>
        <v/>
      </c>
      <c r="BD236" s="191" t="str">
        <f t="shared" si="144"/>
        <v/>
      </c>
      <c r="BE236" s="191" t="str">
        <f t="shared" si="145"/>
        <v/>
      </c>
      <c r="BH236" s="291"/>
      <c r="BI236" s="291"/>
      <c r="BJ236" s="291"/>
      <c r="BK236" s="291"/>
      <c r="BL236" s="291"/>
      <c r="BM236" s="291"/>
      <c r="BN236" s="291"/>
      <c r="BO236" s="291"/>
      <c r="BP236" s="291"/>
      <c r="BQ236" s="291"/>
      <c r="BR236" s="291"/>
      <c r="CH236" s="187">
        <f>INDEX('[2]Tank Cleaning Status'!$P:$P, MATCH(E236,'[2]Tank Cleaning Status'!$E:$E,0))</f>
        <v>0</v>
      </c>
      <c r="CI236" s="187">
        <f t="shared" si="122"/>
        <v>0</v>
      </c>
      <c r="CJ236" s="187">
        <f>INDEX('[2]Tank Cleaning Status'!$R:$R, MATCH(E236,'[2]Tank Cleaning Status'!$E:$E,0))</f>
        <v>0</v>
      </c>
      <c r="CK236" s="187">
        <f t="shared" si="123"/>
        <v>0</v>
      </c>
      <c r="CL236" s="187">
        <f>INDEX('[2]Tank Cleaning Status'!$T:$T, MATCH(E236,'[2]Tank Cleaning Status'!$E:$E,0))</f>
        <v>0</v>
      </c>
      <c r="CM236" s="187">
        <f t="shared" si="124"/>
        <v>0</v>
      </c>
      <c r="CN236" s="187">
        <f>INDEX('[2]Tank Cleaning Status'!$V:$V, MATCH(E236,'[2]Tank Cleaning Status'!$E:$E,0))</f>
        <v>0</v>
      </c>
      <c r="CO236" s="187">
        <f t="shared" si="125"/>
        <v>0</v>
      </c>
      <c r="CP236" s="187">
        <f>INDEX('[2]Tank Cleaning Status'!$X:$X, MATCH(E236,'[2]Tank Cleaning Status'!$E:$E,0))</f>
        <v>0</v>
      </c>
    </row>
    <row r="237" spans="1:94" s="187" customFormat="1" x14ac:dyDescent="0.25">
      <c r="A237" s="273"/>
      <c r="B237" s="246" t="s">
        <v>523</v>
      </c>
      <c r="C237" s="183" t="s">
        <v>383</v>
      </c>
      <c r="D237" s="183">
        <v>9365489</v>
      </c>
      <c r="E237" s="184" t="s">
        <v>258</v>
      </c>
      <c r="F237" s="184"/>
      <c r="G237" s="236"/>
      <c r="H237" s="236" t="str">
        <f>IFERROR(INDEX([8]RemainingOnBoard_RAW!E:E,MATCH('IMO 2020_Operator''s Comment'!D237,[8]RemainingOnBoard_RAW!B:B,0)),"")</f>
        <v/>
      </c>
      <c r="I237" s="186" t="str">
        <f>IFERROR(INDEX([8]RemainingOnBoard_RAW!G:G,MATCH('IMO 2020_Operator''s Comment'!D237,[8]RemainingOnBoard_RAW!B:B,0))," ")</f>
        <v xml:space="preserve"> </v>
      </c>
      <c r="J237" s="186" t="str">
        <f>IFERROR(INDEX([8]RemainingOnBoard_RAW!H:H,MATCH('IMO 2020_Operator''s Comment'!D237,[8]RemainingOnBoard_RAW!B:B,0)),"")</f>
        <v/>
      </c>
      <c r="K237" s="186" t="str">
        <f>IFERROR(INDEX([8]RemainingOnBoard_RAW!I:I,MATCH('IMO 2020_Operator''s Comment'!D237,[8]RemainingOnBoard_RAW!B:B,0)),"")</f>
        <v/>
      </c>
      <c r="L237" s="186" t="str">
        <f>IFERROR(INDEX([8]RemainingOnBoard_RAW!J:J,MATCH('IMO 2020_Operator''s Comment'!D237,[8]RemainingOnBoard_RAW!B:B,0)),"")</f>
        <v/>
      </c>
      <c r="M237" s="186"/>
      <c r="N237" s="186" t="str">
        <f>IFERROR(INDEX([8]RemainingOnBoard_RAW!AJ:AJ,MATCH('IMO 2020_Operator''s Comment'!D237,[8]RemainingOnBoard_RAW!B:B,0))," ")</f>
        <v xml:space="preserve"> </v>
      </c>
      <c r="O237" s="186" t="str">
        <f>IFERROR(INDEX([8]RemainingOnBoard_RAW!AK:AK,MATCH('IMO 2020_Operator''s Comment'!D237,[8]RemainingOnBoard_RAW!B:B,0))," ")</f>
        <v xml:space="preserve"> </v>
      </c>
      <c r="P237" s="186" t="str">
        <f>IFERROR(INDEX([8]RemainingOnBoard_RAW!AL:AL,MATCH('IMO 2020_Operator''s Comment'!D237,[8]RemainingOnBoard_RAW!B:B,0))," ")</f>
        <v xml:space="preserve"> </v>
      </c>
      <c r="Q237" s="186" t="str">
        <f>IFERROR(INDEX([8]RemainingOnBoard_RAW!AM:AM,MATCH('IMO 2020_Operator''s Comment'!D237,[8]RemainingOnBoard_RAW!B:B,0))," ")</f>
        <v xml:space="preserve"> </v>
      </c>
      <c r="S237" s="188">
        <v>0.55000000000000004</v>
      </c>
      <c r="T237" s="188">
        <v>0.1</v>
      </c>
      <c r="U237" s="188">
        <v>0.15</v>
      </c>
      <c r="V237" s="188">
        <v>0.2</v>
      </c>
      <c r="X237" s="189" t="e">
        <f>INDEX([8]Intermediate!L:L,MATCH('IMO 2020_Operator''s Comment'!E237,[8]Intermediate!B:B,0))</f>
        <v>#N/A</v>
      </c>
      <c r="Y237" s="189" t="e">
        <f>INDEX([8]Intermediate!M:M,MATCH('IMO 2020_Operator''s Comment'!E237,[8]Intermediate!B:B,0))</f>
        <v>#N/A</v>
      </c>
      <c r="Z237" s="189" t="e">
        <f>INDEX([8]Intermediate!N:N,MATCH('IMO 2020_Operator''s Comment'!E237,[8]Intermediate!B:B,0))</f>
        <v>#N/A</v>
      </c>
      <c r="AA237" s="189" t="e">
        <f>INDEX([8]Intermediate!O:O,MATCH('IMO 2020_Operator''s Comment'!E237,[8]Intermediate!B:B,0))</f>
        <v>#N/A</v>
      </c>
      <c r="AB237" s="189" t="str">
        <f t="shared" si="140"/>
        <v/>
      </c>
      <c r="AC237" s="15"/>
      <c r="AD237" s="283"/>
      <c r="AF237" s="190" t="str">
        <f t="shared" si="126"/>
        <v/>
      </c>
      <c r="AG237" s="190" t="str">
        <f t="shared" si="127"/>
        <v/>
      </c>
      <c r="AH237" s="190"/>
      <c r="AI237" s="190"/>
      <c r="AJ237" s="191" t="str">
        <f t="shared" si="128"/>
        <v/>
      </c>
      <c r="AK237" s="191" t="str">
        <f t="shared" si="129"/>
        <v/>
      </c>
      <c r="AL237" s="191" t="str">
        <f t="shared" si="130"/>
        <v/>
      </c>
      <c r="AM237" s="191" t="str">
        <f t="shared" si="131"/>
        <v/>
      </c>
      <c r="AN237" s="232"/>
      <c r="AO237" s="262"/>
      <c r="AP237" s="262"/>
      <c r="AQ237" s="262"/>
      <c r="AR237" s="267"/>
      <c r="AT237" s="191" t="str">
        <f t="shared" si="132"/>
        <v/>
      </c>
      <c r="AU237" s="191" t="str">
        <f t="shared" si="133"/>
        <v/>
      </c>
      <c r="AV237" s="191" t="str">
        <f t="shared" si="134"/>
        <v/>
      </c>
      <c r="AW237" s="192" t="s">
        <v>529</v>
      </c>
      <c r="AY237" s="192" t="str">
        <f t="shared" si="141"/>
        <v/>
      </c>
      <c r="AZ237" s="192" t="str">
        <f t="shared" si="142"/>
        <v/>
      </c>
      <c r="BA237" s="192" t="str">
        <f t="shared" si="143"/>
        <v/>
      </c>
      <c r="BC237" s="191" t="str">
        <f t="shared" si="144"/>
        <v/>
      </c>
      <c r="BD237" s="191" t="str">
        <f t="shared" si="144"/>
        <v/>
      </c>
      <c r="BE237" s="191" t="str">
        <f t="shared" si="145"/>
        <v/>
      </c>
      <c r="BH237" s="291"/>
      <c r="BI237" s="291"/>
      <c r="BJ237" s="291"/>
      <c r="BK237" s="291"/>
      <c r="BL237" s="291"/>
      <c r="BM237" s="291"/>
      <c r="BN237" s="291"/>
      <c r="BO237" s="291"/>
      <c r="BP237" s="291"/>
      <c r="BQ237" s="291"/>
      <c r="BR237" s="291"/>
      <c r="CH237" s="187">
        <f>INDEX('[2]Tank Cleaning Status'!$P:$P, MATCH(E237,'[2]Tank Cleaning Status'!$E:$E,0))</f>
        <v>0</v>
      </c>
      <c r="CI237" s="187">
        <f t="shared" si="122"/>
        <v>0</v>
      </c>
      <c r="CJ237" s="187">
        <f>INDEX('[2]Tank Cleaning Status'!$R:$R, MATCH(E237,'[2]Tank Cleaning Status'!$E:$E,0))</f>
        <v>0</v>
      </c>
      <c r="CK237" s="187">
        <f t="shared" si="123"/>
        <v>0</v>
      </c>
      <c r="CL237" s="187">
        <f>INDEX('[2]Tank Cleaning Status'!$T:$T, MATCH(E237,'[2]Tank Cleaning Status'!$E:$E,0))</f>
        <v>0</v>
      </c>
      <c r="CM237" s="187">
        <f t="shared" si="124"/>
        <v>0</v>
      </c>
      <c r="CN237" s="187">
        <f>INDEX('[2]Tank Cleaning Status'!$V:$V, MATCH(E237,'[2]Tank Cleaning Status'!$E:$E,0))</f>
        <v>0</v>
      </c>
      <c r="CO237" s="187">
        <f t="shared" si="125"/>
        <v>0</v>
      </c>
      <c r="CP237" s="187">
        <f>INDEX('[2]Tank Cleaning Status'!$X:$X, MATCH(E237,'[2]Tank Cleaning Status'!$E:$E,0))</f>
        <v>0</v>
      </c>
    </row>
    <row r="238" spans="1:94" s="187" customFormat="1" x14ac:dyDescent="0.25">
      <c r="A238" s="273"/>
      <c r="B238" s="246" t="s">
        <v>523</v>
      </c>
      <c r="C238" s="183" t="s">
        <v>391</v>
      </c>
      <c r="D238" s="183">
        <v>9473937</v>
      </c>
      <c r="E238" s="184" t="s">
        <v>314</v>
      </c>
      <c r="F238" s="184"/>
      <c r="G238" s="236"/>
      <c r="H238" s="236" t="str">
        <f>IFERROR(INDEX([8]RemainingOnBoard_RAW!E:E,MATCH('IMO 2020_Operator''s Comment'!D238,[8]RemainingOnBoard_RAW!B:B,0)),"")</f>
        <v/>
      </c>
      <c r="I238" s="186" t="str">
        <f>IFERROR(INDEX([8]RemainingOnBoard_RAW!G:G,MATCH('IMO 2020_Operator''s Comment'!D238,[8]RemainingOnBoard_RAW!B:B,0))," ")</f>
        <v xml:space="preserve"> </v>
      </c>
      <c r="J238" s="186" t="str">
        <f>IFERROR(INDEX([8]RemainingOnBoard_RAW!H:H,MATCH('IMO 2020_Operator''s Comment'!D238,[8]RemainingOnBoard_RAW!B:B,0)),"")</f>
        <v/>
      </c>
      <c r="K238" s="186" t="str">
        <f>IFERROR(INDEX([8]RemainingOnBoard_RAW!I:I,MATCH('IMO 2020_Operator''s Comment'!D238,[8]RemainingOnBoard_RAW!B:B,0)),"")</f>
        <v/>
      </c>
      <c r="L238" s="186" t="str">
        <f>IFERROR(INDEX([8]RemainingOnBoard_RAW!J:J,MATCH('IMO 2020_Operator''s Comment'!D238,[8]RemainingOnBoard_RAW!B:B,0)),"")</f>
        <v/>
      </c>
      <c r="M238" s="186"/>
      <c r="N238" s="186" t="str">
        <f>IFERROR(INDEX([8]RemainingOnBoard_RAW!AJ:AJ,MATCH('IMO 2020_Operator''s Comment'!D238,[8]RemainingOnBoard_RAW!B:B,0))," ")</f>
        <v xml:space="preserve"> </v>
      </c>
      <c r="O238" s="186" t="str">
        <f>IFERROR(INDEX([8]RemainingOnBoard_RAW!AK:AK,MATCH('IMO 2020_Operator''s Comment'!D238,[8]RemainingOnBoard_RAW!B:B,0))," ")</f>
        <v xml:space="preserve"> </v>
      </c>
      <c r="P238" s="186" t="str">
        <f>IFERROR(INDEX([8]RemainingOnBoard_RAW!AL:AL,MATCH('IMO 2020_Operator''s Comment'!D238,[8]RemainingOnBoard_RAW!B:B,0))," ")</f>
        <v xml:space="preserve"> </v>
      </c>
      <c r="Q238" s="186" t="str">
        <f>IFERROR(INDEX([8]RemainingOnBoard_RAW!AM:AM,MATCH('IMO 2020_Operator''s Comment'!D238,[8]RemainingOnBoard_RAW!B:B,0))," ")</f>
        <v xml:space="preserve"> </v>
      </c>
      <c r="S238" s="188">
        <v>0.55000000000000004</v>
      </c>
      <c r="T238" s="188">
        <v>0.1</v>
      </c>
      <c r="U238" s="188">
        <v>0.15</v>
      </c>
      <c r="V238" s="188">
        <v>0.2</v>
      </c>
      <c r="X238" s="189" t="e">
        <f>INDEX([8]Intermediate!L:L,MATCH('IMO 2020_Operator''s Comment'!E238,[8]Intermediate!B:B,0))</f>
        <v>#N/A</v>
      </c>
      <c r="Y238" s="189" t="e">
        <f>INDEX([8]Intermediate!M:M,MATCH('IMO 2020_Operator''s Comment'!E238,[8]Intermediate!B:B,0))</f>
        <v>#N/A</v>
      </c>
      <c r="Z238" s="189" t="e">
        <f>INDEX([8]Intermediate!N:N,MATCH('IMO 2020_Operator''s Comment'!E238,[8]Intermediate!B:B,0))</f>
        <v>#N/A</v>
      </c>
      <c r="AA238" s="189" t="e">
        <f>INDEX([8]Intermediate!O:O,MATCH('IMO 2020_Operator''s Comment'!E238,[8]Intermediate!B:B,0))</f>
        <v>#N/A</v>
      </c>
      <c r="AB238" s="189" t="str">
        <f t="shared" si="140"/>
        <v/>
      </c>
      <c r="AC238" s="15"/>
      <c r="AD238" s="283"/>
      <c r="AF238" s="190" t="str">
        <f t="shared" si="126"/>
        <v/>
      </c>
      <c r="AG238" s="190" t="str">
        <f t="shared" si="127"/>
        <v/>
      </c>
      <c r="AH238" s="190"/>
      <c r="AI238" s="190"/>
      <c r="AJ238" s="191" t="str">
        <f t="shared" si="128"/>
        <v/>
      </c>
      <c r="AK238" s="191" t="str">
        <f t="shared" si="129"/>
        <v/>
      </c>
      <c r="AL238" s="191" t="str">
        <f t="shared" si="130"/>
        <v/>
      </c>
      <c r="AM238" s="191" t="str">
        <f t="shared" si="131"/>
        <v/>
      </c>
      <c r="AN238" s="232"/>
      <c r="AO238" s="262"/>
      <c r="AP238" s="262"/>
      <c r="AQ238" s="262"/>
      <c r="AR238" s="267"/>
      <c r="AT238" s="191" t="str">
        <f t="shared" si="132"/>
        <v/>
      </c>
      <c r="AU238" s="191" t="str">
        <f t="shared" si="133"/>
        <v/>
      </c>
      <c r="AV238" s="191" t="str">
        <f t="shared" si="134"/>
        <v/>
      </c>
      <c r="AW238" s="192" t="s">
        <v>529</v>
      </c>
      <c r="AY238" s="192" t="str">
        <f t="shared" si="141"/>
        <v/>
      </c>
      <c r="AZ238" s="192" t="str">
        <f t="shared" si="142"/>
        <v/>
      </c>
      <c r="BA238" s="192" t="str">
        <f t="shared" si="143"/>
        <v/>
      </c>
      <c r="BC238" s="191" t="str">
        <f t="shared" si="144"/>
        <v/>
      </c>
      <c r="BD238" s="191" t="str">
        <f t="shared" si="144"/>
        <v/>
      </c>
      <c r="BE238" s="191" t="str">
        <f t="shared" si="145"/>
        <v/>
      </c>
      <c r="BH238" s="291"/>
      <c r="BI238" s="291"/>
      <c r="BJ238" s="291"/>
      <c r="BK238" s="291"/>
      <c r="BL238" s="291"/>
      <c r="BM238" s="291"/>
      <c r="BN238" s="291"/>
      <c r="BO238" s="291"/>
      <c r="BP238" s="291"/>
      <c r="BQ238" s="291"/>
      <c r="BR238" s="291"/>
      <c r="CH238" s="187">
        <f>INDEX('[2]Tank Cleaning Status'!$P:$P, MATCH(E238,'[2]Tank Cleaning Status'!$E:$E,0))</f>
        <v>0</v>
      </c>
      <c r="CI238" s="187">
        <f t="shared" si="122"/>
        <v>0</v>
      </c>
      <c r="CJ238" s="187">
        <f>INDEX('[2]Tank Cleaning Status'!$R:$R, MATCH(E238,'[2]Tank Cleaning Status'!$E:$E,0))</f>
        <v>0</v>
      </c>
      <c r="CK238" s="187">
        <f t="shared" si="123"/>
        <v>0</v>
      </c>
      <c r="CL238" s="187">
        <f>INDEX('[2]Tank Cleaning Status'!$T:$T, MATCH(E238,'[2]Tank Cleaning Status'!$E:$E,0))</f>
        <v>0</v>
      </c>
      <c r="CM238" s="187">
        <f t="shared" si="124"/>
        <v>0</v>
      </c>
      <c r="CN238" s="187">
        <f>INDEX('[2]Tank Cleaning Status'!$V:$V, MATCH(E238,'[2]Tank Cleaning Status'!$E:$E,0))</f>
        <v>0</v>
      </c>
      <c r="CO238" s="187">
        <f t="shared" si="125"/>
        <v>0</v>
      </c>
      <c r="CP238" s="187">
        <f>INDEX('[2]Tank Cleaning Status'!$X:$X, MATCH(E238,'[2]Tank Cleaning Status'!$E:$E,0))</f>
        <v>0</v>
      </c>
    </row>
    <row r="239" spans="1:94" s="187" customFormat="1" x14ac:dyDescent="0.25">
      <c r="A239" s="246"/>
      <c r="B239" s="246" t="s">
        <v>523</v>
      </c>
      <c r="C239" s="183" t="s">
        <v>383</v>
      </c>
      <c r="D239" s="183">
        <v>9312080</v>
      </c>
      <c r="E239" s="184" t="s">
        <v>256</v>
      </c>
      <c r="F239" s="184"/>
      <c r="G239" s="236"/>
      <c r="H239" s="236" t="str">
        <f>IFERROR(INDEX([8]RemainingOnBoard_RAW!U:U,MATCH('IMO 2020_Operator''s Comment'!D239,[8]RemainingOnBoard_RAW!B:B,0)),"")</f>
        <v/>
      </c>
      <c r="I239" s="186" t="str">
        <f>IFERROR(INDEX([8]RemainingOnBoard_RAW!V:V,MATCH('IMO 2020_Operator''s Comment'!D239,[8]RemainingOnBoard_RAW!B:B,0))," ")</f>
        <v xml:space="preserve"> </v>
      </c>
      <c r="J239" s="186" t="str">
        <f>IFERROR(INDEX([8]RemainingOnBoard_RAW!W:W,MATCH('IMO 2020_Operator''s Comment'!D239,[8]RemainingOnBoard_RAW!B:B,0)),"")</f>
        <v/>
      </c>
      <c r="K239" s="186" t="str">
        <f>IFERROR(INDEX([8]RemainingOnBoard_RAW!X:X,MATCH('IMO 2020_Operator''s Comment'!D239,[8]RemainingOnBoard_RAW!B:B,0)),"")</f>
        <v/>
      </c>
      <c r="L239" s="186" t="str">
        <f>IFERROR(INDEX([8]RemainingOnBoard_RAW!Y:Y,MATCH('IMO 2020_Operator''s Comment'!D239,[8]RemainingOnBoard_RAW!B:B,0)),"")</f>
        <v/>
      </c>
      <c r="M239" s="186"/>
      <c r="N239" s="186" t="str">
        <f>IFERROR(INDEX([8]RemainingOnBoard_RAW!AJ:AJ,MATCH('IMO 2020_Operator''s Comment'!D239,[8]RemainingOnBoard_RAW!B:B,0))," ")</f>
        <v xml:space="preserve"> </v>
      </c>
      <c r="O239" s="186" t="str">
        <f>IFERROR(INDEX([8]RemainingOnBoard_RAW!AK:AK,MATCH('IMO 2020_Operator''s Comment'!D239,[8]RemainingOnBoard_RAW!B:B,0))," ")</f>
        <v xml:space="preserve"> </v>
      </c>
      <c r="P239" s="186" t="str">
        <f>IFERROR(INDEX([8]RemainingOnBoard_RAW!AL:AL,MATCH('IMO 2020_Operator''s Comment'!D239,[8]RemainingOnBoard_RAW!B:B,0))," ")</f>
        <v xml:space="preserve"> </v>
      </c>
      <c r="Q239" s="186" t="str">
        <f>IFERROR(INDEX([8]RemainingOnBoard_RAW!AM:AM,MATCH('IMO 2020_Operator''s Comment'!D239,[8]RemainingOnBoard_RAW!B:B,0))," ")</f>
        <v xml:space="preserve"> </v>
      </c>
      <c r="S239" s="188">
        <v>0.55000000000000004</v>
      </c>
      <c r="T239" s="188">
        <v>0.1</v>
      </c>
      <c r="U239" s="188">
        <v>0.15</v>
      </c>
      <c r="V239" s="188">
        <v>0.2</v>
      </c>
      <c r="X239" s="189" t="e">
        <f>INDEX([8]Intermediate!L:L,MATCH('IMO 2020_Operator''s Comment'!E239,[8]Intermediate!B:B,0))</f>
        <v>#N/A</v>
      </c>
      <c r="Y239" s="189" t="e">
        <f>INDEX([8]Intermediate!M:M,MATCH('IMO 2020_Operator''s Comment'!E239,[8]Intermediate!B:B,0))</f>
        <v>#N/A</v>
      </c>
      <c r="Z239" s="189" t="e">
        <f>INDEX([8]Intermediate!N:N,MATCH('IMO 2020_Operator''s Comment'!E239,[8]Intermediate!B:B,0))</f>
        <v>#N/A</v>
      </c>
      <c r="AA239" s="189" t="e">
        <f>INDEX([8]Intermediate!O:O,MATCH('IMO 2020_Operator''s Comment'!E239,[8]Intermediate!B:B,0))</f>
        <v>#N/A</v>
      </c>
      <c r="AB239" s="189" t="str">
        <f t="shared" si="140"/>
        <v/>
      </c>
      <c r="AC239" s="189" t="str">
        <f>IFERROR(INDEX('[8]Monthly_Consumption _Trend'!R:R,MATCH('IMO 2020_Operator''s Comment'!D239,'[8]Monthly_Consumption _Trend'!D:D,0))/30,"")</f>
        <v/>
      </c>
      <c r="AD239" s="189">
        <f t="shared" ref="AD239:AD244" si="146">IFERROR(MIN(AB239,AC239),AB239)</f>
        <v>0</v>
      </c>
      <c r="AF239" s="190" t="str">
        <f t="shared" si="126"/>
        <v/>
      </c>
      <c r="AG239" s="190" t="str">
        <f t="shared" si="127"/>
        <v/>
      </c>
      <c r="AH239" s="190"/>
      <c r="AI239" s="190"/>
      <c r="AJ239" s="189">
        <f t="shared" ref="AJ239:AJ244" si="147">IFERROR($AD239*92,"")</f>
        <v>0</v>
      </c>
      <c r="AK239" s="189">
        <f t="shared" ref="AK239:AK244" si="148">IFERROR($AD239*61,"")</f>
        <v>0</v>
      </c>
      <c r="AL239" s="189">
        <f t="shared" ref="AL239:AL244" si="149">IFERROR($AD239*31,"")</f>
        <v>0</v>
      </c>
      <c r="AM239" s="189">
        <f t="shared" ref="AM239:AM244" si="150">IFERROR($AD239*15,"")</f>
        <v>0</v>
      </c>
      <c r="AN239" s="191"/>
      <c r="AO239" s="262"/>
      <c r="AP239" s="262"/>
      <c r="AQ239" s="262"/>
      <c r="AR239" s="267"/>
      <c r="AT239" s="189">
        <f t="shared" ref="AT239:AT244" si="151">IFERROR($AD239*31,"")</f>
        <v>0</v>
      </c>
      <c r="AU239" s="189">
        <f t="shared" ref="AU239:AU244" si="152">IFERROR($AD239*20,"")</f>
        <v>0</v>
      </c>
      <c r="AV239" s="189">
        <f t="shared" ref="AV239:AV244" si="153">IFERROR($AD239*15,"")</f>
        <v>0</v>
      </c>
      <c r="AW239" s="192" t="s">
        <v>529</v>
      </c>
      <c r="AY239" s="192" t="str">
        <f t="shared" si="141"/>
        <v/>
      </c>
      <c r="AZ239" s="192" t="str">
        <f t="shared" si="142"/>
        <v/>
      </c>
      <c r="BA239" s="192" t="str">
        <f t="shared" si="143"/>
        <v/>
      </c>
      <c r="BC239" s="191" t="str">
        <f t="shared" si="144"/>
        <v/>
      </c>
      <c r="BD239" s="191" t="str">
        <f t="shared" si="144"/>
        <v/>
      </c>
      <c r="BE239" s="191" t="str">
        <f t="shared" si="145"/>
        <v/>
      </c>
      <c r="BH239" s="291"/>
      <c r="BI239" s="291"/>
      <c r="BJ239" s="291"/>
      <c r="BK239" s="291"/>
      <c r="BL239" s="291"/>
      <c r="BM239" s="291"/>
      <c r="BN239" s="291"/>
      <c r="BO239" s="291"/>
      <c r="BP239" s="291"/>
      <c r="BQ239" s="291"/>
      <c r="BR239" s="291"/>
      <c r="CH239" s="187">
        <f>INDEX('[2]Tank Cleaning Status'!$P:$P, MATCH(E239,'[2]Tank Cleaning Status'!$E:$E,0))</f>
        <v>0</v>
      </c>
      <c r="CI239" s="187">
        <f t="shared" si="122"/>
        <v>0</v>
      </c>
      <c r="CJ239" s="187">
        <f>INDEX('[2]Tank Cleaning Status'!$R:$R, MATCH(E239,'[2]Tank Cleaning Status'!$E:$E,0))</f>
        <v>0</v>
      </c>
      <c r="CK239" s="187">
        <f t="shared" si="123"/>
        <v>0</v>
      </c>
      <c r="CL239" s="187">
        <f>INDEX('[2]Tank Cleaning Status'!$T:$T, MATCH(E239,'[2]Tank Cleaning Status'!$E:$E,0))</f>
        <v>0</v>
      </c>
      <c r="CM239" s="187">
        <f t="shared" si="124"/>
        <v>0</v>
      </c>
      <c r="CN239" s="187">
        <f>INDEX('[2]Tank Cleaning Status'!$V:$V, MATCH(E239,'[2]Tank Cleaning Status'!$E:$E,0))</f>
        <v>0</v>
      </c>
      <c r="CO239" s="187">
        <f t="shared" si="125"/>
        <v>0</v>
      </c>
      <c r="CP239" s="187">
        <f>INDEX('[2]Tank Cleaning Status'!$X:$X, MATCH(E239,'[2]Tank Cleaning Status'!$E:$E,0))</f>
        <v>0</v>
      </c>
    </row>
    <row r="240" spans="1:94" x14ac:dyDescent="0.25">
      <c r="A240" s="250"/>
      <c r="B240" s="250" t="s">
        <v>475</v>
      </c>
      <c r="C240" s="144" t="s">
        <v>670</v>
      </c>
      <c r="D240" s="144">
        <v>9282481</v>
      </c>
      <c r="E240" s="145" t="s">
        <v>277</v>
      </c>
      <c r="F240" s="145" t="str">
        <f>INDEX('[5]TC IN Sheet - CONSOLIDATED'!$C:$C,MATCH(E240,'[5]TC IN Sheet - CONSOLIDATED'!$B:$B,0))</f>
        <v>Union Crude Carriers 2 Limited</v>
      </c>
      <c r="G240" s="240">
        <f>INDEX('[5]TC IN Sheet - CONSOLIDATED'!$F:$F,MATCH(E240,'[5]TC IN Sheet - CONSOLIDATED'!$B:$B,0))</f>
        <v>43690</v>
      </c>
      <c r="H240" s="236" t="str">
        <f>IFERROR(INDEX([8]RemainingOnBoard_RAW!U:U,MATCH('IMO 2020_Operator''s Comment'!D240,[8]RemainingOnBoard_RAW!B:B,0)),"")</f>
        <v/>
      </c>
      <c r="I240" s="186" t="str">
        <f>IFERROR(INDEX([8]RemainingOnBoard_RAW!V:V,MATCH('IMO 2020_Operator''s Comment'!D240,[8]RemainingOnBoard_RAW!B:B,0))," ")</f>
        <v xml:space="preserve"> </v>
      </c>
      <c r="J240" s="222" t="str">
        <f>IFERROR(INDEX([8]RemainingOnBoard_RAW!W:W,MATCH('IMO 2020_Operator''s Comment'!D240,[8]RemainingOnBoard_RAW!B:B,0)),"")</f>
        <v/>
      </c>
      <c r="K240" s="222" t="str">
        <f>IFERROR(INDEX([8]RemainingOnBoard_RAW!X:X,MATCH('IMO 2020_Operator''s Comment'!D240,[8]RemainingOnBoard_RAW!B:B,0)),"")</f>
        <v/>
      </c>
      <c r="L240" s="222" t="str">
        <f>IFERROR(INDEX([8]RemainingOnBoard_RAW!Y:Y,MATCH('IMO 2020_Operator''s Comment'!D240,[8]RemainingOnBoard_RAW!B:B,0)),"")</f>
        <v/>
      </c>
      <c r="M240" s="222"/>
      <c r="N240" s="222" t="str">
        <f>IFERROR(INDEX([8]RemainingOnBoard_RAW!AJ:AJ,MATCH('IMO 2020_Operator''s Comment'!D240,[8]RemainingOnBoard_RAW!B:B,0))," ")</f>
        <v xml:space="preserve"> </v>
      </c>
      <c r="O240" s="222" t="str">
        <f>IFERROR(INDEX([8]RemainingOnBoard_RAW!AK:AK,MATCH('IMO 2020_Operator''s Comment'!D240,[8]RemainingOnBoard_RAW!B:B,0))," ")</f>
        <v xml:space="preserve"> </v>
      </c>
      <c r="P240" s="222" t="str">
        <f>IFERROR(INDEX([8]RemainingOnBoard_RAW!AL:AL,MATCH('IMO 2020_Operator''s Comment'!D240,[8]RemainingOnBoard_RAW!B:B,0))," ")</f>
        <v xml:space="preserve"> </v>
      </c>
      <c r="Q240" s="222" t="str">
        <f>IFERROR(INDEX([8]RemainingOnBoard_RAW!AM:AM,MATCH('IMO 2020_Operator''s Comment'!D240,[8]RemainingOnBoard_RAW!B:B,0))," ")</f>
        <v xml:space="preserve"> </v>
      </c>
      <c r="R240" s="223"/>
      <c r="S240" s="225">
        <v>0.5</v>
      </c>
      <c r="T240" s="225">
        <v>2.5000000000000001E-2</v>
      </c>
      <c r="U240" s="225">
        <v>0.15</v>
      </c>
      <c r="V240" s="225">
        <v>0.32500000000000001</v>
      </c>
      <c r="W240" s="223"/>
      <c r="X240" s="226">
        <f>INDEX('[8]LR2 &amp; Afra'!N:N,MATCH('IMO 2020_Operator''s Comment'!E240,'[8]LR2 &amp; Afra'!B:B,0))</f>
        <v>6.6</v>
      </c>
      <c r="Y240" s="226">
        <f>INDEX('[8]LR2 &amp; Afra'!O:O,MATCH('IMO 2020_Operator''s Comment'!E240,'[8]LR2 &amp; Afra'!B:B,0))</f>
        <v>56.6</v>
      </c>
      <c r="Z240" s="226">
        <f>INDEX('[8]LR2 &amp; Afra'!P:P,MATCH('IMO 2020_Operator''s Comment'!E240,'[8]LR2 &amp; Afra'!B:B,0))</f>
        <v>44</v>
      </c>
      <c r="AA240" s="226">
        <f>INDEX('[8]LR2 &amp; Afra'!Q:Q,MATCH('IMO 2020_Operator''s Comment'!E240,'[8]LR2 &amp; Afra'!B:B,0))</f>
        <v>51.1</v>
      </c>
      <c r="AB240" s="226">
        <f t="shared" si="140"/>
        <v>27.922499999999999</v>
      </c>
      <c r="AC240" s="226" t="str">
        <f>IFERROR(INDEX('[8]Monthly_Consumption _Trend'!R:R,MATCH('IMO 2020_Operator''s Comment'!D240,'[8]Monthly_Consumption _Trend'!D:D,0))/30,"")</f>
        <v/>
      </c>
      <c r="AD240" s="226">
        <f t="shared" si="146"/>
        <v>27.922499999999999</v>
      </c>
      <c r="AE240" s="223"/>
      <c r="AF240" s="227" t="str">
        <f t="shared" si="126"/>
        <v/>
      </c>
      <c r="AG240" s="227" t="str">
        <f t="shared" si="127"/>
        <v/>
      </c>
      <c r="AH240" s="227"/>
      <c r="AI240" s="227"/>
      <c r="AJ240" s="226">
        <f t="shared" si="147"/>
        <v>2568.87</v>
      </c>
      <c r="AK240" s="226">
        <f t="shared" si="148"/>
        <v>1703.2725</v>
      </c>
      <c r="AL240" s="226">
        <f t="shared" si="149"/>
        <v>865.59749999999997</v>
      </c>
      <c r="AM240" s="226">
        <f t="shared" si="150"/>
        <v>418.83749999999998</v>
      </c>
      <c r="AN240" s="234" t="s">
        <v>750</v>
      </c>
      <c r="AO240" s="266" t="s">
        <v>750</v>
      </c>
      <c r="AP240" s="266" t="s">
        <v>750</v>
      </c>
      <c r="AQ240" s="266" t="s">
        <v>750</v>
      </c>
      <c r="AR240" s="271"/>
      <c r="AS240" s="223"/>
      <c r="AT240" s="226">
        <f t="shared" si="151"/>
        <v>865.59749999999997</v>
      </c>
      <c r="AU240" s="226">
        <f t="shared" si="152"/>
        <v>558.45000000000005</v>
      </c>
      <c r="AV240" s="226">
        <f t="shared" si="153"/>
        <v>418.83749999999998</v>
      </c>
      <c r="AW240" s="229" t="s">
        <v>529</v>
      </c>
      <c r="AX240" s="223"/>
      <c r="AY240" s="229" t="str">
        <f t="shared" si="141"/>
        <v/>
      </c>
      <c r="AZ240" s="229" t="str">
        <f t="shared" si="142"/>
        <v/>
      </c>
      <c r="BA240" s="229" t="str">
        <f t="shared" si="143"/>
        <v/>
      </c>
      <c r="BB240" s="223"/>
      <c r="BC240" s="228" t="str">
        <f t="shared" si="144"/>
        <v/>
      </c>
      <c r="BD240" s="228" t="str">
        <f t="shared" si="144"/>
        <v/>
      </c>
      <c r="BE240" s="228" t="str">
        <f t="shared" si="145"/>
        <v/>
      </c>
      <c r="CH240" s="187">
        <f>INDEX('[2]Tank Cleaning Status'!$P:$P, MATCH(E240,'[2]Tank Cleaning Status'!$E:$E,0))</f>
        <v>0</v>
      </c>
      <c r="CI240" s="187">
        <f t="shared" si="122"/>
        <v>0</v>
      </c>
      <c r="CJ240" s="187">
        <f>INDEX('[2]Tank Cleaning Status'!$R:$R, MATCH(E240,'[2]Tank Cleaning Status'!$E:$E,0))</f>
        <v>0</v>
      </c>
      <c r="CK240" s="187">
        <f t="shared" si="123"/>
        <v>0</v>
      </c>
      <c r="CL240" s="187">
        <f>INDEX('[2]Tank Cleaning Status'!$T:$T, MATCH(E240,'[2]Tank Cleaning Status'!$E:$E,0))</f>
        <v>0</v>
      </c>
      <c r="CM240" s="187">
        <f t="shared" si="124"/>
        <v>0</v>
      </c>
      <c r="CN240" s="187">
        <f>INDEX('[2]Tank Cleaning Status'!$V:$V, MATCH(E240,'[2]Tank Cleaning Status'!$E:$E,0))</f>
        <v>0</v>
      </c>
      <c r="CO240" s="187">
        <f t="shared" si="125"/>
        <v>0</v>
      </c>
      <c r="CP240" s="187">
        <f>INDEX('[2]Tank Cleaning Status'!$X:$X, MATCH(E240,'[2]Tank Cleaning Status'!$E:$E,0))</f>
        <v>0</v>
      </c>
    </row>
    <row r="241" spans="1:94" x14ac:dyDescent="0.25">
      <c r="A241" s="248" t="str">
        <f>INDEX('[3]Handy -MR - LR2 Operators'!$H:$H,MATCH(E241,'[3]Handy -MR - LR2 Operators'!$B:$B,0))</f>
        <v xml:space="preserve"> </v>
      </c>
      <c r="B241" s="248" t="s">
        <v>429</v>
      </c>
      <c r="C241" s="137" t="s">
        <v>670</v>
      </c>
      <c r="D241" s="137">
        <v>9425526</v>
      </c>
      <c r="E241" s="140" t="s">
        <v>344</v>
      </c>
      <c r="F241" s="140" t="str">
        <f>INDEX('[5]TC IN Sheet - CONSOLIDATED'!$C:$C,MATCH(E241,'[5]TC IN Sheet - CONSOLIDATED'!$B:$B,0))</f>
        <v>Wega Navigation Corporation Limited</v>
      </c>
      <c r="G241" s="238" t="str">
        <f>INDEX('[5]TC IN Sheet - CONSOLIDATED'!$F:$F,MATCH(E241,'[5]TC IN Sheet - CONSOLIDATED'!$B:$B,0))</f>
        <v>Redelivered on 3rd Aug</v>
      </c>
      <c r="H241" s="236" t="str">
        <f>IFERROR(INDEX([8]RemainingOnBoard_RAW!U:U,MATCH('IMO 2020_Operator''s Comment'!D241,[8]RemainingOnBoard_RAW!B:B,0)),"")</f>
        <v/>
      </c>
      <c r="I241" s="186" t="str">
        <f>IFERROR(INDEX([8]RemainingOnBoard_RAW!V:V,MATCH('IMO 2020_Operator''s Comment'!D241,[8]RemainingOnBoard_RAW!B:B,0))," ")</f>
        <v xml:space="preserve"> </v>
      </c>
      <c r="J241" s="201" t="str">
        <f>IFERROR(INDEX([8]RemainingOnBoard_RAW!W:W,MATCH('IMO 2020_Operator''s Comment'!D241,[8]RemainingOnBoard_RAW!B:B,0)),"")</f>
        <v/>
      </c>
      <c r="K241" s="201" t="str">
        <f>IFERROR(INDEX([8]RemainingOnBoard_RAW!X:X,MATCH('IMO 2020_Operator''s Comment'!D241,[8]RemainingOnBoard_RAW!B:B,0)),"")</f>
        <v/>
      </c>
      <c r="L241" s="201" t="str">
        <f>IFERROR(INDEX([8]RemainingOnBoard_RAW!Y:Y,MATCH('IMO 2020_Operator''s Comment'!D241,[8]RemainingOnBoard_RAW!B:B,0)),"")</f>
        <v/>
      </c>
      <c r="M241" s="201"/>
      <c r="N241" s="201" t="str">
        <f>IFERROR(INDEX([8]RemainingOnBoard_RAW!AJ:AJ,MATCH('IMO 2020_Operator''s Comment'!D241,[8]RemainingOnBoard_RAW!B:B,0))," ")</f>
        <v xml:space="preserve"> </v>
      </c>
      <c r="O241" s="201" t="str">
        <f>IFERROR(INDEX([8]RemainingOnBoard_RAW!AK:AK,MATCH('IMO 2020_Operator''s Comment'!D241,[8]RemainingOnBoard_RAW!B:B,0))," ")</f>
        <v xml:space="preserve"> </v>
      </c>
      <c r="P241" s="201" t="str">
        <f>IFERROR(INDEX([8]RemainingOnBoard_RAW!AL:AL,MATCH('IMO 2020_Operator''s Comment'!D241,[8]RemainingOnBoard_RAW!B:B,0))," ")</f>
        <v xml:space="preserve"> </v>
      </c>
      <c r="Q241" s="201" t="str">
        <f>IFERROR(INDEX([8]RemainingOnBoard_RAW!AM:AM,MATCH('IMO 2020_Operator''s Comment'!D241,[8]RemainingOnBoard_RAW!B:B,0))," ")</f>
        <v xml:space="preserve"> </v>
      </c>
      <c r="R241" s="202"/>
      <c r="S241" s="203">
        <v>0.45</v>
      </c>
      <c r="T241" s="203">
        <v>0.05</v>
      </c>
      <c r="U241" s="203">
        <v>0.17499999999999999</v>
      </c>
      <c r="V241" s="203">
        <v>0.32500000000000001</v>
      </c>
      <c r="W241" s="202"/>
      <c r="X241" s="204">
        <f>INDEX([8]MR!T:T,MATCH('IMO 2020_Operator''s Comment'!E241,[8]MR!C:C,0))</f>
        <v>4.1369949910958095</v>
      </c>
      <c r="Y241" s="204">
        <f>INDEX([8]MR!U:U,MATCH('IMO 2020_Operator''s Comment'!E241,[8]MR!C:C,0))</f>
        <v>25.82059499109581</v>
      </c>
      <c r="Z241" s="204">
        <f>INDEX([8]MR!V:V,MATCH('IMO 2020_Operator''s Comment'!E241,[8]MR!C:C,0))</f>
        <v>23.793561686261899</v>
      </c>
      <c r="AA241" s="204">
        <f>INDEX([8]MR!W:W,MATCH('IMO 2020_Operator''s Comment'!E241,[8]MR!C:C,0))</f>
        <v>23.921933055558622</v>
      </c>
      <c r="AB241" s="204">
        <f t="shared" si="140"/>
        <v>15.091179033700289</v>
      </c>
      <c r="AC241" s="204" t="str">
        <f>IFERROR(INDEX('[8]Monthly_Consumption _Trend'!R:R,MATCH('IMO 2020_Operator''s Comment'!D241,'[8]Monthly_Consumption _Trend'!D:D,0))/30,"")</f>
        <v/>
      </c>
      <c r="AD241" s="204">
        <f t="shared" si="146"/>
        <v>15.091179033700289</v>
      </c>
      <c r="AE241" s="202"/>
      <c r="AF241" s="205" t="str">
        <f t="shared" si="126"/>
        <v/>
      </c>
      <c r="AG241" s="205" t="str">
        <f t="shared" si="127"/>
        <v/>
      </c>
      <c r="AH241" s="205"/>
      <c r="AI241" s="205"/>
      <c r="AJ241" s="204">
        <f t="shared" si="147"/>
        <v>1388.3884711004266</v>
      </c>
      <c r="AK241" s="204">
        <f t="shared" si="148"/>
        <v>920.56192105571768</v>
      </c>
      <c r="AL241" s="204">
        <f t="shared" si="149"/>
        <v>467.82655004470894</v>
      </c>
      <c r="AM241" s="204">
        <f t="shared" si="150"/>
        <v>226.36768550550434</v>
      </c>
      <c r="AN241" s="233" t="s">
        <v>750</v>
      </c>
      <c r="AO241" s="264" t="s">
        <v>750</v>
      </c>
      <c r="AP241" s="264" t="s">
        <v>750</v>
      </c>
      <c r="AQ241" s="264" t="s">
        <v>750</v>
      </c>
      <c r="AR241" s="269"/>
      <c r="AS241" s="202"/>
      <c r="AT241" s="204">
        <f t="shared" si="151"/>
        <v>467.82655004470894</v>
      </c>
      <c r="AU241" s="204">
        <f t="shared" si="152"/>
        <v>301.82358067400577</v>
      </c>
      <c r="AV241" s="204">
        <f t="shared" si="153"/>
        <v>226.36768550550434</v>
      </c>
      <c r="AW241" s="207" t="s">
        <v>529</v>
      </c>
      <c r="AX241" s="202"/>
      <c r="AY241" s="207" t="str">
        <f t="shared" si="141"/>
        <v/>
      </c>
      <c r="AZ241" s="207" t="str">
        <f t="shared" si="142"/>
        <v/>
      </c>
      <c r="BA241" s="207" t="str">
        <f t="shared" si="143"/>
        <v/>
      </c>
      <c r="BB241" s="202"/>
      <c r="BC241" s="206" t="str">
        <f t="shared" si="144"/>
        <v/>
      </c>
      <c r="BD241" s="206" t="str">
        <f t="shared" si="144"/>
        <v/>
      </c>
      <c r="BE241" s="206" t="str">
        <f t="shared" si="145"/>
        <v/>
      </c>
      <c r="CH241" s="187">
        <f>INDEX('[2]Tank Cleaning Status'!$P:$P, MATCH(E241,'[2]Tank Cleaning Status'!$E:$E,0))</f>
        <v>0</v>
      </c>
      <c r="CI241" s="187">
        <f t="shared" si="122"/>
        <v>0</v>
      </c>
      <c r="CJ241" s="187">
        <f>INDEX('[2]Tank Cleaning Status'!$R:$R, MATCH(E241,'[2]Tank Cleaning Status'!$E:$E,0))</f>
        <v>0</v>
      </c>
      <c r="CK241" s="187">
        <f t="shared" si="123"/>
        <v>0</v>
      </c>
      <c r="CL241" s="187">
        <f>INDEX('[2]Tank Cleaning Status'!$T:$T, MATCH(E241,'[2]Tank Cleaning Status'!$E:$E,0))</f>
        <v>0</v>
      </c>
      <c r="CM241" s="187">
        <f t="shared" si="124"/>
        <v>0</v>
      </c>
      <c r="CN241" s="187">
        <f>INDEX('[2]Tank Cleaning Status'!$V:$V, MATCH(E241,'[2]Tank Cleaning Status'!$E:$E,0))</f>
        <v>0</v>
      </c>
      <c r="CO241" s="187">
        <f t="shared" si="125"/>
        <v>0</v>
      </c>
      <c r="CP241" s="187">
        <f>INDEX('[2]Tank Cleaning Status'!$X:$X, MATCH(E241,'[2]Tank Cleaning Status'!$E:$E,0))</f>
        <v>0</v>
      </c>
    </row>
    <row r="242" spans="1:94" x14ac:dyDescent="0.25">
      <c r="A242" s="248" t="str">
        <f>INDEX('[3]Handy -MR - LR2 Operators'!$H:$H,MATCH(E242,'[3]Handy -MR - LR2 Operators'!$B:$B,0))</f>
        <v>RKO</v>
      </c>
      <c r="B242" s="248" t="s">
        <v>429</v>
      </c>
      <c r="C242" s="137" t="s">
        <v>670</v>
      </c>
      <c r="D242" s="137">
        <v>9788473</v>
      </c>
      <c r="E242" s="140" t="s">
        <v>464</v>
      </c>
      <c r="F242" s="140" t="str">
        <f>INDEX('[5]TC IN Sheet - CONSOLIDATED'!$C:$C,MATCH(E242,'[5]TC IN Sheet - CONSOLIDATED'!$B:$B,0))</f>
        <v>RUDOLF A. OETKER TANKER ApS &amp; CO KG</v>
      </c>
      <c r="G242" s="238">
        <f>INDEX('[5]TC IN Sheet - CONSOLIDATED'!$F:$F,MATCH(E242,'[5]TC IN Sheet - CONSOLIDATED'!$B:$B,0))</f>
        <v>43820</v>
      </c>
      <c r="H242" s="236" t="e">
        <f>INT(IFERROR(INDEX([8]RemainingOnBoard_RAW!U:U,MATCH('IMO 2020_Operator''s Comment'!D242,[8]RemainingOnBoard_RAW!B:B,0)),""))</f>
        <v>#VALUE!</v>
      </c>
      <c r="I242" s="186" t="str">
        <f>IFERROR(INDEX([8]RemainingOnBoard_RAW!V:V,MATCH('IMO 2020_Operator''s Comment'!D242,[8]RemainingOnBoard_RAW!B:B,0))," ")</f>
        <v xml:space="preserve"> </v>
      </c>
      <c r="J242" s="201" t="str">
        <f>IFERROR(INDEX([8]RemainingOnBoard_RAW!W:W,MATCH('IMO 2020_Operator''s Comment'!D242,[8]RemainingOnBoard_RAW!B:B,0)),"")</f>
        <v/>
      </c>
      <c r="K242" s="201" t="str">
        <f>IFERROR(INDEX([8]RemainingOnBoard_RAW!X:X,MATCH('IMO 2020_Operator''s Comment'!D242,[8]RemainingOnBoard_RAW!B:B,0)),"")</f>
        <v/>
      </c>
      <c r="L242" s="201" t="str">
        <f>IFERROR(INDEX([8]RemainingOnBoard_RAW!Y:Y,MATCH('IMO 2020_Operator''s Comment'!D242,[8]RemainingOnBoard_RAW!B:B,0)),"")</f>
        <v/>
      </c>
      <c r="M242" s="201"/>
      <c r="N242" s="201" t="str">
        <f>IFERROR(INDEX([8]RemainingOnBoard_RAW!AJ:AJ,MATCH('IMO 2020_Operator''s Comment'!D242,[8]RemainingOnBoard_RAW!B:B,0))," ")</f>
        <v xml:space="preserve"> </v>
      </c>
      <c r="O242" s="201" t="str">
        <f>IFERROR(INDEX([8]RemainingOnBoard_RAW!AK:AK,MATCH('IMO 2020_Operator''s Comment'!D242,[8]RemainingOnBoard_RAW!B:B,0))," ")</f>
        <v xml:space="preserve"> </v>
      </c>
      <c r="P242" s="201" t="str">
        <f>IFERROR(INDEX([8]RemainingOnBoard_RAW!AL:AL,MATCH('IMO 2020_Operator''s Comment'!D242,[8]RemainingOnBoard_RAW!B:B,0))," ")</f>
        <v xml:space="preserve"> </v>
      </c>
      <c r="Q242" s="201" t="str">
        <f>IFERROR(INDEX([8]RemainingOnBoard_RAW!AM:AM,MATCH('IMO 2020_Operator''s Comment'!D242,[8]RemainingOnBoard_RAW!B:B,0))," ")</f>
        <v xml:space="preserve"> </v>
      </c>
      <c r="R242" s="202"/>
      <c r="S242" s="203">
        <v>0.45</v>
      </c>
      <c r="T242" s="203">
        <v>0.05</v>
      </c>
      <c r="U242" s="203">
        <v>0.17499999999999999</v>
      </c>
      <c r="V242" s="203">
        <v>0.32500000000000001</v>
      </c>
      <c r="W242" s="202"/>
      <c r="X242" s="204">
        <f>INDEX([8]MR!T:T,MATCH('IMO 2020_Operator''s Comment'!E242,[8]MR!C:C,0))</f>
        <v>4.0999999999999996</v>
      </c>
      <c r="Y242" s="204">
        <f>INDEX([8]MR!U:U,MATCH('IMO 2020_Operator''s Comment'!E242,[8]MR!C:C,0))</f>
        <v>21.5</v>
      </c>
      <c r="Z242" s="204">
        <f>INDEX([8]MR!V:V,MATCH('IMO 2020_Operator''s Comment'!E242,[8]MR!C:C,0))</f>
        <v>20.5</v>
      </c>
      <c r="AA242" s="204">
        <f>INDEX([8]MR!W:W,MATCH('IMO 2020_Operator''s Comment'!E242,[8]MR!C:C,0))</f>
        <v>21</v>
      </c>
      <c r="AB242" s="204">
        <f t="shared" si="140"/>
        <v>13.3325</v>
      </c>
      <c r="AC242" s="204" t="str">
        <f>IFERROR(INDEX('[8]Monthly_Consumption _Trend'!R:R,MATCH('IMO 2020_Operator''s Comment'!D242,'[8]Monthly_Consumption _Trend'!D:D,0))/30,"")</f>
        <v/>
      </c>
      <c r="AD242" s="204">
        <f t="shared" si="146"/>
        <v>13.3325</v>
      </c>
      <c r="AE242" s="202"/>
      <c r="AF242" s="205" t="str">
        <f t="shared" si="126"/>
        <v/>
      </c>
      <c r="AG242" s="205" t="str">
        <f t="shared" si="127"/>
        <v/>
      </c>
      <c r="AH242" s="205"/>
      <c r="AI242" s="205"/>
      <c r="AJ242" s="204">
        <f t="shared" si="147"/>
        <v>1226.5899999999999</v>
      </c>
      <c r="AK242" s="204">
        <f t="shared" si="148"/>
        <v>813.28250000000003</v>
      </c>
      <c r="AL242" s="204">
        <f t="shared" si="149"/>
        <v>413.3075</v>
      </c>
      <c r="AM242" s="204">
        <f t="shared" si="150"/>
        <v>199.98749999999998</v>
      </c>
      <c r="AN242" s="206">
        <v>3</v>
      </c>
      <c r="AO242" s="264" t="s">
        <v>712</v>
      </c>
      <c r="AP242" s="264">
        <v>2</v>
      </c>
      <c r="AQ242" s="264">
        <v>2</v>
      </c>
      <c r="AR242" s="269"/>
      <c r="AS242" s="202"/>
      <c r="AT242" s="204">
        <f t="shared" si="151"/>
        <v>413.3075</v>
      </c>
      <c r="AU242" s="204">
        <f t="shared" si="152"/>
        <v>266.64999999999998</v>
      </c>
      <c r="AV242" s="204">
        <f t="shared" si="153"/>
        <v>199.98749999999998</v>
      </c>
      <c r="AW242" s="207"/>
      <c r="AX242" s="202"/>
      <c r="AY242" s="207" t="str">
        <f t="shared" si="141"/>
        <v/>
      </c>
      <c r="AZ242" s="207" t="str">
        <f t="shared" si="142"/>
        <v/>
      </c>
      <c r="BA242" s="207" t="str">
        <f t="shared" si="143"/>
        <v/>
      </c>
      <c r="BB242" s="202"/>
      <c r="BC242" s="191">
        <f t="shared" ref="BC242:BD244" si="154">IF(IFERROR($I242+$K242-AT242,0)&lt;=0,0,IFERROR($I242+$K242-AT242,0))</f>
        <v>0</v>
      </c>
      <c r="BD242" s="191">
        <f t="shared" si="154"/>
        <v>0</v>
      </c>
      <c r="BE242" s="191">
        <f t="shared" ref="BE242:BE247" si="155">IF(IFERROR($I242+$K242-AV242,0)&lt;=0, 0,IFERROR($I242+$K242-AV242,0))</f>
        <v>0</v>
      </c>
      <c r="BF242" s="206"/>
      <c r="BH242" s="288">
        <v>703</v>
      </c>
      <c r="BI242" s="288" t="s">
        <v>612</v>
      </c>
      <c r="BJ242" s="288">
        <v>319</v>
      </c>
      <c r="BK242" s="288" t="s">
        <v>612</v>
      </c>
      <c r="BL242" s="288">
        <v>0</v>
      </c>
      <c r="BM242" s="288" t="s">
        <v>612</v>
      </c>
      <c r="BN242" s="288">
        <v>0</v>
      </c>
      <c r="BO242" s="288" t="s">
        <v>612</v>
      </c>
      <c r="BP242" s="288">
        <v>0</v>
      </c>
      <c r="BQ242" s="288" t="s">
        <v>612</v>
      </c>
      <c r="BR242" s="302"/>
      <c r="CH242" s="187" t="str">
        <f>INDEX('[2]Tank Cleaning Status'!$P:$P, MATCH(E242,'[2]Tank Cleaning Status'!$E:$E,0))</f>
        <v>No</v>
      </c>
      <c r="CI242" s="187">
        <f t="shared" si="122"/>
        <v>0</v>
      </c>
      <c r="CJ242" s="187" t="str">
        <f>INDEX('[2]Tank Cleaning Status'!$R:$R, MATCH(E242,'[2]Tank Cleaning Status'!$E:$E,0))</f>
        <v>No</v>
      </c>
      <c r="CK242" s="187">
        <f t="shared" si="123"/>
        <v>0</v>
      </c>
      <c r="CL242" s="187" t="str">
        <f>INDEX('[2]Tank Cleaning Status'!$T:$T, MATCH(E242,'[2]Tank Cleaning Status'!$E:$E,0))</f>
        <v>No</v>
      </c>
      <c r="CM242" s="187">
        <f t="shared" si="124"/>
        <v>0</v>
      </c>
      <c r="CN242" s="187" t="str">
        <f>INDEX('[2]Tank Cleaning Status'!$V:$V, MATCH(E242,'[2]Tank Cleaning Status'!$E:$E,0))</f>
        <v>No</v>
      </c>
      <c r="CO242" s="187">
        <f t="shared" si="125"/>
        <v>0</v>
      </c>
      <c r="CP242" s="187" t="str">
        <f>INDEX('[2]Tank Cleaning Status'!$X:$X, MATCH(E242,'[2]Tank Cleaning Status'!$E:$E,0))</f>
        <v>No</v>
      </c>
    </row>
    <row r="243" spans="1:94" x14ac:dyDescent="0.25">
      <c r="A243" s="250" t="str">
        <f>INDEX('[3]Handy -MR - LR2 Operators'!$H:$H,MATCH(E243,'[3]Handy -MR - LR2 Operators'!$B:$B,0))</f>
        <v>VPS</v>
      </c>
      <c r="B243" s="250" t="s">
        <v>475</v>
      </c>
      <c r="C243" s="144" t="s">
        <v>670</v>
      </c>
      <c r="D243" s="144">
        <v>9437684</v>
      </c>
      <c r="E243" s="145" t="s">
        <v>169</v>
      </c>
      <c r="F243" s="145" t="str">
        <f>INDEX('[5]TC IN Sheet - CONSOLIDATED'!$C:$C,MATCH(E243,'[5]TC IN Sheet - CONSOLIDATED'!$B:$B,0))</f>
        <v>ECLIPSE LIQUIDITY INC., LIBERIA</v>
      </c>
      <c r="G243" s="240">
        <f>INDEX('[5]TC IN Sheet - CONSOLIDATED'!$F:$F,MATCH(E243,'[5]TC IN Sheet - CONSOLIDATED'!$B:$B,0))</f>
        <v>43694</v>
      </c>
      <c r="H243" s="236" t="e">
        <f>INT(IFERROR(INDEX([8]RemainingOnBoard_RAW!U:U,MATCH('IMO 2020_Operator''s Comment'!D243,[8]RemainingOnBoard_RAW!B:B,0)),""))</f>
        <v>#VALUE!</v>
      </c>
      <c r="I243" s="186" t="str">
        <f>IFERROR(INDEX([8]RemainingOnBoard_RAW!V:V,MATCH('IMO 2020_Operator''s Comment'!D243,[8]RemainingOnBoard_RAW!B:B,0))," ")</f>
        <v xml:space="preserve"> </v>
      </c>
      <c r="J243" s="222" t="str">
        <f>IFERROR(INDEX([8]RemainingOnBoard_RAW!W:W,MATCH('IMO 2020_Operator''s Comment'!D243,[8]RemainingOnBoard_RAW!B:B,0)),"")</f>
        <v/>
      </c>
      <c r="K243" s="222" t="str">
        <f>IFERROR(INDEX([8]RemainingOnBoard_RAW!X:X,MATCH('IMO 2020_Operator''s Comment'!D243,[8]RemainingOnBoard_RAW!B:B,0)),"")</f>
        <v/>
      </c>
      <c r="L243" s="222" t="str">
        <f>IFERROR(INDEX([8]RemainingOnBoard_RAW!Y:Y,MATCH('IMO 2020_Operator''s Comment'!D243,[8]RemainingOnBoard_RAW!B:B,0)),"")</f>
        <v/>
      </c>
      <c r="M243" s="222"/>
      <c r="N243" s="222" t="str">
        <f>IFERROR(INDEX([8]RemainingOnBoard_RAW!AJ:AJ,MATCH('IMO 2020_Operator''s Comment'!D243,[8]RemainingOnBoard_RAW!B:B,0))," ")</f>
        <v xml:space="preserve"> </v>
      </c>
      <c r="O243" s="222" t="str">
        <f>IFERROR(INDEX([8]RemainingOnBoard_RAW!AK:AK,MATCH('IMO 2020_Operator''s Comment'!D243,[8]RemainingOnBoard_RAW!B:B,0))," ")</f>
        <v xml:space="preserve"> </v>
      </c>
      <c r="P243" s="222" t="str">
        <f>IFERROR(INDEX([8]RemainingOnBoard_RAW!AL:AL,MATCH('IMO 2020_Operator''s Comment'!D243,[8]RemainingOnBoard_RAW!B:B,0))," ")</f>
        <v xml:space="preserve"> </v>
      </c>
      <c r="Q243" s="222" t="str">
        <f>IFERROR(INDEX([8]RemainingOnBoard_RAW!AM:AM,MATCH('IMO 2020_Operator''s Comment'!D243,[8]RemainingOnBoard_RAW!B:B,0))," ")</f>
        <v xml:space="preserve"> </v>
      </c>
      <c r="R243" s="223"/>
      <c r="S243" s="225">
        <v>0.5</v>
      </c>
      <c r="T243" s="225">
        <v>2.5000000000000001E-2</v>
      </c>
      <c r="U243" s="225">
        <v>0.15</v>
      </c>
      <c r="V243" s="225">
        <v>0.32500000000000001</v>
      </c>
      <c r="W243" s="223"/>
      <c r="X243" s="226">
        <f>INDEX('[8]LR2 &amp; Afra'!N:N,MATCH('IMO 2020_Operator''s Comment'!E243,'[8]LR2 &amp; Afra'!B:B,0))</f>
        <v>6</v>
      </c>
      <c r="Y243" s="226">
        <f>INDEX('[8]LR2 &amp; Afra'!O:O,MATCH('IMO 2020_Operator''s Comment'!E243,'[8]LR2 &amp; Afra'!B:B,0))</f>
        <v>57</v>
      </c>
      <c r="Z243" s="226">
        <f>INDEX('[8]LR2 &amp; Afra'!P:P,MATCH('IMO 2020_Operator''s Comment'!E243,'[8]LR2 &amp; Afra'!B:B,0))</f>
        <v>40.200000000000003</v>
      </c>
      <c r="AA243" s="226">
        <f>INDEX('[8]LR2 &amp; Afra'!Q:Q,MATCH('IMO 2020_Operator''s Comment'!E243,'[8]LR2 &amp; Afra'!B:B,0))</f>
        <v>46.9</v>
      </c>
      <c r="AB243" s="226">
        <f t="shared" si="140"/>
        <v>25.697499999999998</v>
      </c>
      <c r="AC243" s="226">
        <f>IFERROR(INDEX('[8]Monthly_Consumption _Trend'!R:R,MATCH('IMO 2020_Operator''s Comment'!D243,'[8]Monthly_Consumption _Trend'!D:D,0))/30,"")</f>
        <v>16.098857142857145</v>
      </c>
      <c r="AD243" s="226">
        <f t="shared" si="146"/>
        <v>16.098857142857145</v>
      </c>
      <c r="AE243" s="223"/>
      <c r="AF243" s="227" t="str">
        <f t="shared" si="126"/>
        <v/>
      </c>
      <c r="AG243" s="227" t="str">
        <f t="shared" si="127"/>
        <v/>
      </c>
      <c r="AH243" s="227"/>
      <c r="AI243" s="227"/>
      <c r="AJ243" s="226">
        <f t="shared" si="147"/>
        <v>1481.0948571428573</v>
      </c>
      <c r="AK243" s="226">
        <f t="shared" si="148"/>
        <v>982.03028571428592</v>
      </c>
      <c r="AL243" s="226">
        <f t="shared" si="149"/>
        <v>499.06457142857153</v>
      </c>
      <c r="AM243" s="226">
        <f t="shared" si="150"/>
        <v>241.48285714285717</v>
      </c>
      <c r="AN243" s="228">
        <v>3</v>
      </c>
      <c r="AO243" s="266" t="s">
        <v>717</v>
      </c>
      <c r="AP243" s="266">
        <v>1</v>
      </c>
      <c r="AQ243" s="266">
        <v>1</v>
      </c>
      <c r="AR243" s="271">
        <v>0.9</v>
      </c>
      <c r="AS243" s="223"/>
      <c r="AT243" s="226">
        <f t="shared" si="151"/>
        <v>499.06457142857153</v>
      </c>
      <c r="AU243" s="226">
        <f t="shared" si="152"/>
        <v>321.97714285714289</v>
      </c>
      <c r="AV243" s="226">
        <f t="shared" si="153"/>
        <v>241.48285714285717</v>
      </c>
      <c r="AW243" s="229" t="s">
        <v>529</v>
      </c>
      <c r="AX243" s="223"/>
      <c r="AY243" s="229" t="str">
        <f t="shared" si="141"/>
        <v/>
      </c>
      <c r="AZ243" s="229" t="str">
        <f t="shared" si="142"/>
        <v/>
      </c>
      <c r="BA243" s="229" t="str">
        <f t="shared" si="143"/>
        <v/>
      </c>
      <c r="BB243" s="223"/>
      <c r="BC243" s="191">
        <f t="shared" si="154"/>
        <v>0</v>
      </c>
      <c r="BD243" s="191">
        <f t="shared" si="154"/>
        <v>0</v>
      </c>
      <c r="BE243" s="191">
        <f t="shared" si="155"/>
        <v>0</v>
      </c>
      <c r="BF243" s="228"/>
      <c r="BH243" s="290">
        <v>800</v>
      </c>
      <c r="BI243" s="290" t="s">
        <v>612</v>
      </c>
      <c r="BJ243" s="290">
        <v>600</v>
      </c>
      <c r="BK243" s="290" t="s">
        <v>612</v>
      </c>
      <c r="BL243" s="290">
        <v>0</v>
      </c>
      <c r="BM243" s="290" t="s">
        <v>612</v>
      </c>
      <c r="BN243" s="290">
        <v>0</v>
      </c>
      <c r="BO243" s="290" t="s">
        <v>612</v>
      </c>
      <c r="BP243" s="290">
        <v>0</v>
      </c>
      <c r="BQ243" s="290" t="s">
        <v>612</v>
      </c>
      <c r="BR243" s="303"/>
      <c r="CH243" s="187" t="str">
        <f>INDEX('[2]Tank Cleaning Status'!$P:$P, MATCH(E243,'[2]Tank Cleaning Status'!$E:$E,0))</f>
        <v>No</v>
      </c>
      <c r="CI243" s="187">
        <f t="shared" si="122"/>
        <v>0</v>
      </c>
      <c r="CJ243" s="187" t="str">
        <f>INDEX('[2]Tank Cleaning Status'!$R:$R, MATCH(E243,'[2]Tank Cleaning Status'!$E:$E,0))</f>
        <v>No</v>
      </c>
      <c r="CK243" s="187">
        <f t="shared" si="123"/>
        <v>0</v>
      </c>
      <c r="CL243" s="187" t="str">
        <f>INDEX('[2]Tank Cleaning Status'!$T:$T, MATCH(E243,'[2]Tank Cleaning Status'!$E:$E,0))</f>
        <v>No</v>
      </c>
      <c r="CM243" s="187">
        <f t="shared" si="124"/>
        <v>0</v>
      </c>
      <c r="CN243" s="187" t="str">
        <f>INDEX('[2]Tank Cleaning Status'!$V:$V, MATCH(E243,'[2]Tank Cleaning Status'!$E:$E,0))</f>
        <v>No</v>
      </c>
      <c r="CO243" s="187">
        <f t="shared" si="125"/>
        <v>0</v>
      </c>
      <c r="CP243" s="187" t="str">
        <f>INDEX('[2]Tank Cleaning Status'!$X:$X, MATCH(E243,'[2]Tank Cleaning Status'!$E:$E,0))</f>
        <v>No</v>
      </c>
    </row>
    <row r="244" spans="1:94" x14ac:dyDescent="0.25">
      <c r="A244" s="248" t="str">
        <f>INDEX('[3]Handy -MR - LR2 Operators'!$H:$H,MATCH(E244,'[3]Handy -MR - LR2 Operators'!$B:$B,0))</f>
        <v>DKU</v>
      </c>
      <c r="B244" s="248" t="s">
        <v>429</v>
      </c>
      <c r="C244" s="137" t="s">
        <v>670</v>
      </c>
      <c r="D244" s="137">
        <v>9718430</v>
      </c>
      <c r="E244" s="140" t="s">
        <v>303</v>
      </c>
      <c r="F244" s="140" t="str">
        <f>INDEX('[5]TC IN Sheet - CONSOLIDATED'!$C:$C,MATCH(E244,'[5]TC IN Sheet - CONSOLIDATED'!$B:$B,0))</f>
        <v>Shell Tankers Singapore Private Limited</v>
      </c>
      <c r="G244" s="238">
        <f>INDEX('[5]TC IN Sheet - CONSOLIDATED'!$F:$F,MATCH(E244,'[5]TC IN Sheet - CONSOLIDATED'!$B:$B,0))</f>
        <v>43731</v>
      </c>
      <c r="H244" s="236" t="e">
        <f>INT(IFERROR(INDEX([8]RemainingOnBoard_RAW!U:U,MATCH('IMO 2020_Operator''s Comment'!D244,[8]RemainingOnBoard_RAW!B:B,0)),""))</f>
        <v>#VALUE!</v>
      </c>
      <c r="I244" s="186" t="str">
        <f>IFERROR(INDEX([8]RemainingOnBoard_RAW!V:V,MATCH('IMO 2020_Operator''s Comment'!D244,[8]RemainingOnBoard_RAW!B:B,0))," ")</f>
        <v xml:space="preserve"> </v>
      </c>
      <c r="J244" s="201" t="str">
        <f>IFERROR(INDEX([8]RemainingOnBoard_RAW!W:W,MATCH('IMO 2020_Operator''s Comment'!D244,[8]RemainingOnBoard_RAW!B:B,0)),"")</f>
        <v/>
      </c>
      <c r="K244" s="201" t="str">
        <f>IFERROR(INDEX([8]RemainingOnBoard_RAW!X:X,MATCH('IMO 2020_Operator''s Comment'!D244,[8]RemainingOnBoard_RAW!B:B,0)),"")</f>
        <v/>
      </c>
      <c r="L244" s="201" t="str">
        <f>IFERROR(INDEX([8]RemainingOnBoard_RAW!Y:Y,MATCH('IMO 2020_Operator''s Comment'!D244,[8]RemainingOnBoard_RAW!B:B,0)),"")</f>
        <v/>
      </c>
      <c r="M244" s="201"/>
      <c r="N244" s="201" t="str">
        <f>IFERROR(INDEX([8]RemainingOnBoard_RAW!AJ:AJ,MATCH('IMO 2020_Operator''s Comment'!D244,[8]RemainingOnBoard_RAW!B:B,0))," ")</f>
        <v xml:space="preserve"> </v>
      </c>
      <c r="O244" s="201" t="str">
        <f>IFERROR(INDEX([8]RemainingOnBoard_RAW!AK:AK,MATCH('IMO 2020_Operator''s Comment'!D244,[8]RemainingOnBoard_RAW!B:B,0))," ")</f>
        <v xml:space="preserve"> </v>
      </c>
      <c r="P244" s="201" t="str">
        <f>IFERROR(INDEX([8]RemainingOnBoard_RAW!AL:AL,MATCH('IMO 2020_Operator''s Comment'!D244,[8]RemainingOnBoard_RAW!B:B,0))," ")</f>
        <v xml:space="preserve"> </v>
      </c>
      <c r="Q244" s="201" t="str">
        <f>IFERROR(INDEX([8]RemainingOnBoard_RAW!AM:AM,MATCH('IMO 2020_Operator''s Comment'!D244,[8]RemainingOnBoard_RAW!B:B,0))," ")</f>
        <v xml:space="preserve"> </v>
      </c>
      <c r="R244" s="202"/>
      <c r="S244" s="203">
        <v>0.45</v>
      </c>
      <c r="T244" s="203">
        <v>0.05</v>
      </c>
      <c r="U244" s="203">
        <v>0.17499999999999999</v>
      </c>
      <c r="V244" s="203">
        <v>0.32500000000000001</v>
      </c>
      <c r="W244" s="202"/>
      <c r="X244" s="204">
        <f>INDEX([8]MR!T:T,MATCH('IMO 2020_Operator''s Comment'!E244,[8]MR!C:C,0))</f>
        <v>3.613172023952842</v>
      </c>
      <c r="Y244" s="204">
        <f>INDEX([8]MR!U:U,MATCH('IMO 2020_Operator''s Comment'!E244,[8]MR!C:C,0))</f>
        <v>21.023465023952845</v>
      </c>
      <c r="Z244" s="204">
        <f>INDEX([8]MR!V:V,MATCH('IMO 2020_Operator''s Comment'!E244,[8]MR!C:C,0))</f>
        <v>23.326122159436281</v>
      </c>
      <c r="AA244" s="204">
        <f>INDEX([8]MR!W:W,MATCH('IMO 2020_Operator''s Comment'!E244,[8]MR!C:C,0))</f>
        <v>24.196301998464772</v>
      </c>
      <c r="AB244" s="204">
        <f t="shared" si="140"/>
        <v>14.622970189378822</v>
      </c>
      <c r="AC244" s="204">
        <f>IFERROR(INDEX('[8]Monthly_Consumption _Trend'!R:R,MATCH('IMO 2020_Operator''s Comment'!D244,'[8]Monthly_Consumption _Trend'!D:D,0))/30,"")</f>
        <v>4.2166666666666668</v>
      </c>
      <c r="AD244" s="204">
        <f t="shared" si="146"/>
        <v>4.2166666666666668</v>
      </c>
      <c r="AE244" s="202"/>
      <c r="AF244" s="205" t="str">
        <f t="shared" si="126"/>
        <v/>
      </c>
      <c r="AG244" s="205" t="str">
        <f t="shared" si="127"/>
        <v/>
      </c>
      <c r="AH244" s="205"/>
      <c r="AI244" s="205"/>
      <c r="AJ244" s="204">
        <f t="shared" si="147"/>
        <v>387.93333333333334</v>
      </c>
      <c r="AK244" s="204">
        <f t="shared" si="148"/>
        <v>257.2166666666667</v>
      </c>
      <c r="AL244" s="204">
        <f t="shared" si="149"/>
        <v>130.71666666666667</v>
      </c>
      <c r="AM244" s="204">
        <f t="shared" si="150"/>
        <v>63.25</v>
      </c>
      <c r="AN244" s="206">
        <v>3</v>
      </c>
      <c r="AO244" s="264" t="s">
        <v>697</v>
      </c>
      <c r="AP244" s="264">
        <v>3</v>
      </c>
      <c r="AQ244" s="264">
        <v>1</v>
      </c>
      <c r="AR244" s="269"/>
      <c r="AS244" s="202"/>
      <c r="AT244" s="204">
        <f t="shared" si="151"/>
        <v>130.71666666666667</v>
      </c>
      <c r="AU244" s="204">
        <f t="shared" si="152"/>
        <v>84.333333333333343</v>
      </c>
      <c r="AV244" s="204">
        <f t="shared" si="153"/>
        <v>63.25</v>
      </c>
      <c r="AW244" s="207"/>
      <c r="AX244" s="202"/>
      <c r="AY244" s="207" t="str">
        <f t="shared" si="141"/>
        <v/>
      </c>
      <c r="AZ244" s="207" t="str">
        <f t="shared" si="142"/>
        <v/>
      </c>
      <c r="BA244" s="207" t="str">
        <f t="shared" si="143"/>
        <v/>
      </c>
      <c r="BB244" s="202"/>
      <c r="BC244" s="191">
        <f t="shared" si="154"/>
        <v>0</v>
      </c>
      <c r="BD244" s="191">
        <f t="shared" si="154"/>
        <v>0</v>
      </c>
      <c r="BE244" s="191">
        <f t="shared" si="155"/>
        <v>0</v>
      </c>
      <c r="BF244" s="206"/>
      <c r="BH244" s="288">
        <v>400</v>
      </c>
      <c r="BI244" s="288" t="s">
        <v>612</v>
      </c>
      <c r="BJ244" s="288">
        <v>220</v>
      </c>
      <c r="BK244" s="288" t="s">
        <v>612</v>
      </c>
      <c r="BL244" s="288">
        <v>0</v>
      </c>
      <c r="BM244" s="288" t="s">
        <v>612</v>
      </c>
      <c r="BN244" s="288">
        <v>0</v>
      </c>
      <c r="BO244" s="288" t="s">
        <v>612</v>
      </c>
      <c r="BP244" s="288">
        <v>0</v>
      </c>
      <c r="BQ244" s="288" t="s">
        <v>612</v>
      </c>
      <c r="BR244" s="302"/>
      <c r="CH244" s="187" t="str">
        <f>INDEX('[2]Tank Cleaning Status'!$P:$P, MATCH(E244,'[2]Tank Cleaning Status'!$E:$E,0))</f>
        <v>No</v>
      </c>
      <c r="CI244" s="187">
        <f t="shared" si="122"/>
        <v>0</v>
      </c>
      <c r="CJ244" s="187" t="str">
        <f>INDEX('[2]Tank Cleaning Status'!$R:$R, MATCH(E244,'[2]Tank Cleaning Status'!$E:$E,0))</f>
        <v>No</v>
      </c>
      <c r="CK244" s="187">
        <f t="shared" si="123"/>
        <v>0</v>
      </c>
      <c r="CL244" s="187" t="str">
        <f>INDEX('[2]Tank Cleaning Status'!$T:$T, MATCH(E244,'[2]Tank Cleaning Status'!$E:$E,0))</f>
        <v>No</v>
      </c>
      <c r="CM244" s="187">
        <f t="shared" si="124"/>
        <v>0</v>
      </c>
      <c r="CN244" s="187" t="str">
        <f>INDEX('[2]Tank Cleaning Status'!$V:$V, MATCH(E244,'[2]Tank Cleaning Status'!$E:$E,0))</f>
        <v>No</v>
      </c>
      <c r="CO244" s="187">
        <f t="shared" si="125"/>
        <v>0</v>
      </c>
      <c r="CP244" s="187" t="str">
        <f>INDEX('[2]Tank Cleaning Status'!$X:$X, MATCH(E244,'[2]Tank Cleaning Status'!$E:$E,0))</f>
        <v>No</v>
      </c>
    </row>
    <row r="245" spans="1:94" x14ac:dyDescent="0.25">
      <c r="A245" s="247">
        <f>INDEX('[4]Handy -MR - LR2 Operators'!$H:$H,MATCH(E245,'[4]Handy -MR - LR2 Operators'!$B:$B,0))</f>
        <v>0</v>
      </c>
      <c r="B245" s="247" t="s">
        <v>393</v>
      </c>
      <c r="C245" s="247" t="s">
        <v>671</v>
      </c>
      <c r="D245" s="98">
        <v>9298820</v>
      </c>
      <c r="E245" s="139" t="s">
        <v>729</v>
      </c>
      <c r="F245" s="139" t="str">
        <f>INDEX('[6]TC Out - CONSOLIDATED'!$D:$D,MATCH(E245,'[6]TC Out - CONSOLIDATED'!$B:$B,0))</f>
        <v>P.T.T. PLC, Bangkok, Thailand</v>
      </c>
      <c r="G245" s="11">
        <v>43792</v>
      </c>
      <c r="H245" s="236" t="str">
        <f>IFERROR(INDEX(RemainingOnBoard_RAW!U:U,MATCH('IMO 2020_Operator''s Comment'!D245,RemainingOnBoard_RAW!B:B,0))," ")</f>
        <v xml:space="preserve"> </v>
      </c>
      <c r="I245" s="186" t="str">
        <f>IFERROR(INDEX(RemainingOnBoard_RAW!V:V,MATCH('IMO 2020_Operator''s Comment'!D245,RemainingOnBoard_RAW!B:B,0))," ")</f>
        <v xml:space="preserve"> </v>
      </c>
      <c r="J245" s="186" t="str">
        <f>IFERROR(INDEX(RemainingOnBoard_RAW!W:W,MATCH('IMO 2020_Operator''s Comment'!D245,RemainingOnBoard_RAW!B:B,0)),"")</f>
        <v/>
      </c>
      <c r="K245" s="186" t="str">
        <f>IFERROR(INDEX(RemainingOnBoard_RAW!X:X,MATCH('IMO 2020_Operator''s Comment'!D245,RemainingOnBoard_RAW!B:B,0)),"")</f>
        <v/>
      </c>
      <c r="L245" s="186" t="str">
        <f>IFERROR(INDEX(RemainingOnBoard_RAW!Y:Y,MATCH('IMO 2020_Operator''s Comment'!D245,RemainingOnBoard_RAW!B:B,0)),"")</f>
        <v/>
      </c>
      <c r="M245" s="193"/>
      <c r="N245" s="193" t="str">
        <f>IFERROR(INDEX(RemainingOnBoard_RAW!AJ:AJ,MATCH('IMO 2020_Operator''s Comment'!D245,RemainingOnBoard_RAW!B:B,0))," ")</f>
        <v xml:space="preserve"> </v>
      </c>
      <c r="O245" s="193" t="str">
        <f>IFERROR(INDEX(RemainingOnBoard_RAW!AK:AK,MATCH('IMO 2020_Operator''s Comment'!D245,RemainingOnBoard_RAW!B:B,0))," ")</f>
        <v xml:space="preserve"> </v>
      </c>
      <c r="P245" s="193" t="str">
        <f>IFERROR(INDEX(RemainingOnBoard_RAW!AL:AL,MATCH('IMO 2020_Operator''s Comment'!D245,RemainingOnBoard_RAW!B:B,0))," ")</f>
        <v xml:space="preserve"> </v>
      </c>
      <c r="Q245" s="193" t="str">
        <f>IFERROR(INDEX(RemainingOnBoard_RAW!AM:AM,MATCH('IMO 2020_Operator''s Comment'!D245,RemainingOnBoard_RAW!B:B,0))," ")</f>
        <v xml:space="preserve"> </v>
      </c>
      <c r="S245" s="195">
        <v>0.45</v>
      </c>
      <c r="T245" s="195">
        <v>0.05</v>
      </c>
      <c r="U245" s="195">
        <v>0.17499999999999999</v>
      </c>
      <c r="V245" s="195">
        <v>0.32500000000000001</v>
      </c>
      <c r="X245" s="15" t="str">
        <f>IFERROR(INDEX('[7]Apr-2019'!$F:$F,MATCH(D245,'[7]Apr-2019'!$D:$D,0)),"")</f>
        <v/>
      </c>
      <c r="Y245" s="15" t="str">
        <f>IFERROR(INDEX('[7]Apr-2019'!$G:$G,MATCH(D245,'[7]Apr-2019'!$D:$D,0)),"")</f>
        <v/>
      </c>
      <c r="Z245" s="15" t="str">
        <f>IFERROR(INDEX('[7]Apr-2019'!$H:$H,MATCH(D245,'[7]Apr-2019'!$D:$D,0)),"")</f>
        <v/>
      </c>
      <c r="AA245" s="15" t="str">
        <f>IFERROR(INDEX('[7]Apr-2019'!$I:$I,MATCH(D245,'[7]Apr-2019'!$D:$D,0)),"")</f>
        <v/>
      </c>
      <c r="AB245" s="15"/>
      <c r="AC245" s="15" t="e">
        <f>INDEX('Monthly_Consumption _Trend'!R:R,MATCH('IMO 2020_Operator''s Comment'!D245,'Monthly_Consumption _Trend'!D:D,0))/30</f>
        <v>#N/A</v>
      </c>
      <c r="AD245" s="15">
        <f>IFERROR(MIN(AB245,AC245),AB245)</f>
        <v>0</v>
      </c>
      <c r="AF245" s="30" t="str">
        <f>IFERROR(N245/SUM(N245:Q245), "")</f>
        <v/>
      </c>
      <c r="AG245" s="30" t="str">
        <f>IFERROR(1-AF245,"")</f>
        <v/>
      </c>
      <c r="AH245" s="30" t="s">
        <v>766</v>
      </c>
      <c r="AI245" s="30"/>
      <c r="AJ245" s="15">
        <f>IFERROR($AD245*92,"")</f>
        <v>0</v>
      </c>
      <c r="AK245" s="15">
        <f>IFERROR($AD245*61,"")</f>
        <v>0</v>
      </c>
      <c r="AL245" s="15">
        <f>IFERROR($AD245*31,"")</f>
        <v>0</v>
      </c>
      <c r="AM245" s="15">
        <f>IFERROR($AD245*15,"")</f>
        <v>0</v>
      </c>
      <c r="AN245" s="304"/>
      <c r="AO245" s="263"/>
      <c r="AP245" s="263"/>
      <c r="AQ245" s="263"/>
      <c r="AR245" s="268"/>
      <c r="AT245" s="196">
        <f>IFERROR($AD245*31,"")</f>
        <v>0</v>
      </c>
      <c r="AU245" s="196">
        <f>IFERROR($AD245*20,"")</f>
        <v>0</v>
      </c>
      <c r="AV245" s="196">
        <f>IFERROR($AD245*15,"")</f>
        <v>0</v>
      </c>
      <c r="AW245" s="199" t="s">
        <v>529</v>
      </c>
      <c r="AY245" s="12" t="str">
        <f>IF(IFERROR($I245+$K245-AT245,"")&lt;0,"Okay", "High Stock")</f>
        <v>High Stock</v>
      </c>
      <c r="AZ245" s="12" t="str">
        <f>IF(IFERROR($I245+$K245-AU245,"")&lt;0,"Okay","High Stock")</f>
        <v>High Stock</v>
      </c>
      <c r="BA245" s="12" t="str">
        <f>IF(IFERROR($I245+$K245-AV245,"")&lt;0,"Okay","High Stock")</f>
        <v>High Stock</v>
      </c>
      <c r="BC245" s="191">
        <f t="shared" ref="BC245:BD247" si="156">IF(IFERROR($I245+$K245-AT245,0)&lt;=0,0,IFERROR($I245+$K245-AT245,0))</f>
        <v>0</v>
      </c>
      <c r="BD245" s="191">
        <f t="shared" si="156"/>
        <v>0</v>
      </c>
      <c r="BE245" s="191">
        <f t="shared" si="155"/>
        <v>0</v>
      </c>
      <c r="BF245" s="19"/>
      <c r="BH245" s="287"/>
      <c r="BI245" s="286"/>
      <c r="BJ245" s="287"/>
      <c r="BK245" s="286"/>
      <c r="BL245" s="287"/>
      <c r="BM245" s="286"/>
      <c r="BN245" s="287"/>
      <c r="BO245" s="286"/>
      <c r="BP245" s="287"/>
      <c r="BQ245" s="287"/>
      <c r="BR245" s="287"/>
      <c r="BS245" s="287"/>
      <c r="BT245" s="286"/>
      <c r="BU245" s="287"/>
      <c r="BV245" s="287"/>
      <c r="BX245" s="287"/>
      <c r="BY245" s="286"/>
      <c r="BZ245" s="287"/>
      <c r="CA245" s="287"/>
      <c r="CB245" s="287"/>
      <c r="CC245" s="287"/>
      <c r="CH245" s="187">
        <f>INDEX('[2]Tank Cleaning Status'!$P:$P, MATCH(E245,'[2]Tank Cleaning Status'!$E:$E,0))</f>
        <v>0</v>
      </c>
      <c r="CI245" s="187">
        <f t="shared" si="122"/>
        <v>0</v>
      </c>
      <c r="CJ245" s="187">
        <f>INDEX('[2]Tank Cleaning Status'!$R:$R, MATCH(E245,'[2]Tank Cleaning Status'!$E:$E,0))</f>
        <v>0</v>
      </c>
      <c r="CK245" s="187">
        <f t="shared" si="123"/>
        <v>0</v>
      </c>
      <c r="CL245" s="187">
        <f>INDEX('[2]Tank Cleaning Status'!$T:$T, MATCH(E245,'[2]Tank Cleaning Status'!$E:$E,0))</f>
        <v>0</v>
      </c>
      <c r="CM245" s="187">
        <f t="shared" si="124"/>
        <v>0</v>
      </c>
      <c r="CN245" s="187">
        <f>INDEX('[2]Tank Cleaning Status'!$V:$V, MATCH(E245,'[2]Tank Cleaning Status'!$E:$E,0))</f>
        <v>0</v>
      </c>
      <c r="CO245" s="187">
        <f t="shared" si="125"/>
        <v>0</v>
      </c>
      <c r="CP245" s="187">
        <f>INDEX('[2]Tank Cleaning Status'!$X:$X, MATCH(E245,'[2]Tank Cleaning Status'!$E:$E,0))</f>
        <v>0</v>
      </c>
    </row>
    <row r="246" spans="1:94" s="202" customFormat="1" x14ac:dyDescent="0.25">
      <c r="A246" s="248">
        <f>INDEX('[4]Handy -MR - LR2 Operators'!$H:$H,MATCH(E246,'[4]Handy -MR - LR2 Operators'!$B:$B,0))</f>
        <v>0</v>
      </c>
      <c r="B246" s="248" t="s">
        <v>429</v>
      </c>
      <c r="C246" s="137" t="s">
        <v>645</v>
      </c>
      <c r="D246" s="137">
        <v>9347310</v>
      </c>
      <c r="E246" s="140" t="s">
        <v>646</v>
      </c>
      <c r="F246" s="140"/>
      <c r="G246" s="238"/>
      <c r="H246" s="236" t="str">
        <f>IFERROR(INDEX(RemainingOnBoard_RAW!U:U,MATCH('IMO 2020_Operator''s Comment'!D246,RemainingOnBoard_RAW!B:B,0))," ")</f>
        <v xml:space="preserve"> </v>
      </c>
      <c r="I246" s="186" t="str">
        <f>IFERROR(INDEX(RemainingOnBoard_RAW!V:V,MATCH('IMO 2020_Operator''s Comment'!D246,RemainingOnBoard_RAW!B:B,0))," ")</f>
        <v xml:space="preserve"> </v>
      </c>
      <c r="J246" s="201" t="str">
        <f>IFERROR(INDEX(RemainingOnBoard_RAW!W:W,MATCH('IMO 2020_Operator''s Comment'!D246,RemainingOnBoard_RAW!B:B,0)),"")</f>
        <v/>
      </c>
      <c r="K246" s="201" t="str">
        <f>IFERROR(INDEX(RemainingOnBoard_RAW!X:X,MATCH('IMO 2020_Operator''s Comment'!D246,RemainingOnBoard_RAW!B:B,0)),"")</f>
        <v/>
      </c>
      <c r="L246" s="201" t="str">
        <f>IFERROR(INDEX(RemainingOnBoard_RAW!Y:Y,MATCH('IMO 2020_Operator''s Comment'!D246,RemainingOnBoard_RAW!B:B,0)),"")</f>
        <v/>
      </c>
      <c r="M246" s="201"/>
      <c r="N246" s="201" t="str">
        <f>IFERROR(INDEX(RemainingOnBoard_RAW!AJ:AJ,MATCH('IMO 2020_Operator''s Comment'!D246,RemainingOnBoard_RAW!B:B,0))," ")</f>
        <v xml:space="preserve"> </v>
      </c>
      <c r="O246" s="201" t="str">
        <f>IFERROR(INDEX(RemainingOnBoard_RAW!AK:AK,MATCH('IMO 2020_Operator''s Comment'!D246,RemainingOnBoard_RAW!B:B,0))," ")</f>
        <v xml:space="preserve"> </v>
      </c>
      <c r="P246" s="201" t="str">
        <f>IFERROR(INDEX(RemainingOnBoard_RAW!AL:AL,MATCH('IMO 2020_Operator''s Comment'!D246,RemainingOnBoard_RAW!B:B,0))," ")</f>
        <v xml:space="preserve"> </v>
      </c>
      <c r="Q246" s="201" t="str">
        <f>IFERROR(INDEX(RemainingOnBoard_RAW!AM:AM,MATCH('IMO 2020_Operator''s Comment'!D246,RemainingOnBoard_RAW!B:B,0))," ")</f>
        <v xml:space="preserve"> </v>
      </c>
      <c r="S246" s="203">
        <v>0.45</v>
      </c>
      <c r="T246" s="203">
        <v>0.05</v>
      </c>
      <c r="U246" s="203">
        <v>0.17499999999999999</v>
      </c>
      <c r="V246" s="203">
        <v>0.32500000000000001</v>
      </c>
      <c r="X246" s="204">
        <f>INDEX(MR!T:T,MATCH('IMO 2020_Operator''s Comment'!E246,MR!C:C,0))</f>
        <v>5</v>
      </c>
      <c r="Y246" s="204">
        <f>INDEX(MR!U:U,MATCH('IMO 2020_Operator''s Comment'!E246,MR!C:C,0))</f>
        <v>25</v>
      </c>
      <c r="Z246" s="204">
        <f>INDEX(MR!V:V,MATCH('IMO 2020_Operator''s Comment'!E246,MR!C:C,0))</f>
        <v>25.6</v>
      </c>
      <c r="AA246" s="204">
        <f>INDEX(MR!W:W,MATCH('IMO 2020_Operator''s Comment'!E246,MR!C:C,0))</f>
        <v>26</v>
      </c>
      <c r="AB246" s="204">
        <f>IFERROR(SUMPRODUCT(S246:V246,X246:AA246),"")</f>
        <v>16.43</v>
      </c>
      <c r="AC246" s="204" t="str">
        <f>IFERROR(INDEX('Monthly_Consumption _Trend'!R:R,MATCH('IMO 2020_Operator''s Comment'!D246,'Monthly_Consumption _Trend'!D:D,0))/30,"")</f>
        <v/>
      </c>
      <c r="AD246" s="204">
        <f>IFERROR(MIN(AB246,AC246),AB246)</f>
        <v>16.43</v>
      </c>
      <c r="AF246" s="205" t="str">
        <f>IFERROR(N246/SUM(N246:Q246), "")</f>
        <v/>
      </c>
      <c r="AG246" s="205" t="str">
        <f>IFERROR(1-AF246,"")</f>
        <v/>
      </c>
      <c r="AH246" s="205"/>
      <c r="AI246" s="205"/>
      <c r="AJ246" s="204">
        <f>IFERROR($AD246*92,"")</f>
        <v>1511.56</v>
      </c>
      <c r="AK246" s="204">
        <f>IFERROR($AD246*61,"")</f>
        <v>1002.23</v>
      </c>
      <c r="AL246" s="204">
        <f>IFERROR($AD246*31,"")</f>
        <v>509.33</v>
      </c>
      <c r="AM246" s="204">
        <f>IFERROR($AD246*15,"")</f>
        <v>246.45</v>
      </c>
      <c r="AN246" s="206">
        <v>3</v>
      </c>
      <c r="AO246" s="264" t="s">
        <v>708</v>
      </c>
      <c r="AP246" s="264">
        <v>1</v>
      </c>
      <c r="AQ246" s="264">
        <v>1</v>
      </c>
      <c r="AR246" s="269"/>
      <c r="AT246" s="204">
        <f>IFERROR($AD246*31,"")</f>
        <v>509.33</v>
      </c>
      <c r="AU246" s="204">
        <f>IFERROR($AD246*20,"")</f>
        <v>328.6</v>
      </c>
      <c r="AV246" s="204">
        <f>IFERROR($AD246*15,"")</f>
        <v>246.45</v>
      </c>
      <c r="AW246" s="207"/>
      <c r="AY246" s="207" t="str">
        <f t="shared" ref="AY246:BA247" si="157">IFERROR(IF($I246+$K246-AT246&lt;0,"Okay", "High Stock"),"")</f>
        <v/>
      </c>
      <c r="AZ246" s="207" t="str">
        <f t="shared" si="157"/>
        <v/>
      </c>
      <c r="BA246" s="207" t="str">
        <f t="shared" si="157"/>
        <v/>
      </c>
      <c r="BC246" s="191">
        <f t="shared" si="156"/>
        <v>0</v>
      </c>
      <c r="BD246" s="191">
        <f t="shared" si="156"/>
        <v>0</v>
      </c>
      <c r="BE246" s="191">
        <f t="shared" si="155"/>
        <v>0</v>
      </c>
      <c r="BF246" s="140" t="s">
        <v>937</v>
      </c>
      <c r="BH246" s="288">
        <v>464</v>
      </c>
      <c r="BI246" s="286" t="s">
        <v>612</v>
      </c>
      <c r="BJ246" s="288">
        <v>294</v>
      </c>
      <c r="BK246" s="286" t="s">
        <v>612</v>
      </c>
      <c r="BL246" s="287">
        <f>BJ246</f>
        <v>294</v>
      </c>
      <c r="BM246" s="286" t="s">
        <v>612</v>
      </c>
      <c r="BN246" s="288"/>
      <c r="BO246" s="288"/>
      <c r="BP246" s="288"/>
      <c r="BQ246" s="288"/>
      <c r="BR246" s="288"/>
      <c r="BS246" s="288"/>
      <c r="BT246" s="286" t="s">
        <v>612</v>
      </c>
      <c r="BU246" s="288"/>
      <c r="BV246" s="288"/>
      <c r="BX246" s="288"/>
      <c r="BY246" s="286" t="s">
        <v>612</v>
      </c>
      <c r="BZ246" s="288"/>
      <c r="CA246" s="288"/>
      <c r="CB246" s="288"/>
      <c r="CC246" s="288"/>
      <c r="CH246" s="187" t="str">
        <f>INDEX('[2]Tank Cleaning Status'!$P:$P, MATCH(E246,'[2]Tank Cleaning Status'!$E:$E,0))</f>
        <v>No</v>
      </c>
      <c r="CI246" s="187">
        <f t="shared" si="122"/>
        <v>0</v>
      </c>
      <c r="CJ246" s="187" t="str">
        <f>INDEX('[2]Tank Cleaning Status'!$R:$R, MATCH(E246,'[2]Tank Cleaning Status'!$E:$E,0))</f>
        <v>No</v>
      </c>
      <c r="CK246" s="187">
        <f t="shared" si="123"/>
        <v>0</v>
      </c>
      <c r="CL246" s="187" t="str">
        <f>INDEX('[2]Tank Cleaning Status'!$T:$T, MATCH(E246,'[2]Tank Cleaning Status'!$E:$E,0))</f>
        <v>No</v>
      </c>
      <c r="CM246" s="187">
        <f t="shared" si="124"/>
        <v>0</v>
      </c>
      <c r="CN246" s="187">
        <f>INDEX('[2]Tank Cleaning Status'!$V:$V, MATCH(E246,'[2]Tank Cleaning Status'!$E:$E,0))</f>
        <v>0</v>
      </c>
      <c r="CO246" s="187">
        <f t="shared" si="125"/>
        <v>0</v>
      </c>
      <c r="CP246" s="187">
        <f>INDEX('[2]Tank Cleaning Status'!$X:$X, MATCH(E246,'[2]Tank Cleaning Status'!$E:$E,0))</f>
        <v>0</v>
      </c>
    </row>
    <row r="247" spans="1:94" s="202" customFormat="1" x14ac:dyDescent="0.25">
      <c r="A247" s="248" t="str">
        <f>INDEX('[4]Handy -MR - LR2 Operators'!$H:$H,MATCH(E247,'[4]Handy -MR - LR2 Operators'!$B:$B,0))</f>
        <v>NSR</v>
      </c>
      <c r="B247" s="248" t="s">
        <v>429</v>
      </c>
      <c r="C247" s="137" t="s">
        <v>456</v>
      </c>
      <c r="D247" s="137">
        <v>9258363</v>
      </c>
      <c r="E247" s="140" t="s">
        <v>83</v>
      </c>
      <c r="F247" s="140"/>
      <c r="G247" s="238"/>
      <c r="H247" s="236" t="str">
        <f>IFERROR(INDEX(RemainingOnBoard_RAW!U:U,MATCH('IMO 2020_Operator''s Comment'!D247,RemainingOnBoard_RAW!B:B,0))," ")</f>
        <v xml:space="preserve"> </v>
      </c>
      <c r="I247" s="186" t="str">
        <f>IFERROR(INDEX(RemainingOnBoard_RAW!V:V,MATCH('IMO 2020_Operator''s Comment'!D247,RemainingOnBoard_RAW!B:B,0))," ")</f>
        <v xml:space="preserve"> </v>
      </c>
      <c r="J247" s="201" t="str">
        <f>IFERROR(INDEX(RemainingOnBoard_RAW!W:W,MATCH('IMO 2020_Operator''s Comment'!D247,RemainingOnBoard_RAW!B:B,0)),"")</f>
        <v/>
      </c>
      <c r="K247" s="201" t="str">
        <f>IFERROR(INDEX(RemainingOnBoard_RAW!X:X,MATCH('IMO 2020_Operator''s Comment'!D247,RemainingOnBoard_RAW!B:B,0)),"")</f>
        <v/>
      </c>
      <c r="L247" s="201" t="str">
        <f>IFERROR(INDEX(RemainingOnBoard_RAW!Y:Y,MATCH('IMO 2020_Operator''s Comment'!D247,RemainingOnBoard_RAW!B:B,0)),"")</f>
        <v/>
      </c>
      <c r="M247" s="201"/>
      <c r="N247" s="201" t="str">
        <f>IFERROR(INDEX(RemainingOnBoard_RAW!AJ:AJ,MATCH('IMO 2020_Operator''s Comment'!D247,RemainingOnBoard_RAW!B:B,0))," ")</f>
        <v xml:space="preserve"> </v>
      </c>
      <c r="O247" s="201" t="str">
        <f>IFERROR(INDEX(RemainingOnBoard_RAW!AK:AK,MATCH('IMO 2020_Operator''s Comment'!D247,RemainingOnBoard_RAW!B:B,0))," ")</f>
        <v xml:space="preserve"> </v>
      </c>
      <c r="P247" s="201" t="str">
        <f>IFERROR(INDEX(RemainingOnBoard_RAW!AL:AL,MATCH('IMO 2020_Operator''s Comment'!D247,RemainingOnBoard_RAW!B:B,0))," ")</f>
        <v xml:space="preserve"> </v>
      </c>
      <c r="Q247" s="201" t="str">
        <f>IFERROR(INDEX(RemainingOnBoard_RAW!AM:AM,MATCH('IMO 2020_Operator''s Comment'!D247,RemainingOnBoard_RAW!B:B,0))," ")</f>
        <v xml:space="preserve"> </v>
      </c>
      <c r="S247" s="203">
        <v>0.45</v>
      </c>
      <c r="T247" s="203">
        <v>0.05</v>
      </c>
      <c r="U247" s="203">
        <v>0.17499999999999999</v>
      </c>
      <c r="V247" s="203">
        <v>0.32500000000000001</v>
      </c>
      <c r="X247" s="204">
        <f>INDEX(MR!T:T,MATCH('IMO 2020_Operator''s Comment'!E247,MR!C:C,0))</f>
        <v>4.5960580367356716</v>
      </c>
      <c r="Y247" s="204">
        <f>INDEX(MR!U:U,MATCH('IMO 2020_Operator''s Comment'!E247,MR!C:C,0))</f>
        <v>26.375258036735669</v>
      </c>
      <c r="Z247" s="204">
        <f>INDEX(MR!V:V,MATCH('IMO 2020_Operator''s Comment'!E247,MR!C:C,0))</f>
        <v>31.472601369978573</v>
      </c>
      <c r="AA247" s="204">
        <f>INDEX(MR!W:W,MATCH('IMO 2020_Operator''s Comment'!E247,MR!C:C,0))</f>
        <v>31.434572629792619</v>
      </c>
      <c r="AB247" s="204">
        <f>IFERROR(SUMPRODUCT(S247:V247,X247:AA247),"")</f>
        <v>19.110930362796687</v>
      </c>
      <c r="AC247" s="204" t="str">
        <f>IFERROR(INDEX('Monthly_Consumption _Trend'!R:R,MATCH('IMO 2020_Operator''s Comment'!D247,'Monthly_Consumption _Trend'!D:D,0))/30,"")</f>
        <v/>
      </c>
      <c r="AD247" s="204">
        <f>IFERROR(MIN(AB247,AC247),AB247)</f>
        <v>19.110930362796687</v>
      </c>
      <c r="AF247" s="205" t="str">
        <f>IFERROR(N247/SUM(N247:Q247), "")</f>
        <v/>
      </c>
      <c r="AG247" s="205" t="str">
        <f>IFERROR(1-AF247,"")</f>
        <v/>
      </c>
      <c r="AH247" s="205"/>
      <c r="AI247" s="205"/>
      <c r="AJ247" s="204">
        <f>IFERROR($AD247*92,"")</f>
        <v>1758.2055933772951</v>
      </c>
      <c r="AK247" s="204">
        <f>IFERROR($AD247*61,"")</f>
        <v>1165.766752130598</v>
      </c>
      <c r="AL247" s="204">
        <f>IFERROR($AD247*31,"")</f>
        <v>592.43884124669728</v>
      </c>
      <c r="AM247" s="204">
        <f>IFERROR($AD247*15,"")</f>
        <v>286.66395544195029</v>
      </c>
      <c r="AN247" s="206">
        <v>4</v>
      </c>
      <c r="AO247" s="264" t="s">
        <v>709</v>
      </c>
      <c r="AP247" s="264">
        <v>1</v>
      </c>
      <c r="AQ247" s="264">
        <v>1</v>
      </c>
      <c r="AR247" s="269">
        <v>0.9</v>
      </c>
      <c r="AT247" s="204">
        <f>IFERROR($AD247*31,"")</f>
        <v>592.43884124669728</v>
      </c>
      <c r="AU247" s="204">
        <f>IFERROR($AD247*20,"")</f>
        <v>382.21860725593376</v>
      </c>
      <c r="AV247" s="204">
        <f>IFERROR($AD247*15,"")</f>
        <v>286.66395544195029</v>
      </c>
      <c r="AW247" s="207" t="s">
        <v>529</v>
      </c>
      <c r="AY247" s="207" t="str">
        <f t="shared" si="157"/>
        <v/>
      </c>
      <c r="AZ247" s="207" t="str">
        <f t="shared" si="157"/>
        <v/>
      </c>
      <c r="BA247" s="207" t="str">
        <f t="shared" si="157"/>
        <v/>
      </c>
      <c r="BC247" s="191">
        <f t="shared" si="156"/>
        <v>0</v>
      </c>
      <c r="BD247" s="191">
        <f t="shared" si="156"/>
        <v>0</v>
      </c>
      <c r="BE247" s="191">
        <f t="shared" si="155"/>
        <v>0</v>
      </c>
      <c r="BF247" s="140" t="s">
        <v>937</v>
      </c>
      <c r="BH247" s="288">
        <v>870</v>
      </c>
      <c r="BI247" s="286" t="s">
        <v>612</v>
      </c>
      <c r="BJ247" s="288">
        <v>74</v>
      </c>
      <c r="BK247" s="286" t="s">
        <v>612</v>
      </c>
      <c r="BL247" s="287">
        <f>BH247</f>
        <v>870</v>
      </c>
      <c r="BM247" s="286" t="s">
        <v>612</v>
      </c>
      <c r="BN247" s="287">
        <f>BJ247</f>
        <v>74</v>
      </c>
      <c r="BO247" s="286" t="s">
        <v>612</v>
      </c>
      <c r="BP247" s="288"/>
      <c r="BQ247" s="288"/>
      <c r="BR247" s="288"/>
      <c r="BS247" s="288"/>
      <c r="BT247" s="286" t="s">
        <v>612</v>
      </c>
      <c r="BU247" s="288"/>
      <c r="BV247" s="288"/>
      <c r="BX247" s="288"/>
      <c r="BY247" s="286" t="s">
        <v>612</v>
      </c>
      <c r="BZ247" s="288"/>
      <c r="CA247" s="288"/>
      <c r="CB247" s="288"/>
      <c r="CC247" s="288"/>
      <c r="CH247" s="187" t="str">
        <f>INDEX('[2]Tank Cleaning Status'!$P:$P, MATCH(E247,'[2]Tank Cleaning Status'!$E:$E,0))</f>
        <v>No</v>
      </c>
      <c r="CI247" s="187">
        <f t="shared" si="122"/>
        <v>0</v>
      </c>
      <c r="CJ247" s="187" t="str">
        <f>INDEX('[2]Tank Cleaning Status'!$R:$R, MATCH(E247,'[2]Tank Cleaning Status'!$E:$E,0))</f>
        <v>No</v>
      </c>
      <c r="CK247" s="187">
        <f t="shared" si="123"/>
        <v>0</v>
      </c>
      <c r="CL247" s="187" t="str">
        <f>INDEX('[2]Tank Cleaning Status'!$T:$T, MATCH(E247,'[2]Tank Cleaning Status'!$E:$E,0))</f>
        <v>No</v>
      </c>
      <c r="CM247" s="187">
        <f t="shared" si="124"/>
        <v>0</v>
      </c>
      <c r="CN247" s="187" t="str">
        <f>INDEX('[2]Tank Cleaning Status'!$V:$V, MATCH(E247,'[2]Tank Cleaning Status'!$E:$E,0))</f>
        <v>No</v>
      </c>
      <c r="CO247" s="187">
        <f t="shared" si="125"/>
        <v>0</v>
      </c>
      <c r="CP247" s="187">
        <f>INDEX('[2]Tank Cleaning Status'!$X:$X, MATCH(E247,'[2]Tank Cleaning Status'!$E:$E,0))</f>
        <v>0</v>
      </c>
    </row>
    <row r="264" spans="60:70" s="187" customFormat="1" x14ac:dyDescent="0.25">
      <c r="BH264" s="291"/>
      <c r="BI264" s="291"/>
      <c r="BJ264" s="291"/>
      <c r="BK264" s="291"/>
      <c r="BL264" s="291"/>
      <c r="BM264" s="291"/>
      <c r="BN264" s="291"/>
      <c r="BO264" s="291"/>
      <c r="BP264" s="291"/>
      <c r="BQ264" s="291"/>
      <c r="BR264" s="291"/>
    </row>
    <row r="265" spans="60:70" s="187" customFormat="1" x14ac:dyDescent="0.25">
      <c r="BH265" s="291"/>
      <c r="BI265" s="291"/>
      <c r="BJ265" s="291"/>
      <c r="BK265" s="291"/>
      <c r="BL265" s="291"/>
      <c r="BM265" s="291"/>
      <c r="BN265" s="291"/>
      <c r="BO265" s="291"/>
      <c r="BP265" s="291"/>
      <c r="BQ265" s="291"/>
      <c r="BR265" s="291"/>
    </row>
    <row r="266" spans="60:70" s="187" customFormat="1" x14ac:dyDescent="0.25">
      <c r="BH266" s="291"/>
      <c r="BI266" s="291"/>
      <c r="BJ266" s="291"/>
      <c r="BK266" s="291"/>
      <c r="BL266" s="291"/>
      <c r="BM266" s="291"/>
      <c r="BN266" s="291"/>
      <c r="BO266" s="291"/>
      <c r="BP266" s="291"/>
      <c r="BQ266" s="291"/>
      <c r="BR266" s="291"/>
    </row>
    <row r="267" spans="60:70" s="187" customFormat="1" x14ac:dyDescent="0.25">
      <c r="BH267" s="291"/>
      <c r="BI267" s="291"/>
      <c r="BJ267" s="291"/>
      <c r="BK267" s="291"/>
      <c r="BL267" s="291"/>
      <c r="BM267" s="291"/>
      <c r="BN267" s="291"/>
      <c r="BO267" s="291"/>
      <c r="BP267" s="291"/>
      <c r="BQ267" s="291"/>
      <c r="BR267" s="291"/>
    </row>
  </sheetData>
  <autoFilter ref="A3:DB181" xr:uid="{B7E1BBF8-001D-42A1-821B-9746350237B3}"/>
  <mergeCells count="23">
    <mergeCell ref="CG2:CP2"/>
    <mergeCell ref="CR2:CU2"/>
    <mergeCell ref="CW2:DB2"/>
    <mergeCell ref="BS2:BV2"/>
    <mergeCell ref="BX2:CC2"/>
    <mergeCell ref="N1:Q1"/>
    <mergeCell ref="S1:V1"/>
    <mergeCell ref="X1:AB1"/>
    <mergeCell ref="AF1:AG1"/>
    <mergeCell ref="BC1:BE1"/>
    <mergeCell ref="AY2:BA2"/>
    <mergeCell ref="BC2:BE2"/>
    <mergeCell ref="BH2:BQ2"/>
    <mergeCell ref="C185:D185"/>
    <mergeCell ref="C222:D222"/>
    <mergeCell ref="AJ2:AM2"/>
    <mergeCell ref="AO2:AR2"/>
    <mergeCell ref="AT2:AW2"/>
    <mergeCell ref="H2:L2"/>
    <mergeCell ref="N2:Q2"/>
    <mergeCell ref="S2:V2"/>
    <mergeCell ref="X2:AA2"/>
    <mergeCell ref="AF2:AG2"/>
  </mergeCells>
  <conditionalFormatting sqref="N3">
    <cfRule type="colorScale" priority="189">
      <colorScale>
        <cfvo type="min"/>
        <cfvo type="percentile" val="50"/>
        <cfvo type="max"/>
        <color rgb="FF63BE7B"/>
        <color rgb="FFFFEB84"/>
        <color rgb="FFF8696B"/>
      </colorScale>
    </cfRule>
  </conditionalFormatting>
  <conditionalFormatting sqref="AY4:BA34 AY165:BA176 AY178:BA181 AY187:BA196 AY105:BA163 AY245:BA247 AY39:BA98">
    <cfRule type="cellIs" dxfId="127" priority="187" operator="equal">
      <formula>"High Stock"</formula>
    </cfRule>
    <cfRule type="cellIs" dxfId="126" priority="188" operator="equal">
      <formula>"Okay"</formula>
    </cfRule>
  </conditionalFormatting>
  <conditionalFormatting sqref="I1">
    <cfRule type="colorScale" priority="186">
      <colorScale>
        <cfvo type="min"/>
        <cfvo type="percentile" val="50"/>
        <cfvo type="max"/>
        <color rgb="FF63BE7B"/>
        <color rgb="FFFFEB84"/>
        <color rgb="FFF8696B"/>
      </colorScale>
    </cfRule>
  </conditionalFormatting>
  <conditionalFormatting sqref="L1">
    <cfRule type="colorScale" priority="185">
      <colorScale>
        <cfvo type="min"/>
        <cfvo type="percentile" val="50"/>
        <cfvo type="max"/>
        <color rgb="FF63BE7B"/>
        <color rgb="FFFFEB84"/>
        <color rgb="FFF8696B"/>
      </colorScale>
    </cfRule>
  </conditionalFormatting>
  <conditionalFormatting sqref="K1">
    <cfRule type="colorScale" priority="184">
      <colorScale>
        <cfvo type="min"/>
        <cfvo type="percentile" val="50"/>
        <cfvo type="max"/>
        <color rgb="FF63BE7B"/>
        <color rgb="FFFFEB84"/>
        <color rgb="FFF8696B"/>
      </colorScale>
    </cfRule>
  </conditionalFormatting>
  <conditionalFormatting sqref="AY188:BA188">
    <cfRule type="cellIs" dxfId="125" priority="182" operator="equal">
      <formula>"High Stock"</formula>
    </cfRule>
    <cfRule type="cellIs" dxfId="124" priority="183" operator="equal">
      <formula>"Okay"</formula>
    </cfRule>
  </conditionalFormatting>
  <conditionalFormatting sqref="D187:D192 D245">
    <cfRule type="duplicateValues" dxfId="123" priority="181"/>
  </conditionalFormatting>
  <conditionalFormatting sqref="D193:D194">
    <cfRule type="duplicateValues" dxfId="122" priority="180"/>
  </conditionalFormatting>
  <conditionalFormatting sqref="D195:D196">
    <cfRule type="duplicateValues" dxfId="121" priority="179"/>
  </conditionalFormatting>
  <conditionalFormatting sqref="G189:G196 G245 G187">
    <cfRule type="colorScale" priority="178">
      <colorScale>
        <cfvo type="min"/>
        <cfvo type="percentile" val="50"/>
        <cfvo type="max"/>
        <color rgb="FFF8696B"/>
        <color rgb="FFFFEB84"/>
        <color rgb="FF63BE7B"/>
      </colorScale>
    </cfRule>
  </conditionalFormatting>
  <conditionalFormatting sqref="G188">
    <cfRule type="colorScale" priority="177">
      <colorScale>
        <cfvo type="min"/>
        <cfvo type="percentile" val="50"/>
        <cfvo type="max"/>
        <color rgb="FFF8696B"/>
        <color rgb="FFFFEB84"/>
        <color rgb="FF63BE7B"/>
      </colorScale>
    </cfRule>
  </conditionalFormatting>
  <conditionalFormatting sqref="I187:I196 I245">
    <cfRule type="colorScale" priority="176">
      <colorScale>
        <cfvo type="min"/>
        <cfvo type="percentile" val="50"/>
        <cfvo type="max"/>
        <color rgb="FF63BE7B"/>
        <color rgb="FFFFEB84"/>
        <color rgb="FFF8696B"/>
      </colorScale>
    </cfRule>
  </conditionalFormatting>
  <conditionalFormatting sqref="BF188">
    <cfRule type="colorScale" priority="175">
      <colorScale>
        <cfvo type="min"/>
        <cfvo type="percentile" val="50"/>
        <cfvo type="max"/>
        <color rgb="FF63BE7B"/>
        <color rgb="FFFFEB84"/>
        <color rgb="FFF8696B"/>
      </colorScale>
    </cfRule>
  </conditionalFormatting>
  <conditionalFormatting sqref="BC187:BC196 BC245">
    <cfRule type="colorScale" priority="172">
      <colorScale>
        <cfvo type="min"/>
        <cfvo type="percentile" val="50"/>
        <cfvo type="max"/>
        <color rgb="FF63BE7B"/>
        <color rgb="FFFFEB84"/>
        <color rgb="FFF8696B"/>
      </colorScale>
    </cfRule>
  </conditionalFormatting>
  <conditionalFormatting sqref="BD187:BD196 BD245">
    <cfRule type="colorScale" priority="173">
      <colorScale>
        <cfvo type="min"/>
        <cfvo type="percentile" val="50"/>
        <cfvo type="max"/>
        <color rgb="FF63BE7B"/>
        <color rgb="FFFFEB84"/>
        <color rgb="FFF8696B"/>
      </colorScale>
    </cfRule>
  </conditionalFormatting>
  <conditionalFormatting sqref="BE187:BE196 BE245">
    <cfRule type="colorScale" priority="174">
      <colorScale>
        <cfvo type="min"/>
        <cfvo type="percentile" val="50"/>
        <cfvo type="max"/>
        <color rgb="FF63BE7B"/>
        <color rgb="FFFFEB84"/>
        <color rgb="FFF8696B"/>
      </colorScale>
    </cfRule>
  </conditionalFormatting>
  <conditionalFormatting sqref="BF187">
    <cfRule type="colorScale" priority="171">
      <colorScale>
        <cfvo type="min"/>
        <cfvo type="percentile" val="50"/>
        <cfvo type="max"/>
        <color rgb="FF63BE7B"/>
        <color rgb="FFFFEB84"/>
        <color rgb="FFF8696B"/>
      </colorScale>
    </cfRule>
  </conditionalFormatting>
  <conditionalFormatting sqref="BF192">
    <cfRule type="colorScale" priority="170">
      <colorScale>
        <cfvo type="min"/>
        <cfvo type="percentile" val="50"/>
        <cfvo type="max"/>
        <color rgb="FF63BE7B"/>
        <color rgb="FFFFEB84"/>
        <color rgb="FFF8696B"/>
      </colorScale>
    </cfRule>
  </conditionalFormatting>
  <conditionalFormatting sqref="AY224:BA247">
    <cfRule type="cellIs" dxfId="120" priority="160" operator="equal">
      <formula>"High Stock"</formula>
    </cfRule>
    <cfRule type="cellIs" dxfId="119" priority="161" operator="equal">
      <formula>"Okay"</formula>
    </cfRule>
  </conditionalFormatting>
  <conditionalFormatting sqref="H237">
    <cfRule type="colorScale" priority="158">
      <colorScale>
        <cfvo type="min"/>
        <cfvo type="percentile" val="50"/>
        <cfvo type="max"/>
        <color rgb="FFF8696B"/>
        <color rgb="FFFFEB84"/>
        <color rgb="FF63BE7B"/>
      </colorScale>
    </cfRule>
  </conditionalFormatting>
  <conditionalFormatting sqref="D237">
    <cfRule type="duplicateValues" dxfId="118" priority="159"/>
  </conditionalFormatting>
  <conditionalFormatting sqref="BC224:BC244">
    <cfRule type="colorScale" priority="162">
      <colorScale>
        <cfvo type="min"/>
        <cfvo type="percentile" val="50"/>
        <cfvo type="max"/>
        <color rgb="FF63BE7B"/>
        <color rgb="FFFFEB84"/>
        <color rgb="FFF8696B"/>
      </colorScale>
    </cfRule>
  </conditionalFormatting>
  <conditionalFormatting sqref="BD224:BD244">
    <cfRule type="colorScale" priority="163">
      <colorScale>
        <cfvo type="min"/>
        <cfvo type="percentile" val="50"/>
        <cfvo type="max"/>
        <color rgb="FF63BE7B"/>
        <color rgb="FFFFEB84"/>
        <color rgb="FFF8696B"/>
      </colorScale>
    </cfRule>
  </conditionalFormatting>
  <conditionalFormatting sqref="BE224:BE244">
    <cfRule type="colorScale" priority="164">
      <colorScale>
        <cfvo type="min"/>
        <cfvo type="percentile" val="50"/>
        <cfvo type="max"/>
        <color rgb="FF63BE7B"/>
        <color rgb="FFFFEB84"/>
        <color rgb="FFF8696B"/>
      </colorScale>
    </cfRule>
  </conditionalFormatting>
  <conditionalFormatting sqref="G237">
    <cfRule type="colorScale" priority="157">
      <colorScale>
        <cfvo type="min"/>
        <cfvo type="percentile" val="50"/>
        <cfvo type="max"/>
        <color rgb="FFF8696B"/>
        <color rgb="FFFFEB84"/>
        <color rgb="FF63BE7B"/>
      </colorScale>
    </cfRule>
  </conditionalFormatting>
  <conditionalFormatting sqref="I222:I244">
    <cfRule type="colorScale" priority="165">
      <colorScale>
        <cfvo type="min"/>
        <cfvo type="percentile" val="50"/>
        <cfvo type="max"/>
        <color rgb="FF63BE7B"/>
        <color rgb="FFFFEB84"/>
        <color rgb="FFF8696B"/>
      </colorScale>
    </cfRule>
  </conditionalFormatting>
  <conditionalFormatting sqref="F231:F232 H222:H236 H238:H244">
    <cfRule type="colorScale" priority="166">
      <colorScale>
        <cfvo type="min"/>
        <cfvo type="percentile" val="50"/>
        <cfvo type="max"/>
        <color rgb="FFF8696B"/>
        <color rgb="FFFFEB84"/>
        <color rgb="FF63BE7B"/>
      </colorScale>
    </cfRule>
  </conditionalFormatting>
  <conditionalFormatting sqref="D224:D236 D238:D244">
    <cfRule type="duplicateValues" dxfId="117" priority="167"/>
  </conditionalFormatting>
  <conditionalFormatting sqref="G238:G244 G236">
    <cfRule type="colorScale" priority="168">
      <colorScale>
        <cfvo type="min"/>
        <cfvo type="percentile" val="50"/>
        <cfvo type="max"/>
        <color rgb="FFF8696B"/>
        <color rgb="FFFFEB84"/>
        <color rgb="FF63BE7B"/>
      </colorScale>
    </cfRule>
  </conditionalFormatting>
  <conditionalFormatting sqref="BF242:BF244">
    <cfRule type="colorScale" priority="169">
      <colorScale>
        <cfvo type="min"/>
        <cfvo type="percentile" val="50"/>
        <cfvo type="max"/>
        <color rgb="FF63BE7B"/>
        <color rgb="FFFFEB84"/>
        <color rgb="FFF8696B"/>
      </colorScale>
    </cfRule>
  </conditionalFormatting>
  <conditionalFormatting sqref="I276:I1048576 J1 I2:I31 I197:I221 I178:I186 I39:I97 I165:I175 I105:I143 I246:I247">
    <cfRule type="colorScale" priority="190">
      <colorScale>
        <cfvo type="min"/>
        <cfvo type="percentile" val="50"/>
        <cfvo type="max"/>
        <color rgb="FF63BE7B"/>
        <color rgb="FFFFEB84"/>
        <color rgb="FFF8696B"/>
      </colorScale>
    </cfRule>
  </conditionalFormatting>
  <conditionalFormatting sqref="H276:H1048576 H197:H221 H2:H32 H165:H176 H178:H186 H105:H143 H246:H247 H39:H97">
    <cfRule type="colorScale" priority="191">
      <colorScale>
        <cfvo type="min"/>
        <cfvo type="percentile" val="50"/>
        <cfvo type="max"/>
        <color rgb="FFF8696B"/>
        <color rgb="FFFFEB84"/>
        <color rgb="FF63BE7B"/>
      </colorScale>
    </cfRule>
  </conditionalFormatting>
  <conditionalFormatting sqref="BC178:BC181 BC4:BC31 BC39:BC97 BC105:BC163 BC246:BC247 BC165:BC175">
    <cfRule type="colorScale" priority="192">
      <colorScale>
        <cfvo type="min"/>
        <cfvo type="percentile" val="50"/>
        <cfvo type="max"/>
        <color rgb="FF63BE7B"/>
        <color rgb="FFFFEB84"/>
        <color rgb="FFF8696B"/>
      </colorScale>
    </cfRule>
  </conditionalFormatting>
  <conditionalFormatting sqref="BD178:BD181 BD4:BD31 BD39:BD97 BD105:BD163 BD246:BD247 BD165:BD175">
    <cfRule type="colorScale" priority="193">
      <colorScale>
        <cfvo type="min"/>
        <cfvo type="percentile" val="50"/>
        <cfvo type="max"/>
        <color rgb="FF63BE7B"/>
        <color rgb="FFFFEB84"/>
        <color rgb="FFF8696B"/>
      </colorScale>
    </cfRule>
  </conditionalFormatting>
  <conditionalFormatting sqref="BE178:BE181 BE4:BE31 BE39:BE97 BE105:BE163 BE246:BE247 BE165:BE175">
    <cfRule type="colorScale" priority="194">
      <colorScale>
        <cfvo type="min"/>
        <cfvo type="percentile" val="50"/>
        <cfvo type="max"/>
        <color rgb="FF63BE7B"/>
        <color rgb="FFFFEB84"/>
        <color rgb="FFF8696B"/>
      </colorScale>
    </cfRule>
  </conditionalFormatting>
  <conditionalFormatting sqref="I176 I32">
    <cfRule type="colorScale" priority="195">
      <colorScale>
        <cfvo type="min"/>
        <cfvo type="percentile" val="50"/>
        <cfvo type="max"/>
        <color rgb="FF63BE7B"/>
        <color rgb="FFFFEB84"/>
        <color rgb="FFF8696B"/>
      </colorScale>
    </cfRule>
  </conditionalFormatting>
  <conditionalFormatting sqref="BC32:BC34 BC176">
    <cfRule type="colorScale" priority="197">
      <colorScale>
        <cfvo type="min"/>
        <cfvo type="percentile" val="50"/>
        <cfvo type="max"/>
        <color rgb="FF63BE7B"/>
        <color rgb="FFFFEB84"/>
        <color rgb="FFF8696B"/>
      </colorScale>
    </cfRule>
  </conditionalFormatting>
  <conditionalFormatting sqref="BD32:BD34 BD176">
    <cfRule type="colorScale" priority="198">
      <colorScale>
        <cfvo type="min"/>
        <cfvo type="percentile" val="50"/>
        <cfvo type="max"/>
        <color rgb="FF63BE7B"/>
        <color rgb="FFFFEB84"/>
        <color rgb="FFF8696B"/>
      </colorScale>
    </cfRule>
  </conditionalFormatting>
  <conditionalFormatting sqref="BE32:BE34 BE176">
    <cfRule type="colorScale" priority="199">
      <colorScale>
        <cfvo type="min"/>
        <cfvo type="percentile" val="50"/>
        <cfvo type="max"/>
        <color rgb="FF63BE7B"/>
        <color rgb="FFFFEB84"/>
        <color rgb="FFF8696B"/>
      </colorScale>
    </cfRule>
  </conditionalFormatting>
  <conditionalFormatting sqref="BF165:BF176 BF178:BF181">
    <cfRule type="colorScale" priority="154">
      <colorScale>
        <cfvo type="min"/>
        <cfvo type="percentile" val="50"/>
        <cfvo type="max"/>
        <color rgb="FFF8696B"/>
        <color rgb="FFFFEB84"/>
        <color rgb="FF63BE7B"/>
      </colorScale>
    </cfRule>
  </conditionalFormatting>
  <conditionalFormatting sqref="BF196">
    <cfRule type="colorScale" priority="153">
      <colorScale>
        <cfvo type="min"/>
        <cfvo type="percentile" val="50"/>
        <cfvo type="max"/>
        <color rgb="FF63BE7B"/>
        <color rgb="FFFFEB84"/>
        <color rgb="FFF8696B"/>
      </colorScale>
    </cfRule>
  </conditionalFormatting>
  <conditionalFormatting sqref="H187:H196 H245">
    <cfRule type="colorScale" priority="152">
      <colorScale>
        <cfvo type="min"/>
        <cfvo type="percentile" val="50"/>
        <cfvo type="max"/>
        <color rgb="FFF8696B"/>
        <color rgb="FFFFEB84"/>
        <color rgb="FF63BE7B"/>
      </colorScale>
    </cfRule>
  </conditionalFormatting>
  <conditionalFormatting sqref="D3:D34 D105:D143 D246:D247 D165:D176 D178:D181 D145:D163 D39:D97">
    <cfRule type="duplicateValues" dxfId="116" priority="200"/>
  </conditionalFormatting>
  <conditionalFormatting sqref="G4:G32 G105:G143 G246:G247 G165:G176 G178:G181 G39:G97">
    <cfRule type="colorScale" priority="201">
      <colorScale>
        <cfvo type="min"/>
        <cfvo type="percentile" val="50"/>
        <cfvo type="max"/>
        <color rgb="FFF8696B"/>
        <color rgb="FFFFEB84"/>
        <color rgb="FF63BE7B"/>
      </colorScale>
    </cfRule>
  </conditionalFormatting>
  <conditionalFormatting sqref="D98">
    <cfRule type="duplicateValues" dxfId="115" priority="151"/>
  </conditionalFormatting>
  <conditionalFormatting sqref="D164">
    <cfRule type="duplicateValues" dxfId="114" priority="149"/>
  </conditionalFormatting>
  <conditionalFormatting sqref="AY164:BA164">
    <cfRule type="cellIs" dxfId="113" priority="142" operator="equal">
      <formula>"High Stock"</formula>
    </cfRule>
    <cfRule type="cellIs" dxfId="112" priority="143" operator="equal">
      <formula>"Okay"</formula>
    </cfRule>
  </conditionalFormatting>
  <conditionalFormatting sqref="BC164">
    <cfRule type="colorScale" priority="144">
      <colorScale>
        <cfvo type="min"/>
        <cfvo type="percentile" val="50"/>
        <cfvo type="max"/>
        <color rgb="FF63BE7B"/>
        <color rgb="FFFFEB84"/>
        <color rgb="FFF8696B"/>
      </colorScale>
    </cfRule>
  </conditionalFormatting>
  <conditionalFormatting sqref="BD164">
    <cfRule type="colorScale" priority="145">
      <colorScale>
        <cfvo type="min"/>
        <cfvo type="percentile" val="50"/>
        <cfvo type="max"/>
        <color rgb="FF63BE7B"/>
        <color rgb="FFFFEB84"/>
        <color rgb="FFF8696B"/>
      </colorScale>
    </cfRule>
  </conditionalFormatting>
  <conditionalFormatting sqref="BE164">
    <cfRule type="colorScale" priority="146">
      <colorScale>
        <cfvo type="min"/>
        <cfvo type="percentile" val="50"/>
        <cfvo type="max"/>
        <color rgb="FF63BE7B"/>
        <color rgb="FFFFEB84"/>
        <color rgb="FFF8696B"/>
      </colorScale>
    </cfRule>
  </conditionalFormatting>
  <conditionalFormatting sqref="AY177:BA177">
    <cfRule type="cellIs" dxfId="111" priority="133" operator="equal">
      <formula>"High Stock"</formula>
    </cfRule>
    <cfRule type="cellIs" dxfId="110" priority="134" operator="equal">
      <formula>"Okay"</formula>
    </cfRule>
  </conditionalFormatting>
  <conditionalFormatting sqref="H177">
    <cfRule type="colorScale" priority="135">
      <colorScale>
        <cfvo type="min"/>
        <cfvo type="percentile" val="50"/>
        <cfvo type="max"/>
        <color rgb="FFF8696B"/>
        <color rgb="FFFFEB84"/>
        <color rgb="FF63BE7B"/>
      </colorScale>
    </cfRule>
  </conditionalFormatting>
  <conditionalFormatting sqref="I177">
    <cfRule type="colorScale" priority="136">
      <colorScale>
        <cfvo type="min"/>
        <cfvo type="percentile" val="50"/>
        <cfvo type="max"/>
        <color rgb="FF63BE7B"/>
        <color rgb="FFFFEB84"/>
        <color rgb="FFF8696B"/>
      </colorScale>
    </cfRule>
  </conditionalFormatting>
  <conditionalFormatting sqref="BC177">
    <cfRule type="colorScale" priority="137">
      <colorScale>
        <cfvo type="min"/>
        <cfvo type="percentile" val="50"/>
        <cfvo type="max"/>
        <color rgb="FF63BE7B"/>
        <color rgb="FFFFEB84"/>
        <color rgb="FFF8696B"/>
      </colorScale>
    </cfRule>
  </conditionalFormatting>
  <conditionalFormatting sqref="BD177">
    <cfRule type="colorScale" priority="138">
      <colorScale>
        <cfvo type="min"/>
        <cfvo type="percentile" val="50"/>
        <cfvo type="max"/>
        <color rgb="FF63BE7B"/>
        <color rgb="FFFFEB84"/>
        <color rgb="FFF8696B"/>
      </colorScale>
    </cfRule>
  </conditionalFormatting>
  <conditionalFormatting sqref="BE177">
    <cfRule type="colorScale" priority="139">
      <colorScale>
        <cfvo type="min"/>
        <cfvo type="percentile" val="50"/>
        <cfvo type="max"/>
        <color rgb="FF63BE7B"/>
        <color rgb="FFFFEB84"/>
        <color rgb="FFF8696B"/>
      </colorScale>
    </cfRule>
  </conditionalFormatting>
  <conditionalFormatting sqref="D177">
    <cfRule type="duplicateValues" dxfId="109" priority="140"/>
  </conditionalFormatting>
  <conditionalFormatting sqref="G177">
    <cfRule type="colorScale" priority="141">
      <colorScale>
        <cfvo type="min"/>
        <cfvo type="percentile" val="50"/>
        <cfvo type="max"/>
        <color rgb="FFF8696B"/>
        <color rgb="FFFFEB84"/>
        <color rgb="FF63BE7B"/>
      </colorScale>
    </cfRule>
  </conditionalFormatting>
  <conditionalFormatting sqref="BI19:BI23 BI187:BI196 BK187:BK196 BM187:BM196 BO187:BO196 BT187:BT196 BY187:BY196 BM143 BI245:BI247 BK105:BK106 BK245:BK247 BT105 BT245:BT247 BY105 BY245:BY247 BM132:BM134 BM245:BM247 BO132:BO134 BO245:BO247 BI27:BI34 BI4:BI17 BI39:BI98 BI105:BI143 BI164:BI176 BI178:BI181 BK108 BK111:BK116 BK118:BK119 BK121 BK125:BK143 BT107 BT110:BT114 BT116 BT119:BT120 BT124:BT125 BT129:BT143 BY107 BY109 BY111:BY114 BY116 BY119:BY120 BY124:BY125 BY128:BY143">
    <cfRule type="cellIs" dxfId="108" priority="131" operator="equal">
      <formula>"Yes"</formula>
    </cfRule>
    <cfRule type="cellIs" dxfId="107" priority="132" operator="equal">
      <formula>"No"</formula>
    </cfRule>
  </conditionalFormatting>
  <conditionalFormatting sqref="BK22 BK27:BK34 BK4:BK16 BK39:BK98 BK107 BK109:BK110 BK117 BK120 BK122:BK124 BK164:BK176 BK178:BK181">
    <cfRule type="cellIs" dxfId="106" priority="129" operator="equal">
      <formula>"Yes"</formula>
    </cfRule>
    <cfRule type="cellIs" dxfId="105" priority="130" operator="equal">
      <formula>"No"</formula>
    </cfRule>
  </conditionalFormatting>
  <conditionalFormatting sqref="CC32">
    <cfRule type="cellIs" dxfId="104" priority="89" operator="equal">
      <formula>"Yes"</formula>
    </cfRule>
    <cfRule type="cellIs" dxfId="103" priority="90" operator="equal">
      <formula>"No"</formula>
    </cfRule>
  </conditionalFormatting>
  <conditionalFormatting sqref="BQ187:BQ190">
    <cfRule type="cellIs" dxfId="102" priority="121" operator="equal">
      <formula>"Yes"</formula>
    </cfRule>
    <cfRule type="cellIs" dxfId="101" priority="122" operator="equal">
      <formula>"No"</formula>
    </cfRule>
  </conditionalFormatting>
  <conditionalFormatting sqref="BQ195:BQ196">
    <cfRule type="cellIs" dxfId="100" priority="119" operator="equal">
      <formula>"Yes"</formula>
    </cfRule>
    <cfRule type="cellIs" dxfId="99" priority="120" operator="equal">
      <formula>"No"</formula>
    </cfRule>
  </conditionalFormatting>
  <conditionalFormatting sqref="BV192:BV195">
    <cfRule type="cellIs" dxfId="98" priority="115" operator="equal">
      <formula>"Yes"</formula>
    </cfRule>
    <cfRule type="cellIs" dxfId="97" priority="116" operator="equal">
      <formula>"No"</formula>
    </cfRule>
  </conditionalFormatting>
  <conditionalFormatting sqref="CA192:CA195">
    <cfRule type="cellIs" dxfId="96" priority="111" operator="equal">
      <formula>"Yes"</formula>
    </cfRule>
    <cfRule type="cellIs" dxfId="95" priority="112" operator="equal">
      <formula>"No"</formula>
    </cfRule>
  </conditionalFormatting>
  <conditionalFormatting sqref="BK17 BK19:BK21 BK23">
    <cfRule type="cellIs" dxfId="94" priority="109" operator="equal">
      <formula>"Yes"</formula>
    </cfRule>
    <cfRule type="cellIs" dxfId="93" priority="110" operator="equal">
      <formula>"No"</formula>
    </cfRule>
  </conditionalFormatting>
  <conditionalFormatting sqref="BM17 BM19:BM22">
    <cfRule type="cellIs" dxfId="92" priority="107" operator="equal">
      <formula>"Yes"</formula>
    </cfRule>
    <cfRule type="cellIs" dxfId="91" priority="108" operator="equal">
      <formula>"No"</formula>
    </cfRule>
  </conditionalFormatting>
  <conditionalFormatting sqref="BO19 BO23">
    <cfRule type="cellIs" dxfId="90" priority="105" operator="equal">
      <formula>"Yes"</formula>
    </cfRule>
    <cfRule type="cellIs" dxfId="89" priority="106" operator="equal">
      <formula>"No"</formula>
    </cfRule>
  </conditionalFormatting>
  <conditionalFormatting sqref="BM23 BM27:BM34 BM109:BM111 BM174:BM176 BM98 BM4:BM16 BM45 BM57 BM59:BM81 BM85:BM86 BM106:BM107 BM116:BM128 BM164:BM168 BM178:BM180">
    <cfRule type="cellIs" dxfId="88" priority="103" operator="equal">
      <formula>"Yes"</formula>
    </cfRule>
    <cfRule type="cellIs" dxfId="87" priority="104" operator="equal">
      <formula>"No"</formula>
    </cfRule>
  </conditionalFormatting>
  <conditionalFormatting sqref="BO29:BO31 BO107 BO174:BO176 BO98 BO4:BO7 BO45 BO57 BO59:BO61 BO63:BO72 BO74:BO77 BO79:BO81 BO85:BO86 BO109:BO111 BO116:BO126 BO164:BO168 BO178:BO180">
    <cfRule type="cellIs" dxfId="86" priority="101" operator="equal">
      <formula>"Yes"</formula>
    </cfRule>
    <cfRule type="cellIs" dxfId="85" priority="102" operator="equal">
      <formula>"No"</formula>
    </cfRule>
  </conditionalFormatting>
  <conditionalFormatting sqref="BQ70:BQ71 BQ74:BQ76 BQ81 BQ85 BQ165:BQ168 BQ174:BQ176 BQ178:BQ180">
    <cfRule type="cellIs" dxfId="84" priority="99" operator="equal">
      <formula>"Yes"</formula>
    </cfRule>
    <cfRule type="cellIs" dxfId="83" priority="100" operator="equal">
      <formula>"No"</formula>
    </cfRule>
  </conditionalFormatting>
  <conditionalFormatting sqref="BT19:BT23 BT27:BT34 BT4:BT17 BT39:BT98 BT106 BT108:BT109 BT115 BT117:BT118 BT121:BT123 BT126:BT128 BT164:BT176 BT178:BT181">
    <cfRule type="cellIs" dxfId="82" priority="97" operator="equal">
      <formula>"Yes"</formula>
    </cfRule>
    <cfRule type="cellIs" dxfId="81" priority="98" operator="equal">
      <formula>"No"</formula>
    </cfRule>
  </conditionalFormatting>
  <conditionalFormatting sqref="BV19:BV23 BV27:BV31 BV34 BV54 BV84 BV88:BV94 BV130:BV132 BV139:BV142 BV164 BV181 BV96:BV98 BV39:BV42 BV4:BV17 BV45 BV57 BV59:BV61 BV63:BV72 BV74:BV75 BV77:BV80 BV110:BV128 BV178">
    <cfRule type="cellIs" dxfId="80" priority="95" operator="equal">
      <formula>"Yes"</formula>
    </cfRule>
    <cfRule type="cellIs" dxfId="79" priority="96" operator="equal">
      <formula>"No"</formula>
    </cfRule>
  </conditionalFormatting>
  <conditionalFormatting sqref="BY178:BY181 BY4:BY34 BY39:BY98 BY106 BY108 BY110 BY115 BY117:BY118 BY121:BY123 BY126:BY127 BY164:BY176">
    <cfRule type="cellIs" dxfId="78" priority="93" operator="equal">
      <formula>"Yes"</formula>
    </cfRule>
    <cfRule type="cellIs" dxfId="77" priority="94" operator="equal">
      <formula>"No"</formula>
    </cfRule>
  </conditionalFormatting>
  <conditionalFormatting sqref="CA34 CA84 CA87 CA89:CA94 CA130:CA133 CA139:CA142 CA164 CA170 CA181 CA96:CA98 CA39:CA42 CA4:CA32 CA44:CA47 CA54:CA57 CA59:CA61 CA63:CA80 CA106:CA128 CA178">
    <cfRule type="cellIs" dxfId="76" priority="91" operator="equal">
      <formula>"Yes"</formula>
    </cfRule>
    <cfRule type="cellIs" dxfId="75" priority="92" operator="equal">
      <formula>"No"</formula>
    </cfRule>
  </conditionalFormatting>
  <conditionalFormatting sqref="BI18 BI24:BI26">
    <cfRule type="cellIs" dxfId="74" priority="87" operator="equal">
      <formula>"Yes"</formula>
    </cfRule>
    <cfRule type="cellIs" dxfId="73" priority="88" operator="equal">
      <formula>"No"</formula>
    </cfRule>
  </conditionalFormatting>
  <conditionalFormatting sqref="BK18 BK24:BK26">
    <cfRule type="cellIs" dxfId="72" priority="85" operator="equal">
      <formula>"Yes"</formula>
    </cfRule>
    <cfRule type="cellIs" dxfId="71" priority="86" operator="equal">
      <formula>"No"</formula>
    </cfRule>
  </conditionalFormatting>
  <conditionalFormatting sqref="BM18 BM24:BM26">
    <cfRule type="cellIs" dxfId="70" priority="83" operator="equal">
      <formula>"Yes"</formula>
    </cfRule>
    <cfRule type="cellIs" dxfId="69" priority="84" operator="equal">
      <formula>"No"</formula>
    </cfRule>
  </conditionalFormatting>
  <conditionalFormatting sqref="BO24:BO26">
    <cfRule type="cellIs" dxfId="68" priority="81" operator="equal">
      <formula>"Yes"</formula>
    </cfRule>
    <cfRule type="cellIs" dxfId="67" priority="82" operator="equal">
      <formula>"No"</formula>
    </cfRule>
  </conditionalFormatting>
  <conditionalFormatting sqref="BQ25">
    <cfRule type="cellIs" dxfId="66" priority="79" operator="equal">
      <formula>"Yes"</formula>
    </cfRule>
    <cfRule type="cellIs" dxfId="65" priority="80" operator="equal">
      <formula>"No"</formula>
    </cfRule>
  </conditionalFormatting>
  <conditionalFormatting sqref="BM39:BM44 BM50:BM53 BM55:BM56 BM84 BM87:BM97 BM105 BM129:BM131 BM136:BM141 BM170:BM172 BM181">
    <cfRule type="cellIs" dxfId="64" priority="77" operator="equal">
      <formula>"Yes"</formula>
    </cfRule>
    <cfRule type="cellIs" dxfId="63" priority="78" operator="equal">
      <formula>"No"</formula>
    </cfRule>
  </conditionalFormatting>
  <conditionalFormatting sqref="BM46:BM49 BM54 BM58 BM82:BM83 BM142">
    <cfRule type="cellIs" dxfId="62" priority="75" operator="equal">
      <formula>"Yes"</formula>
    </cfRule>
    <cfRule type="cellIs" dxfId="61" priority="76" operator="equal">
      <formula>"No"</formula>
    </cfRule>
  </conditionalFormatting>
  <conditionalFormatting sqref="BO46:BO49 BO54 BO58 BO82:BO83 BO142">
    <cfRule type="cellIs" dxfId="60" priority="73" operator="equal">
      <formula>"Yes"</formula>
    </cfRule>
    <cfRule type="cellIs" dxfId="59" priority="74" operator="equal">
      <formula>"No"</formula>
    </cfRule>
  </conditionalFormatting>
  <conditionalFormatting sqref="BF189:BF191 BF245 BF193:BF195">
    <cfRule type="colorScale" priority="904">
      <colorScale>
        <cfvo type="min"/>
        <cfvo type="percentile" val="50"/>
        <cfvo type="max"/>
        <color rgb="FF63BE7B"/>
        <color rgb="FFFFEB84"/>
        <color rgb="FFF8696B"/>
      </colorScale>
    </cfRule>
  </conditionalFormatting>
  <conditionalFormatting sqref="D144">
    <cfRule type="duplicateValues" dxfId="58" priority="59"/>
  </conditionalFormatting>
  <conditionalFormatting sqref="AY99:BA104">
    <cfRule type="cellIs" dxfId="57" priority="50" operator="equal">
      <formula>"High Stock"</formula>
    </cfRule>
    <cfRule type="cellIs" dxfId="56" priority="51" operator="equal">
      <formula>"Okay"</formula>
    </cfRule>
  </conditionalFormatting>
  <conditionalFormatting sqref="BC99:BC102 BC104">
    <cfRule type="colorScale" priority="54">
      <colorScale>
        <cfvo type="min"/>
        <cfvo type="percentile" val="50"/>
        <cfvo type="max"/>
        <color rgb="FF63BE7B"/>
        <color rgb="FFFFEB84"/>
        <color rgb="FFF8696B"/>
      </colorScale>
    </cfRule>
  </conditionalFormatting>
  <conditionalFormatting sqref="BD99:BD102 BD104">
    <cfRule type="colorScale" priority="55">
      <colorScale>
        <cfvo type="min"/>
        <cfvo type="percentile" val="50"/>
        <cfvo type="max"/>
        <color rgb="FF63BE7B"/>
        <color rgb="FFFFEB84"/>
        <color rgb="FFF8696B"/>
      </colorScale>
    </cfRule>
  </conditionalFormatting>
  <conditionalFormatting sqref="BE99:BE102 BE104">
    <cfRule type="colorScale" priority="56">
      <colorScale>
        <cfvo type="min"/>
        <cfvo type="percentile" val="50"/>
        <cfvo type="max"/>
        <color rgb="FF63BE7B"/>
        <color rgb="FFFFEB84"/>
        <color rgb="FFF8696B"/>
      </colorScale>
    </cfRule>
  </conditionalFormatting>
  <conditionalFormatting sqref="D99:D102 D104">
    <cfRule type="duplicateValues" dxfId="55" priority="57"/>
  </conditionalFormatting>
  <conditionalFormatting sqref="D103">
    <cfRule type="duplicateValues" dxfId="54" priority="48"/>
  </conditionalFormatting>
  <conditionalFormatting sqref="BI99:BI104">
    <cfRule type="cellIs" dxfId="53" priority="46" operator="equal">
      <formula>"Yes"</formula>
    </cfRule>
    <cfRule type="cellIs" dxfId="52" priority="47" operator="equal">
      <formula>"No"</formula>
    </cfRule>
  </conditionalFormatting>
  <conditionalFormatting sqref="BK99:BK104">
    <cfRule type="cellIs" dxfId="51" priority="44" operator="equal">
      <formula>"Yes"</formula>
    </cfRule>
    <cfRule type="cellIs" dxfId="50" priority="45" operator="equal">
      <formula>"No"</formula>
    </cfRule>
  </conditionalFormatting>
  <conditionalFormatting sqref="BM103">
    <cfRule type="cellIs" dxfId="49" priority="42" operator="equal">
      <formula>"Yes"</formula>
    </cfRule>
    <cfRule type="cellIs" dxfId="48" priority="43" operator="equal">
      <formula>"No"</formula>
    </cfRule>
  </conditionalFormatting>
  <conditionalFormatting sqref="BO103">
    <cfRule type="cellIs" dxfId="47" priority="40" operator="equal">
      <formula>"Yes"</formula>
    </cfRule>
    <cfRule type="cellIs" dxfId="46" priority="41" operator="equal">
      <formula>"No"</formula>
    </cfRule>
  </conditionalFormatting>
  <conditionalFormatting sqref="BT99:BT104">
    <cfRule type="cellIs" dxfId="45" priority="38" operator="equal">
      <formula>"Yes"</formula>
    </cfRule>
    <cfRule type="cellIs" dxfId="44" priority="39" operator="equal">
      <formula>"No"</formula>
    </cfRule>
  </conditionalFormatting>
  <conditionalFormatting sqref="BV99 BV101:BV104">
    <cfRule type="cellIs" dxfId="43" priority="36" operator="equal">
      <formula>"Yes"</formula>
    </cfRule>
    <cfRule type="cellIs" dxfId="42" priority="37" operator="equal">
      <formula>"No"</formula>
    </cfRule>
  </conditionalFormatting>
  <conditionalFormatting sqref="BY99:BY104">
    <cfRule type="cellIs" dxfId="41" priority="34" operator="equal">
      <formula>"Yes"</formula>
    </cfRule>
    <cfRule type="cellIs" dxfId="40" priority="35" operator="equal">
      <formula>"No"</formula>
    </cfRule>
  </conditionalFormatting>
  <conditionalFormatting sqref="CA99 CA101:CA104">
    <cfRule type="cellIs" dxfId="39" priority="32" operator="equal">
      <formula>"Yes"</formula>
    </cfRule>
    <cfRule type="cellIs" dxfId="38" priority="33" operator="equal">
      <formula>"No"</formula>
    </cfRule>
  </conditionalFormatting>
  <conditionalFormatting sqref="BM99:BM102 BM104">
    <cfRule type="cellIs" dxfId="37" priority="30" operator="equal">
      <formula>"Yes"</formula>
    </cfRule>
    <cfRule type="cellIs" dxfId="36" priority="31" operator="equal">
      <formula>"No"</formula>
    </cfRule>
  </conditionalFormatting>
  <conditionalFormatting sqref="AY35:BA38">
    <cfRule type="cellIs" dxfId="35" priority="21" operator="equal">
      <formula>"High Stock"</formula>
    </cfRule>
    <cfRule type="cellIs" dxfId="34" priority="22" operator="equal">
      <formula>"Okay"</formula>
    </cfRule>
  </conditionalFormatting>
  <conditionalFormatting sqref="BC35:BC38">
    <cfRule type="colorScale" priority="25">
      <colorScale>
        <cfvo type="min"/>
        <cfvo type="percentile" val="50"/>
        <cfvo type="max"/>
        <color rgb="FF63BE7B"/>
        <color rgb="FFFFEB84"/>
        <color rgb="FFF8696B"/>
      </colorScale>
    </cfRule>
  </conditionalFormatting>
  <conditionalFormatting sqref="BD35:BD38">
    <cfRule type="colorScale" priority="26">
      <colorScale>
        <cfvo type="min"/>
        <cfvo type="percentile" val="50"/>
        <cfvo type="max"/>
        <color rgb="FF63BE7B"/>
        <color rgb="FFFFEB84"/>
        <color rgb="FFF8696B"/>
      </colorScale>
    </cfRule>
  </conditionalFormatting>
  <conditionalFormatting sqref="BE35:BE38">
    <cfRule type="colorScale" priority="27">
      <colorScale>
        <cfvo type="min"/>
        <cfvo type="percentile" val="50"/>
        <cfvo type="max"/>
        <color rgb="FF63BE7B"/>
        <color rgb="FFFFEB84"/>
        <color rgb="FFF8696B"/>
      </colorScale>
    </cfRule>
  </conditionalFormatting>
  <conditionalFormatting sqref="D35:D38">
    <cfRule type="duplicateValues" dxfId="33" priority="28"/>
  </conditionalFormatting>
  <conditionalFormatting sqref="H33:H35 H37:H38">
    <cfRule type="colorScale" priority="16">
      <colorScale>
        <cfvo type="min"/>
        <cfvo type="percentile" val="50"/>
        <cfvo type="max"/>
        <color rgb="FFF8696B"/>
        <color rgb="FFFFEB84"/>
        <color rgb="FF63BE7B"/>
      </colorScale>
    </cfRule>
  </conditionalFormatting>
  <conditionalFormatting sqref="I33:I35 I37:I38">
    <cfRule type="colorScale" priority="17">
      <colorScale>
        <cfvo type="min"/>
        <cfvo type="percentile" val="50"/>
        <cfvo type="max"/>
        <color rgb="FF63BE7B"/>
        <color rgb="FFFFEB84"/>
        <color rgb="FFF8696B"/>
      </colorScale>
    </cfRule>
  </conditionalFormatting>
  <conditionalFormatting sqref="G33:G38">
    <cfRule type="colorScale" priority="18">
      <colorScale>
        <cfvo type="min"/>
        <cfvo type="percentile" val="50"/>
        <cfvo type="max"/>
        <color rgb="FFF8696B"/>
        <color rgb="FFFFEB84"/>
        <color rgb="FF63BE7B"/>
      </colorScale>
    </cfRule>
  </conditionalFormatting>
  <conditionalFormatting sqref="I36">
    <cfRule type="colorScale" priority="14">
      <colorScale>
        <cfvo type="min"/>
        <cfvo type="percentile" val="50"/>
        <cfvo type="max"/>
        <color rgb="FF63BE7B"/>
        <color rgb="FFFFEB84"/>
        <color rgb="FFF8696B"/>
      </colorScale>
    </cfRule>
  </conditionalFormatting>
  <conditionalFormatting sqref="H36">
    <cfRule type="colorScale" priority="15">
      <colorScale>
        <cfvo type="min"/>
        <cfvo type="percentile" val="50"/>
        <cfvo type="max"/>
        <color rgb="FFF8696B"/>
        <color rgb="FFFFEB84"/>
        <color rgb="FF63BE7B"/>
      </colorScale>
    </cfRule>
  </conditionalFormatting>
  <conditionalFormatting sqref="I98:I101 I103:I104">
    <cfRule type="colorScale" priority="12">
      <colorScale>
        <cfvo type="min"/>
        <cfvo type="percentile" val="50"/>
        <cfvo type="max"/>
        <color rgb="FF63BE7B"/>
        <color rgb="FFFFEB84"/>
        <color rgb="FFF8696B"/>
      </colorScale>
    </cfRule>
  </conditionalFormatting>
  <conditionalFormatting sqref="H103:H104 H98:H101">
    <cfRule type="colorScale" priority="13">
      <colorScale>
        <cfvo type="min"/>
        <cfvo type="percentile" val="50"/>
        <cfvo type="max"/>
        <color rgb="FFF8696B"/>
        <color rgb="FFFFEB84"/>
        <color rgb="FF63BE7B"/>
      </colorScale>
    </cfRule>
  </conditionalFormatting>
  <conditionalFormatting sqref="G98:G104">
    <cfRule type="colorScale" priority="11">
      <colorScale>
        <cfvo type="min"/>
        <cfvo type="percentile" val="50"/>
        <cfvo type="max"/>
        <color rgb="FFF8696B"/>
        <color rgb="FFFFEB84"/>
        <color rgb="FF63BE7B"/>
      </colorScale>
    </cfRule>
  </conditionalFormatting>
  <conditionalFormatting sqref="I102">
    <cfRule type="colorScale" priority="9">
      <colorScale>
        <cfvo type="min"/>
        <cfvo type="percentile" val="50"/>
        <cfvo type="max"/>
        <color rgb="FF63BE7B"/>
        <color rgb="FFFFEB84"/>
        <color rgb="FFF8696B"/>
      </colorScale>
    </cfRule>
  </conditionalFormatting>
  <conditionalFormatting sqref="H102">
    <cfRule type="colorScale" priority="10">
      <colorScale>
        <cfvo type="min"/>
        <cfvo type="percentile" val="50"/>
        <cfvo type="max"/>
        <color rgb="FFF8696B"/>
        <color rgb="FFFFEB84"/>
        <color rgb="FF63BE7B"/>
      </colorScale>
    </cfRule>
  </conditionalFormatting>
  <conditionalFormatting sqref="I153:I155 I148 I159 I161 I164">
    <cfRule type="colorScale" priority="6">
      <colorScale>
        <cfvo type="min"/>
        <cfvo type="percentile" val="50"/>
        <cfvo type="max"/>
        <color rgb="FF63BE7B"/>
        <color rgb="FFFFEB84"/>
        <color rgb="FFF8696B"/>
      </colorScale>
    </cfRule>
  </conditionalFormatting>
  <conditionalFormatting sqref="H153:H155 H148 H159 H161 H164">
    <cfRule type="colorScale" priority="7">
      <colorScale>
        <cfvo type="min"/>
        <cfvo type="percentile" val="50"/>
        <cfvo type="max"/>
        <color rgb="FFF8696B"/>
        <color rgb="FFFFEB84"/>
        <color rgb="FF63BE7B"/>
      </colorScale>
    </cfRule>
  </conditionalFormatting>
  <conditionalFormatting sqref="G144:G164">
    <cfRule type="colorScale" priority="8">
      <colorScale>
        <cfvo type="min"/>
        <cfvo type="percentile" val="50"/>
        <cfvo type="max"/>
        <color rgb="FFF8696B"/>
        <color rgb="FFFFEB84"/>
        <color rgb="FF63BE7B"/>
      </colorScale>
    </cfRule>
  </conditionalFormatting>
  <conditionalFormatting sqref="I144:I147 I149:I152 I156:I158 I160 I162:I163">
    <cfRule type="colorScale" priority="4">
      <colorScale>
        <cfvo type="min"/>
        <cfvo type="percentile" val="50"/>
        <cfvo type="max"/>
        <color rgb="FF63BE7B"/>
        <color rgb="FFFFEB84"/>
        <color rgb="FFF8696B"/>
      </colorScale>
    </cfRule>
  </conditionalFormatting>
  <conditionalFormatting sqref="H145:H147 H149 H157:H158 H160 H151:H152 H162:H163">
    <cfRule type="colorScale" priority="5">
      <colorScale>
        <cfvo type="min"/>
        <cfvo type="percentile" val="50"/>
        <cfvo type="max"/>
        <color rgb="FFF8696B"/>
        <color rgb="FFFFEB84"/>
        <color rgb="FF63BE7B"/>
      </colorScale>
    </cfRule>
  </conditionalFormatting>
  <conditionalFormatting sqref="H144">
    <cfRule type="colorScale" priority="3">
      <colorScale>
        <cfvo type="min"/>
        <cfvo type="percentile" val="50"/>
        <cfvo type="max"/>
        <color rgb="FFF8696B"/>
        <color rgb="FFFFEB84"/>
        <color rgb="FF63BE7B"/>
      </colorScale>
    </cfRule>
  </conditionalFormatting>
  <conditionalFormatting sqref="H150">
    <cfRule type="colorScale" priority="2">
      <colorScale>
        <cfvo type="min"/>
        <cfvo type="percentile" val="50"/>
        <cfvo type="max"/>
        <color rgb="FFF8696B"/>
        <color rgb="FFFFEB84"/>
        <color rgb="FF63BE7B"/>
      </colorScale>
    </cfRule>
  </conditionalFormatting>
  <conditionalFormatting sqref="H156">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BI39:BI143 BI164:BI176 BK39:BK143 BK164:BK176 BQ187:BQ190 BQ195:BQ196 BV192:BV195 CA192:CA195 BO98:BO104 BO19 BM109:BM111 BM116:BM134 BM174:BM176 BM164:BM168 BM178:BM181 BO29:BO31 BO4:BO7 BO45:BO49 BO57:BO61 BO63:BO72 BO74:BO77 BO79:BO83 BO107 BO85:BO86 BO109:BO111 BO116:BO126 BO174:BO176 BO164:BO168 BO23:BO26 BQ70:BQ71 BO178:BO180 BQ74:BQ76 BQ81 BQ85 BQ165:BQ168 BQ174:BQ176 BQ178:BQ180 BT19:BT23 BT39:BT143 BT164:BT176 BT178:BT181 BV19:BV23 BV27:BV31 CA39:CA42 BV4:BV17 BV54 BV45 BV57 BV59:BV61 BV63:BV72 BV74:BV75 BV84 BV88:BV94 BV77:BV80 BV130:BV132 BV139:BV142 BV164 BV110:BV128 BV181 BY164:BY176 BY39:BY143 BY178:BY181 BM4:BM34 CA4:CA32 CA44:CA47 CA54:CA57 CA59:CA61 CA84 CA87 CA89:CA94 CA63:CA80 CA130:CA133 CA139:CA142 CA164 CA170 CA106:CA128 CA181 CC32 BQ25 BO142 BM170:BM172 BO54 BK4:BK34 BV96:BV104 BM39:BM107 BY187:BY196 BT187:BT196 BO187:BO196 BM187:BM196 BK187:BK196 BI183:BI196 BM136:BM143 BK245:BK247 BT4:BT17 BT245:BT247 BY4:BY34 BY245:BY247 BI4:BI34 BI245:BI247 CA96:CA104 BO245:BO247 BO132:BO134 BM245:BM247 BV39:BV42 BV178 BT27:BT34 BI178:BI181 BK178:BK181 CA34 BV34 CA178" xr:uid="{0B7CDB03-BF7F-4B81-9198-A3CDFB70232E}">
      <formula1>"Yes,No"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CF404-0598-4A8D-A2CB-44BFEB001DA4}">
  <dimension ref="A1:W51"/>
  <sheetViews>
    <sheetView topLeftCell="A22" workbookViewId="0">
      <selection activeCell="E41" sqref="E41"/>
    </sheetView>
  </sheetViews>
  <sheetFormatPr defaultRowHeight="15" x14ac:dyDescent="0.25"/>
  <cols>
    <col min="3" max="3" width="22.5703125" bestFit="1" customWidth="1"/>
  </cols>
  <sheetData>
    <row r="1" spans="1:23" x14ac:dyDescent="0.25">
      <c r="A1" s="99"/>
      <c r="B1" s="357" t="s">
        <v>552</v>
      </c>
      <c r="C1" s="358"/>
      <c r="D1" s="362" t="s">
        <v>553</v>
      </c>
      <c r="E1" s="362"/>
      <c r="F1" s="362"/>
      <c r="G1" s="362"/>
      <c r="H1" s="362"/>
      <c r="I1" s="362"/>
      <c r="J1" s="360" t="s">
        <v>554</v>
      </c>
      <c r="K1" s="360"/>
      <c r="L1" s="360"/>
      <c r="M1" s="360"/>
      <c r="N1" s="360"/>
      <c r="O1" s="360"/>
      <c r="P1" s="363" t="s">
        <v>595</v>
      </c>
      <c r="Q1" s="363"/>
      <c r="R1" s="363"/>
      <c r="S1" s="363"/>
      <c r="T1" s="353" t="s">
        <v>555</v>
      </c>
      <c r="U1" s="353"/>
      <c r="V1" s="353"/>
      <c r="W1" s="353"/>
    </row>
    <row r="2" spans="1:23" ht="140.25" x14ac:dyDescent="0.25">
      <c r="A2" s="100" t="s">
        <v>616</v>
      </c>
      <c r="B2" s="4" t="s">
        <v>379</v>
      </c>
      <c r="C2" s="4" t="s">
        <v>381</v>
      </c>
      <c r="D2" s="101" t="s">
        <v>557</v>
      </c>
      <c r="E2" s="57" t="s">
        <v>558</v>
      </c>
      <c r="F2" s="57" t="s">
        <v>559</v>
      </c>
      <c r="G2" s="102" t="s">
        <v>596</v>
      </c>
      <c r="H2" s="57" t="s">
        <v>560</v>
      </c>
      <c r="I2" s="57" t="s">
        <v>617</v>
      </c>
      <c r="J2" s="57" t="s">
        <v>562</v>
      </c>
      <c r="K2" s="103" t="s">
        <v>563</v>
      </c>
      <c r="L2" s="354" t="s">
        <v>599</v>
      </c>
      <c r="M2" s="355"/>
      <c r="N2" s="356"/>
      <c r="O2" s="57" t="s">
        <v>564</v>
      </c>
      <c r="P2" s="354" t="s">
        <v>618</v>
      </c>
      <c r="Q2" s="355"/>
      <c r="R2" s="355"/>
      <c r="S2" s="356"/>
      <c r="T2" s="57" t="s">
        <v>565</v>
      </c>
      <c r="U2" s="57" t="s">
        <v>566</v>
      </c>
      <c r="V2" s="57" t="s">
        <v>619</v>
      </c>
      <c r="W2" s="57" t="s">
        <v>603</v>
      </c>
    </row>
    <row r="3" spans="1:23" ht="34.5" x14ac:dyDescent="0.25">
      <c r="A3" s="100"/>
      <c r="B3" s="58"/>
      <c r="C3" s="4"/>
      <c r="D3" s="101"/>
      <c r="E3" s="57"/>
      <c r="F3" s="57"/>
      <c r="G3" s="102"/>
      <c r="H3" s="57"/>
      <c r="I3" s="57"/>
      <c r="J3" s="57"/>
      <c r="K3" s="104"/>
      <c r="L3" s="62" t="s">
        <v>604</v>
      </c>
      <c r="M3" s="62" t="s">
        <v>605</v>
      </c>
      <c r="N3" s="62" t="s">
        <v>606</v>
      </c>
      <c r="O3" s="57"/>
      <c r="P3" s="102" t="s">
        <v>620</v>
      </c>
      <c r="Q3" s="57" t="s">
        <v>621</v>
      </c>
      <c r="R3" s="57" t="s">
        <v>622</v>
      </c>
      <c r="S3" s="102" t="s">
        <v>623</v>
      </c>
      <c r="T3" s="57"/>
      <c r="U3" s="57"/>
      <c r="V3" s="57"/>
      <c r="W3" s="57"/>
    </row>
    <row r="4" spans="1:23" x14ac:dyDescent="0.25">
      <c r="A4" s="105"/>
      <c r="B4" s="53"/>
      <c r="C4" s="106"/>
      <c r="D4" s="107"/>
      <c r="E4" s="108"/>
      <c r="F4" s="108"/>
      <c r="G4" s="108"/>
      <c r="H4" s="109"/>
      <c r="I4" s="108"/>
      <c r="J4" s="110"/>
      <c r="K4" s="110"/>
      <c r="L4" s="111"/>
      <c r="M4" s="111"/>
      <c r="N4" s="112"/>
      <c r="O4" s="113"/>
      <c r="P4" s="113"/>
      <c r="Q4" s="113"/>
      <c r="R4" s="113"/>
      <c r="S4" s="114"/>
      <c r="T4" s="115"/>
      <c r="U4" s="116"/>
      <c r="V4" s="117"/>
      <c r="W4" s="117"/>
    </row>
    <row r="5" spans="1:23" x14ac:dyDescent="0.25">
      <c r="A5" s="105" t="s">
        <v>624</v>
      </c>
      <c r="B5" s="53" t="s">
        <v>399</v>
      </c>
      <c r="C5" s="106" t="s">
        <v>193</v>
      </c>
      <c r="D5" s="107">
        <v>2003</v>
      </c>
      <c r="E5" s="108">
        <v>1</v>
      </c>
      <c r="F5" s="108" t="s">
        <v>589</v>
      </c>
      <c r="G5" s="108" t="s">
        <v>589</v>
      </c>
      <c r="H5" s="109">
        <v>49511</v>
      </c>
      <c r="I5" s="108" t="s">
        <v>571</v>
      </c>
      <c r="J5" s="108" t="s">
        <v>572</v>
      </c>
      <c r="K5" s="108" t="s">
        <v>571</v>
      </c>
      <c r="L5" s="111"/>
      <c r="M5" s="111" t="s">
        <v>611</v>
      </c>
      <c r="N5" s="112"/>
      <c r="O5" s="113" t="s">
        <v>571</v>
      </c>
      <c r="P5" s="114"/>
      <c r="Q5" s="114">
        <v>0.5</v>
      </c>
      <c r="R5" s="114">
        <v>2</v>
      </c>
      <c r="S5" s="114">
        <v>1</v>
      </c>
      <c r="T5" s="118">
        <v>4.0360139495254099</v>
      </c>
      <c r="U5" s="118">
        <v>21.57363894952541</v>
      </c>
      <c r="V5" s="118">
        <v>30.72476140517141</v>
      </c>
      <c r="W5" s="118">
        <v>32.250599156668663</v>
      </c>
    </row>
    <row r="6" spans="1:23" x14ac:dyDescent="0.25">
      <c r="A6" s="105" t="s">
        <v>226</v>
      </c>
      <c r="B6" s="53" t="s">
        <v>382</v>
      </c>
      <c r="C6" s="106" t="s">
        <v>625</v>
      </c>
      <c r="D6" s="107">
        <v>2010</v>
      </c>
      <c r="E6" s="108"/>
      <c r="F6" s="108" t="s">
        <v>589</v>
      </c>
      <c r="G6" s="108">
        <v>2</v>
      </c>
      <c r="H6" s="109">
        <v>49992</v>
      </c>
      <c r="I6" s="108" t="s">
        <v>571</v>
      </c>
      <c r="J6" s="108" t="s">
        <v>571</v>
      </c>
      <c r="K6" s="108" t="s">
        <v>571</v>
      </c>
      <c r="L6" s="111" t="s">
        <v>611</v>
      </c>
      <c r="M6" s="111"/>
      <c r="N6" s="112"/>
      <c r="O6" s="113" t="s">
        <v>571</v>
      </c>
      <c r="P6" s="114"/>
      <c r="Q6" s="114">
        <v>0.5</v>
      </c>
      <c r="R6" s="114">
        <v>2</v>
      </c>
      <c r="S6" s="114">
        <v>1</v>
      </c>
      <c r="T6" s="118">
        <v>2.5675423550673506</v>
      </c>
      <c r="U6" s="118">
        <v>20.332779855067351</v>
      </c>
      <c r="V6" s="118">
        <v>27.618079756945516</v>
      </c>
      <c r="W6" s="118">
        <v>28.806472140173465</v>
      </c>
    </row>
    <row r="7" spans="1:23" x14ac:dyDescent="0.25">
      <c r="A7" s="105" t="s">
        <v>626</v>
      </c>
      <c r="B7" s="53" t="s">
        <v>382</v>
      </c>
      <c r="C7" s="106" t="s">
        <v>430</v>
      </c>
      <c r="D7" s="107">
        <v>2012</v>
      </c>
      <c r="E7" s="108"/>
      <c r="F7" s="108" t="s">
        <v>589</v>
      </c>
      <c r="G7" s="108">
        <v>2</v>
      </c>
      <c r="H7" s="109">
        <v>51544</v>
      </c>
      <c r="I7" s="108" t="s">
        <v>571</v>
      </c>
      <c r="J7" s="108" t="s">
        <v>571</v>
      </c>
      <c r="K7" s="108" t="s">
        <v>571</v>
      </c>
      <c r="L7" s="112" t="s">
        <v>611</v>
      </c>
      <c r="M7" s="111"/>
      <c r="N7" s="112"/>
      <c r="O7" s="113" t="s">
        <v>571</v>
      </c>
      <c r="P7" s="114"/>
      <c r="Q7" s="114">
        <v>0.5</v>
      </c>
      <c r="R7" s="114">
        <v>2</v>
      </c>
      <c r="S7" s="114">
        <v>1</v>
      </c>
      <c r="T7" s="118">
        <v>2.5888381397096358</v>
      </c>
      <c r="U7" s="118">
        <v>20.307898139709632</v>
      </c>
      <c r="V7" s="118">
        <v>24.809042458771156</v>
      </c>
      <c r="W7" s="118">
        <v>26.267616991329007</v>
      </c>
    </row>
    <row r="8" spans="1:23" x14ac:dyDescent="0.25">
      <c r="A8" s="105" t="s">
        <v>232</v>
      </c>
      <c r="B8" s="53" t="s">
        <v>382</v>
      </c>
      <c r="C8" s="38" t="s">
        <v>431</v>
      </c>
      <c r="D8" s="107">
        <v>2006</v>
      </c>
      <c r="E8" s="108"/>
      <c r="F8" s="108" t="s">
        <v>589</v>
      </c>
      <c r="G8" s="108">
        <v>2</v>
      </c>
      <c r="H8" s="109">
        <v>49795</v>
      </c>
      <c r="I8" s="108" t="s">
        <v>571</v>
      </c>
      <c r="J8" s="108" t="s">
        <v>571</v>
      </c>
      <c r="K8" s="108" t="s">
        <v>571</v>
      </c>
      <c r="L8" s="111" t="s">
        <v>611</v>
      </c>
      <c r="M8" s="111"/>
      <c r="N8" s="112"/>
      <c r="O8" s="113" t="s">
        <v>571</v>
      </c>
      <c r="P8" s="114"/>
      <c r="Q8" s="114">
        <v>0.5</v>
      </c>
      <c r="R8" s="114">
        <v>2</v>
      </c>
      <c r="S8" s="114">
        <v>1</v>
      </c>
      <c r="T8" s="118">
        <v>3.01691302064014</v>
      </c>
      <c r="U8" s="118">
        <v>20.54897052064014</v>
      </c>
      <c r="V8" s="118">
        <v>25.755934235251601</v>
      </c>
      <c r="W8" s="118">
        <v>25.87363681641294</v>
      </c>
    </row>
    <row r="9" spans="1:23" x14ac:dyDescent="0.25">
      <c r="A9" s="105" t="s">
        <v>234</v>
      </c>
      <c r="B9" s="53" t="s">
        <v>382</v>
      </c>
      <c r="C9" s="38" t="s">
        <v>432</v>
      </c>
      <c r="D9" s="107">
        <v>2007</v>
      </c>
      <c r="E9" s="108"/>
      <c r="F9" s="108" t="s">
        <v>589</v>
      </c>
      <c r="G9" s="108">
        <v>2</v>
      </c>
      <c r="H9" s="109">
        <v>46700</v>
      </c>
      <c r="I9" s="108" t="s">
        <v>571</v>
      </c>
      <c r="J9" s="108" t="s">
        <v>571</v>
      </c>
      <c r="K9" s="108" t="s">
        <v>571</v>
      </c>
      <c r="L9" s="111" t="s">
        <v>611</v>
      </c>
      <c r="M9" s="111"/>
      <c r="N9" s="112"/>
      <c r="O9" s="113" t="s">
        <v>571</v>
      </c>
      <c r="P9" s="114"/>
      <c r="Q9" s="114">
        <v>0.5</v>
      </c>
      <c r="R9" s="114">
        <v>2</v>
      </c>
      <c r="S9" s="114">
        <v>1</v>
      </c>
      <c r="T9" s="118">
        <v>2.7081850030502865</v>
      </c>
      <c r="U9" s="118">
        <v>20.04898250305029</v>
      </c>
      <c r="V9" s="118">
        <v>24.194021376703233</v>
      </c>
      <c r="W9" s="118">
        <v>25.401343540408334</v>
      </c>
    </row>
    <row r="10" spans="1:23" x14ac:dyDescent="0.25">
      <c r="A10" s="105" t="s">
        <v>627</v>
      </c>
      <c r="B10" s="53" t="s">
        <v>382</v>
      </c>
      <c r="C10" s="38" t="s">
        <v>433</v>
      </c>
      <c r="D10" s="107">
        <v>2009</v>
      </c>
      <c r="E10" s="108"/>
      <c r="F10" s="108" t="s">
        <v>589</v>
      </c>
      <c r="G10" s="108" t="s">
        <v>589</v>
      </c>
      <c r="H10" s="109">
        <v>48056</v>
      </c>
      <c r="I10" s="108" t="s">
        <v>571</v>
      </c>
      <c r="J10" s="108" t="s">
        <v>571</v>
      </c>
      <c r="K10" s="108" t="s">
        <v>571</v>
      </c>
      <c r="L10" s="111"/>
      <c r="M10" s="111"/>
      <c r="N10" s="112" t="s">
        <v>611</v>
      </c>
      <c r="O10" s="113" t="s">
        <v>571</v>
      </c>
      <c r="P10" s="114"/>
      <c r="Q10" s="114">
        <v>0.5</v>
      </c>
      <c r="R10" s="114">
        <v>2</v>
      </c>
      <c r="S10" s="114">
        <v>1</v>
      </c>
      <c r="T10" s="118">
        <v>2.8094790324593042</v>
      </c>
      <c r="U10" s="118">
        <v>20.021959032459304</v>
      </c>
      <c r="V10" s="118">
        <v>22.57210657132725</v>
      </c>
      <c r="W10" s="118">
        <v>23.159379799434141</v>
      </c>
    </row>
    <row r="11" spans="1:23" x14ac:dyDescent="0.25">
      <c r="A11" s="105" t="s">
        <v>238</v>
      </c>
      <c r="B11" s="53" t="s">
        <v>382</v>
      </c>
      <c r="C11" s="38" t="s">
        <v>434</v>
      </c>
      <c r="D11" s="107">
        <v>2011</v>
      </c>
      <c r="E11" s="108"/>
      <c r="F11" s="108" t="s">
        <v>589</v>
      </c>
      <c r="G11" s="108" t="s">
        <v>589</v>
      </c>
      <c r="H11" s="109">
        <v>47980</v>
      </c>
      <c r="I11" s="108" t="s">
        <v>571</v>
      </c>
      <c r="J11" s="108" t="s">
        <v>571</v>
      </c>
      <c r="K11" s="108" t="s">
        <v>572</v>
      </c>
      <c r="L11" s="111"/>
      <c r="M11" s="111"/>
      <c r="N11" s="112" t="s">
        <v>611</v>
      </c>
      <c r="O11" s="113" t="s">
        <v>571</v>
      </c>
      <c r="P11" s="114"/>
      <c r="Q11" s="114">
        <v>0.5</v>
      </c>
      <c r="R11" s="114">
        <v>2</v>
      </c>
      <c r="S11" s="114">
        <v>1</v>
      </c>
      <c r="T11" s="118">
        <v>2.6172020753410195</v>
      </c>
      <c r="U11" s="118">
        <v>19.891442075341018</v>
      </c>
      <c r="V11" s="118">
        <v>23.942475752317115</v>
      </c>
      <c r="W11" s="118">
        <v>24.342090454117344</v>
      </c>
    </row>
    <row r="12" spans="1:23" x14ac:dyDescent="0.25">
      <c r="A12" s="105" t="s">
        <v>628</v>
      </c>
      <c r="B12" s="53" t="s">
        <v>382</v>
      </c>
      <c r="C12" s="38" t="s">
        <v>436</v>
      </c>
      <c r="D12" s="119">
        <v>2015</v>
      </c>
      <c r="E12" s="53"/>
      <c r="F12" s="108" t="s">
        <v>589</v>
      </c>
      <c r="G12" s="108">
        <v>2</v>
      </c>
      <c r="H12" s="109">
        <v>49828.5</v>
      </c>
      <c r="I12" s="108" t="s">
        <v>571</v>
      </c>
      <c r="J12" s="108" t="s">
        <v>571</v>
      </c>
      <c r="K12" s="108" t="s">
        <v>571</v>
      </c>
      <c r="L12" s="111" t="s">
        <v>611</v>
      </c>
      <c r="M12" s="111"/>
      <c r="N12" s="112"/>
      <c r="O12" s="113" t="s">
        <v>571</v>
      </c>
      <c r="P12" s="114"/>
      <c r="Q12" s="114">
        <v>0.5</v>
      </c>
      <c r="R12" s="114">
        <v>2</v>
      </c>
      <c r="S12" s="114">
        <v>1</v>
      </c>
      <c r="T12" s="118">
        <v>3.2735701648081923</v>
      </c>
      <c r="U12" s="118">
        <v>20.63238016480819</v>
      </c>
      <c r="V12" s="118">
        <v>26.767910177691888</v>
      </c>
      <c r="W12" s="118">
        <v>26.732954718947127</v>
      </c>
    </row>
    <row r="13" spans="1:23" x14ac:dyDescent="0.25">
      <c r="A13" s="105" t="s">
        <v>629</v>
      </c>
      <c r="B13" s="53" t="s">
        <v>382</v>
      </c>
      <c r="C13" s="38" t="s">
        <v>437</v>
      </c>
      <c r="D13" s="119">
        <v>2015</v>
      </c>
      <c r="E13" s="53"/>
      <c r="F13" s="108" t="s">
        <v>589</v>
      </c>
      <c r="G13" s="108">
        <v>2</v>
      </c>
      <c r="H13" s="109">
        <v>49833.7</v>
      </c>
      <c r="I13" s="108" t="s">
        <v>571</v>
      </c>
      <c r="J13" s="108" t="s">
        <v>571</v>
      </c>
      <c r="K13" s="108" t="s">
        <v>571</v>
      </c>
      <c r="L13" s="111" t="s">
        <v>611</v>
      </c>
      <c r="M13" s="111"/>
      <c r="N13" s="112"/>
      <c r="O13" s="113" t="s">
        <v>571</v>
      </c>
      <c r="P13" s="114"/>
      <c r="Q13" s="114">
        <v>0.5</v>
      </c>
      <c r="R13" s="114">
        <v>2</v>
      </c>
      <c r="S13" s="114">
        <v>1</v>
      </c>
      <c r="T13" s="118">
        <v>3.4457817410049651</v>
      </c>
      <c r="U13" s="118">
        <v>20.804591741004963</v>
      </c>
      <c r="V13" s="118">
        <v>23.428923253110554</v>
      </c>
      <c r="W13" s="118">
        <v>23.388309431661249</v>
      </c>
    </row>
    <row r="14" spans="1:23" x14ac:dyDescent="0.25">
      <c r="A14" s="105" t="s">
        <v>630</v>
      </c>
      <c r="B14" s="53" t="s">
        <v>382</v>
      </c>
      <c r="C14" s="38" t="s">
        <v>438</v>
      </c>
      <c r="D14" s="119">
        <v>2016</v>
      </c>
      <c r="E14" s="53"/>
      <c r="F14" s="108" t="s">
        <v>589</v>
      </c>
      <c r="G14" s="108">
        <v>2</v>
      </c>
      <c r="H14" s="109">
        <v>49835</v>
      </c>
      <c r="I14" s="108" t="s">
        <v>571</v>
      </c>
      <c r="J14" s="108" t="s">
        <v>571</v>
      </c>
      <c r="K14" s="108" t="s">
        <v>571</v>
      </c>
      <c r="L14" s="111" t="s">
        <v>611</v>
      </c>
      <c r="M14" s="111"/>
      <c r="N14" s="112"/>
      <c r="O14" s="113" t="s">
        <v>571</v>
      </c>
      <c r="P14" s="114"/>
      <c r="Q14" s="114">
        <v>0.5</v>
      </c>
      <c r="R14" s="114">
        <v>2</v>
      </c>
      <c r="S14" s="114">
        <v>1</v>
      </c>
      <c r="T14" s="118">
        <v>3.169212348293942</v>
      </c>
      <c r="U14" s="118">
        <v>20.528022348293941</v>
      </c>
      <c r="V14" s="118">
        <v>22.332265646808874</v>
      </c>
      <c r="W14" s="118">
        <v>22.21598691864844</v>
      </c>
    </row>
    <row r="15" spans="1:23" x14ac:dyDescent="0.25">
      <c r="A15" s="105" t="s">
        <v>631</v>
      </c>
      <c r="B15" s="53" t="s">
        <v>382</v>
      </c>
      <c r="C15" s="38" t="s">
        <v>439</v>
      </c>
      <c r="D15" s="119">
        <v>2016</v>
      </c>
      <c r="E15" s="53"/>
      <c r="F15" s="108" t="s">
        <v>589</v>
      </c>
      <c r="G15" s="108">
        <v>2</v>
      </c>
      <c r="H15" s="109">
        <v>49796</v>
      </c>
      <c r="I15" s="108" t="s">
        <v>571</v>
      </c>
      <c r="J15" s="108" t="s">
        <v>571</v>
      </c>
      <c r="K15" s="108" t="s">
        <v>571</v>
      </c>
      <c r="L15" s="111" t="s">
        <v>611</v>
      </c>
      <c r="M15" s="111"/>
      <c r="N15" s="112"/>
      <c r="O15" s="113" t="s">
        <v>571</v>
      </c>
      <c r="P15" s="114"/>
      <c r="Q15" s="114">
        <v>0.5</v>
      </c>
      <c r="R15" s="114">
        <v>2</v>
      </c>
      <c r="S15" s="114">
        <v>1</v>
      </c>
      <c r="T15" s="118">
        <v>3.1226867220320171</v>
      </c>
      <c r="U15" s="118">
        <v>20.481496722032016</v>
      </c>
      <c r="V15" s="118">
        <v>22.640228274980249</v>
      </c>
      <c r="W15" s="118">
        <v>22.57044818904382</v>
      </c>
    </row>
    <row r="16" spans="1:23" x14ac:dyDescent="0.25">
      <c r="A16" s="105" t="s">
        <v>331</v>
      </c>
      <c r="B16" s="53" t="s">
        <v>382</v>
      </c>
      <c r="C16" s="38" t="s">
        <v>440</v>
      </c>
      <c r="D16" s="119">
        <v>2016</v>
      </c>
      <c r="E16" s="53"/>
      <c r="F16" s="108" t="s">
        <v>589</v>
      </c>
      <c r="G16" s="108">
        <v>2</v>
      </c>
      <c r="H16" s="109">
        <v>49721.9</v>
      </c>
      <c r="I16" s="108" t="s">
        <v>571</v>
      </c>
      <c r="J16" s="108" t="s">
        <v>571</v>
      </c>
      <c r="K16" s="108" t="s">
        <v>571</v>
      </c>
      <c r="L16" s="111" t="s">
        <v>611</v>
      </c>
      <c r="M16" s="111"/>
      <c r="N16" s="112"/>
      <c r="O16" s="113" t="s">
        <v>571</v>
      </c>
      <c r="P16" s="114"/>
      <c r="Q16" s="114">
        <v>0.5</v>
      </c>
      <c r="R16" s="114">
        <v>2</v>
      </c>
      <c r="S16" s="114">
        <v>1</v>
      </c>
      <c r="T16" s="118">
        <v>2.2064968357354404</v>
      </c>
      <c r="U16" s="118">
        <v>19.384526835735443</v>
      </c>
      <c r="V16" s="118">
        <v>22.795240280558037</v>
      </c>
      <c r="W16" s="118">
        <v>22.810414068518195</v>
      </c>
    </row>
    <row r="17" spans="1:23" x14ac:dyDescent="0.25">
      <c r="A17" s="105" t="s">
        <v>333</v>
      </c>
      <c r="B17" s="52" t="s">
        <v>382</v>
      </c>
      <c r="C17" s="120" t="s">
        <v>441</v>
      </c>
      <c r="D17" s="121">
        <v>2016</v>
      </c>
      <c r="E17" s="52"/>
      <c r="F17" s="122" t="s">
        <v>589</v>
      </c>
      <c r="G17" s="108">
        <v>2</v>
      </c>
      <c r="H17" s="123">
        <v>49722</v>
      </c>
      <c r="I17" s="108" t="s">
        <v>571</v>
      </c>
      <c r="J17" s="108" t="s">
        <v>571</v>
      </c>
      <c r="K17" s="108" t="s">
        <v>571</v>
      </c>
      <c r="L17" s="124" t="s">
        <v>611</v>
      </c>
      <c r="M17" s="124"/>
      <c r="N17" s="125"/>
      <c r="O17" s="126" t="s">
        <v>571</v>
      </c>
      <c r="P17" s="114"/>
      <c r="Q17" s="114">
        <v>0.5</v>
      </c>
      <c r="R17" s="114">
        <v>2</v>
      </c>
      <c r="S17" s="114">
        <v>1</v>
      </c>
      <c r="T17" s="118">
        <v>2.7231253911310018</v>
      </c>
      <c r="U17" s="118">
        <v>19.905740391131001</v>
      </c>
      <c r="V17" s="118">
        <v>22.208270165688589</v>
      </c>
      <c r="W17" s="118">
        <v>22.091818444025051</v>
      </c>
    </row>
    <row r="18" spans="1:23" x14ac:dyDescent="0.25">
      <c r="A18" s="105" t="s">
        <v>335</v>
      </c>
      <c r="B18" s="53" t="s">
        <v>382</v>
      </c>
      <c r="C18" s="38" t="s">
        <v>442</v>
      </c>
      <c r="D18" s="119">
        <v>2016</v>
      </c>
      <c r="E18" s="53"/>
      <c r="F18" s="108" t="s">
        <v>589</v>
      </c>
      <c r="G18" s="108">
        <v>2</v>
      </c>
      <c r="H18" s="109">
        <v>49687.1</v>
      </c>
      <c r="I18" s="108" t="s">
        <v>571</v>
      </c>
      <c r="J18" s="108" t="s">
        <v>571</v>
      </c>
      <c r="K18" s="108" t="s">
        <v>571</v>
      </c>
      <c r="L18" s="111" t="s">
        <v>611</v>
      </c>
      <c r="M18" s="111"/>
      <c r="N18" s="112"/>
      <c r="O18" s="113" t="s">
        <v>571</v>
      </c>
      <c r="P18" s="114"/>
      <c r="Q18" s="114">
        <v>0.5</v>
      </c>
      <c r="R18" s="114">
        <v>2</v>
      </c>
      <c r="S18" s="114">
        <v>1</v>
      </c>
      <c r="T18" s="118">
        <v>2.6725799808792914</v>
      </c>
      <c r="U18" s="118">
        <v>19.85519498087929</v>
      </c>
      <c r="V18" s="118">
        <v>21.874170417935456</v>
      </c>
      <c r="W18" s="118">
        <v>21.615308259974217</v>
      </c>
    </row>
    <row r="19" spans="1:23" x14ac:dyDescent="0.25">
      <c r="A19" s="105" t="s">
        <v>337</v>
      </c>
      <c r="B19" s="53" t="s">
        <v>382</v>
      </c>
      <c r="C19" s="38" t="s">
        <v>443</v>
      </c>
      <c r="D19" s="119">
        <v>2016</v>
      </c>
      <c r="E19" s="53"/>
      <c r="F19" s="108" t="s">
        <v>589</v>
      </c>
      <c r="G19" s="108">
        <v>2</v>
      </c>
      <c r="H19" s="109">
        <v>49726.5</v>
      </c>
      <c r="I19" s="108" t="s">
        <v>571</v>
      </c>
      <c r="J19" s="108" t="s">
        <v>571</v>
      </c>
      <c r="K19" s="108" t="s">
        <v>571</v>
      </c>
      <c r="L19" s="111" t="s">
        <v>611</v>
      </c>
      <c r="M19" s="111"/>
      <c r="N19" s="112"/>
      <c r="O19" s="113" t="s">
        <v>571</v>
      </c>
      <c r="P19" s="114"/>
      <c r="Q19" s="114">
        <v>0.5</v>
      </c>
      <c r="R19" s="114">
        <v>2</v>
      </c>
      <c r="S19" s="114">
        <v>1</v>
      </c>
      <c r="T19" s="118">
        <v>2.4285034514647812</v>
      </c>
      <c r="U19" s="118">
        <v>19.61242845146478</v>
      </c>
      <c r="V19" s="118">
        <v>21.477411690281865</v>
      </c>
      <c r="W19" s="118">
        <v>21.231110637490929</v>
      </c>
    </row>
    <row r="20" spans="1:23" x14ac:dyDescent="0.25">
      <c r="A20" s="105" t="s">
        <v>339</v>
      </c>
      <c r="B20" s="53" t="s">
        <v>382</v>
      </c>
      <c r="C20" s="38" t="s">
        <v>444</v>
      </c>
      <c r="D20" s="119">
        <v>2017</v>
      </c>
      <c r="E20" s="53"/>
      <c r="F20" s="108" t="s">
        <v>589</v>
      </c>
      <c r="G20" s="108">
        <v>2</v>
      </c>
      <c r="H20" s="109">
        <v>49688</v>
      </c>
      <c r="I20" s="108" t="s">
        <v>571</v>
      </c>
      <c r="J20" s="108" t="s">
        <v>571</v>
      </c>
      <c r="K20" s="108" t="s">
        <v>571</v>
      </c>
      <c r="L20" s="111" t="s">
        <v>611</v>
      </c>
      <c r="M20" s="111"/>
      <c r="N20" s="112"/>
      <c r="O20" s="113" t="s">
        <v>571</v>
      </c>
      <c r="P20" s="114"/>
      <c r="Q20" s="114">
        <v>0.5</v>
      </c>
      <c r="R20" s="114">
        <v>2</v>
      </c>
      <c r="S20" s="114">
        <v>1</v>
      </c>
      <c r="T20" s="118">
        <v>2.8020709597107869</v>
      </c>
      <c r="U20" s="118">
        <v>20.023658459710784</v>
      </c>
      <c r="V20" s="118">
        <v>21.920985480131002</v>
      </c>
      <c r="W20" s="118">
        <v>21.739183854701523</v>
      </c>
    </row>
    <row r="21" spans="1:23" x14ac:dyDescent="0.25">
      <c r="A21" s="105" t="s">
        <v>341</v>
      </c>
      <c r="B21" s="53" t="s">
        <v>382</v>
      </c>
      <c r="C21" s="38" t="s">
        <v>445</v>
      </c>
      <c r="D21" s="119">
        <v>2017</v>
      </c>
      <c r="E21" s="53"/>
      <c r="F21" s="108" t="s">
        <v>589</v>
      </c>
      <c r="G21" s="108">
        <v>2</v>
      </c>
      <c r="H21" s="109">
        <v>49687.9</v>
      </c>
      <c r="I21" s="108" t="s">
        <v>571</v>
      </c>
      <c r="J21" s="108" t="s">
        <v>571</v>
      </c>
      <c r="K21" s="108" t="s">
        <v>571</v>
      </c>
      <c r="L21" s="111" t="s">
        <v>611</v>
      </c>
      <c r="M21" s="111"/>
      <c r="N21" s="112"/>
      <c r="O21" s="113" t="s">
        <v>571</v>
      </c>
      <c r="P21" s="114"/>
      <c r="Q21" s="114">
        <v>0.5</v>
      </c>
      <c r="R21" s="114">
        <v>2</v>
      </c>
      <c r="S21" s="114">
        <v>1</v>
      </c>
      <c r="T21" s="118">
        <v>2.4657762261261835</v>
      </c>
      <c r="U21" s="118">
        <v>19.687363726126183</v>
      </c>
      <c r="V21" s="118">
        <v>20.581683060129869</v>
      </c>
      <c r="W21" s="118">
        <v>20.426306237852071</v>
      </c>
    </row>
    <row r="22" spans="1:23" x14ac:dyDescent="0.25">
      <c r="A22" s="105" t="s">
        <v>143</v>
      </c>
      <c r="B22" s="53" t="s">
        <v>382</v>
      </c>
      <c r="C22" s="38" t="s">
        <v>446</v>
      </c>
      <c r="D22" s="119">
        <v>2018</v>
      </c>
      <c r="E22" s="53"/>
      <c r="F22" s="108" t="s">
        <v>589</v>
      </c>
      <c r="G22" s="108">
        <v>2</v>
      </c>
      <c r="H22" s="109">
        <v>49918.400000000001</v>
      </c>
      <c r="I22" s="108" t="s">
        <v>571</v>
      </c>
      <c r="J22" s="108" t="s">
        <v>571</v>
      </c>
      <c r="K22" s="108" t="s">
        <v>571</v>
      </c>
      <c r="L22" s="111" t="s">
        <v>611</v>
      </c>
      <c r="M22" s="111"/>
      <c r="N22" s="112"/>
      <c r="O22" s="113" t="s">
        <v>571</v>
      </c>
      <c r="P22" s="114"/>
      <c r="Q22" s="114">
        <v>0.5</v>
      </c>
      <c r="R22" s="114">
        <v>2</v>
      </c>
      <c r="S22" s="114">
        <v>1</v>
      </c>
      <c r="T22" s="118">
        <v>2.9766709149599242</v>
      </c>
      <c r="U22" s="118">
        <v>20.306660914959924</v>
      </c>
      <c r="V22" s="118">
        <v>19.95559709222044</v>
      </c>
      <c r="W22" s="118">
        <v>19.867871721937426</v>
      </c>
    </row>
    <row r="23" spans="1:23" x14ac:dyDescent="0.25">
      <c r="A23" s="105" t="s">
        <v>632</v>
      </c>
      <c r="B23" s="53" t="s">
        <v>382</v>
      </c>
      <c r="C23" s="38" t="s">
        <v>461</v>
      </c>
      <c r="D23" s="119">
        <v>2018</v>
      </c>
      <c r="E23" s="53"/>
      <c r="F23" s="108" t="s">
        <v>589</v>
      </c>
      <c r="G23" s="108">
        <v>2</v>
      </c>
      <c r="H23" s="109">
        <v>49891</v>
      </c>
      <c r="I23" s="108" t="s">
        <v>571</v>
      </c>
      <c r="J23" s="108" t="s">
        <v>571</v>
      </c>
      <c r="K23" s="108" t="s">
        <v>571</v>
      </c>
      <c r="L23" s="111" t="s">
        <v>611</v>
      </c>
      <c r="M23" s="111"/>
      <c r="N23" s="111"/>
      <c r="O23" s="113" t="s">
        <v>571</v>
      </c>
      <c r="P23" s="127"/>
      <c r="Q23" s="127">
        <v>0.5</v>
      </c>
      <c r="R23" s="127">
        <v>2</v>
      </c>
      <c r="S23" s="114">
        <v>1</v>
      </c>
      <c r="T23" s="118">
        <v>3.1908800371442885</v>
      </c>
      <c r="U23" s="128">
        <v>20.520870037144288</v>
      </c>
      <c r="V23" s="129">
        <v>20.267496485856906</v>
      </c>
      <c r="W23" s="129">
        <v>20.275928268106497</v>
      </c>
    </row>
    <row r="24" spans="1:23" x14ac:dyDescent="0.25">
      <c r="A24" s="105" t="s">
        <v>146</v>
      </c>
      <c r="B24" s="53" t="s">
        <v>382</v>
      </c>
      <c r="C24" s="38" t="s">
        <v>463</v>
      </c>
      <c r="D24" s="119">
        <v>2018</v>
      </c>
      <c r="E24" s="53"/>
      <c r="F24" s="108" t="s">
        <v>589</v>
      </c>
      <c r="G24" s="108">
        <v>2</v>
      </c>
      <c r="H24" s="109">
        <v>49891</v>
      </c>
      <c r="I24" s="108" t="s">
        <v>571</v>
      </c>
      <c r="J24" s="108" t="s">
        <v>571</v>
      </c>
      <c r="K24" s="108" t="s">
        <v>571</v>
      </c>
      <c r="L24" s="111" t="s">
        <v>611</v>
      </c>
      <c r="M24" s="111"/>
      <c r="N24" s="111"/>
      <c r="O24" s="113" t="s">
        <v>571</v>
      </c>
      <c r="P24" s="127"/>
      <c r="Q24" s="127">
        <v>0.5</v>
      </c>
      <c r="R24" s="127">
        <v>2</v>
      </c>
      <c r="S24" s="114">
        <v>1</v>
      </c>
      <c r="T24" s="118">
        <v>2.8660447528118436</v>
      </c>
      <c r="U24" s="128">
        <v>20.19603475281184</v>
      </c>
      <c r="V24" s="129">
        <v>20.16898788482877</v>
      </c>
      <c r="W24" s="129">
        <v>20.147502769984271</v>
      </c>
    </row>
    <row r="25" spans="1:23" x14ac:dyDescent="0.25">
      <c r="A25" s="105" t="s">
        <v>148</v>
      </c>
      <c r="B25" s="53" t="s">
        <v>382</v>
      </c>
      <c r="C25" s="38" t="s">
        <v>633</v>
      </c>
      <c r="D25" s="119">
        <v>2019</v>
      </c>
      <c r="E25" s="53"/>
      <c r="F25" s="108" t="s">
        <v>589</v>
      </c>
      <c r="G25" s="108">
        <v>2</v>
      </c>
      <c r="H25" s="109">
        <v>49891</v>
      </c>
      <c r="I25" s="108" t="s">
        <v>571</v>
      </c>
      <c r="J25" s="108" t="s">
        <v>571</v>
      </c>
      <c r="K25" s="108" t="s">
        <v>571</v>
      </c>
      <c r="L25" s="111" t="s">
        <v>611</v>
      </c>
      <c r="M25" s="111"/>
      <c r="N25" s="111"/>
      <c r="O25" s="113" t="s">
        <v>571</v>
      </c>
      <c r="P25" s="127"/>
      <c r="Q25" s="127">
        <v>0.5</v>
      </c>
      <c r="R25" s="127">
        <v>2</v>
      </c>
      <c r="S25" s="114">
        <v>1</v>
      </c>
      <c r="T25" s="118">
        <v>2.917814667785489</v>
      </c>
      <c r="U25" s="128">
        <v>19.778565942785487</v>
      </c>
      <c r="V25" s="129">
        <v>20.223131067018151</v>
      </c>
      <c r="W25" s="129">
        <v>20.209379756562939</v>
      </c>
    </row>
    <row r="26" spans="1:23" x14ac:dyDescent="0.25">
      <c r="A26" s="130" t="s">
        <v>634</v>
      </c>
      <c r="B26" s="53" t="s">
        <v>382</v>
      </c>
      <c r="C26" s="38" t="s">
        <v>635</v>
      </c>
      <c r="D26" s="119">
        <v>2018</v>
      </c>
      <c r="E26" s="53"/>
      <c r="F26" s="108" t="s">
        <v>589</v>
      </c>
      <c r="G26" s="108">
        <v>2</v>
      </c>
      <c r="H26" s="109">
        <v>49919</v>
      </c>
      <c r="I26" s="108" t="s">
        <v>571</v>
      </c>
      <c r="J26" s="108" t="s">
        <v>571</v>
      </c>
      <c r="K26" s="108" t="s">
        <v>571</v>
      </c>
      <c r="L26" s="111" t="s">
        <v>611</v>
      </c>
      <c r="M26" s="111"/>
      <c r="N26" s="111"/>
      <c r="O26" s="113" t="s">
        <v>571</v>
      </c>
      <c r="P26" s="127"/>
      <c r="Q26" s="127">
        <v>0.5</v>
      </c>
      <c r="R26" s="127">
        <v>2</v>
      </c>
      <c r="S26" s="114">
        <v>1</v>
      </c>
      <c r="T26" s="118">
        <v>3.1300869865083749</v>
      </c>
      <c r="U26" s="128">
        <v>19.990838261508372</v>
      </c>
      <c r="V26" s="129">
        <v>19.618439022884047</v>
      </c>
      <c r="W26" s="129">
        <v>19.529634583009187</v>
      </c>
    </row>
    <row r="27" spans="1:23" x14ac:dyDescent="0.25">
      <c r="A27" s="130" t="s">
        <v>171</v>
      </c>
      <c r="B27" s="53" t="s">
        <v>382</v>
      </c>
      <c r="C27" s="38" t="s">
        <v>636</v>
      </c>
      <c r="D27" s="119">
        <v>2019</v>
      </c>
      <c r="E27" s="53"/>
      <c r="F27" s="108" t="s">
        <v>589</v>
      </c>
      <c r="G27" s="108">
        <v>2</v>
      </c>
      <c r="H27" s="109">
        <v>49891</v>
      </c>
      <c r="I27" s="108" t="s">
        <v>571</v>
      </c>
      <c r="J27" s="108" t="s">
        <v>571</v>
      </c>
      <c r="K27" s="108" t="s">
        <v>571</v>
      </c>
      <c r="L27" s="111" t="s">
        <v>611</v>
      </c>
      <c r="M27" s="111"/>
      <c r="N27" s="111"/>
      <c r="O27" s="113" t="s">
        <v>571</v>
      </c>
      <c r="P27" s="127"/>
      <c r="Q27" s="127">
        <v>0.5</v>
      </c>
      <c r="R27" s="127">
        <v>2</v>
      </c>
      <c r="S27" s="114">
        <v>1</v>
      </c>
      <c r="T27" s="118">
        <v>2.8073195698014652</v>
      </c>
      <c r="U27" s="128">
        <v>19.668070844801463</v>
      </c>
      <c r="V27" s="129">
        <v>20.35516645651218</v>
      </c>
      <c r="W27" s="129">
        <v>20.689989168666912</v>
      </c>
    </row>
    <row r="28" spans="1:23" x14ac:dyDescent="0.25">
      <c r="A28" s="130" t="s">
        <v>240</v>
      </c>
      <c r="B28" s="53" t="s">
        <v>382</v>
      </c>
      <c r="C28" s="38" t="s">
        <v>447</v>
      </c>
      <c r="D28" s="119">
        <v>2010</v>
      </c>
      <c r="E28" s="53"/>
      <c r="F28" s="108" t="s">
        <v>589</v>
      </c>
      <c r="G28" s="108" t="s">
        <v>589</v>
      </c>
      <c r="H28" s="109">
        <v>47990</v>
      </c>
      <c r="I28" s="108" t="s">
        <v>571</v>
      </c>
      <c r="J28" s="108" t="s">
        <v>571</v>
      </c>
      <c r="K28" s="108" t="s">
        <v>571</v>
      </c>
      <c r="L28" s="111"/>
      <c r="M28" s="111"/>
      <c r="N28" s="111" t="s">
        <v>611</v>
      </c>
      <c r="O28" s="113" t="s">
        <v>571</v>
      </c>
      <c r="P28" s="127"/>
      <c r="Q28" s="127">
        <v>0.5</v>
      </c>
      <c r="R28" s="127">
        <v>2</v>
      </c>
      <c r="S28" s="114">
        <v>1</v>
      </c>
      <c r="T28" s="118">
        <v>4.2137784930315849</v>
      </c>
      <c r="U28" s="128">
        <v>24.438872267923376</v>
      </c>
      <c r="V28" s="129">
        <v>27.722629691316065</v>
      </c>
      <c r="W28" s="129">
        <v>28.358292825022737</v>
      </c>
    </row>
    <row r="29" spans="1:23" x14ac:dyDescent="0.25">
      <c r="A29" s="130" t="s">
        <v>540</v>
      </c>
      <c r="B29" s="53" t="s">
        <v>382</v>
      </c>
      <c r="C29" s="38" t="s">
        <v>541</v>
      </c>
      <c r="D29" s="119">
        <v>2011</v>
      </c>
      <c r="E29" s="53"/>
      <c r="F29" s="108" t="s">
        <v>589</v>
      </c>
      <c r="G29" s="108" t="s">
        <v>589</v>
      </c>
      <c r="H29" s="109">
        <v>48020</v>
      </c>
      <c r="I29" s="108" t="s">
        <v>571</v>
      </c>
      <c r="J29" s="108" t="s">
        <v>571</v>
      </c>
      <c r="K29" s="108" t="s">
        <v>571</v>
      </c>
      <c r="L29" s="69" t="s">
        <v>611</v>
      </c>
      <c r="M29" s="111"/>
      <c r="N29" s="111"/>
      <c r="O29" s="113" t="s">
        <v>571</v>
      </c>
      <c r="P29" s="127"/>
      <c r="Q29" s="127">
        <v>0.5</v>
      </c>
      <c r="R29" s="127">
        <v>2</v>
      </c>
      <c r="S29" s="114">
        <v>1</v>
      </c>
      <c r="T29" s="118">
        <v>4.5</v>
      </c>
      <c r="U29" s="128">
        <v>26</v>
      </c>
      <c r="V29" s="129">
        <v>26.6</v>
      </c>
      <c r="W29" s="129">
        <v>27.1</v>
      </c>
    </row>
    <row r="30" spans="1:23" x14ac:dyDescent="0.25">
      <c r="A30" s="105" t="s">
        <v>343</v>
      </c>
      <c r="B30" s="64" t="s">
        <v>390</v>
      </c>
      <c r="C30" s="38" t="s">
        <v>344</v>
      </c>
      <c r="D30" s="131">
        <v>2010</v>
      </c>
      <c r="E30" s="64"/>
      <c r="F30" s="41" t="s">
        <v>589</v>
      </c>
      <c r="G30" s="41" t="s">
        <v>589</v>
      </c>
      <c r="H30" s="132">
        <v>50090</v>
      </c>
      <c r="I30" s="108" t="s">
        <v>571</v>
      </c>
      <c r="J30" s="108" t="s">
        <v>572</v>
      </c>
      <c r="K30" s="108" t="s">
        <v>572</v>
      </c>
      <c r="L30" s="69" t="s">
        <v>611</v>
      </c>
      <c r="M30" s="69"/>
      <c r="N30" s="94"/>
      <c r="O30" s="44" t="s">
        <v>571</v>
      </c>
      <c r="P30" s="114"/>
      <c r="Q30" s="114"/>
      <c r="R30" s="114">
        <v>2</v>
      </c>
      <c r="S30" s="114">
        <v>1</v>
      </c>
      <c r="T30" s="118">
        <v>4.1369949910958095</v>
      </c>
      <c r="U30" s="118">
        <v>25.82059499109581</v>
      </c>
      <c r="V30" s="118">
        <v>23.793561686261899</v>
      </c>
      <c r="W30" s="118">
        <v>23.921933055558622</v>
      </c>
    </row>
    <row r="31" spans="1:23" x14ac:dyDescent="0.25">
      <c r="A31" s="105" t="s">
        <v>254</v>
      </c>
      <c r="B31" s="53" t="s">
        <v>450</v>
      </c>
      <c r="C31" s="38" t="s">
        <v>255</v>
      </c>
      <c r="D31" s="119">
        <v>2008</v>
      </c>
      <c r="E31" s="53"/>
      <c r="F31" s="108" t="s">
        <v>589</v>
      </c>
      <c r="G31" s="108" t="s">
        <v>589</v>
      </c>
      <c r="H31" s="109">
        <v>47399</v>
      </c>
      <c r="I31" s="108" t="s">
        <v>571</v>
      </c>
      <c r="J31" s="108" t="s">
        <v>571</v>
      </c>
      <c r="K31" s="108" t="s">
        <v>572</v>
      </c>
      <c r="L31" s="111" t="s">
        <v>611</v>
      </c>
      <c r="M31" s="111"/>
      <c r="N31" s="111"/>
      <c r="O31" s="113" t="s">
        <v>571</v>
      </c>
      <c r="P31" s="114"/>
      <c r="Q31" s="114">
        <v>0.5</v>
      </c>
      <c r="R31" s="114">
        <v>2</v>
      </c>
      <c r="S31" s="114">
        <v>1</v>
      </c>
      <c r="T31" s="118">
        <v>3.929980829456305</v>
      </c>
      <c r="U31" s="118">
        <v>24.916780829456304</v>
      </c>
      <c r="V31" s="118">
        <v>22.617967539576021</v>
      </c>
      <c r="W31" s="118">
        <v>23.036395904438805</v>
      </c>
    </row>
    <row r="32" spans="1:23" x14ac:dyDescent="0.25">
      <c r="A32" s="105" t="s">
        <v>248</v>
      </c>
      <c r="B32" s="53" t="s">
        <v>455</v>
      </c>
      <c r="C32" s="38" t="s">
        <v>249</v>
      </c>
      <c r="D32" s="119">
        <v>2007</v>
      </c>
      <c r="E32" s="53"/>
      <c r="F32" s="108" t="s">
        <v>589</v>
      </c>
      <c r="G32" s="108">
        <v>3</v>
      </c>
      <c r="H32" s="109">
        <v>50605</v>
      </c>
      <c r="I32" s="108" t="s">
        <v>571</v>
      </c>
      <c r="J32" s="108" t="s">
        <v>571</v>
      </c>
      <c r="K32" s="108" t="s">
        <v>572</v>
      </c>
      <c r="L32" s="111"/>
      <c r="M32" s="111"/>
      <c r="N32" s="111" t="s">
        <v>611</v>
      </c>
      <c r="O32" s="113" t="s">
        <v>571</v>
      </c>
      <c r="P32" s="114"/>
      <c r="Q32" s="114"/>
      <c r="R32" s="114">
        <v>2</v>
      </c>
      <c r="S32" s="114"/>
      <c r="T32" s="118">
        <v>3.6259620232523053</v>
      </c>
      <c r="U32" s="118">
        <v>21.156382023252302</v>
      </c>
      <c r="V32" s="118">
        <v>26.403613590527669</v>
      </c>
      <c r="W32" s="118">
        <v>27.781478334775191</v>
      </c>
    </row>
    <row r="33" spans="1:23" x14ac:dyDescent="0.25">
      <c r="A33" s="105" t="s">
        <v>106</v>
      </c>
      <c r="B33" s="53" t="s">
        <v>455</v>
      </c>
      <c r="C33" s="38" t="s">
        <v>107</v>
      </c>
      <c r="D33" s="119">
        <v>2007</v>
      </c>
      <c r="E33" s="53"/>
      <c r="F33" s="108" t="s">
        <v>589</v>
      </c>
      <c r="G33" s="108">
        <v>3</v>
      </c>
      <c r="H33" s="109">
        <v>50605</v>
      </c>
      <c r="I33" s="108" t="s">
        <v>571</v>
      </c>
      <c r="J33" s="108" t="s">
        <v>571</v>
      </c>
      <c r="K33" s="108" t="s">
        <v>572</v>
      </c>
      <c r="L33" s="111"/>
      <c r="M33" s="111"/>
      <c r="N33" s="111" t="s">
        <v>611</v>
      </c>
      <c r="O33" s="113" t="s">
        <v>571</v>
      </c>
      <c r="P33" s="114"/>
      <c r="Q33" s="114"/>
      <c r="R33" s="114">
        <v>2</v>
      </c>
      <c r="S33" s="114"/>
      <c r="T33" s="118">
        <v>3.5390257118709556</v>
      </c>
      <c r="U33" s="118">
        <v>21.073703211870956</v>
      </c>
      <c r="V33" s="118">
        <v>26.887120647525265</v>
      </c>
      <c r="W33" s="118">
        <v>28.139121035835913</v>
      </c>
    </row>
    <row r="34" spans="1:23" x14ac:dyDescent="0.25">
      <c r="A34" s="105" t="s">
        <v>82</v>
      </c>
      <c r="B34" s="53" t="s">
        <v>456</v>
      </c>
      <c r="C34" s="38" t="s">
        <v>83</v>
      </c>
      <c r="D34" s="119">
        <v>2002</v>
      </c>
      <c r="E34" s="53">
        <v>1</v>
      </c>
      <c r="F34" s="108" t="s">
        <v>589</v>
      </c>
      <c r="G34" s="108" t="s">
        <v>589</v>
      </c>
      <c r="H34" s="109">
        <v>45770</v>
      </c>
      <c r="I34" s="108" t="s">
        <v>571</v>
      </c>
      <c r="J34" s="108" t="s">
        <v>571</v>
      </c>
      <c r="K34" s="108" t="s">
        <v>572</v>
      </c>
      <c r="L34" s="111"/>
      <c r="M34" s="111" t="s">
        <v>611</v>
      </c>
      <c r="N34" s="111"/>
      <c r="O34" s="113" t="s">
        <v>571</v>
      </c>
      <c r="P34" s="114"/>
      <c r="Q34" s="114"/>
      <c r="R34" s="114">
        <v>2</v>
      </c>
      <c r="S34" s="114">
        <v>1</v>
      </c>
      <c r="T34" s="118">
        <v>4.5960580367356716</v>
      </c>
      <c r="U34" s="118">
        <v>26.375258036735669</v>
      </c>
      <c r="V34" s="118">
        <v>31.472601369978573</v>
      </c>
      <c r="W34" s="118">
        <v>31.434572629792619</v>
      </c>
    </row>
    <row r="35" spans="1:23" x14ac:dyDescent="0.25">
      <c r="A35" s="105" t="s">
        <v>275</v>
      </c>
      <c r="B35" s="53" t="s">
        <v>456</v>
      </c>
      <c r="C35" s="38" t="s">
        <v>276</v>
      </c>
      <c r="D35" s="119">
        <v>2010</v>
      </c>
      <c r="E35" s="53"/>
      <c r="F35" s="108" t="s">
        <v>589</v>
      </c>
      <c r="G35" s="108">
        <v>3</v>
      </c>
      <c r="H35" s="109">
        <v>46710</v>
      </c>
      <c r="I35" s="108" t="s">
        <v>571</v>
      </c>
      <c r="J35" s="108" t="s">
        <v>571</v>
      </c>
      <c r="K35" s="108" t="s">
        <v>572</v>
      </c>
      <c r="L35" s="111"/>
      <c r="M35" s="111" t="s">
        <v>611</v>
      </c>
      <c r="N35" s="111"/>
      <c r="O35" s="113" t="s">
        <v>571</v>
      </c>
      <c r="P35" s="114"/>
      <c r="Q35" s="114"/>
      <c r="R35" s="114">
        <v>2</v>
      </c>
      <c r="S35" s="114">
        <v>1</v>
      </c>
      <c r="T35" s="118">
        <v>4.2304181022645437</v>
      </c>
      <c r="U35" s="118">
        <v>21.704508102264544</v>
      </c>
      <c r="V35" s="118">
        <v>28.664329886662653</v>
      </c>
      <c r="W35" s="118">
        <v>29.161341709951412</v>
      </c>
    </row>
    <row r="36" spans="1:23" x14ac:dyDescent="0.25">
      <c r="A36" s="105" t="s">
        <v>637</v>
      </c>
      <c r="B36" s="53" t="s">
        <v>458</v>
      </c>
      <c r="C36" s="38" t="s">
        <v>85</v>
      </c>
      <c r="D36" s="119">
        <v>2010</v>
      </c>
      <c r="E36" s="53"/>
      <c r="F36" s="108" t="s">
        <v>589</v>
      </c>
      <c r="G36" s="108" t="s">
        <v>589</v>
      </c>
      <c r="H36" s="109">
        <v>45971</v>
      </c>
      <c r="I36" s="108" t="s">
        <v>571</v>
      </c>
      <c r="J36" s="108" t="s">
        <v>612</v>
      </c>
      <c r="K36" s="108" t="s">
        <v>572</v>
      </c>
      <c r="L36" s="111" t="s">
        <v>611</v>
      </c>
      <c r="M36" s="111"/>
      <c r="N36" s="111"/>
      <c r="O36" s="113" t="s">
        <v>571</v>
      </c>
      <c r="P36" s="127"/>
      <c r="Q36" s="127">
        <v>0.5</v>
      </c>
      <c r="R36" s="127">
        <v>2</v>
      </c>
      <c r="S36" s="114">
        <v>1</v>
      </c>
      <c r="T36" s="118">
        <v>3.7269023517682145</v>
      </c>
      <c r="U36" s="128">
        <v>24.732102351768212</v>
      </c>
      <c r="V36" s="129">
        <v>22.846959572987764</v>
      </c>
      <c r="W36" s="129">
        <v>22.50715500059593</v>
      </c>
    </row>
    <row r="37" spans="1:23" x14ac:dyDescent="0.25">
      <c r="A37" s="105" t="s">
        <v>74</v>
      </c>
      <c r="B37" s="53" t="s">
        <v>458</v>
      </c>
      <c r="C37" s="38" t="s">
        <v>75</v>
      </c>
      <c r="D37" s="119">
        <v>2010</v>
      </c>
      <c r="E37" s="53"/>
      <c r="F37" s="108" t="s">
        <v>589</v>
      </c>
      <c r="G37" s="108" t="s">
        <v>589</v>
      </c>
      <c r="H37" s="109">
        <v>45951</v>
      </c>
      <c r="I37" s="108" t="s">
        <v>571</v>
      </c>
      <c r="J37" s="108" t="s">
        <v>572</v>
      </c>
      <c r="K37" s="108" t="s">
        <v>572</v>
      </c>
      <c r="L37" s="111" t="s">
        <v>611</v>
      </c>
      <c r="M37" s="111"/>
      <c r="N37" s="111"/>
      <c r="O37" s="113" t="s">
        <v>571</v>
      </c>
      <c r="P37" s="127"/>
      <c r="Q37" s="127">
        <v>0.5</v>
      </c>
      <c r="R37" s="127">
        <v>2</v>
      </c>
      <c r="S37" s="114">
        <v>1</v>
      </c>
      <c r="T37" s="118">
        <v>4.3574767263739416</v>
      </c>
      <c r="U37" s="128">
        <v>25.353876726373944</v>
      </c>
      <c r="V37" s="129">
        <v>27.010250136284235</v>
      </c>
      <c r="W37" s="129">
        <v>27.023275642354637</v>
      </c>
    </row>
    <row r="38" spans="1:23" x14ac:dyDescent="0.25">
      <c r="A38" s="105" t="s">
        <v>638</v>
      </c>
      <c r="B38" s="53" t="s">
        <v>458</v>
      </c>
      <c r="C38" s="38" t="s">
        <v>93</v>
      </c>
      <c r="D38" s="119">
        <v>2009</v>
      </c>
      <c r="E38" s="53"/>
      <c r="F38" s="108" t="s">
        <v>589</v>
      </c>
      <c r="G38" s="108" t="s">
        <v>589</v>
      </c>
      <c r="H38" s="109">
        <v>45989</v>
      </c>
      <c r="I38" s="108" t="s">
        <v>571</v>
      </c>
      <c r="J38" s="108" t="s">
        <v>572</v>
      </c>
      <c r="K38" s="108" t="s">
        <v>572</v>
      </c>
      <c r="L38" s="111" t="s">
        <v>611</v>
      </c>
      <c r="M38" s="111"/>
      <c r="N38" s="111"/>
      <c r="O38" s="113" t="s">
        <v>571</v>
      </c>
      <c r="P38" s="127"/>
      <c r="Q38" s="127">
        <v>0.5</v>
      </c>
      <c r="R38" s="127">
        <v>2</v>
      </c>
      <c r="S38" s="114">
        <v>1</v>
      </c>
      <c r="T38" s="118">
        <v>3.6823079078933256</v>
      </c>
      <c r="U38" s="128">
        <v>23.917793993659831</v>
      </c>
      <c r="V38" s="129">
        <v>25.297213809504871</v>
      </c>
      <c r="W38" s="129">
        <v>24.899679658617469</v>
      </c>
    </row>
    <row r="39" spans="1:23" x14ac:dyDescent="0.25">
      <c r="A39" s="130" t="s">
        <v>639</v>
      </c>
      <c r="B39" s="53" t="s">
        <v>459</v>
      </c>
      <c r="C39" s="38" t="s">
        <v>153</v>
      </c>
      <c r="D39" s="119">
        <v>2008</v>
      </c>
      <c r="E39" s="53"/>
      <c r="F39" s="108" t="s">
        <v>589</v>
      </c>
      <c r="G39" s="108" t="s">
        <v>589</v>
      </c>
      <c r="H39" s="109">
        <v>47165</v>
      </c>
      <c r="I39" s="108" t="s">
        <v>571</v>
      </c>
      <c r="J39" s="108" t="s">
        <v>572</v>
      </c>
      <c r="K39" s="108" t="s">
        <v>572</v>
      </c>
      <c r="L39" s="111" t="s">
        <v>611</v>
      </c>
      <c r="M39" s="111"/>
      <c r="N39" s="111"/>
      <c r="O39" s="113" t="s">
        <v>572</v>
      </c>
      <c r="P39" s="127"/>
      <c r="Q39" s="127"/>
      <c r="R39" s="127">
        <v>2</v>
      </c>
      <c r="S39" s="114">
        <v>1</v>
      </c>
      <c r="T39" s="118">
        <v>4.2549200432708796</v>
      </c>
      <c r="U39" s="128">
        <v>25.240920043270879</v>
      </c>
      <c r="V39" s="129">
        <v>21.692842676163949</v>
      </c>
      <c r="W39" s="129">
        <v>22.086322889851459</v>
      </c>
    </row>
    <row r="40" spans="1:23" x14ac:dyDescent="0.25">
      <c r="A40" s="105" t="s">
        <v>640</v>
      </c>
      <c r="B40" s="53" t="s">
        <v>390</v>
      </c>
      <c r="C40" s="38" t="s">
        <v>464</v>
      </c>
      <c r="D40" s="119">
        <v>2018</v>
      </c>
      <c r="E40" s="53"/>
      <c r="F40" s="108" t="s">
        <v>589</v>
      </c>
      <c r="G40" s="108">
        <v>2</v>
      </c>
      <c r="H40" s="109">
        <v>50159</v>
      </c>
      <c r="I40" s="108" t="s">
        <v>571</v>
      </c>
      <c r="J40" s="108" t="s">
        <v>571</v>
      </c>
      <c r="K40" s="108" t="s">
        <v>572</v>
      </c>
      <c r="L40" s="111" t="s">
        <v>611</v>
      </c>
      <c r="M40" s="111"/>
      <c r="N40" s="111"/>
      <c r="O40" s="113" t="s">
        <v>571</v>
      </c>
      <c r="P40" s="127"/>
      <c r="Q40" s="127"/>
      <c r="R40" s="127">
        <v>2</v>
      </c>
      <c r="S40" s="114">
        <v>1</v>
      </c>
      <c r="T40" s="118">
        <v>4.0999999999999996</v>
      </c>
      <c r="U40" s="128">
        <v>21.5</v>
      </c>
      <c r="V40" s="129">
        <v>20.5</v>
      </c>
      <c r="W40" s="129">
        <v>21</v>
      </c>
    </row>
    <row r="41" spans="1:23" x14ac:dyDescent="0.25">
      <c r="A41" s="105" t="s">
        <v>154</v>
      </c>
      <c r="B41" s="53" t="s">
        <v>391</v>
      </c>
      <c r="C41" s="38" t="s">
        <v>155</v>
      </c>
      <c r="D41" s="119">
        <v>2005</v>
      </c>
      <c r="E41" s="53"/>
      <c r="F41" s="108" t="s">
        <v>589</v>
      </c>
      <c r="G41" s="108" t="s">
        <v>589</v>
      </c>
      <c r="H41" s="109">
        <v>48658</v>
      </c>
      <c r="I41" s="108" t="s">
        <v>571</v>
      </c>
      <c r="J41" s="133" t="s">
        <v>571</v>
      </c>
      <c r="K41" s="108" t="s">
        <v>571</v>
      </c>
      <c r="L41" s="111" t="s">
        <v>611</v>
      </c>
      <c r="M41" s="111"/>
      <c r="N41" s="111"/>
      <c r="O41" s="113" t="s">
        <v>571</v>
      </c>
      <c r="P41" s="114"/>
      <c r="Q41" s="114">
        <v>0.5</v>
      </c>
      <c r="R41" s="114">
        <v>2</v>
      </c>
      <c r="S41" s="114">
        <v>1</v>
      </c>
      <c r="T41" s="118">
        <v>4.0066225424699367</v>
      </c>
      <c r="U41" s="118">
        <v>26.445422542469938</v>
      </c>
      <c r="V41" s="118">
        <v>34.901791953667029</v>
      </c>
      <c r="W41" s="118">
        <v>35.504326538550515</v>
      </c>
    </row>
    <row r="42" spans="1:23" x14ac:dyDescent="0.25">
      <c r="A42" s="134" t="s">
        <v>302</v>
      </c>
      <c r="B42" s="53" t="s">
        <v>390</v>
      </c>
      <c r="C42" s="38" t="s">
        <v>303</v>
      </c>
      <c r="D42" s="119">
        <v>2016</v>
      </c>
      <c r="E42" s="53"/>
      <c r="F42" s="108" t="s">
        <v>589</v>
      </c>
      <c r="G42" s="108">
        <v>2</v>
      </c>
      <c r="H42" s="109">
        <v>49737</v>
      </c>
      <c r="I42" s="108" t="s">
        <v>571</v>
      </c>
      <c r="J42" s="108" t="s">
        <v>571</v>
      </c>
      <c r="K42" s="108" t="s">
        <v>572</v>
      </c>
      <c r="L42" s="111" t="s">
        <v>611</v>
      </c>
      <c r="M42" s="111"/>
      <c r="N42" s="111"/>
      <c r="O42" s="113" t="s">
        <v>571</v>
      </c>
      <c r="P42" s="127"/>
      <c r="Q42" s="127"/>
      <c r="R42" s="114">
        <v>2</v>
      </c>
      <c r="S42" s="114">
        <v>1</v>
      </c>
      <c r="T42" s="118">
        <v>3.613172023952842</v>
      </c>
      <c r="U42" s="128">
        <v>21.023465023952845</v>
      </c>
      <c r="V42" s="129">
        <v>23.326122159436281</v>
      </c>
      <c r="W42" s="129">
        <v>24.196301998464772</v>
      </c>
    </row>
    <row r="43" spans="1:23" x14ac:dyDescent="0.25">
      <c r="A43" s="135" t="s">
        <v>242</v>
      </c>
      <c r="B43" s="53" t="s">
        <v>390</v>
      </c>
      <c r="C43" s="38" t="s">
        <v>641</v>
      </c>
      <c r="D43" s="119">
        <v>2011</v>
      </c>
      <c r="E43" s="53"/>
      <c r="F43" s="108" t="s">
        <v>589</v>
      </c>
      <c r="G43" s="108" t="s">
        <v>589</v>
      </c>
      <c r="H43" s="109">
        <v>48020</v>
      </c>
      <c r="I43" s="108" t="s">
        <v>571</v>
      </c>
      <c r="J43" s="108" t="s">
        <v>571</v>
      </c>
      <c r="K43" s="108" t="s">
        <v>571</v>
      </c>
      <c r="L43" s="111"/>
      <c r="M43" s="111"/>
      <c r="N43" s="111" t="s">
        <v>611</v>
      </c>
      <c r="O43" s="113" t="s">
        <v>571</v>
      </c>
      <c r="P43" s="113"/>
      <c r="Q43" s="113"/>
      <c r="R43" s="114">
        <v>2</v>
      </c>
      <c r="S43" s="114">
        <v>1</v>
      </c>
      <c r="T43" s="118">
        <v>3.61960010254632</v>
      </c>
      <c r="U43" s="128">
        <v>20.836560102546322</v>
      </c>
      <c r="V43" s="129">
        <v>23.892412969457016</v>
      </c>
      <c r="W43" s="129">
        <v>24.722172125434273</v>
      </c>
    </row>
    <row r="44" spans="1:23" x14ac:dyDescent="0.25">
      <c r="A44" s="135" t="s">
        <v>536</v>
      </c>
      <c r="B44" s="53" t="s">
        <v>642</v>
      </c>
      <c r="C44" s="38" t="s">
        <v>537</v>
      </c>
      <c r="D44" s="107">
        <v>2010</v>
      </c>
      <c r="E44" s="108"/>
      <c r="F44" s="108" t="s">
        <v>589</v>
      </c>
      <c r="G44" s="108">
        <v>3</v>
      </c>
      <c r="H44" s="109">
        <v>46151</v>
      </c>
      <c r="I44" s="108" t="s">
        <v>571</v>
      </c>
      <c r="J44" s="108" t="s">
        <v>571</v>
      </c>
      <c r="K44" s="108" t="s">
        <v>571</v>
      </c>
      <c r="L44" s="111" t="s">
        <v>611</v>
      </c>
      <c r="M44" s="111"/>
      <c r="N44" s="112"/>
      <c r="O44" s="113" t="s">
        <v>571</v>
      </c>
      <c r="P44" s="136"/>
      <c r="Q44" s="113">
        <v>0.5</v>
      </c>
      <c r="R44" s="114">
        <v>2</v>
      </c>
      <c r="S44" s="114">
        <v>1</v>
      </c>
      <c r="T44" s="118">
        <v>4.3713821016115251</v>
      </c>
      <c r="U44" s="128">
        <v>21.788912851611528</v>
      </c>
      <c r="V44" s="129">
        <v>38.143313152506607</v>
      </c>
      <c r="W44" s="129">
        <v>39.63023746799432</v>
      </c>
    </row>
    <row r="45" spans="1:23" x14ac:dyDescent="0.25">
      <c r="A45" s="105" t="s">
        <v>534</v>
      </c>
      <c r="B45" s="53" t="s">
        <v>642</v>
      </c>
      <c r="C45" s="38" t="s">
        <v>535</v>
      </c>
      <c r="D45" s="119">
        <v>2010</v>
      </c>
      <c r="E45" s="53"/>
      <c r="F45" s="108" t="s">
        <v>589</v>
      </c>
      <c r="G45" s="108">
        <v>3</v>
      </c>
      <c r="H45" s="109">
        <v>46046</v>
      </c>
      <c r="I45" s="108" t="s">
        <v>571</v>
      </c>
      <c r="J45" s="108" t="s">
        <v>571</v>
      </c>
      <c r="K45" s="108" t="s">
        <v>572</v>
      </c>
      <c r="L45" s="111" t="s">
        <v>611</v>
      </c>
      <c r="M45" s="111"/>
      <c r="N45" s="111"/>
      <c r="O45" s="113" t="s">
        <v>571</v>
      </c>
      <c r="P45" s="127"/>
      <c r="Q45" s="127">
        <v>0.5</v>
      </c>
      <c r="R45" s="114">
        <v>2</v>
      </c>
      <c r="S45" s="114">
        <v>1</v>
      </c>
      <c r="T45" s="118">
        <v>3.9</v>
      </c>
      <c r="U45" s="128">
        <v>21.32</v>
      </c>
      <c r="V45" s="129">
        <v>26.819882266591534</v>
      </c>
      <c r="W45" s="129">
        <v>27.404435743448229</v>
      </c>
    </row>
    <row r="46" spans="1:23" x14ac:dyDescent="0.25">
      <c r="A46" s="105" t="s">
        <v>538</v>
      </c>
      <c r="B46" s="53" t="s">
        <v>390</v>
      </c>
      <c r="C46" s="38" t="s">
        <v>539</v>
      </c>
      <c r="D46" s="119">
        <v>2009</v>
      </c>
      <c r="E46" s="53"/>
      <c r="F46" s="108" t="s">
        <v>589</v>
      </c>
      <c r="G46" s="108">
        <v>3</v>
      </c>
      <c r="H46" s="109">
        <v>46105</v>
      </c>
      <c r="I46" s="108" t="s">
        <v>571</v>
      </c>
      <c r="J46" s="108" t="s">
        <v>571</v>
      </c>
      <c r="K46" s="108" t="s">
        <v>572</v>
      </c>
      <c r="L46" s="111" t="s">
        <v>611</v>
      </c>
      <c r="M46" s="111"/>
      <c r="N46" s="111"/>
      <c r="O46" s="113" t="s">
        <v>571</v>
      </c>
      <c r="P46" s="127"/>
      <c r="Q46" s="127">
        <v>0.5</v>
      </c>
      <c r="R46" s="114">
        <v>2</v>
      </c>
      <c r="S46" s="114">
        <v>1</v>
      </c>
      <c r="T46" s="118">
        <v>3.9</v>
      </c>
      <c r="U46" s="128">
        <v>21.32</v>
      </c>
      <c r="V46" s="129">
        <v>31.22601251876354</v>
      </c>
      <c r="W46" s="129">
        <v>32.130478475862226</v>
      </c>
    </row>
    <row r="47" spans="1:23" x14ac:dyDescent="0.25">
      <c r="A47" s="105" t="s">
        <v>643</v>
      </c>
      <c r="B47" s="53" t="s">
        <v>642</v>
      </c>
      <c r="C47" s="38" t="s">
        <v>151</v>
      </c>
      <c r="D47" s="119">
        <v>2010</v>
      </c>
      <c r="E47" s="53"/>
      <c r="F47" s="108" t="s">
        <v>589</v>
      </c>
      <c r="G47" s="108" t="s">
        <v>589</v>
      </c>
      <c r="H47" s="109">
        <v>50083</v>
      </c>
      <c r="I47" s="108" t="s">
        <v>571</v>
      </c>
      <c r="J47" s="108" t="s">
        <v>571</v>
      </c>
      <c r="K47" s="108" t="s">
        <v>571</v>
      </c>
      <c r="L47" s="111" t="s">
        <v>611</v>
      </c>
      <c r="M47" s="111"/>
      <c r="N47" s="111"/>
      <c r="O47" s="113" t="s">
        <v>571</v>
      </c>
      <c r="P47" s="113"/>
      <c r="Q47" s="127">
        <v>0.5</v>
      </c>
      <c r="R47" s="114">
        <v>2</v>
      </c>
      <c r="S47" s="114">
        <v>1</v>
      </c>
      <c r="T47" s="118">
        <v>3.8640590999453512</v>
      </c>
      <c r="U47" s="128">
        <v>25.603259099945351</v>
      </c>
      <c r="V47" s="129">
        <v>25.827349938465542</v>
      </c>
      <c r="W47" s="129">
        <v>26.181388308252529</v>
      </c>
    </row>
    <row r="48" spans="1:23" x14ac:dyDescent="0.25">
      <c r="A48" s="105" t="s">
        <v>644</v>
      </c>
      <c r="B48" s="53" t="s">
        <v>645</v>
      </c>
      <c r="C48" s="38" t="s">
        <v>646</v>
      </c>
      <c r="D48" s="119">
        <v>2007</v>
      </c>
      <c r="E48" s="53"/>
      <c r="F48" s="108" t="s">
        <v>589</v>
      </c>
      <c r="G48" s="108" t="s">
        <v>589</v>
      </c>
      <c r="H48" s="109">
        <v>47286</v>
      </c>
      <c r="I48" s="108" t="s">
        <v>571</v>
      </c>
      <c r="J48" s="108" t="s">
        <v>572</v>
      </c>
      <c r="K48" s="108" t="s">
        <v>572</v>
      </c>
      <c r="L48" s="111" t="s">
        <v>611</v>
      </c>
      <c r="M48" s="111"/>
      <c r="N48" s="111"/>
      <c r="O48" s="113" t="s">
        <v>571</v>
      </c>
      <c r="P48" s="127"/>
      <c r="Q48" s="127"/>
      <c r="R48" s="114">
        <v>2</v>
      </c>
      <c r="S48" s="114">
        <v>1</v>
      </c>
      <c r="T48" s="118">
        <v>5</v>
      </c>
      <c r="U48" s="128">
        <v>25</v>
      </c>
      <c r="V48" s="129">
        <v>25.6</v>
      </c>
      <c r="W48" s="129">
        <v>26</v>
      </c>
    </row>
    <row r="51" spans="1:23" x14ac:dyDescent="0.25">
      <c r="A51" s="130" t="s">
        <v>240</v>
      </c>
      <c r="B51" s="53" t="s">
        <v>382</v>
      </c>
      <c r="C51" s="38" t="s">
        <v>674</v>
      </c>
      <c r="D51" s="119">
        <v>2010</v>
      </c>
      <c r="E51" s="53"/>
      <c r="F51" s="108" t="s">
        <v>589</v>
      </c>
      <c r="G51" s="108" t="s">
        <v>589</v>
      </c>
      <c r="H51" s="109">
        <v>47990</v>
      </c>
      <c r="I51" s="108" t="s">
        <v>571</v>
      </c>
      <c r="J51" s="108" t="s">
        <v>571</v>
      </c>
      <c r="K51" s="108" t="s">
        <v>571</v>
      </c>
      <c r="L51" s="111"/>
      <c r="M51" s="111"/>
      <c r="N51" s="111" t="s">
        <v>611</v>
      </c>
      <c r="O51" s="113" t="s">
        <v>571</v>
      </c>
      <c r="P51" s="127">
        <v>0.5</v>
      </c>
      <c r="Q51" s="127">
        <v>0.5</v>
      </c>
      <c r="R51" s="127">
        <v>2</v>
      </c>
      <c r="S51" s="114">
        <v>1</v>
      </c>
      <c r="T51" s="118">
        <v>4.3</v>
      </c>
      <c r="U51" s="128">
        <v>24.5</v>
      </c>
      <c r="V51" s="129">
        <v>27.722629691316065</v>
      </c>
      <c r="W51" s="129">
        <v>28.358292825022737</v>
      </c>
    </row>
  </sheetData>
  <mergeCells count="7">
    <mergeCell ref="T1:W1"/>
    <mergeCell ref="L2:N2"/>
    <mergeCell ref="P2:S2"/>
    <mergeCell ref="B1:C1"/>
    <mergeCell ref="D1:I1"/>
    <mergeCell ref="J1:O1"/>
    <mergeCell ref="P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B8E4-4093-4D8D-96DD-DBD83F1D373E}">
  <dimension ref="A1:Q28"/>
  <sheetViews>
    <sheetView workbookViewId="0">
      <selection activeCell="E41" sqref="E41"/>
    </sheetView>
  </sheetViews>
  <sheetFormatPr defaultRowHeight="15" x14ac:dyDescent="0.25"/>
  <cols>
    <col min="2" max="2" width="14.5703125" bestFit="1" customWidth="1"/>
  </cols>
  <sheetData>
    <row r="1" spans="1:17" ht="49.5" customHeight="1" x14ac:dyDescent="0.25">
      <c r="A1" s="357" t="s">
        <v>552</v>
      </c>
      <c r="B1" s="358"/>
      <c r="C1" s="362" t="s">
        <v>553</v>
      </c>
      <c r="D1" s="362"/>
      <c r="E1" s="362"/>
      <c r="F1" s="362"/>
      <c r="G1" s="146"/>
      <c r="H1" s="360" t="s">
        <v>554</v>
      </c>
      <c r="I1" s="360"/>
      <c r="J1" s="360"/>
      <c r="K1" s="360"/>
      <c r="L1" s="360"/>
      <c r="M1" s="147"/>
      <c r="N1" s="353" t="s">
        <v>555</v>
      </c>
      <c r="O1" s="353"/>
      <c r="P1" s="353"/>
      <c r="Q1" s="353"/>
    </row>
    <row r="2" spans="1:17" ht="76.5" x14ac:dyDescent="0.25">
      <c r="A2" s="4" t="s">
        <v>379</v>
      </c>
      <c r="B2" s="4" t="s">
        <v>381</v>
      </c>
      <c r="C2" s="101" t="s">
        <v>557</v>
      </c>
      <c r="D2" s="57" t="s">
        <v>558</v>
      </c>
      <c r="E2" s="57" t="s">
        <v>560</v>
      </c>
      <c r="F2" s="57" t="s">
        <v>561</v>
      </c>
      <c r="G2" s="57" t="s">
        <v>647</v>
      </c>
      <c r="H2" s="57" t="s">
        <v>562</v>
      </c>
      <c r="I2" s="354" t="s">
        <v>599</v>
      </c>
      <c r="J2" s="355"/>
      <c r="K2" s="356"/>
      <c r="L2" s="57" t="s">
        <v>564</v>
      </c>
      <c r="M2" s="57" t="s">
        <v>648</v>
      </c>
      <c r="N2" s="57" t="s">
        <v>565</v>
      </c>
      <c r="O2" s="57" t="s">
        <v>566</v>
      </c>
      <c r="P2" s="57" t="s">
        <v>602</v>
      </c>
      <c r="Q2" s="57" t="s">
        <v>603</v>
      </c>
    </row>
    <row r="3" spans="1:17" ht="34.5" x14ac:dyDescent="0.25">
      <c r="A3" s="58"/>
      <c r="B3" s="4"/>
      <c r="C3" s="101"/>
      <c r="D3" s="57"/>
      <c r="E3" s="148"/>
      <c r="F3" s="123"/>
      <c r="G3" s="148"/>
      <c r="H3" s="57"/>
      <c r="I3" s="149" t="s">
        <v>604</v>
      </c>
      <c r="J3" s="62" t="s">
        <v>605</v>
      </c>
      <c r="K3" s="62" t="s">
        <v>606</v>
      </c>
      <c r="L3" s="57"/>
      <c r="M3" s="57"/>
      <c r="N3" s="57"/>
      <c r="O3" s="57"/>
      <c r="P3" s="57"/>
      <c r="Q3" s="57"/>
    </row>
    <row r="4" spans="1:17" x14ac:dyDescent="0.25">
      <c r="A4" s="150" t="s">
        <v>382</v>
      </c>
      <c r="B4" s="38" t="s">
        <v>467</v>
      </c>
      <c r="C4" s="151">
        <v>2005</v>
      </c>
      <c r="D4" s="152"/>
      <c r="E4" s="153">
        <v>109570</v>
      </c>
      <c r="F4" s="153">
        <v>122044</v>
      </c>
      <c r="G4" s="154">
        <v>244.6</v>
      </c>
      <c r="H4" s="155" t="s">
        <v>778</v>
      </c>
      <c r="I4" s="156" t="s">
        <v>784</v>
      </c>
      <c r="J4" s="156"/>
      <c r="K4" s="157"/>
      <c r="L4" s="155" t="s">
        <v>778</v>
      </c>
      <c r="M4" s="158" t="s">
        <v>649</v>
      </c>
      <c r="N4" s="51">
        <v>5.5</v>
      </c>
      <c r="O4" s="51">
        <v>54.3</v>
      </c>
      <c r="P4" s="51">
        <v>36.1</v>
      </c>
      <c r="Q4">
        <v>41.8</v>
      </c>
    </row>
    <row r="5" spans="1:17" x14ac:dyDescent="0.25">
      <c r="A5" s="150" t="s">
        <v>382</v>
      </c>
      <c r="B5" s="38" t="s">
        <v>468</v>
      </c>
      <c r="C5" s="151">
        <v>2005</v>
      </c>
      <c r="D5" s="152"/>
      <c r="E5" s="153">
        <v>109637</v>
      </c>
      <c r="F5" s="153">
        <v>122044</v>
      </c>
      <c r="G5" s="154">
        <v>244.6</v>
      </c>
      <c r="H5" s="155" t="s">
        <v>778</v>
      </c>
      <c r="I5" s="156" t="s">
        <v>784</v>
      </c>
      <c r="J5" s="156"/>
      <c r="K5" s="157"/>
      <c r="L5" s="155" t="s">
        <v>778</v>
      </c>
      <c r="M5" s="158" t="s">
        <v>649</v>
      </c>
      <c r="N5" s="51">
        <v>4.0999999999999996</v>
      </c>
      <c r="O5" s="51">
        <v>53</v>
      </c>
      <c r="P5" s="51">
        <v>36</v>
      </c>
      <c r="Q5">
        <v>42.1</v>
      </c>
    </row>
    <row r="6" spans="1:17" x14ac:dyDescent="0.25">
      <c r="A6" s="150" t="s">
        <v>382</v>
      </c>
      <c r="B6" s="38" t="s">
        <v>469</v>
      </c>
      <c r="C6" s="151">
        <v>2006</v>
      </c>
      <c r="D6" s="152"/>
      <c r="E6" s="153">
        <v>109647</v>
      </c>
      <c r="F6" s="153">
        <v>122043</v>
      </c>
      <c r="G6" s="154">
        <v>244.6</v>
      </c>
      <c r="H6" s="155" t="s">
        <v>778</v>
      </c>
      <c r="I6" s="156" t="s">
        <v>784</v>
      </c>
      <c r="J6" s="156"/>
      <c r="K6" s="157"/>
      <c r="L6" s="155" t="s">
        <v>778</v>
      </c>
      <c r="M6" s="158" t="s">
        <v>649</v>
      </c>
      <c r="N6" s="51">
        <v>5.5</v>
      </c>
      <c r="O6" s="51">
        <v>54.3</v>
      </c>
      <c r="P6" s="51">
        <v>34.9</v>
      </c>
      <c r="Q6">
        <v>40.200000000000003</v>
      </c>
    </row>
    <row r="7" spans="1:17" x14ac:dyDescent="0.25">
      <c r="A7" s="293" t="s">
        <v>382</v>
      </c>
      <c r="B7" s="294" t="s">
        <v>809</v>
      </c>
      <c r="C7" s="151">
        <v>2008</v>
      </c>
      <c r="D7" s="152"/>
      <c r="E7" s="153">
        <v>109672</v>
      </c>
      <c r="F7" s="153">
        <v>122045</v>
      </c>
      <c r="G7" s="154">
        <v>244.6</v>
      </c>
      <c r="H7" s="155" t="s">
        <v>778</v>
      </c>
      <c r="I7" s="156" t="s">
        <v>784</v>
      </c>
      <c r="J7" s="156"/>
      <c r="K7" s="157"/>
      <c r="L7" s="155" t="s">
        <v>778</v>
      </c>
      <c r="M7" s="158" t="s">
        <v>649</v>
      </c>
      <c r="N7" s="51">
        <v>6.5</v>
      </c>
      <c r="O7" s="51">
        <v>55.3</v>
      </c>
      <c r="P7" s="51">
        <v>32.299999999999997</v>
      </c>
      <c r="Q7">
        <v>37.1</v>
      </c>
    </row>
    <row r="8" spans="1:17" x14ac:dyDescent="0.25">
      <c r="A8" s="150" t="s">
        <v>382</v>
      </c>
      <c r="B8" s="159" t="s">
        <v>471</v>
      </c>
      <c r="C8" s="151">
        <v>2005</v>
      </c>
      <c r="D8" s="152"/>
      <c r="E8" s="153">
        <v>109571</v>
      </c>
      <c r="F8" s="153">
        <v>122043</v>
      </c>
      <c r="G8" s="154">
        <v>244.6</v>
      </c>
      <c r="H8" s="155" t="s">
        <v>778</v>
      </c>
      <c r="I8" s="155" t="s">
        <v>784</v>
      </c>
      <c r="J8" s="155"/>
      <c r="K8" s="160"/>
      <c r="L8" s="155" t="s">
        <v>778</v>
      </c>
      <c r="M8" s="158" t="s">
        <v>649</v>
      </c>
      <c r="N8" s="51">
        <v>4.9000000000000004</v>
      </c>
      <c r="O8" s="51">
        <v>53.7</v>
      </c>
      <c r="P8" s="51">
        <v>35.5</v>
      </c>
      <c r="Q8">
        <v>41.8</v>
      </c>
    </row>
    <row r="9" spans="1:17" x14ac:dyDescent="0.25">
      <c r="A9" s="150" t="s">
        <v>472</v>
      </c>
      <c r="B9" s="159" t="s">
        <v>301</v>
      </c>
      <c r="C9" s="151">
        <v>2004</v>
      </c>
      <c r="D9" s="152">
        <v>1</v>
      </c>
      <c r="E9" s="153">
        <v>106516</v>
      </c>
      <c r="F9" s="153">
        <v>118734</v>
      </c>
      <c r="G9" s="154">
        <v>240.5</v>
      </c>
      <c r="H9" s="155" t="s">
        <v>778</v>
      </c>
      <c r="I9" s="155" t="s">
        <v>784</v>
      </c>
      <c r="J9" s="155"/>
      <c r="K9" s="160"/>
      <c r="L9" s="155" t="s">
        <v>778</v>
      </c>
      <c r="M9" s="158" t="s">
        <v>649</v>
      </c>
      <c r="N9" s="51">
        <v>3.9</v>
      </c>
      <c r="O9" s="51">
        <v>51.3</v>
      </c>
      <c r="P9" s="51">
        <v>36.1</v>
      </c>
      <c r="Q9">
        <v>41</v>
      </c>
    </row>
    <row r="10" spans="1:17" x14ac:dyDescent="0.25">
      <c r="A10" s="150" t="s">
        <v>395</v>
      </c>
      <c r="B10" s="38" t="s">
        <v>221</v>
      </c>
      <c r="C10" s="151">
        <v>2008</v>
      </c>
      <c r="D10" s="161"/>
      <c r="E10" s="153">
        <v>109996</v>
      </c>
      <c r="F10" s="153">
        <v>123719</v>
      </c>
      <c r="G10" s="154">
        <v>243.8</v>
      </c>
      <c r="H10" s="155" t="s">
        <v>778</v>
      </c>
      <c r="I10" s="156" t="s">
        <v>784</v>
      </c>
      <c r="J10" s="162"/>
      <c r="K10" s="162"/>
      <c r="L10" s="163" t="s">
        <v>571</v>
      </c>
      <c r="M10" s="158" t="s">
        <v>649</v>
      </c>
      <c r="N10" s="51">
        <v>4.9000000000000004</v>
      </c>
      <c r="O10" s="51">
        <v>54.4</v>
      </c>
      <c r="P10" s="51">
        <v>33</v>
      </c>
      <c r="Q10">
        <v>38</v>
      </c>
    </row>
    <row r="11" spans="1:17" x14ac:dyDescent="0.25">
      <c r="A11" s="150" t="s">
        <v>395</v>
      </c>
      <c r="B11" s="38" t="s">
        <v>223</v>
      </c>
      <c r="C11" s="151">
        <v>2008</v>
      </c>
      <c r="D11" s="161"/>
      <c r="E11" s="153">
        <v>109996</v>
      </c>
      <c r="F11" s="153">
        <v>123717</v>
      </c>
      <c r="G11" s="154">
        <v>243.8</v>
      </c>
      <c r="H11" s="155" t="s">
        <v>778</v>
      </c>
      <c r="I11" s="156" t="s">
        <v>784</v>
      </c>
      <c r="J11" s="162"/>
      <c r="K11" s="162"/>
      <c r="L11" s="163" t="s">
        <v>571</v>
      </c>
      <c r="M11" s="158" t="s">
        <v>649</v>
      </c>
      <c r="N11" s="51">
        <v>6.1</v>
      </c>
      <c r="O11" s="51">
        <v>55.5</v>
      </c>
      <c r="P11" s="51">
        <v>32.299999999999997</v>
      </c>
      <c r="Q11">
        <v>37.299999999999997</v>
      </c>
    </row>
    <row r="12" spans="1:17" x14ac:dyDescent="0.25">
      <c r="A12" s="150" t="s">
        <v>395</v>
      </c>
      <c r="B12" s="38" t="s">
        <v>225</v>
      </c>
      <c r="C12" s="151">
        <v>2009</v>
      </c>
      <c r="D12" s="161"/>
      <c r="E12" s="153">
        <v>109996</v>
      </c>
      <c r="F12" s="153">
        <v>123717</v>
      </c>
      <c r="G12" s="154">
        <v>243.8</v>
      </c>
      <c r="H12" s="155" t="s">
        <v>778</v>
      </c>
      <c r="I12" s="156" t="s">
        <v>784</v>
      </c>
      <c r="J12" s="162"/>
      <c r="K12" s="162"/>
      <c r="L12" s="163" t="s">
        <v>571</v>
      </c>
      <c r="M12" s="158" t="s">
        <v>649</v>
      </c>
      <c r="N12" s="51">
        <v>5</v>
      </c>
      <c r="O12" s="51">
        <v>54.5</v>
      </c>
      <c r="P12" s="51">
        <v>33.799999999999997</v>
      </c>
      <c r="Q12">
        <v>39.5</v>
      </c>
    </row>
    <row r="13" spans="1:17" x14ac:dyDescent="0.25">
      <c r="A13" s="150" t="s">
        <v>398</v>
      </c>
      <c r="B13" s="38" t="s">
        <v>219</v>
      </c>
      <c r="C13" s="151">
        <v>2006</v>
      </c>
      <c r="D13" s="161"/>
      <c r="E13" s="153">
        <v>105445</v>
      </c>
      <c r="F13" s="153">
        <v>119423</v>
      </c>
      <c r="G13" s="154">
        <v>239</v>
      </c>
      <c r="H13" s="155" t="s">
        <v>778</v>
      </c>
      <c r="I13" s="156" t="s">
        <v>784</v>
      </c>
      <c r="J13" s="162"/>
      <c r="K13" s="162"/>
      <c r="L13" s="163" t="s">
        <v>571</v>
      </c>
      <c r="M13" s="158" t="s">
        <v>649</v>
      </c>
      <c r="N13" s="51">
        <v>5.7</v>
      </c>
      <c r="O13" s="51">
        <v>53.6</v>
      </c>
      <c r="P13" s="51">
        <v>28.7</v>
      </c>
      <c r="Q13">
        <v>34.700000000000003</v>
      </c>
    </row>
    <row r="14" spans="1:17" x14ac:dyDescent="0.25">
      <c r="A14" s="150" t="s">
        <v>382</v>
      </c>
      <c r="B14" s="38" t="s">
        <v>470</v>
      </c>
      <c r="C14" s="151">
        <v>2008</v>
      </c>
      <c r="D14" s="161"/>
      <c r="E14" s="153">
        <v>109647</v>
      </c>
      <c r="F14" s="153">
        <v>121762</v>
      </c>
      <c r="G14" s="154">
        <v>244.6</v>
      </c>
      <c r="H14" s="155" t="s">
        <v>778</v>
      </c>
      <c r="I14" s="156" t="s">
        <v>784</v>
      </c>
      <c r="J14" s="162"/>
      <c r="K14" s="162"/>
      <c r="L14" s="163" t="s">
        <v>571</v>
      </c>
      <c r="M14" s="158" t="s">
        <v>649</v>
      </c>
      <c r="N14" s="51">
        <v>5.4</v>
      </c>
      <c r="O14" s="51">
        <v>54.3</v>
      </c>
      <c r="P14" s="51">
        <v>32</v>
      </c>
      <c r="Q14">
        <v>36.6</v>
      </c>
    </row>
    <row r="15" spans="1:17" x14ac:dyDescent="0.25">
      <c r="A15" s="150" t="s">
        <v>390</v>
      </c>
      <c r="B15" s="38" t="s">
        <v>763</v>
      </c>
      <c r="C15" s="151">
        <v>2009</v>
      </c>
      <c r="D15" s="161"/>
      <c r="E15" s="153">
        <v>112827</v>
      </c>
      <c r="F15" s="153">
        <v>124662</v>
      </c>
      <c r="G15" s="154">
        <v>249.96</v>
      </c>
      <c r="H15" s="155" t="s">
        <v>778</v>
      </c>
      <c r="I15" s="156"/>
      <c r="J15" s="162"/>
      <c r="K15" s="162" t="s">
        <v>784</v>
      </c>
      <c r="L15" s="163" t="s">
        <v>571</v>
      </c>
      <c r="M15" s="158" t="s">
        <v>649</v>
      </c>
      <c r="N15" s="51">
        <v>6</v>
      </c>
      <c r="O15" s="51">
        <v>57</v>
      </c>
      <c r="P15" s="51">
        <v>35.9</v>
      </c>
      <c r="Q15">
        <v>40.200000000000003</v>
      </c>
    </row>
    <row r="18" spans="1:17" ht="27.75" customHeight="1" x14ac:dyDescent="0.25">
      <c r="A18" s="357" t="s">
        <v>552</v>
      </c>
      <c r="B18" s="358"/>
      <c r="C18" s="362" t="s">
        <v>553</v>
      </c>
      <c r="D18" s="362"/>
      <c r="E18" s="362"/>
      <c r="F18" s="362"/>
      <c r="G18" s="146"/>
      <c r="H18" s="360" t="s">
        <v>554</v>
      </c>
      <c r="I18" s="360"/>
      <c r="J18" s="360"/>
      <c r="K18" s="360"/>
      <c r="L18" s="360"/>
      <c r="M18" s="147"/>
      <c r="N18" s="353" t="s">
        <v>555</v>
      </c>
      <c r="O18" s="353"/>
      <c r="P18" s="353"/>
      <c r="Q18" s="353"/>
    </row>
    <row r="19" spans="1:17" ht="153" x14ac:dyDescent="0.25">
      <c r="A19" s="4" t="s">
        <v>379</v>
      </c>
      <c r="B19" s="4" t="s">
        <v>381</v>
      </c>
      <c r="C19" s="101" t="s">
        <v>557</v>
      </c>
      <c r="D19" s="57" t="s">
        <v>558</v>
      </c>
      <c r="E19" s="57" t="s">
        <v>560</v>
      </c>
      <c r="F19" s="57" t="s">
        <v>650</v>
      </c>
      <c r="G19" s="57" t="s">
        <v>651</v>
      </c>
      <c r="H19" s="57" t="s">
        <v>562</v>
      </c>
      <c r="I19" s="354" t="s">
        <v>599</v>
      </c>
      <c r="J19" s="355"/>
      <c r="K19" s="356"/>
      <c r="L19" s="57" t="s">
        <v>564</v>
      </c>
      <c r="M19" s="57" t="s">
        <v>652</v>
      </c>
      <c r="N19" s="57" t="s">
        <v>565</v>
      </c>
      <c r="O19" s="57" t="s">
        <v>566</v>
      </c>
      <c r="P19" s="57" t="s">
        <v>602</v>
      </c>
      <c r="Q19" s="57" t="s">
        <v>603</v>
      </c>
    </row>
    <row r="20" spans="1:17" ht="34.5" x14ac:dyDescent="0.25">
      <c r="A20" s="58"/>
      <c r="B20" s="4"/>
      <c r="C20" s="101"/>
      <c r="D20" s="57"/>
      <c r="E20" s="148"/>
      <c r="F20" s="164"/>
      <c r="G20" s="148"/>
      <c r="H20" s="57"/>
      <c r="I20" s="149" t="s">
        <v>604</v>
      </c>
      <c r="J20" s="62" t="s">
        <v>605</v>
      </c>
      <c r="K20" s="62" t="s">
        <v>606</v>
      </c>
      <c r="L20" s="57"/>
      <c r="M20" s="57"/>
      <c r="N20" s="165">
        <v>3</v>
      </c>
      <c r="O20" s="165">
        <v>5</v>
      </c>
      <c r="P20" s="165">
        <v>6</v>
      </c>
      <c r="Q20" s="165">
        <v>7</v>
      </c>
    </row>
    <row r="21" spans="1:17" x14ac:dyDescent="0.25">
      <c r="A21" s="5" t="s">
        <v>382</v>
      </c>
      <c r="B21" s="141" t="s">
        <v>476</v>
      </c>
      <c r="C21" s="166">
        <v>2011</v>
      </c>
      <c r="D21" s="167"/>
      <c r="E21" s="168">
        <v>104623</v>
      </c>
      <c r="F21" s="168" t="s">
        <v>778</v>
      </c>
      <c r="G21" s="169" t="s">
        <v>572</v>
      </c>
      <c r="H21" s="168" t="s">
        <v>778</v>
      </c>
      <c r="I21" s="170" t="s">
        <v>784</v>
      </c>
      <c r="J21" s="171"/>
      <c r="K21" s="171"/>
      <c r="L21" s="168" t="s">
        <v>778</v>
      </c>
      <c r="M21" s="172" t="s">
        <v>653</v>
      </c>
      <c r="N21" s="73">
        <v>4.2</v>
      </c>
      <c r="O21" s="73">
        <v>49.7</v>
      </c>
      <c r="P21" s="73">
        <v>30.6</v>
      </c>
      <c r="Q21" s="73">
        <v>37.299999999999997</v>
      </c>
    </row>
    <row r="22" spans="1:17" x14ac:dyDescent="0.25">
      <c r="A22" s="5" t="s">
        <v>382</v>
      </c>
      <c r="B22" s="141" t="s">
        <v>477</v>
      </c>
      <c r="C22" s="166">
        <v>2005</v>
      </c>
      <c r="D22" s="173"/>
      <c r="E22" s="168">
        <v>109570</v>
      </c>
      <c r="F22" s="168" t="s">
        <v>778</v>
      </c>
      <c r="G22" s="169" t="s">
        <v>572</v>
      </c>
      <c r="H22" s="168" t="s">
        <v>778</v>
      </c>
      <c r="I22" s="170" t="s">
        <v>784</v>
      </c>
      <c r="J22" s="171"/>
      <c r="K22" s="171"/>
      <c r="L22" s="168" t="s">
        <v>778</v>
      </c>
      <c r="M22" s="172" t="s">
        <v>653</v>
      </c>
      <c r="N22" s="73">
        <v>4.5</v>
      </c>
      <c r="O22" s="73">
        <v>53.3</v>
      </c>
      <c r="P22" s="73">
        <v>33.9</v>
      </c>
      <c r="Q22" s="73">
        <v>39.6</v>
      </c>
    </row>
    <row r="23" spans="1:17" x14ac:dyDescent="0.25">
      <c r="A23" s="5" t="s">
        <v>390</v>
      </c>
      <c r="B23" s="141" t="s">
        <v>169</v>
      </c>
      <c r="C23" s="166">
        <v>2010</v>
      </c>
      <c r="D23" s="173"/>
      <c r="E23" s="168">
        <v>115867</v>
      </c>
      <c r="F23" s="168" t="s">
        <v>778</v>
      </c>
      <c r="G23" s="169" t="s">
        <v>571</v>
      </c>
      <c r="H23" s="174" t="s">
        <v>590</v>
      </c>
      <c r="I23" s="170" t="s">
        <v>784</v>
      </c>
      <c r="J23" s="175"/>
      <c r="K23" s="176"/>
      <c r="L23" s="177" t="s">
        <v>571</v>
      </c>
      <c r="M23" s="172" t="s">
        <v>653</v>
      </c>
      <c r="N23" s="73">
        <v>6</v>
      </c>
      <c r="O23" s="73">
        <v>57</v>
      </c>
      <c r="P23" s="73">
        <v>40.200000000000003</v>
      </c>
      <c r="Q23" s="73">
        <v>46.9</v>
      </c>
    </row>
    <row r="24" spans="1:17" x14ac:dyDescent="0.25">
      <c r="A24" s="5" t="s">
        <v>382</v>
      </c>
      <c r="B24" s="141" t="s">
        <v>466</v>
      </c>
      <c r="C24" s="166">
        <v>2007</v>
      </c>
      <c r="D24" s="173"/>
      <c r="E24" s="168">
        <v>109647</v>
      </c>
      <c r="F24" s="178" t="s">
        <v>778</v>
      </c>
      <c r="G24" s="169" t="s">
        <v>572</v>
      </c>
      <c r="H24" s="175" t="s">
        <v>778</v>
      </c>
      <c r="I24" s="179" t="s">
        <v>784</v>
      </c>
      <c r="J24" s="175"/>
      <c r="K24" s="176"/>
      <c r="L24" s="180" t="s">
        <v>571</v>
      </c>
      <c r="M24" s="172" t="s">
        <v>653</v>
      </c>
      <c r="N24" s="73">
        <v>5.0999999999999996</v>
      </c>
      <c r="O24" s="73">
        <v>53.9</v>
      </c>
      <c r="P24" s="73">
        <v>32.6</v>
      </c>
      <c r="Q24" s="73">
        <v>37.5</v>
      </c>
    </row>
    <row r="25" spans="1:17" x14ac:dyDescent="0.25">
      <c r="A25" s="5" t="s">
        <v>390</v>
      </c>
      <c r="B25" s="141" t="s">
        <v>277</v>
      </c>
      <c r="C25" s="166">
        <v>2005</v>
      </c>
      <c r="D25" s="173"/>
      <c r="E25" s="168">
        <v>114809</v>
      </c>
      <c r="F25" s="168" t="s">
        <v>778</v>
      </c>
      <c r="G25" s="169" t="s">
        <v>571</v>
      </c>
      <c r="H25" s="175" t="s">
        <v>590</v>
      </c>
      <c r="I25" s="175" t="s">
        <v>784</v>
      </c>
      <c r="J25" s="175"/>
      <c r="K25" s="176"/>
      <c r="L25" s="180" t="s">
        <v>571</v>
      </c>
      <c r="M25" s="172" t="s">
        <v>653</v>
      </c>
      <c r="N25" s="73">
        <v>6.6</v>
      </c>
      <c r="O25" s="73">
        <v>56.6</v>
      </c>
      <c r="P25" s="73">
        <v>44</v>
      </c>
      <c r="Q25" s="73">
        <v>51.1</v>
      </c>
    </row>
    <row r="26" spans="1:17" x14ac:dyDescent="0.25">
      <c r="A26" s="5" t="s">
        <v>382</v>
      </c>
      <c r="B26" s="181" t="s">
        <v>473</v>
      </c>
      <c r="C26" s="166">
        <v>2006</v>
      </c>
      <c r="D26" s="167"/>
      <c r="E26" s="168">
        <v>109647</v>
      </c>
      <c r="F26" s="168" t="s">
        <v>778</v>
      </c>
      <c r="G26" s="169" t="s">
        <v>572</v>
      </c>
      <c r="H26" s="175" t="s">
        <v>778</v>
      </c>
      <c r="I26" s="175" t="s">
        <v>784</v>
      </c>
      <c r="J26" s="175"/>
      <c r="K26" s="176"/>
      <c r="L26" s="180" t="s">
        <v>571</v>
      </c>
      <c r="M26" s="172" t="s">
        <v>653</v>
      </c>
      <c r="N26" s="73">
        <v>5.7</v>
      </c>
      <c r="O26" s="73">
        <v>54.4</v>
      </c>
      <c r="P26" s="73">
        <v>35</v>
      </c>
      <c r="Q26" s="73">
        <v>41.3</v>
      </c>
    </row>
    <row r="27" spans="1:17" x14ac:dyDescent="0.25">
      <c r="A27" s="5" t="s">
        <v>390</v>
      </c>
      <c r="B27" s="181" t="s">
        <v>543</v>
      </c>
      <c r="C27" s="166">
        <v>2009</v>
      </c>
      <c r="D27" s="167"/>
      <c r="E27" s="168">
        <v>113043</v>
      </c>
      <c r="F27" s="168" t="s">
        <v>787</v>
      </c>
      <c r="G27" s="168" t="s">
        <v>778</v>
      </c>
      <c r="H27" s="168" t="s">
        <v>778</v>
      </c>
      <c r="I27" s="170"/>
      <c r="J27" s="171"/>
      <c r="K27" s="175" t="s">
        <v>784</v>
      </c>
      <c r="L27" s="180" t="s">
        <v>571</v>
      </c>
      <c r="M27" s="172" t="s">
        <v>653</v>
      </c>
      <c r="N27" s="73">
        <v>7.3</v>
      </c>
      <c r="O27" s="73">
        <v>57.1</v>
      </c>
      <c r="P27" s="73">
        <v>37.6</v>
      </c>
      <c r="Q27" s="73">
        <v>44.6</v>
      </c>
    </row>
    <row r="28" spans="1:17" x14ac:dyDescent="0.25">
      <c r="A28" s="5" t="s">
        <v>382</v>
      </c>
      <c r="B28" s="181" t="s">
        <v>474</v>
      </c>
      <c r="C28" s="166">
        <v>2007</v>
      </c>
      <c r="D28" s="167"/>
      <c r="E28" s="168">
        <v>109672</v>
      </c>
      <c r="F28" s="168" t="s">
        <v>787</v>
      </c>
      <c r="G28" s="168" t="s">
        <v>590</v>
      </c>
      <c r="H28" s="168" t="s">
        <v>778</v>
      </c>
      <c r="I28" s="170" t="s">
        <v>784</v>
      </c>
      <c r="J28" s="171"/>
      <c r="K28" s="175"/>
      <c r="L28" s="180" t="s">
        <v>571</v>
      </c>
      <c r="M28" s="172" t="s">
        <v>653</v>
      </c>
      <c r="N28" s="92">
        <v>5.5</v>
      </c>
      <c r="O28" s="92">
        <v>54.2</v>
      </c>
      <c r="P28" s="182">
        <v>34.700000000000003</v>
      </c>
      <c r="Q28" s="182">
        <v>40.4</v>
      </c>
    </row>
  </sheetData>
  <mergeCells count="10">
    <mergeCell ref="I19:K19"/>
    <mergeCell ref="A1:B1"/>
    <mergeCell ref="C1:F1"/>
    <mergeCell ref="H1:L1"/>
    <mergeCell ref="N1:Q1"/>
    <mergeCell ref="I2:K2"/>
    <mergeCell ref="A18:B18"/>
    <mergeCell ref="C18:F18"/>
    <mergeCell ref="H18:L18"/>
    <mergeCell ref="N18:Q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workbookViewId="0"/>
  </sheetViews>
  <sheetFormatPr defaultRowHeight="15" x14ac:dyDescent="0.25"/>
  <sheetData>
    <row r="1" spans="1:2" x14ac:dyDescent="0.25">
      <c r="A1" t="s">
        <v>347</v>
      </c>
      <c r="B1" t="s">
        <v>348</v>
      </c>
    </row>
    <row r="2" spans="1:2" x14ac:dyDescent="0.25">
      <c r="A2" t="s">
        <v>349</v>
      </c>
      <c r="B2" t="s">
        <v>350</v>
      </c>
    </row>
    <row r="3" spans="1:2" x14ac:dyDescent="0.25">
      <c r="A3" t="s">
        <v>351</v>
      </c>
      <c r="B3" t="s">
        <v>352</v>
      </c>
    </row>
    <row r="4" spans="1:2" x14ac:dyDescent="0.25">
      <c r="A4" t="s">
        <v>353</v>
      </c>
      <c r="B4" t="s">
        <v>250</v>
      </c>
    </row>
    <row r="5" spans="1:2" x14ac:dyDescent="0.25">
      <c r="A5" t="s">
        <v>354</v>
      </c>
      <c r="B5" t="s">
        <v>355</v>
      </c>
    </row>
    <row r="6" spans="1:2" x14ac:dyDescent="0.25">
      <c r="A6" t="s">
        <v>356</v>
      </c>
      <c r="B6" t="s">
        <v>357</v>
      </c>
    </row>
    <row r="7" spans="1:2" x14ac:dyDescent="0.25">
      <c r="A7" t="s">
        <v>358</v>
      </c>
      <c r="B7" t="s">
        <v>359</v>
      </c>
    </row>
    <row r="8" spans="1:2" x14ac:dyDescent="0.25">
      <c r="A8" t="s">
        <v>360</v>
      </c>
      <c r="B8" t="s">
        <v>361</v>
      </c>
    </row>
    <row r="9" spans="1:2" x14ac:dyDescent="0.25">
      <c r="A9" t="s">
        <v>362</v>
      </c>
      <c r="B9" t="s">
        <v>363</v>
      </c>
    </row>
    <row r="10" spans="1:2" x14ac:dyDescent="0.25">
      <c r="A10" t="s">
        <v>364</v>
      </c>
      <c r="B10" t="s">
        <v>365</v>
      </c>
    </row>
    <row r="11" spans="1:2" x14ac:dyDescent="0.25">
      <c r="A11" t="s">
        <v>366</v>
      </c>
      <c r="B11" t="s">
        <v>367</v>
      </c>
    </row>
    <row r="12" spans="1:2" x14ac:dyDescent="0.25">
      <c r="A12" t="s">
        <v>368</v>
      </c>
      <c r="B12" t="s">
        <v>369</v>
      </c>
    </row>
    <row r="13" spans="1:2" x14ac:dyDescent="0.25">
      <c r="A13" t="s">
        <v>370</v>
      </c>
      <c r="B13" t="s">
        <v>371</v>
      </c>
    </row>
    <row r="14" spans="1:2" x14ac:dyDescent="0.25">
      <c r="A14" t="s">
        <v>372</v>
      </c>
      <c r="B14" t="s">
        <v>373</v>
      </c>
    </row>
    <row r="15" spans="1:2" x14ac:dyDescent="0.25">
      <c r="A15" t="s">
        <v>374</v>
      </c>
      <c r="B15" t="s">
        <v>375</v>
      </c>
    </row>
    <row r="16" spans="1:2" x14ac:dyDescent="0.25">
      <c r="A16" t="s">
        <v>376</v>
      </c>
      <c r="B16" t="s">
        <v>377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0000"/>
  </sheetPr>
  <dimension ref="A1:CC267"/>
  <sheetViews>
    <sheetView tabSelected="1" zoomScale="70" zoomScaleNormal="70" workbookViewId="0">
      <pane xSplit="7" ySplit="3" topLeftCell="H4" activePane="bottomRight" state="frozen"/>
      <selection pane="topRight" activeCell="G1" sqref="G1"/>
      <selection pane="bottomLeft" activeCell="A4" sqref="A4"/>
      <selection pane="bottomRight" activeCell="F217" sqref="F217"/>
    </sheetView>
  </sheetViews>
  <sheetFormatPr defaultColWidth="9.140625" defaultRowHeight="15" x14ac:dyDescent="0.25"/>
  <cols>
    <col min="1" max="1" width="12.42578125" style="272" customWidth="1"/>
    <col min="2" max="2" width="17.28515625" customWidth="1"/>
    <col min="3" max="3" width="15.140625" customWidth="1"/>
    <col min="4" max="4" width="12.5703125" customWidth="1"/>
    <col min="5" max="5" width="26.7109375" style="138" bestFit="1" customWidth="1"/>
    <col min="6" max="6" width="61" style="138" bestFit="1" customWidth="1"/>
    <col min="7" max="7" width="23" style="138" bestFit="1" customWidth="1"/>
    <col min="8" max="8" width="15.42578125" style="9" customWidth="1"/>
    <col min="9" max="9" width="17.42578125" style="6" customWidth="1"/>
    <col min="10" max="11" width="17.7109375" style="6" customWidth="1"/>
    <col min="12" max="12" width="16.28515625" style="6" customWidth="1"/>
    <col min="13" max="13" width="22.5703125" style="6" customWidth="1"/>
    <col min="14" max="14" width="10.85546875" style="6" customWidth="1"/>
    <col min="15" max="15" width="9.5703125" style="6" customWidth="1"/>
    <col min="16" max="16" width="12.85546875" style="6" customWidth="1"/>
    <col min="17" max="17" width="10.140625" style="6" customWidth="1"/>
    <col min="18" max="18" width="9.140625" customWidth="1"/>
    <col min="19" max="19" width="15.42578125" customWidth="1"/>
    <col min="20" max="20" width="14.28515625" customWidth="1"/>
    <col min="21" max="21" width="10.85546875" customWidth="1"/>
    <col min="22" max="22" width="11.140625" customWidth="1"/>
    <col min="23" max="23" width="9.140625" customWidth="1"/>
    <col min="24" max="24" width="11.42578125" customWidth="1"/>
    <col min="25" max="25" width="11.85546875" customWidth="1"/>
    <col min="26" max="26" width="11.42578125" customWidth="1"/>
    <col min="27" max="27" width="12.42578125" customWidth="1"/>
    <col min="28" max="28" width="15.85546875" customWidth="1"/>
    <col min="29" max="29" width="13.140625" customWidth="1"/>
    <col min="30" max="30" width="15.85546875" customWidth="1"/>
    <col min="31" max="31" width="22" customWidth="1"/>
    <col min="32" max="32" width="15.28515625" customWidth="1"/>
    <col min="33" max="33" width="15.42578125" customWidth="1"/>
    <col min="34" max="34" width="21.140625" customWidth="1"/>
    <col min="35" max="35" width="11.7109375" customWidth="1"/>
    <col min="36" max="36" width="16.85546875" customWidth="1"/>
    <col min="37" max="37" width="16.7109375" customWidth="1"/>
    <col min="38" max="40" width="15.7109375" customWidth="1"/>
    <col min="41" max="41" width="21.5703125" style="252" customWidth="1"/>
    <col min="42" max="43" width="15.7109375" style="252" customWidth="1"/>
    <col min="44" max="44" width="15.7109375" style="256" customWidth="1"/>
    <col min="45" max="45" width="9.140625" customWidth="1"/>
    <col min="46" max="46" width="16" customWidth="1"/>
    <col min="47" max="47" width="13.42578125" customWidth="1"/>
    <col min="48" max="48" width="17" customWidth="1"/>
    <col min="49" max="49" width="23.5703125" customWidth="1"/>
    <col min="50" max="50" width="9.140625" customWidth="1"/>
    <col min="51" max="51" width="19.7109375" customWidth="1"/>
    <col min="52" max="52" width="19" customWidth="1"/>
    <col min="53" max="53" width="20.42578125" customWidth="1"/>
    <col min="54" max="54" width="9.140625" customWidth="1"/>
    <col min="55" max="55" width="24" customWidth="1"/>
    <col min="56" max="56" width="28.42578125" customWidth="1"/>
    <col min="57" max="57" width="17.42578125" customWidth="1"/>
    <col min="58" max="58" width="58.7109375" style="214" customWidth="1"/>
    <col min="59" max="59" width="9" style="214" customWidth="1"/>
    <col min="60" max="60" width="9.140625" style="272" customWidth="1"/>
    <col min="61" max="61" width="12.42578125" style="272" customWidth="1"/>
    <col min="62" max="62" width="9.140625" style="272" customWidth="1"/>
    <col min="63" max="63" width="11.140625" style="272" customWidth="1"/>
    <col min="64" max="64" width="9.140625" style="272" customWidth="1"/>
    <col min="65" max="65" width="12" style="272" customWidth="1"/>
    <col min="66" max="66" width="9.140625" style="272" customWidth="1"/>
    <col min="67" max="67" width="11" style="272" customWidth="1"/>
    <col min="68" max="68" width="9.140625" style="272" customWidth="1"/>
    <col min="69" max="70" width="13" style="272" customWidth="1"/>
    <col min="71" max="71" width="9.140625" style="214"/>
    <col min="72" max="72" width="12.140625" style="214" customWidth="1"/>
    <col min="73" max="76" width="9.140625" style="214"/>
    <col min="77" max="77" width="8.85546875" style="214" bestFit="1" customWidth="1"/>
    <col min="78" max="16384" width="9.140625" style="214"/>
  </cols>
  <sheetData>
    <row r="1" spans="1:81" ht="33" customHeight="1" thickBot="1" x14ac:dyDescent="0.4">
      <c r="I1" s="20" t="s">
        <v>506</v>
      </c>
      <c r="J1" s="20" t="s">
        <v>505</v>
      </c>
      <c r="K1" s="20" t="s">
        <v>506</v>
      </c>
      <c r="L1" s="20" t="s">
        <v>505</v>
      </c>
      <c r="N1" s="329"/>
      <c r="O1" s="329"/>
      <c r="P1" s="329"/>
      <c r="Q1" s="329"/>
      <c r="S1" s="330" t="s">
        <v>528</v>
      </c>
      <c r="T1" s="330"/>
      <c r="U1" s="330"/>
      <c r="V1" s="330"/>
      <c r="X1" s="331" t="s">
        <v>754</v>
      </c>
      <c r="Y1" s="332"/>
      <c r="Z1" s="332"/>
      <c r="AA1" s="332"/>
      <c r="AB1" s="332"/>
      <c r="AC1" s="282"/>
      <c r="AD1" s="282"/>
      <c r="AF1" s="333" t="s">
        <v>753</v>
      </c>
      <c r="AG1" s="333"/>
      <c r="AH1" s="55"/>
      <c r="AI1" s="55"/>
      <c r="AT1" s="12" t="s">
        <v>654</v>
      </c>
      <c r="AU1" s="12" t="s">
        <v>655</v>
      </c>
      <c r="AV1" s="12" t="s">
        <v>656</v>
      </c>
      <c r="AY1" s="12" t="s">
        <v>657</v>
      </c>
      <c r="AZ1" s="12" t="s">
        <v>658</v>
      </c>
      <c r="BA1" s="12" t="s">
        <v>659</v>
      </c>
      <c r="BC1" s="334" t="s">
        <v>546</v>
      </c>
      <c r="BD1" s="334"/>
      <c r="BE1" s="334"/>
    </row>
    <row r="2" spans="1:81" ht="21.75" customHeight="1" thickBot="1" x14ac:dyDescent="0.4">
      <c r="H2" s="326" t="s">
        <v>481</v>
      </c>
      <c r="I2" s="326"/>
      <c r="J2" s="326"/>
      <c r="K2" s="326"/>
      <c r="L2" s="326"/>
      <c r="M2" s="17"/>
      <c r="N2" s="326" t="s">
        <v>490</v>
      </c>
      <c r="O2" s="326"/>
      <c r="P2" s="326"/>
      <c r="Q2" s="326"/>
      <c r="S2" s="317" t="s">
        <v>480</v>
      </c>
      <c r="T2" s="318"/>
      <c r="U2" s="318"/>
      <c r="V2" s="324"/>
      <c r="X2" s="319" t="s">
        <v>520</v>
      </c>
      <c r="Y2" s="319"/>
      <c r="Z2" s="319"/>
      <c r="AA2" s="319"/>
      <c r="AB2" s="16"/>
      <c r="AC2" s="16" t="s">
        <v>756</v>
      </c>
      <c r="AD2" s="16" t="s">
        <v>756</v>
      </c>
      <c r="AF2" s="327" t="s">
        <v>664</v>
      </c>
      <c r="AG2" s="328"/>
      <c r="AH2" s="56"/>
      <c r="AI2" s="56"/>
      <c r="AJ2" s="324" t="s">
        <v>530</v>
      </c>
      <c r="AK2" s="319"/>
      <c r="AL2" s="319"/>
      <c r="AM2" s="319"/>
      <c r="AN2" s="231"/>
      <c r="AO2" s="325" t="s">
        <v>819</v>
      </c>
      <c r="AP2" s="325"/>
      <c r="AQ2" s="325"/>
      <c r="AR2" s="325"/>
      <c r="AT2" s="319" t="s">
        <v>594</v>
      </c>
      <c r="AU2" s="319"/>
      <c r="AV2" s="319"/>
      <c r="AW2" s="319"/>
      <c r="AY2" s="317" t="s">
        <v>663</v>
      </c>
      <c r="AZ2" s="318"/>
      <c r="BA2" s="318"/>
      <c r="BC2" s="319" t="s">
        <v>504</v>
      </c>
      <c r="BD2" s="319"/>
      <c r="BE2" s="319"/>
      <c r="BH2" s="320" t="s">
        <v>948</v>
      </c>
      <c r="BI2" s="321"/>
      <c r="BJ2" s="321"/>
      <c r="BK2" s="321"/>
      <c r="BL2" s="321"/>
      <c r="BM2" s="321"/>
      <c r="BN2" s="321"/>
      <c r="BO2" s="321"/>
      <c r="BP2" s="321"/>
      <c r="BQ2" s="322"/>
      <c r="BR2" s="301"/>
      <c r="BS2" s="320" t="s">
        <v>949</v>
      </c>
      <c r="BT2" s="321"/>
      <c r="BU2" s="321"/>
      <c r="BV2" s="321"/>
      <c r="BX2" s="320" t="s">
        <v>950</v>
      </c>
      <c r="BY2" s="321"/>
      <c r="BZ2" s="321"/>
      <c r="CA2" s="321"/>
      <c r="CB2" s="321"/>
      <c r="CC2" s="322"/>
    </row>
    <row r="3" spans="1:81" ht="65.25" customHeight="1" thickBot="1" x14ac:dyDescent="0.3">
      <c r="A3" s="241" t="s">
        <v>683</v>
      </c>
      <c r="B3" s="241" t="s">
        <v>378</v>
      </c>
      <c r="C3" s="241" t="s">
        <v>379</v>
      </c>
      <c r="D3" s="241" t="s">
        <v>380</v>
      </c>
      <c r="E3" s="242" t="s">
        <v>381</v>
      </c>
      <c r="F3" s="242" t="s">
        <v>675</v>
      </c>
      <c r="G3" s="242" t="s">
        <v>672</v>
      </c>
      <c r="H3" s="10" t="s">
        <v>731</v>
      </c>
      <c r="I3" s="7" t="s">
        <v>732</v>
      </c>
      <c r="J3" s="7" t="s">
        <v>733</v>
      </c>
      <c r="K3" s="7" t="s">
        <v>734</v>
      </c>
      <c r="L3" s="7" t="s">
        <v>735</v>
      </c>
      <c r="M3" s="7"/>
      <c r="N3" s="7" t="s">
        <v>491</v>
      </c>
      <c r="O3" s="7" t="s">
        <v>492</v>
      </c>
      <c r="P3" s="7" t="s">
        <v>493</v>
      </c>
      <c r="Q3" s="7" t="s">
        <v>494</v>
      </c>
      <c r="S3" s="4" t="s">
        <v>486</v>
      </c>
      <c r="T3" s="4" t="s">
        <v>487</v>
      </c>
      <c r="U3" s="4" t="s">
        <v>488</v>
      </c>
      <c r="V3" s="4" t="s">
        <v>489</v>
      </c>
      <c r="X3" s="4" t="s">
        <v>514</v>
      </c>
      <c r="Y3" s="4" t="s">
        <v>515</v>
      </c>
      <c r="Z3" s="4" t="s">
        <v>516</v>
      </c>
      <c r="AA3" s="4" t="s">
        <v>517</v>
      </c>
      <c r="AB3" s="4" t="s">
        <v>758</v>
      </c>
      <c r="AC3" s="4" t="s">
        <v>755</v>
      </c>
      <c r="AD3" s="4" t="s">
        <v>757</v>
      </c>
      <c r="AF3" s="54" t="s">
        <v>549</v>
      </c>
      <c r="AG3" s="54" t="s">
        <v>550</v>
      </c>
      <c r="AH3" s="18" t="s">
        <v>771</v>
      </c>
      <c r="AI3" s="54"/>
      <c r="AJ3" s="18" t="s">
        <v>498</v>
      </c>
      <c r="AK3" s="18" t="s">
        <v>495</v>
      </c>
      <c r="AL3" s="18" t="s">
        <v>496</v>
      </c>
      <c r="AM3" s="18" t="s">
        <v>497</v>
      </c>
      <c r="AN3" s="18" t="s">
        <v>765</v>
      </c>
      <c r="AO3" s="18" t="s">
        <v>815</v>
      </c>
      <c r="AP3" s="18" t="s">
        <v>680</v>
      </c>
      <c r="AQ3" s="18" t="s">
        <v>681</v>
      </c>
      <c r="AR3" s="257" t="s">
        <v>682</v>
      </c>
      <c r="AT3" s="18" t="s">
        <v>499</v>
      </c>
      <c r="AU3" s="18" t="s">
        <v>500</v>
      </c>
      <c r="AV3" s="18" t="s">
        <v>502</v>
      </c>
      <c r="AW3" s="18" t="s">
        <v>501</v>
      </c>
      <c r="AY3" s="18" t="s">
        <v>660</v>
      </c>
      <c r="AZ3" s="18" t="s">
        <v>661</v>
      </c>
      <c r="BA3" s="18" t="s">
        <v>662</v>
      </c>
      <c r="BC3" s="18" t="s">
        <v>660</v>
      </c>
      <c r="BD3" s="18" t="s">
        <v>661</v>
      </c>
      <c r="BE3" s="18" t="s">
        <v>662</v>
      </c>
      <c r="BF3" s="18" t="s">
        <v>859</v>
      </c>
      <c r="BH3" s="54" t="s">
        <v>772</v>
      </c>
      <c r="BI3" s="54" t="s">
        <v>777</v>
      </c>
      <c r="BJ3" s="54" t="s">
        <v>773</v>
      </c>
      <c r="BK3" s="54" t="s">
        <v>777</v>
      </c>
      <c r="BL3" s="54" t="s">
        <v>774</v>
      </c>
      <c r="BM3" s="54" t="s">
        <v>777</v>
      </c>
      <c r="BN3" s="54" t="s">
        <v>775</v>
      </c>
      <c r="BO3" s="54" t="s">
        <v>777</v>
      </c>
      <c r="BP3" s="54" t="s">
        <v>776</v>
      </c>
      <c r="BQ3" s="54" t="s">
        <v>777</v>
      </c>
      <c r="BR3" s="18"/>
      <c r="BS3" s="54" t="s">
        <v>951</v>
      </c>
      <c r="BT3" s="54" t="s">
        <v>777</v>
      </c>
      <c r="BU3" s="54" t="s">
        <v>952</v>
      </c>
      <c r="BV3" s="54" t="s">
        <v>777</v>
      </c>
      <c r="BX3" s="54" t="s">
        <v>954</v>
      </c>
      <c r="BY3" s="54" t="s">
        <v>777</v>
      </c>
      <c r="BZ3" s="54" t="s">
        <v>953</v>
      </c>
      <c r="CA3" s="54" t="s">
        <v>777</v>
      </c>
      <c r="CB3" s="54" t="s">
        <v>955</v>
      </c>
      <c r="CC3" s="54" t="s">
        <v>777</v>
      </c>
    </row>
    <row r="4" spans="1:81" s="187" customFormat="1" ht="27" hidden="1" thickBot="1" x14ac:dyDescent="0.3">
      <c r="A4" s="243" t="s">
        <v>764</v>
      </c>
      <c r="B4" s="243" t="s">
        <v>523</v>
      </c>
      <c r="C4" s="244" t="s">
        <v>382</v>
      </c>
      <c r="D4" s="244">
        <v>9313096</v>
      </c>
      <c r="E4" s="245" t="s">
        <v>120</v>
      </c>
      <c r="F4" s="245"/>
      <c r="G4" s="236"/>
      <c r="H4" s="236">
        <v>43778.652777777781</v>
      </c>
      <c r="I4" s="186">
        <f>IFERROR(INDEX(RemainingOnBoard_RAW!V:V,MATCH('IMO _2020_Dont Edit'!D4,RemainingOnBoard_RAW!B:B,0))," ")</f>
        <v>24.8</v>
      </c>
      <c r="J4" s="186">
        <f>IFERROR(INDEX(RemainingOnBoard_RAW!W:W,MATCH('IMO _2020_Dont Edit'!D4,RemainingOnBoard_RAW!B:B,0)),"")</f>
        <v>0</v>
      </c>
      <c r="K4" s="186">
        <f>IFERROR(INDEX(RemainingOnBoard_RAW!X:X,MATCH('IMO _2020_Dont Edit'!D4,RemainingOnBoard_RAW!B:B,0)),"")</f>
        <v>0</v>
      </c>
      <c r="L4" s="186">
        <f>IFERROR(INDEX(RemainingOnBoard_RAW!Y:Y,MATCH('IMO _2020_Dont Edit'!D4,RemainingOnBoard_RAW!B:B,0)),"")</f>
        <v>38</v>
      </c>
      <c r="M4" s="186"/>
      <c r="N4" s="186">
        <f>IFERROR(INDEX(RemainingOnBoard_RAW!AJ:AJ,MATCH('IMO _2020_Dont Edit'!D4,RemainingOnBoard_RAW!B:B,0))," ")</f>
        <v>469</v>
      </c>
      <c r="O4" s="186">
        <f>IFERROR(INDEX(RemainingOnBoard_RAW!AK:AK,MATCH('IMO _2020_Dont Edit'!D4,RemainingOnBoard_RAW!B:B,0))," ")</f>
        <v>659.3</v>
      </c>
      <c r="P4" s="186">
        <f>IFERROR(INDEX(RemainingOnBoard_RAW!AL:AL,MATCH('IMO _2020_Dont Edit'!D4,RemainingOnBoard_RAW!B:B,0))," ")</f>
        <v>0</v>
      </c>
      <c r="Q4" s="186">
        <f>IFERROR(INDEX(RemainingOnBoard_RAW!AM:AM,MATCH('IMO _2020_Dont Edit'!D4,RemainingOnBoard_RAW!B:B,0))," ")</f>
        <v>931.73999999999899</v>
      </c>
      <c r="S4" s="188">
        <v>0.55000000000000004</v>
      </c>
      <c r="T4" s="188">
        <v>0.1</v>
      </c>
      <c r="U4" s="188">
        <v>0.15</v>
      </c>
      <c r="V4" s="188">
        <v>0.2</v>
      </c>
      <c r="X4" s="189">
        <f>INDEX(Intermediate!L:L,MATCH('IMO _2020_Dont Edit'!E4,Intermediate!B:B,0))</f>
        <v>2.5</v>
      </c>
      <c r="Y4" s="189">
        <f>INDEX(Intermediate!M:M,MATCH('IMO _2020_Dont Edit'!E4,Intermediate!B:B,0))</f>
        <v>9.5</v>
      </c>
      <c r="Z4" s="189">
        <f>INDEX(Intermediate!N:N,MATCH('IMO _2020_Dont Edit'!E4,Intermediate!B:B,0))</f>
        <v>18.600000000000001</v>
      </c>
      <c r="AA4" s="189">
        <f>INDEX(Intermediate!O:O,MATCH('IMO _2020_Dont Edit'!E4,Intermediate!B:B,0))</f>
        <v>22.1</v>
      </c>
      <c r="AB4" s="189">
        <f t="shared" ref="AB4:AB28" si="0">IFERROR(SUMPRODUCT(S4:V4,X4:AA4),"")</f>
        <v>9.5350000000000001</v>
      </c>
      <c r="AC4" s="189">
        <f>IFERROR(INDEX('Monthly_Consumption _Trend'!R:R,MATCH('IMO _2020_Dont Edit'!D4,'Monthly_Consumption _Trend'!D:D,0))/30,"")</f>
        <v>3.0156666666666667</v>
      </c>
      <c r="AD4" s="189">
        <f>IFERROR(MIN(AB4,AC4),AB4)</f>
        <v>3.0156666666666667</v>
      </c>
      <c r="AF4" s="190">
        <f t="shared" ref="AF4:AF28" si="1">IFERROR(N4/SUM(N4:Q4), "")</f>
        <v>0.22766548222364624</v>
      </c>
      <c r="AG4" s="190">
        <f t="shared" ref="AG4:AG28" si="2">IFERROR(1-AF4,"")</f>
        <v>0.77233451777635376</v>
      </c>
      <c r="AH4" s="190"/>
      <c r="AI4" s="190"/>
      <c r="AJ4" s="189">
        <f>IFERROR($AD4*92,"")</f>
        <v>277.44133333333332</v>
      </c>
      <c r="AK4" s="189">
        <f>IFERROR($AD4*61,"")</f>
        <v>183.95566666666667</v>
      </c>
      <c r="AL4" s="189">
        <f>IFERROR($AD4*31,"")</f>
        <v>93.485666666666674</v>
      </c>
      <c r="AM4" s="189">
        <f>IFERROR($AD4*15,"")</f>
        <v>45.234999999999999</v>
      </c>
      <c r="AN4" s="191">
        <v>4</v>
      </c>
      <c r="AO4" s="261" t="str">
        <f>INDEX([1]Intermediate!$D:$D,MATCH(E4,[1]Intermediate!$B:$B,0))</f>
        <v>4 pcs. 181,2/ 181,2/112,8/112,8</v>
      </c>
      <c r="AP4" s="261" t="str">
        <f>INDEX([1]Intermediate!$E:$E,MATCH(E4,[1]Intermediate!$B:$B,0))</f>
        <v>2 pcs. 16,1/ 16,1</v>
      </c>
      <c r="AQ4" s="261" t="str">
        <f>INDEX([1]Intermediate!$F:$F,MATCH(E4,[1]Intermediate!$B:$B,0))</f>
        <v>2 pcs. 20,1/ 20,1</v>
      </c>
      <c r="AR4" s="267">
        <f>INDEX([1]Intermediate!$J:$J,MATCH(E4,[1]Intermediate!$B:$B,0))</f>
        <v>0.95</v>
      </c>
      <c r="AT4" s="189">
        <f>IFERROR($AD4*31,"")</f>
        <v>93.485666666666674</v>
      </c>
      <c r="AU4" s="189">
        <f>IFERROR($AD4*20,"")</f>
        <v>60.313333333333333</v>
      </c>
      <c r="AV4" s="189">
        <f>IFERROR($AD4*15,"")</f>
        <v>45.234999999999999</v>
      </c>
      <c r="AW4" s="192" t="s">
        <v>529</v>
      </c>
      <c r="AY4" s="192" t="str">
        <f>IFERROR(IF($I4+$K4-AT4&lt;0,"Okay", "High Stock"),"")</f>
        <v>Okay</v>
      </c>
      <c r="AZ4" s="192" t="str">
        <f>IFERROR(IF($I4+$K4-AU4&lt;0,"Okay", "High Stock"),"")</f>
        <v>Okay</v>
      </c>
      <c r="BA4" s="192" t="str">
        <f>IFERROR(IF($I4+$K4-AV4&lt;0,"Okay", "High Stock"),"")</f>
        <v>Okay</v>
      </c>
      <c r="BC4" s="191">
        <f>IF(IFERROR($I4+$K4-AT4,0)&lt;=0,0,IFERROR($I4+$K4-AT4,0))</f>
        <v>0</v>
      </c>
      <c r="BD4" s="191">
        <f>IF(IFERROR($I4+$K4-AU4,0)&lt;=0,0,IFERROR($I4+$K4-AU4,0))</f>
        <v>0</v>
      </c>
      <c r="BE4" s="191">
        <f>IF(IFERROR($I4+$K4-AV4,0)&lt;=0, 0,IFERROR($I4+$K4-AV4,0))</f>
        <v>0</v>
      </c>
      <c r="BF4" s="245" t="str">
        <f>IF(ISTEXT('IMO 2020_Operator''s Comment'!BF4),'IMO 2020_Operator''s Comment'!BF4,"")</f>
        <v>Trading Irish Sea</v>
      </c>
      <c r="BG4" s="245" t="str">
        <f>IF(ISTEXT('IMO 2020_Operator''s Comment'!BG4),'IMO 2020_Operator''s Comment'!BG4,"")</f>
        <v/>
      </c>
      <c r="BH4" s="245">
        <f>IF(ISNUMBER('IMO 2020_Operator''s Comment'!BH4),'IMO 2020_Operator''s Comment'!BH4,"")</f>
        <v>181.2</v>
      </c>
      <c r="BI4" s="245" t="str">
        <f>IF(ISTEXT('IMO 2020_Operator''s Comment'!BI4),'IMO 2020_Operator''s Comment'!BI4,"")</f>
        <v>No</v>
      </c>
      <c r="BJ4" s="245">
        <f>IF(ISNUMBER('IMO 2020_Operator''s Comment'!BJ4),'IMO 2020_Operator''s Comment'!BJ4,"")</f>
        <v>181.2</v>
      </c>
      <c r="BK4" s="245" t="str">
        <f>IF(ISTEXT('IMO 2020_Operator''s Comment'!BK4),'IMO 2020_Operator''s Comment'!BK4,"")</f>
        <v>No</v>
      </c>
      <c r="BL4" s="245">
        <f>IF(ISNUMBER('IMO 2020_Operator''s Comment'!BL4),'IMO 2020_Operator''s Comment'!BL4,"")</f>
        <v>112.8</v>
      </c>
      <c r="BM4" s="245" t="str">
        <f>IF(ISTEXT('IMO 2020_Operator''s Comment'!BM4),'IMO 2020_Operator''s Comment'!BM4,"")</f>
        <v>Yes</v>
      </c>
      <c r="BN4" s="245">
        <f>IF(ISNUMBER('IMO 2020_Operator''s Comment'!BN4),'IMO 2020_Operator''s Comment'!BN4,"")</f>
        <v>112.8</v>
      </c>
      <c r="BO4" s="245" t="str">
        <f>IF(ISTEXT('IMO 2020_Operator''s Comment'!BO4),'IMO 2020_Operator''s Comment'!BO4,"")</f>
        <v>No</v>
      </c>
      <c r="BP4" s="245" t="str">
        <f>IF(ISNUMBER('IMO 2020_Operator''s Comment'!BP4),'IMO 2020_Operator''s Comment'!BP4,"")</f>
        <v/>
      </c>
      <c r="BQ4" s="245" t="str">
        <f>IF(ISTEXT('IMO 2020_Operator''s Comment'!BQ4),'IMO 2020_Operator''s Comment'!BQ4,"")</f>
        <v/>
      </c>
      <c r="BR4" s="286"/>
      <c r="BS4" s="245">
        <f>IF(ISNUMBER('IMO 2020_Operator''s Comment'!BS4),'IMO 2020_Operator''s Comment'!BS4,"")</f>
        <v>16.100000000000001</v>
      </c>
      <c r="BT4" s="245" t="str">
        <f>IF(ISTEXT('IMO 2020_Operator''s Comment'!BT4),'IMO 2020_Operator''s Comment'!BT4,"")</f>
        <v>Yes</v>
      </c>
      <c r="BU4" s="245">
        <f>IF(ISNUMBER('IMO 2020_Operator''s Comment'!BU4),'IMO 2020_Operator''s Comment'!BU4,"")</f>
        <v>16.100000000000001</v>
      </c>
      <c r="BV4" s="245" t="str">
        <f>IF(ISTEXT('IMO 2020_Operator''s Comment'!BV4),'IMO 2020_Operator''s Comment'!BV4,"")</f>
        <v>Yes</v>
      </c>
      <c r="BX4" s="245">
        <f>IF(ISNUMBER('IMO 2020_Operator''s Comment'!BX4),'IMO 2020_Operator''s Comment'!BX4,"")</f>
        <v>20.100000000000001</v>
      </c>
      <c r="BY4" s="245" t="str">
        <f>IF(ISTEXT('IMO 2020_Operator''s Comment'!BY4),'IMO 2020_Operator''s Comment'!BY4,"")</f>
        <v>Yes</v>
      </c>
      <c r="BZ4" s="245">
        <f>IF(ISNUMBER('IMO 2020_Operator''s Comment'!BZ4),'IMO 2020_Operator''s Comment'!BZ4,"")</f>
        <v>20.100000000000001</v>
      </c>
      <c r="CA4" s="245" t="str">
        <f>IF(ISTEXT('IMO 2020_Operator''s Comment'!CA4),'IMO 2020_Operator''s Comment'!CA4,"")</f>
        <v>Yes</v>
      </c>
      <c r="CB4" s="245" t="str">
        <f>IF(ISNUMBER('IMO 2020_Operator''s Comment'!CB4),'IMO 2020_Operator''s Comment'!CB4,"")</f>
        <v/>
      </c>
      <c r="CC4" s="245" t="str">
        <f>IF(ISTEXT('IMO 2020_Operator''s Comment'!CC4),'IMO 2020_Operator''s Comment'!CC4,"")</f>
        <v/>
      </c>
    </row>
    <row r="5" spans="1:81" s="187" customFormat="1" ht="39.75" hidden="1" thickBot="1" x14ac:dyDescent="0.3">
      <c r="A5" s="246" t="str">
        <f>LEFT(RIGHT(INDEX([3]Intermediate!$U:$U,MATCH(E5,[3]Intermediate!$V:$V,0)),7),3)</f>
        <v>AJE</v>
      </c>
      <c r="B5" s="246" t="s">
        <v>523</v>
      </c>
      <c r="C5" s="183" t="s">
        <v>382</v>
      </c>
      <c r="D5" s="183">
        <v>9313101</v>
      </c>
      <c r="E5" s="184" t="s">
        <v>122</v>
      </c>
      <c r="F5" s="184"/>
      <c r="G5" s="236"/>
      <c r="H5" s="236">
        <v>43780.666666666664</v>
      </c>
      <c r="I5" s="186">
        <f>IFERROR(INDEX(RemainingOnBoard_RAW!V:V,MATCH('IMO _2020_Dont Edit'!D5,RemainingOnBoard_RAW!B:B,0))," ")</f>
        <v>65.400000000000006</v>
      </c>
      <c r="J5" s="186">
        <f>IFERROR(INDEX(RemainingOnBoard_RAW!W:W,MATCH('IMO _2020_Dont Edit'!D5,RemainingOnBoard_RAW!B:B,0)),"")</f>
        <v>0</v>
      </c>
      <c r="K5" s="186">
        <f>IFERROR(INDEX(RemainingOnBoard_RAW!X:X,MATCH('IMO _2020_Dont Edit'!D5,RemainingOnBoard_RAW!B:B,0)),"")</f>
        <v>0</v>
      </c>
      <c r="L5" s="186">
        <f>IFERROR(INDEX(RemainingOnBoard_RAW!Y:Y,MATCH('IMO _2020_Dont Edit'!D5,RemainingOnBoard_RAW!B:B,0)),"")</f>
        <v>128.80000000000001</v>
      </c>
      <c r="M5" s="186"/>
      <c r="N5" s="186">
        <f>IFERROR(INDEX(RemainingOnBoard_RAW!AJ:AJ,MATCH('IMO _2020_Dont Edit'!D5,RemainingOnBoard_RAW!B:B,0))," ")</f>
        <v>981</v>
      </c>
      <c r="O5" s="186">
        <f>IFERROR(INDEX(RemainingOnBoard_RAW!AK:AK,MATCH('IMO _2020_Dont Edit'!D5,RemainingOnBoard_RAW!B:B,0))," ")</f>
        <v>0</v>
      </c>
      <c r="P5" s="186">
        <f>IFERROR(INDEX(RemainingOnBoard_RAW!AL:AL,MATCH('IMO _2020_Dont Edit'!D5,RemainingOnBoard_RAW!B:B,0))," ")</f>
        <v>0</v>
      </c>
      <c r="Q5" s="186">
        <f>IFERROR(INDEX(RemainingOnBoard_RAW!AM:AM,MATCH('IMO _2020_Dont Edit'!D5,RemainingOnBoard_RAW!B:B,0))," ")</f>
        <v>892.45</v>
      </c>
      <c r="S5" s="188">
        <v>0.55000000000000004</v>
      </c>
      <c r="T5" s="188">
        <v>0.1</v>
      </c>
      <c r="U5" s="188">
        <v>0.15</v>
      </c>
      <c r="V5" s="188">
        <v>0.2</v>
      </c>
      <c r="X5" s="189">
        <f>INDEX(Intermediate!L:L,MATCH('IMO _2020_Dont Edit'!E5,Intermediate!B:B,0))</f>
        <v>2.1</v>
      </c>
      <c r="Y5" s="189">
        <f>INDEX(Intermediate!M:M,MATCH('IMO _2020_Dont Edit'!E5,Intermediate!B:B,0))</f>
        <v>9.1999999999999993</v>
      </c>
      <c r="Z5" s="189">
        <f>INDEX(Intermediate!N:N,MATCH('IMO _2020_Dont Edit'!E5,Intermediate!B:B,0))</f>
        <v>17.8</v>
      </c>
      <c r="AA5" s="189">
        <f>INDEX(Intermediate!O:O,MATCH('IMO _2020_Dont Edit'!E5,Intermediate!B:B,0))</f>
        <v>21.1</v>
      </c>
      <c r="AB5" s="189">
        <f t="shared" si="0"/>
        <v>8.9649999999999999</v>
      </c>
      <c r="AC5" s="189">
        <f>IFERROR(INDEX('Monthly_Consumption _Trend'!R:R,MATCH('IMO _2020_Dont Edit'!D5,'Monthly_Consumption _Trend'!D:D,0))/30,"")</f>
        <v>3.1676666666666669</v>
      </c>
      <c r="AD5" s="189">
        <f t="shared" ref="AD5:AD74" si="3">IFERROR(MIN(AB5,AC5),AB5)</f>
        <v>3.1676666666666669</v>
      </c>
      <c r="AF5" s="190">
        <f t="shared" si="1"/>
        <v>0.52363286983906698</v>
      </c>
      <c r="AG5" s="190">
        <f t="shared" si="2"/>
        <v>0.47636713016093302</v>
      </c>
      <c r="AH5" s="190"/>
      <c r="AI5" s="190"/>
      <c r="AJ5" s="189">
        <f t="shared" ref="AJ5:AJ74" si="4">IFERROR($AD5*92,"")</f>
        <v>291.42533333333336</v>
      </c>
      <c r="AK5" s="189">
        <f t="shared" ref="AK5:AK74" si="5">IFERROR($AD5*61,"")</f>
        <v>193.22766666666666</v>
      </c>
      <c r="AL5" s="189">
        <f t="shared" ref="AL5:AL74" si="6">IFERROR($AD5*31,"")</f>
        <v>98.197666666666677</v>
      </c>
      <c r="AM5" s="189">
        <f t="shared" ref="AM5:AM74" si="7">IFERROR($AD5*15,"")</f>
        <v>47.515000000000001</v>
      </c>
      <c r="AN5" s="191">
        <v>4</v>
      </c>
      <c r="AO5" s="262" t="str">
        <f>INDEX([1]Intermediate!$D:$D,MATCH(E5,[1]Intermediate!$B:$B,0))</f>
        <v>4 pcs. 181,2/181,2/112,8/ 112,8</v>
      </c>
      <c r="AP5" s="262" t="str">
        <f>INDEX([1]Intermediate!$E:$E,MATCH(E5,[1]Intermediate!$B:$B,0))</f>
        <v>2 pcs. 16,1/ 16,1</v>
      </c>
      <c r="AQ5" s="262" t="str">
        <f>INDEX([1]Intermediate!$F:$F,MATCH(E5,[1]Intermediate!$B:$B,0))</f>
        <v>2 pcs. 20,1/ 20,1</v>
      </c>
      <c r="AR5" s="267">
        <f>INDEX([1]Intermediate!$J:$J,MATCH(E5,[1]Intermediate!$B:$B,0))</f>
        <v>0.95</v>
      </c>
      <c r="AT5" s="189">
        <f t="shared" ref="AT5:AT74" si="8">IFERROR($AD5*31,"")</f>
        <v>98.197666666666677</v>
      </c>
      <c r="AU5" s="189">
        <f t="shared" ref="AU5:AU74" si="9">IFERROR($AD5*20,"")</f>
        <v>63.353333333333339</v>
      </c>
      <c r="AV5" s="189">
        <f t="shared" ref="AV5:AV74" si="10">IFERROR($AD5*15,"")</f>
        <v>47.515000000000001</v>
      </c>
      <c r="AW5" s="192" t="s">
        <v>529</v>
      </c>
      <c r="AY5" s="192" t="str">
        <f t="shared" ref="AY5:AY24" si="11">IFERROR(IF($I5+$K5-AT5&lt;0,"Okay", "High Stock"),"")</f>
        <v>Okay</v>
      </c>
      <c r="AZ5" s="192" t="str">
        <f t="shared" ref="AZ5:AZ24" si="12">IFERROR(IF($I5+$K5-AU5&lt;0,"Okay", "High Stock"),"")</f>
        <v>High Stock</v>
      </c>
      <c r="BA5" s="192" t="str">
        <f t="shared" ref="BA5:BA24" si="13">IFERROR(IF($I5+$K5-AV5&lt;0,"Okay", "High Stock"),"")</f>
        <v>High Stock</v>
      </c>
      <c r="BC5" s="191">
        <f t="shared" ref="BC5:BC75" si="14">IF(IFERROR($I5+$K5-AT5,0)&lt;=0,0,IFERROR($I5+$K5-AT5,0))</f>
        <v>0</v>
      </c>
      <c r="BD5" s="191">
        <f t="shared" ref="BD5:BD75" si="15">IF(IFERROR($I5+$K5-AU5,0)&lt;=0,0,IFERROR($I5+$K5-AU5,0))</f>
        <v>2.0466666666666669</v>
      </c>
      <c r="BE5" s="191">
        <f t="shared" ref="BE5:BE75" si="16">IF(IFERROR($I5+$K5-AV5,0)&lt;=0, 0,IFERROR($I5+$K5-AV5,0))</f>
        <v>17.885000000000005</v>
      </c>
      <c r="BF5" s="184" t="str">
        <f>IF(ISTEXT('IMO 2020_Operator''s Comment'!BF5),'IMO 2020_Operator''s Comment'!BF5,"")</f>
        <v>Trading Irish Sea</v>
      </c>
      <c r="BH5" s="245">
        <f>IF(ISNUMBER('IMO 2020_Operator''s Comment'!BH5),'IMO 2020_Operator''s Comment'!BH5,"")</f>
        <v>181.2</v>
      </c>
      <c r="BI5" s="245" t="str">
        <f>IF(ISTEXT('IMO 2020_Operator''s Comment'!BI5),'IMO 2020_Operator''s Comment'!BI5,"")</f>
        <v>No</v>
      </c>
      <c r="BJ5" s="245">
        <f>IF(ISNUMBER('IMO 2020_Operator''s Comment'!BJ5),'IMO 2020_Operator''s Comment'!BJ5,"")</f>
        <v>181.2</v>
      </c>
      <c r="BK5" s="245" t="str">
        <f>IF(ISTEXT('IMO 2020_Operator''s Comment'!BK5),'IMO 2020_Operator''s Comment'!BK5,"")</f>
        <v>No</v>
      </c>
      <c r="BL5" s="245">
        <f>IF(ISNUMBER('IMO 2020_Operator''s Comment'!BL5),'IMO 2020_Operator''s Comment'!BL5,"")</f>
        <v>112.8</v>
      </c>
      <c r="BM5" s="245" t="str">
        <f>IF(ISTEXT('IMO 2020_Operator''s Comment'!BM5),'IMO 2020_Operator''s Comment'!BM5,"")</f>
        <v>Yes</v>
      </c>
      <c r="BN5" s="245">
        <f>IF(ISNUMBER('IMO 2020_Operator''s Comment'!BN5),'IMO 2020_Operator''s Comment'!BN5,"")</f>
        <v>112.8</v>
      </c>
      <c r="BO5" s="245" t="str">
        <f>IF(ISTEXT('IMO 2020_Operator''s Comment'!BO5),'IMO 2020_Operator''s Comment'!BO5,"")</f>
        <v>Yes</v>
      </c>
      <c r="BP5" s="245" t="str">
        <f>IF(ISNUMBER('IMO 2020_Operator''s Comment'!BP5),'IMO 2020_Operator''s Comment'!BP5,"")</f>
        <v/>
      </c>
      <c r="BQ5" s="245" t="str">
        <f>IF(ISTEXT('IMO 2020_Operator''s Comment'!BQ5),'IMO 2020_Operator''s Comment'!BQ5,"")</f>
        <v/>
      </c>
      <c r="BR5" s="286"/>
      <c r="BS5" s="245">
        <f>IF(ISNUMBER('IMO 2020_Operator''s Comment'!BS5),'IMO 2020_Operator''s Comment'!BS5,"")</f>
        <v>16.100000000000001</v>
      </c>
      <c r="BT5" s="245" t="str">
        <f>IF(ISTEXT('IMO 2020_Operator''s Comment'!BT5),'IMO 2020_Operator''s Comment'!BT5,"")</f>
        <v>No</v>
      </c>
      <c r="BU5" s="245">
        <f>IF(ISNUMBER('IMO 2020_Operator''s Comment'!BU5),'IMO 2020_Operator''s Comment'!BU5,"")</f>
        <v>16.100000000000001</v>
      </c>
      <c r="BV5" s="245" t="str">
        <f>IF(ISTEXT('IMO 2020_Operator''s Comment'!BV5),'IMO 2020_Operator''s Comment'!BV5,"")</f>
        <v>Yes</v>
      </c>
      <c r="BX5" s="245">
        <f>IF(ISNUMBER('IMO 2020_Operator''s Comment'!BX5),'IMO 2020_Operator''s Comment'!BX5,"")</f>
        <v>20.100000000000001</v>
      </c>
      <c r="BY5" s="245" t="str">
        <f>IF(ISTEXT('IMO 2020_Operator''s Comment'!BY5),'IMO 2020_Operator''s Comment'!BY5,"")</f>
        <v>No</v>
      </c>
      <c r="BZ5" s="245">
        <f>IF(ISNUMBER('IMO 2020_Operator''s Comment'!BZ5),'IMO 2020_Operator''s Comment'!BZ5,"")</f>
        <v>20.100000000000001</v>
      </c>
      <c r="CA5" s="245" t="str">
        <f>IF(ISTEXT('IMO 2020_Operator''s Comment'!CA5),'IMO 2020_Operator''s Comment'!CA5,"")</f>
        <v>Yes</v>
      </c>
      <c r="CB5" s="245" t="str">
        <f>IF(ISNUMBER('IMO 2020_Operator''s Comment'!CB5),'IMO 2020_Operator''s Comment'!CB5,"")</f>
        <v/>
      </c>
      <c r="CC5" s="245" t="str">
        <f>IF(ISTEXT('IMO 2020_Operator''s Comment'!CC5),'IMO 2020_Operator''s Comment'!CC5,"")</f>
        <v/>
      </c>
    </row>
    <row r="6" spans="1:81" s="187" customFormat="1" ht="27" hidden="1" thickBot="1" x14ac:dyDescent="0.3">
      <c r="A6" s="246" t="str">
        <f>LEFT(RIGHT(INDEX([3]Intermediate!$U:$U,MATCH(E6,[3]Intermediate!$V:$V,0)),7),3)</f>
        <v>AJE</v>
      </c>
      <c r="B6" s="246" t="s">
        <v>523</v>
      </c>
      <c r="C6" s="183" t="s">
        <v>382</v>
      </c>
      <c r="D6" s="183">
        <v>9313125</v>
      </c>
      <c r="E6" s="184" t="s">
        <v>124</v>
      </c>
      <c r="F6" s="184"/>
      <c r="G6" s="236"/>
      <c r="H6" s="236">
        <v>43780.034722222219</v>
      </c>
      <c r="I6" s="186">
        <f>IFERROR(INDEX(RemainingOnBoard_RAW!V:V,MATCH('IMO _2020_Dont Edit'!D6,RemainingOnBoard_RAW!B:B,0))," ")</f>
        <v>42.48</v>
      </c>
      <c r="J6" s="186">
        <f>IFERROR(INDEX(RemainingOnBoard_RAW!W:W,MATCH('IMO _2020_Dont Edit'!D6,RemainingOnBoard_RAW!B:B,0)),"")</f>
        <v>0</v>
      </c>
      <c r="K6" s="186">
        <f>IFERROR(INDEX(RemainingOnBoard_RAW!X:X,MATCH('IMO _2020_Dont Edit'!D6,RemainingOnBoard_RAW!B:B,0)),"")</f>
        <v>0</v>
      </c>
      <c r="L6" s="186">
        <f>IFERROR(INDEX(RemainingOnBoard_RAW!Y:Y,MATCH('IMO _2020_Dont Edit'!D6,RemainingOnBoard_RAW!B:B,0)),"")</f>
        <v>82.93</v>
      </c>
      <c r="M6" s="186"/>
      <c r="N6" s="186">
        <f>IFERROR(INDEX(RemainingOnBoard_RAW!AJ:AJ,MATCH('IMO _2020_Dont Edit'!D6,RemainingOnBoard_RAW!B:B,0))," ")</f>
        <v>1005.2670000000001</v>
      </c>
      <c r="O6" s="186">
        <f>IFERROR(INDEX(RemainingOnBoard_RAW!AK:AK,MATCH('IMO _2020_Dont Edit'!D6,RemainingOnBoard_RAW!B:B,0))," ")</f>
        <v>0</v>
      </c>
      <c r="P6" s="186">
        <f>IFERROR(INDEX(RemainingOnBoard_RAW!AL:AL,MATCH('IMO _2020_Dont Edit'!D6,RemainingOnBoard_RAW!B:B,0))," ")</f>
        <v>0</v>
      </c>
      <c r="Q6" s="186">
        <f>IFERROR(INDEX(RemainingOnBoard_RAW!AM:AM,MATCH('IMO _2020_Dont Edit'!D6,RemainingOnBoard_RAW!B:B,0))," ")</f>
        <v>799.12500000000102</v>
      </c>
      <c r="S6" s="188">
        <v>0.55000000000000004</v>
      </c>
      <c r="T6" s="188">
        <v>0.1</v>
      </c>
      <c r="U6" s="188">
        <v>0.15</v>
      </c>
      <c r="V6" s="188">
        <v>0.2</v>
      </c>
      <c r="X6" s="189">
        <f>INDEX(Intermediate!L:L,MATCH('IMO _2020_Dont Edit'!E6,Intermediate!B:B,0))</f>
        <v>2</v>
      </c>
      <c r="Y6" s="189">
        <f>INDEX(Intermediate!M:M,MATCH('IMO _2020_Dont Edit'!E6,Intermediate!B:B,0))</f>
        <v>9.1</v>
      </c>
      <c r="Z6" s="189">
        <f>INDEX(Intermediate!N:N,MATCH('IMO _2020_Dont Edit'!E6,Intermediate!B:B,0))</f>
        <v>18.2</v>
      </c>
      <c r="AA6" s="189">
        <f>INDEX(Intermediate!O:O,MATCH('IMO _2020_Dont Edit'!E6,Intermediate!B:B,0))</f>
        <v>21.7</v>
      </c>
      <c r="AB6" s="189">
        <f t="shared" si="0"/>
        <v>9.08</v>
      </c>
      <c r="AC6" s="189">
        <f>IFERROR(INDEX('Monthly_Consumption _Trend'!R:R,MATCH('IMO _2020_Dont Edit'!D6,'Monthly_Consumption _Trend'!D:D,0))/30,"")</f>
        <v>3.2667266666666634</v>
      </c>
      <c r="AD6" s="189">
        <f t="shared" si="3"/>
        <v>3.2667266666666634</v>
      </c>
      <c r="AF6" s="190">
        <f t="shared" si="1"/>
        <v>0.55712228828325516</v>
      </c>
      <c r="AG6" s="190">
        <f t="shared" si="2"/>
        <v>0.44287771171674484</v>
      </c>
      <c r="AH6" s="190"/>
      <c r="AI6" s="190"/>
      <c r="AJ6" s="189">
        <f t="shared" si="4"/>
        <v>300.53885333333301</v>
      </c>
      <c r="AK6" s="189">
        <f t="shared" si="5"/>
        <v>199.27032666666648</v>
      </c>
      <c r="AL6" s="189">
        <f t="shared" si="6"/>
        <v>101.26852666666656</v>
      </c>
      <c r="AM6" s="189">
        <f t="shared" si="7"/>
        <v>49.000899999999952</v>
      </c>
      <c r="AN6" s="191">
        <v>4</v>
      </c>
      <c r="AO6" s="262" t="str">
        <f>INDEX([1]Intermediate!$D:$D,MATCH(E6,[1]Intermediate!$B:$B,0))</f>
        <v>4 pcs. 181,2/ 181,2/ 112,8/ 112,8</v>
      </c>
      <c r="AP6" s="262" t="str">
        <f>INDEX([1]Intermediate!$E:$E,MATCH(E6,[1]Intermediate!$B:$B,0))</f>
        <v>2 pcs. 16,1/ 16,1</v>
      </c>
      <c r="AQ6" s="262" t="str">
        <f>INDEX([1]Intermediate!$F:$F,MATCH(E6,[1]Intermediate!$B:$B,0))</f>
        <v>2 pcs. 20,1/ 20,1</v>
      </c>
      <c r="AR6" s="267">
        <f>INDEX([1]Intermediate!$J:$J,MATCH(E6,[1]Intermediate!$B:$B,0))</f>
        <v>0.95</v>
      </c>
      <c r="AT6" s="189">
        <f t="shared" si="8"/>
        <v>101.26852666666656</v>
      </c>
      <c r="AU6" s="189">
        <f t="shared" si="9"/>
        <v>65.334533333333269</v>
      </c>
      <c r="AV6" s="189">
        <f t="shared" si="10"/>
        <v>49.000899999999952</v>
      </c>
      <c r="AW6" s="192" t="s">
        <v>529</v>
      </c>
      <c r="AY6" s="192" t="str">
        <f t="shared" si="11"/>
        <v>Okay</v>
      </c>
      <c r="AZ6" s="192" t="str">
        <f t="shared" si="12"/>
        <v>Okay</v>
      </c>
      <c r="BA6" s="192" t="str">
        <f t="shared" si="13"/>
        <v>Okay</v>
      </c>
      <c r="BC6" s="191">
        <f t="shared" si="14"/>
        <v>0</v>
      </c>
      <c r="BD6" s="191">
        <f t="shared" si="15"/>
        <v>0</v>
      </c>
      <c r="BE6" s="191">
        <f t="shared" si="16"/>
        <v>0</v>
      </c>
      <c r="BF6" s="184" t="str">
        <f>IF(ISTEXT('IMO 2020_Operator''s Comment'!BF6),'IMO 2020_Operator''s Comment'!BF6,"")</f>
        <v>Trading Irish Sea</v>
      </c>
      <c r="BH6" s="245">
        <f>IF(ISNUMBER('IMO 2020_Operator''s Comment'!BH6),'IMO 2020_Operator''s Comment'!BH6,"")</f>
        <v>181.2</v>
      </c>
      <c r="BI6" s="245" t="str">
        <f>IF(ISTEXT('IMO 2020_Operator''s Comment'!BI6),'IMO 2020_Operator''s Comment'!BI6,"")</f>
        <v>Yes</v>
      </c>
      <c r="BJ6" s="245">
        <f>IF(ISNUMBER('IMO 2020_Operator''s Comment'!BJ6),'IMO 2020_Operator''s Comment'!BJ6,"")</f>
        <v>181.2</v>
      </c>
      <c r="BK6" s="245" t="str">
        <f>IF(ISTEXT('IMO 2020_Operator''s Comment'!BK6),'IMO 2020_Operator''s Comment'!BK6,"")</f>
        <v>Yes</v>
      </c>
      <c r="BL6" s="245">
        <f>IF(ISNUMBER('IMO 2020_Operator''s Comment'!BL6),'IMO 2020_Operator''s Comment'!BL6,"")</f>
        <v>112.8</v>
      </c>
      <c r="BM6" s="245" t="str">
        <f>IF(ISTEXT('IMO 2020_Operator''s Comment'!BM6),'IMO 2020_Operator''s Comment'!BM6,"")</f>
        <v>No</v>
      </c>
      <c r="BN6" s="245">
        <f>IF(ISNUMBER('IMO 2020_Operator''s Comment'!BN6),'IMO 2020_Operator''s Comment'!BN6,"")</f>
        <v>112.8</v>
      </c>
      <c r="BO6" s="245" t="str">
        <f>IF(ISTEXT('IMO 2020_Operator''s Comment'!BO6),'IMO 2020_Operator''s Comment'!BO6,"")</f>
        <v>Yes</v>
      </c>
      <c r="BP6" s="245" t="str">
        <f>IF(ISNUMBER('IMO 2020_Operator''s Comment'!BP6),'IMO 2020_Operator''s Comment'!BP6,"")</f>
        <v/>
      </c>
      <c r="BQ6" s="245" t="str">
        <f>IF(ISTEXT('IMO 2020_Operator''s Comment'!BQ6),'IMO 2020_Operator''s Comment'!BQ6,"")</f>
        <v/>
      </c>
      <c r="BR6" s="286"/>
      <c r="BS6" s="245">
        <f>IF(ISNUMBER('IMO 2020_Operator''s Comment'!BS6),'IMO 2020_Operator''s Comment'!BS6,"")</f>
        <v>16.100000000000001</v>
      </c>
      <c r="BT6" s="245" t="str">
        <f>IF(ISTEXT('IMO 2020_Operator''s Comment'!BT6),'IMO 2020_Operator''s Comment'!BT6,"")</f>
        <v>No</v>
      </c>
      <c r="BU6" s="245">
        <f>IF(ISNUMBER('IMO 2020_Operator''s Comment'!BU6),'IMO 2020_Operator''s Comment'!BU6,"")</f>
        <v>16.100000000000001</v>
      </c>
      <c r="BV6" s="245" t="str">
        <f>IF(ISTEXT('IMO 2020_Operator''s Comment'!BV6),'IMO 2020_Operator''s Comment'!BV6,"")</f>
        <v>Yes</v>
      </c>
      <c r="BX6" s="245">
        <f>IF(ISNUMBER('IMO 2020_Operator''s Comment'!BX6),'IMO 2020_Operator''s Comment'!BX6,"")</f>
        <v>20.100000000000001</v>
      </c>
      <c r="BY6" s="245" t="str">
        <f>IF(ISTEXT('IMO 2020_Operator''s Comment'!BY6),'IMO 2020_Operator''s Comment'!BY6,"")</f>
        <v>No</v>
      </c>
      <c r="BZ6" s="245">
        <f>IF(ISNUMBER('IMO 2020_Operator''s Comment'!BZ6),'IMO 2020_Operator''s Comment'!BZ6,"")</f>
        <v>20.100000000000001</v>
      </c>
      <c r="CA6" s="245" t="str">
        <f>IF(ISTEXT('IMO 2020_Operator''s Comment'!CA6),'IMO 2020_Operator''s Comment'!CA6,"")</f>
        <v>Yes</v>
      </c>
      <c r="CB6" s="245" t="str">
        <f>IF(ISNUMBER('IMO 2020_Operator''s Comment'!CB6),'IMO 2020_Operator''s Comment'!CB6,"")</f>
        <v/>
      </c>
      <c r="CC6" s="245" t="str">
        <f>IF(ISTEXT('IMO 2020_Operator''s Comment'!CC6),'IMO 2020_Operator''s Comment'!CC6,"")</f>
        <v/>
      </c>
    </row>
    <row r="7" spans="1:81" s="187" customFormat="1" ht="27" hidden="1" thickBot="1" x14ac:dyDescent="0.3">
      <c r="A7" s="246" t="str">
        <f>LEFT(RIGHT(INDEX([3]Intermediate!$U:$U,MATCH(E7,[3]Intermediate!$V:$V,0)),7),3)</f>
        <v>AJE</v>
      </c>
      <c r="B7" s="246" t="s">
        <v>523</v>
      </c>
      <c r="C7" s="183" t="s">
        <v>382</v>
      </c>
      <c r="D7" s="183">
        <v>9313113</v>
      </c>
      <c r="E7" s="184" t="s">
        <v>126</v>
      </c>
      <c r="F7" s="184"/>
      <c r="G7" s="236"/>
      <c r="H7" s="236">
        <v>43781.333333333336</v>
      </c>
      <c r="I7" s="186">
        <f>IFERROR(INDEX(RemainingOnBoard_RAW!V:V,MATCH('IMO _2020_Dont Edit'!D7,RemainingOnBoard_RAW!B:B,0))," ")</f>
        <v>41.2</v>
      </c>
      <c r="J7" s="186">
        <f>IFERROR(INDEX(RemainingOnBoard_RAW!W:W,MATCH('IMO _2020_Dont Edit'!D7,RemainingOnBoard_RAW!B:B,0)),"")</f>
        <v>0</v>
      </c>
      <c r="K7" s="186">
        <f>IFERROR(INDEX(RemainingOnBoard_RAW!X:X,MATCH('IMO _2020_Dont Edit'!D7,RemainingOnBoard_RAW!B:B,0)),"")</f>
        <v>0</v>
      </c>
      <c r="L7" s="186">
        <f>IFERROR(INDEX(RemainingOnBoard_RAW!Y:Y,MATCH('IMO _2020_Dont Edit'!D7,RemainingOnBoard_RAW!B:B,0)),"")</f>
        <v>84.14</v>
      </c>
      <c r="M7" s="186"/>
      <c r="N7" s="186">
        <f>IFERROR(INDEX(RemainingOnBoard_RAW!AJ:AJ,MATCH('IMO _2020_Dont Edit'!D7,RemainingOnBoard_RAW!B:B,0))," ")</f>
        <v>396.73</v>
      </c>
      <c r="O7" s="186">
        <f>IFERROR(INDEX(RemainingOnBoard_RAW!AK:AK,MATCH('IMO _2020_Dont Edit'!D7,RemainingOnBoard_RAW!B:B,0))," ")</f>
        <v>581.89</v>
      </c>
      <c r="P7" s="186">
        <f>IFERROR(INDEX(RemainingOnBoard_RAW!AL:AL,MATCH('IMO _2020_Dont Edit'!D7,RemainingOnBoard_RAW!B:B,0))," ")</f>
        <v>0</v>
      </c>
      <c r="Q7" s="186">
        <f>IFERROR(INDEX(RemainingOnBoard_RAW!AM:AM,MATCH('IMO _2020_Dont Edit'!D7,RemainingOnBoard_RAW!B:B,0))," ")</f>
        <v>1144.8920000000001</v>
      </c>
      <c r="S7" s="188">
        <v>0.55000000000000004</v>
      </c>
      <c r="T7" s="188">
        <v>0.1</v>
      </c>
      <c r="U7" s="188">
        <v>0.15</v>
      </c>
      <c r="V7" s="188">
        <v>0.2</v>
      </c>
      <c r="X7" s="189">
        <f>INDEX(Intermediate!L:L,MATCH('IMO _2020_Dont Edit'!E7,Intermediate!B:B,0))</f>
        <v>2.2000000000000002</v>
      </c>
      <c r="Y7" s="189">
        <f>INDEX(Intermediate!M:M,MATCH('IMO _2020_Dont Edit'!E7,Intermediate!B:B,0))</f>
        <v>9.3000000000000007</v>
      </c>
      <c r="Z7" s="189">
        <f>INDEX(Intermediate!N:N,MATCH('IMO _2020_Dont Edit'!E7,Intermediate!B:B,0))</f>
        <v>18.3</v>
      </c>
      <c r="AA7" s="189">
        <f>INDEX(Intermediate!O:O,MATCH('IMO _2020_Dont Edit'!E7,Intermediate!B:B,0))</f>
        <v>21.9</v>
      </c>
      <c r="AB7" s="189">
        <f t="shared" si="0"/>
        <v>9.2650000000000006</v>
      </c>
      <c r="AC7" s="189">
        <f>IFERROR(INDEX('Monthly_Consumption _Trend'!R:R,MATCH('IMO _2020_Dont Edit'!D7,'Monthly_Consumption _Trend'!D:D,0))/30,"")</f>
        <v>2.2835333333333332</v>
      </c>
      <c r="AD7" s="189">
        <f t="shared" si="3"/>
        <v>2.2835333333333332</v>
      </c>
      <c r="AF7" s="190">
        <f t="shared" si="1"/>
        <v>0.1868272936531557</v>
      </c>
      <c r="AG7" s="190">
        <f t="shared" si="2"/>
        <v>0.81317270634684435</v>
      </c>
      <c r="AH7" s="190"/>
      <c r="AI7" s="190"/>
      <c r="AJ7" s="189">
        <f t="shared" si="4"/>
        <v>210.08506666666665</v>
      </c>
      <c r="AK7" s="189">
        <f t="shared" si="5"/>
        <v>139.29553333333334</v>
      </c>
      <c r="AL7" s="189">
        <f t="shared" si="6"/>
        <v>70.789533333333324</v>
      </c>
      <c r="AM7" s="189">
        <f t="shared" si="7"/>
        <v>34.253</v>
      </c>
      <c r="AN7" s="191">
        <v>4</v>
      </c>
      <c r="AO7" s="262" t="str">
        <f>INDEX([1]Intermediate!$D:$D,MATCH(E7,[1]Intermediate!$B:$B,0))</f>
        <v>4 pcs. 181,2/ 181,2/ 112,8/ 112,8</v>
      </c>
      <c r="AP7" s="262" t="str">
        <f>INDEX([1]Intermediate!$E:$E,MATCH(E7,[1]Intermediate!$B:$B,0))</f>
        <v>2 pcs. 16,1/ 16,1</v>
      </c>
      <c r="AQ7" s="262" t="str">
        <f>INDEX([1]Intermediate!$F:$F,MATCH(E7,[1]Intermediate!$B:$B,0))</f>
        <v>2 pcs. 20,1/ 20,1</v>
      </c>
      <c r="AR7" s="267">
        <f>INDEX([1]Intermediate!$J:$J,MATCH(E7,[1]Intermediate!$B:$B,0))</f>
        <v>0.95</v>
      </c>
      <c r="AT7" s="189">
        <f t="shared" si="8"/>
        <v>70.789533333333324</v>
      </c>
      <c r="AU7" s="189">
        <f t="shared" si="9"/>
        <v>45.670666666666662</v>
      </c>
      <c r="AV7" s="189">
        <f t="shared" si="10"/>
        <v>34.253</v>
      </c>
      <c r="AW7" s="192" t="s">
        <v>529</v>
      </c>
      <c r="AY7" s="192" t="str">
        <f t="shared" si="11"/>
        <v>Okay</v>
      </c>
      <c r="AZ7" s="192" t="str">
        <f t="shared" si="12"/>
        <v>Okay</v>
      </c>
      <c r="BA7" s="192" t="str">
        <f t="shared" si="13"/>
        <v>High Stock</v>
      </c>
      <c r="BC7" s="191">
        <f t="shared" si="14"/>
        <v>0</v>
      </c>
      <c r="BD7" s="191">
        <f t="shared" si="15"/>
        <v>0</v>
      </c>
      <c r="BE7" s="191">
        <f t="shared" si="16"/>
        <v>6.9470000000000027</v>
      </c>
      <c r="BF7" s="184" t="str">
        <f>IF(ISTEXT('IMO 2020_Operator''s Comment'!BF7),'IMO 2020_Operator''s Comment'!BF7,"")</f>
        <v>Trading Irish Sea</v>
      </c>
      <c r="BH7" s="245">
        <f>IF(ISNUMBER('IMO 2020_Operator''s Comment'!BH7),'IMO 2020_Operator''s Comment'!BH7,"")</f>
        <v>181.2</v>
      </c>
      <c r="BI7" s="245" t="str">
        <f>IF(ISTEXT('IMO 2020_Operator''s Comment'!BI7),'IMO 2020_Operator''s Comment'!BI7,"")</f>
        <v>Yes</v>
      </c>
      <c r="BJ7" s="245">
        <f>IF(ISNUMBER('IMO 2020_Operator''s Comment'!BJ7),'IMO 2020_Operator''s Comment'!BJ7,"")</f>
        <v>181.2</v>
      </c>
      <c r="BK7" s="245" t="str">
        <f>IF(ISTEXT('IMO 2020_Operator''s Comment'!BK7),'IMO 2020_Operator''s Comment'!BK7,"")</f>
        <v>Yes</v>
      </c>
      <c r="BL7" s="245">
        <f>IF(ISNUMBER('IMO 2020_Operator''s Comment'!BL7),'IMO 2020_Operator''s Comment'!BL7,"")</f>
        <v>112.8</v>
      </c>
      <c r="BM7" s="245" t="str">
        <f>IF(ISTEXT('IMO 2020_Operator''s Comment'!BM7),'IMO 2020_Operator''s Comment'!BM7,"")</f>
        <v>Yes</v>
      </c>
      <c r="BN7" s="245">
        <f>IF(ISNUMBER('IMO 2020_Operator''s Comment'!BN7),'IMO 2020_Operator''s Comment'!BN7,"")</f>
        <v>112.8</v>
      </c>
      <c r="BO7" s="245" t="str">
        <f>IF(ISTEXT('IMO 2020_Operator''s Comment'!BO7),'IMO 2020_Operator''s Comment'!BO7,"")</f>
        <v>Yes</v>
      </c>
      <c r="BP7" s="245" t="str">
        <f>IF(ISNUMBER('IMO 2020_Operator''s Comment'!BP7),'IMO 2020_Operator''s Comment'!BP7,"")</f>
        <v/>
      </c>
      <c r="BQ7" s="245" t="str">
        <f>IF(ISTEXT('IMO 2020_Operator''s Comment'!BQ7),'IMO 2020_Operator''s Comment'!BQ7,"")</f>
        <v/>
      </c>
      <c r="BR7" s="286"/>
      <c r="BS7" s="245">
        <f>IF(ISNUMBER('IMO 2020_Operator''s Comment'!BS7),'IMO 2020_Operator''s Comment'!BS7,"")</f>
        <v>16.100000000000001</v>
      </c>
      <c r="BT7" s="245" t="str">
        <f>IF(ISTEXT('IMO 2020_Operator''s Comment'!BT7),'IMO 2020_Operator''s Comment'!BT7,"")</f>
        <v>No</v>
      </c>
      <c r="BU7" s="245">
        <f>IF(ISNUMBER('IMO 2020_Operator''s Comment'!BU7),'IMO 2020_Operator''s Comment'!BU7,"")</f>
        <v>16.100000000000001</v>
      </c>
      <c r="BV7" s="245" t="str">
        <f>IF(ISTEXT('IMO 2020_Operator''s Comment'!BV7),'IMO 2020_Operator''s Comment'!BV7,"")</f>
        <v>Yes</v>
      </c>
      <c r="BX7" s="245">
        <f>IF(ISNUMBER('IMO 2020_Operator''s Comment'!BX7),'IMO 2020_Operator''s Comment'!BX7,"")</f>
        <v>20.100000000000001</v>
      </c>
      <c r="BY7" s="245" t="str">
        <f>IF(ISTEXT('IMO 2020_Operator''s Comment'!BY7),'IMO 2020_Operator''s Comment'!BY7,"")</f>
        <v>No</v>
      </c>
      <c r="BZ7" s="245">
        <f>IF(ISNUMBER('IMO 2020_Operator''s Comment'!BZ7),'IMO 2020_Operator''s Comment'!BZ7,"")</f>
        <v>20.100000000000001</v>
      </c>
      <c r="CA7" s="245" t="str">
        <f>IF(ISTEXT('IMO 2020_Operator''s Comment'!CA7),'IMO 2020_Operator''s Comment'!CA7,"")</f>
        <v>Yes</v>
      </c>
      <c r="CB7" s="245" t="str">
        <f>IF(ISNUMBER('IMO 2020_Operator''s Comment'!CB7),'IMO 2020_Operator''s Comment'!CB7,"")</f>
        <v/>
      </c>
      <c r="CC7" s="245" t="str">
        <f>IF(ISTEXT('IMO 2020_Operator''s Comment'!CC7),'IMO 2020_Operator''s Comment'!CC7,"")</f>
        <v/>
      </c>
    </row>
    <row r="8" spans="1:81" s="187" customFormat="1" ht="27" hidden="1" thickBot="1" x14ac:dyDescent="0.3">
      <c r="A8" s="246" t="str">
        <f>LEFT(RIGHT(INDEX([3]Intermediate!$U:$U,MATCH(E8,[3]Intermediate!$V:$V,0)),7),3)</f>
        <v>AAL</v>
      </c>
      <c r="B8" s="246" t="s">
        <v>523</v>
      </c>
      <c r="C8" s="183" t="s">
        <v>382</v>
      </c>
      <c r="D8" s="183">
        <v>9323584</v>
      </c>
      <c r="E8" s="184" t="s">
        <v>128</v>
      </c>
      <c r="F8" s="184"/>
      <c r="G8" s="236"/>
      <c r="H8" s="236">
        <v>43780.375</v>
      </c>
      <c r="I8" s="186">
        <f>IFERROR(INDEX(RemainingOnBoard_RAW!V:V,MATCH('IMO _2020_Dont Edit'!D8,RemainingOnBoard_RAW!B:B,0))," ")</f>
        <v>0</v>
      </c>
      <c r="J8" s="186">
        <f>IFERROR(INDEX(RemainingOnBoard_RAW!W:W,MATCH('IMO _2020_Dont Edit'!D8,RemainingOnBoard_RAW!B:B,0)),"")</f>
        <v>0</v>
      </c>
      <c r="K8" s="186">
        <f>IFERROR(INDEX(RemainingOnBoard_RAW!X:X,MATCH('IMO _2020_Dont Edit'!D8,RemainingOnBoard_RAW!B:B,0)),"")</f>
        <v>0</v>
      </c>
      <c r="L8" s="186">
        <f>IFERROR(INDEX(RemainingOnBoard_RAW!Y:Y,MATCH('IMO _2020_Dont Edit'!D8,RemainingOnBoard_RAW!B:B,0)),"")</f>
        <v>245.52699999999999</v>
      </c>
      <c r="M8" s="186"/>
      <c r="N8" s="186">
        <f>IFERROR(INDEX(RemainingOnBoard_RAW!AJ:AJ,MATCH('IMO _2020_Dont Edit'!D8,RemainingOnBoard_RAW!B:B,0))," ")</f>
        <v>408.07600000000002</v>
      </c>
      <c r="O8" s="186">
        <f>IFERROR(INDEX(RemainingOnBoard_RAW!AK:AK,MATCH('IMO _2020_Dont Edit'!D8,RemainingOnBoard_RAW!B:B,0))," ")</f>
        <v>1036.3920000000001</v>
      </c>
      <c r="P8" s="186">
        <f>IFERROR(INDEX(RemainingOnBoard_RAW!AL:AL,MATCH('IMO _2020_Dont Edit'!D8,RemainingOnBoard_RAW!B:B,0))," ")</f>
        <v>0</v>
      </c>
      <c r="Q8" s="186">
        <f>IFERROR(INDEX(RemainingOnBoard_RAW!AM:AM,MATCH('IMO _2020_Dont Edit'!D8,RemainingOnBoard_RAW!B:B,0))," ")</f>
        <v>672.29300000000001</v>
      </c>
      <c r="S8" s="188">
        <v>0.55000000000000004</v>
      </c>
      <c r="T8" s="188">
        <v>0.1</v>
      </c>
      <c r="U8" s="188">
        <v>0.15</v>
      </c>
      <c r="V8" s="188">
        <v>0.2</v>
      </c>
      <c r="X8" s="189">
        <f>INDEX(Intermediate!L:L,MATCH('IMO _2020_Dont Edit'!E8,Intermediate!B:B,0))</f>
        <v>1.5</v>
      </c>
      <c r="Y8" s="189">
        <f>INDEX(Intermediate!M:M,MATCH('IMO _2020_Dont Edit'!E8,Intermediate!B:B,0))</f>
        <v>8.6</v>
      </c>
      <c r="Z8" s="189">
        <f>INDEX(Intermediate!N:N,MATCH('IMO _2020_Dont Edit'!E8,Intermediate!B:B,0))</f>
        <v>14.4</v>
      </c>
      <c r="AA8" s="189">
        <f>INDEX(Intermediate!O:O,MATCH('IMO _2020_Dont Edit'!E8,Intermediate!B:B,0))</f>
        <v>17</v>
      </c>
      <c r="AB8" s="189">
        <f t="shared" si="0"/>
        <v>7.245000000000001</v>
      </c>
      <c r="AC8" s="189">
        <f>IFERROR(INDEX('Monthly_Consumption _Trend'!R:R,MATCH('IMO _2020_Dont Edit'!D8,'Monthly_Consumption _Trend'!D:D,0))/30,"")</f>
        <v>1.8593111111111111</v>
      </c>
      <c r="AD8" s="189">
        <f t="shared" si="3"/>
        <v>1.8593111111111111</v>
      </c>
      <c r="AF8" s="190">
        <f t="shared" si="1"/>
        <v>0.19278321926755076</v>
      </c>
      <c r="AG8" s="190">
        <f t="shared" si="2"/>
        <v>0.80721678073244929</v>
      </c>
      <c r="AH8" s="190"/>
      <c r="AI8" s="190"/>
      <c r="AJ8" s="189">
        <f t="shared" si="4"/>
        <v>171.05662222222222</v>
      </c>
      <c r="AK8" s="189">
        <f t="shared" si="5"/>
        <v>113.41797777777778</v>
      </c>
      <c r="AL8" s="189">
        <f t="shared" si="6"/>
        <v>57.638644444444445</v>
      </c>
      <c r="AM8" s="189">
        <f t="shared" si="7"/>
        <v>27.889666666666667</v>
      </c>
      <c r="AN8" s="191">
        <v>3</v>
      </c>
      <c r="AO8" s="262" t="str">
        <f>INDEX([1]Intermediate!$D:$D,MATCH(E8,[1]Intermediate!$B:$B,0))</f>
        <v>3 pcs. 161.1/ 129.1/ 161.1</v>
      </c>
      <c r="AP8" s="262" t="str">
        <f>INDEX([1]Intermediate!$E:$E,MATCH(E8,[1]Intermediate!$B:$B,0))</f>
        <v>2 pcs. 50.3/ 26.3</v>
      </c>
      <c r="AQ8" s="262" t="str">
        <f>INDEX([1]Intermediate!$F:$F,MATCH(E8,[1]Intermediate!$B:$B,0))</f>
        <v>2 pcs. 29.6/ 22.8</v>
      </c>
      <c r="AR8" s="267">
        <f>INDEX([1]Intermediate!$J:$J,MATCH(E8,[1]Intermediate!$B:$B,0))</f>
        <v>0.95</v>
      </c>
      <c r="AT8" s="189">
        <f t="shared" si="8"/>
        <v>57.638644444444445</v>
      </c>
      <c r="AU8" s="189">
        <f t="shared" si="9"/>
        <v>37.18622222222222</v>
      </c>
      <c r="AV8" s="189">
        <f t="shared" si="10"/>
        <v>27.889666666666667</v>
      </c>
      <c r="AW8" s="192" t="s">
        <v>529</v>
      </c>
      <c r="AY8" s="192" t="str">
        <f t="shared" si="11"/>
        <v>Okay</v>
      </c>
      <c r="AZ8" s="192" t="str">
        <f t="shared" si="12"/>
        <v>Okay</v>
      </c>
      <c r="BA8" s="192" t="str">
        <f t="shared" si="13"/>
        <v>Okay</v>
      </c>
      <c r="BC8" s="191">
        <f t="shared" si="14"/>
        <v>0</v>
      </c>
      <c r="BD8" s="191">
        <f t="shared" si="15"/>
        <v>0</v>
      </c>
      <c r="BE8" s="191">
        <f t="shared" si="16"/>
        <v>0</v>
      </c>
      <c r="BF8" s="184" t="str">
        <f>IF(ISTEXT('IMO 2020_Operator''s Comment'!BF8),'IMO 2020_Operator''s Comment'!BF8,"")</f>
        <v>On TC out HSFO currently being burnt</v>
      </c>
      <c r="BH8" s="245">
        <f>IF(ISNUMBER('IMO 2020_Operator''s Comment'!BH8),'IMO 2020_Operator''s Comment'!BH8,"")</f>
        <v>161.1</v>
      </c>
      <c r="BI8" s="245" t="str">
        <f>IF(ISTEXT('IMO 2020_Operator''s Comment'!BI8),'IMO 2020_Operator''s Comment'!BI8,"")</f>
        <v>Yes</v>
      </c>
      <c r="BJ8" s="245">
        <f>IF(ISNUMBER('IMO 2020_Operator''s Comment'!BJ8),'IMO 2020_Operator''s Comment'!BJ8,"")</f>
        <v>129.1</v>
      </c>
      <c r="BK8" s="245" t="str">
        <f>IF(ISTEXT('IMO 2020_Operator''s Comment'!BK8),'IMO 2020_Operator''s Comment'!BK8,"")</f>
        <v>No</v>
      </c>
      <c r="BL8" s="245">
        <f>IF(ISNUMBER('IMO 2020_Operator''s Comment'!BL8),'IMO 2020_Operator''s Comment'!BL8,"")</f>
        <v>161.1</v>
      </c>
      <c r="BM8" s="245" t="str">
        <f>IF(ISTEXT('IMO 2020_Operator''s Comment'!BM8),'IMO 2020_Operator''s Comment'!BM8,"")</f>
        <v>Yes</v>
      </c>
      <c r="BN8" s="245" t="str">
        <f>IF(ISNUMBER('IMO 2020_Operator''s Comment'!BN8),'IMO 2020_Operator''s Comment'!BN8,"")</f>
        <v/>
      </c>
      <c r="BO8" s="245" t="str">
        <f>IF(ISTEXT('IMO 2020_Operator''s Comment'!BO8),'IMO 2020_Operator''s Comment'!BO8,"")</f>
        <v/>
      </c>
      <c r="BP8" s="245" t="str">
        <f>IF(ISNUMBER('IMO 2020_Operator''s Comment'!BP8),'IMO 2020_Operator''s Comment'!BP8,"")</f>
        <v/>
      </c>
      <c r="BQ8" s="245" t="str">
        <f>IF(ISTEXT('IMO 2020_Operator''s Comment'!BQ8),'IMO 2020_Operator''s Comment'!BQ8,"")</f>
        <v/>
      </c>
      <c r="BR8" s="286"/>
      <c r="BS8" s="245">
        <f>IF(ISNUMBER('IMO 2020_Operator''s Comment'!BS8),'IMO 2020_Operator''s Comment'!BS8,"")</f>
        <v>50.3</v>
      </c>
      <c r="BT8" s="245" t="str">
        <f>IF(ISTEXT('IMO 2020_Operator''s Comment'!BT8),'IMO 2020_Operator''s Comment'!BT8,"")</f>
        <v>No</v>
      </c>
      <c r="BU8" s="245">
        <f>IF(ISNUMBER('IMO 2020_Operator''s Comment'!BU8),'IMO 2020_Operator''s Comment'!BU8,"")</f>
        <v>26.3</v>
      </c>
      <c r="BV8" s="245" t="str">
        <f>IF(ISTEXT('IMO 2020_Operator''s Comment'!BV8),'IMO 2020_Operator''s Comment'!BV8,"")</f>
        <v>Yes</v>
      </c>
      <c r="BX8" s="245">
        <f>IF(ISNUMBER('IMO 2020_Operator''s Comment'!BX8),'IMO 2020_Operator''s Comment'!BX8,"")</f>
        <v>29.6</v>
      </c>
      <c r="BY8" s="245" t="str">
        <f>IF(ISTEXT('IMO 2020_Operator''s Comment'!BY8),'IMO 2020_Operator''s Comment'!BY8,"")</f>
        <v>Yes</v>
      </c>
      <c r="BZ8" s="245">
        <f>IF(ISNUMBER('IMO 2020_Operator''s Comment'!BZ8),'IMO 2020_Operator''s Comment'!BZ8,"")</f>
        <v>22.8</v>
      </c>
      <c r="CA8" s="245" t="str">
        <f>IF(ISTEXT('IMO 2020_Operator''s Comment'!CA8),'IMO 2020_Operator''s Comment'!CA8,"")</f>
        <v>No</v>
      </c>
      <c r="CB8" s="245" t="str">
        <f>IF(ISNUMBER('IMO 2020_Operator''s Comment'!CB8),'IMO 2020_Operator''s Comment'!CB8,"")</f>
        <v/>
      </c>
      <c r="CC8" s="245" t="str">
        <f>IF(ISTEXT('IMO 2020_Operator''s Comment'!CC8),'IMO 2020_Operator''s Comment'!CC8,"")</f>
        <v/>
      </c>
    </row>
    <row r="9" spans="1:81" s="187" customFormat="1" ht="27" hidden="1" thickBot="1" x14ac:dyDescent="0.3">
      <c r="A9" s="246" t="str">
        <f>LEFT(RIGHT(INDEX([3]Intermediate!$U:$U,MATCH(E9,[3]Intermediate!$V:$V,0)),7),3)</f>
        <v>AAL</v>
      </c>
      <c r="B9" s="246" t="s">
        <v>523</v>
      </c>
      <c r="C9" s="183" t="s">
        <v>382</v>
      </c>
      <c r="D9" s="183">
        <v>9322700</v>
      </c>
      <c r="E9" s="184" t="s">
        <v>130</v>
      </c>
      <c r="F9" s="184"/>
      <c r="G9" s="236"/>
      <c r="H9" s="236">
        <v>43781.270833333336</v>
      </c>
      <c r="I9" s="186">
        <f>IFERROR(INDEX(RemainingOnBoard_RAW!V:V,MATCH('IMO _2020_Dont Edit'!D9,RemainingOnBoard_RAW!B:B,0))," ")</f>
        <v>3.2</v>
      </c>
      <c r="J9" s="186">
        <f>IFERROR(INDEX(RemainingOnBoard_RAW!W:W,MATCH('IMO _2020_Dont Edit'!D9,RemainingOnBoard_RAW!B:B,0)),"")</f>
        <v>30.97</v>
      </c>
      <c r="K9" s="186">
        <f>IFERROR(INDEX(RemainingOnBoard_RAW!X:X,MATCH('IMO _2020_Dont Edit'!D9,RemainingOnBoard_RAW!B:B,0)),"")</f>
        <v>0</v>
      </c>
      <c r="L9" s="186">
        <f>IFERROR(INDEX(RemainingOnBoard_RAW!Y:Y,MATCH('IMO _2020_Dont Edit'!D9,RemainingOnBoard_RAW!B:B,0)),"")</f>
        <v>92.11</v>
      </c>
      <c r="M9" s="186"/>
      <c r="N9" s="186">
        <f>IFERROR(INDEX(RemainingOnBoard_RAW!AJ:AJ,MATCH('IMO _2020_Dont Edit'!D9,RemainingOnBoard_RAW!B:B,0))," ")</f>
        <v>674.39499999999998</v>
      </c>
      <c r="O9" s="186">
        <f>IFERROR(INDEX(RemainingOnBoard_RAW!AK:AK,MATCH('IMO _2020_Dont Edit'!D9,RemainingOnBoard_RAW!B:B,0))," ")</f>
        <v>1056.9100000000001</v>
      </c>
      <c r="P9" s="186">
        <f>IFERROR(INDEX(RemainingOnBoard_RAW!AL:AL,MATCH('IMO _2020_Dont Edit'!D9,RemainingOnBoard_RAW!B:B,0))," ")</f>
        <v>0</v>
      </c>
      <c r="Q9" s="186">
        <f>IFERROR(INDEX(RemainingOnBoard_RAW!AM:AM,MATCH('IMO _2020_Dont Edit'!D9,RemainingOnBoard_RAW!B:B,0))," ")</f>
        <v>839.41899999999896</v>
      </c>
      <c r="S9" s="188">
        <v>0.55000000000000004</v>
      </c>
      <c r="T9" s="188">
        <v>0.1</v>
      </c>
      <c r="U9" s="188">
        <v>0.15</v>
      </c>
      <c r="V9" s="188">
        <v>0.2</v>
      </c>
      <c r="X9" s="189">
        <f>INDEX(Intermediate!L:L,MATCH('IMO _2020_Dont Edit'!E9,Intermediate!B:B,0))</f>
        <v>2</v>
      </c>
      <c r="Y9" s="189">
        <f>INDEX(Intermediate!M:M,MATCH('IMO _2020_Dont Edit'!E9,Intermediate!B:B,0))</f>
        <v>9</v>
      </c>
      <c r="Z9" s="189">
        <f>INDEX(Intermediate!N:N,MATCH('IMO _2020_Dont Edit'!E9,Intermediate!B:B,0))</f>
        <v>14.9</v>
      </c>
      <c r="AA9" s="189">
        <f>INDEX(Intermediate!O:O,MATCH('IMO _2020_Dont Edit'!E9,Intermediate!B:B,0))</f>
        <v>17.2</v>
      </c>
      <c r="AB9" s="189">
        <f t="shared" si="0"/>
        <v>7.6749999999999989</v>
      </c>
      <c r="AC9" s="189">
        <f>IFERROR(INDEX('Monthly_Consumption _Trend'!R:R,MATCH('IMO _2020_Dont Edit'!D9,'Monthly_Consumption _Trend'!D:D,0))/30,"")</f>
        <v>3.5440277777777776</v>
      </c>
      <c r="AD9" s="189">
        <f t="shared" si="3"/>
        <v>3.5440277777777776</v>
      </c>
      <c r="AF9" s="190">
        <f t="shared" si="1"/>
        <v>0.26233660245129392</v>
      </c>
      <c r="AG9" s="190">
        <f t="shared" si="2"/>
        <v>0.73766339754870613</v>
      </c>
      <c r="AH9" s="190"/>
      <c r="AI9" s="190"/>
      <c r="AJ9" s="189">
        <f t="shared" si="4"/>
        <v>326.05055555555555</v>
      </c>
      <c r="AK9" s="189">
        <f t="shared" si="5"/>
        <v>216.18569444444444</v>
      </c>
      <c r="AL9" s="189">
        <f t="shared" si="6"/>
        <v>109.86486111111111</v>
      </c>
      <c r="AM9" s="189">
        <f t="shared" si="7"/>
        <v>53.160416666666663</v>
      </c>
      <c r="AN9" s="191">
        <v>3</v>
      </c>
      <c r="AO9" s="262" t="str">
        <f>INDEX([1]Intermediate!$D:$D,MATCH(E9,[1]Intermediate!$B:$B,0))</f>
        <v>3 pcs. 161.1/ 129.1/ 161.1</v>
      </c>
      <c r="AP9" s="262" t="str">
        <f>INDEX([1]Intermediate!$E:$E,MATCH(E9,[1]Intermediate!$B:$B,0))</f>
        <v>2 pcs. 50.3/ 26.3</v>
      </c>
      <c r="AQ9" s="262" t="str">
        <f>INDEX([1]Intermediate!$F:$F,MATCH(E9,[1]Intermediate!$B:$B,0))</f>
        <v>2 pcs. 29.6/ 22.8</v>
      </c>
      <c r="AR9" s="267">
        <f>INDEX([1]Intermediate!$J:$J,MATCH(E9,[1]Intermediate!$B:$B,0))</f>
        <v>0.95</v>
      </c>
      <c r="AT9" s="189">
        <f t="shared" si="8"/>
        <v>109.86486111111111</v>
      </c>
      <c r="AU9" s="189">
        <f t="shared" si="9"/>
        <v>70.880555555555546</v>
      </c>
      <c r="AV9" s="189">
        <f t="shared" si="10"/>
        <v>53.160416666666663</v>
      </c>
      <c r="AW9" s="192" t="s">
        <v>529</v>
      </c>
      <c r="AY9" s="192" t="str">
        <f t="shared" si="11"/>
        <v>Okay</v>
      </c>
      <c r="AZ9" s="192" t="str">
        <f t="shared" si="12"/>
        <v>Okay</v>
      </c>
      <c r="BA9" s="192" t="str">
        <f t="shared" si="13"/>
        <v>Okay</v>
      </c>
      <c r="BC9" s="191">
        <f t="shared" si="14"/>
        <v>0</v>
      </c>
      <c r="BD9" s="191">
        <f t="shared" si="15"/>
        <v>0</v>
      </c>
      <c r="BE9" s="191">
        <f t="shared" si="16"/>
        <v>0</v>
      </c>
      <c r="BF9" s="184" t="str">
        <f>IF(ISTEXT('IMO 2020_Operator''s Comment'!BF9),'IMO 2020_Operator''s Comment'!BF9,"")</f>
        <v/>
      </c>
      <c r="BH9" s="245">
        <f>IF(ISNUMBER('IMO 2020_Operator''s Comment'!BH9),'IMO 2020_Operator''s Comment'!BH9,"")</f>
        <v>161.1</v>
      </c>
      <c r="BI9" s="245" t="str">
        <f>IF(ISTEXT('IMO 2020_Operator''s Comment'!BI9),'IMO 2020_Operator''s Comment'!BI9,"")</f>
        <v>No</v>
      </c>
      <c r="BJ9" s="245">
        <f>IF(ISNUMBER('IMO 2020_Operator''s Comment'!BJ9),'IMO 2020_Operator''s Comment'!BJ9,"")</f>
        <v>129.1</v>
      </c>
      <c r="BK9" s="245" t="str">
        <f>IF(ISTEXT('IMO 2020_Operator''s Comment'!BK9),'IMO 2020_Operator''s Comment'!BK9,"")</f>
        <v>No</v>
      </c>
      <c r="BL9" s="245">
        <f>IF(ISNUMBER('IMO 2020_Operator''s Comment'!BL9),'IMO 2020_Operator''s Comment'!BL9,"")</f>
        <v>161.1</v>
      </c>
      <c r="BM9" s="245" t="str">
        <f>IF(ISTEXT('IMO 2020_Operator''s Comment'!BM9),'IMO 2020_Operator''s Comment'!BM9,"")</f>
        <v>No</v>
      </c>
      <c r="BN9" s="245" t="str">
        <f>IF(ISNUMBER('IMO 2020_Operator''s Comment'!BN9),'IMO 2020_Operator''s Comment'!BN9,"")</f>
        <v/>
      </c>
      <c r="BO9" s="245" t="str">
        <f>IF(ISTEXT('IMO 2020_Operator''s Comment'!BO9),'IMO 2020_Operator''s Comment'!BO9,"")</f>
        <v/>
      </c>
      <c r="BP9" s="245" t="str">
        <f>IF(ISNUMBER('IMO 2020_Operator''s Comment'!BP9),'IMO 2020_Operator''s Comment'!BP9,"")</f>
        <v/>
      </c>
      <c r="BQ9" s="245" t="str">
        <f>IF(ISTEXT('IMO 2020_Operator''s Comment'!BQ9),'IMO 2020_Operator''s Comment'!BQ9,"")</f>
        <v/>
      </c>
      <c r="BR9" s="286"/>
      <c r="BS9" s="245">
        <f>IF(ISNUMBER('IMO 2020_Operator''s Comment'!BS9),'IMO 2020_Operator''s Comment'!BS9,"")</f>
        <v>50.3</v>
      </c>
      <c r="BT9" s="245" t="str">
        <f>IF(ISTEXT('IMO 2020_Operator''s Comment'!BT9),'IMO 2020_Operator''s Comment'!BT9,"")</f>
        <v>No</v>
      </c>
      <c r="BU9" s="245">
        <f>IF(ISNUMBER('IMO 2020_Operator''s Comment'!BU9),'IMO 2020_Operator''s Comment'!BU9,"")</f>
        <v>26.3</v>
      </c>
      <c r="BV9" s="245" t="str">
        <f>IF(ISTEXT('IMO 2020_Operator''s Comment'!BV9),'IMO 2020_Operator''s Comment'!BV9,"")</f>
        <v>Yes</v>
      </c>
      <c r="BX9" s="245">
        <f>IF(ISNUMBER('IMO 2020_Operator''s Comment'!BX9),'IMO 2020_Operator''s Comment'!BX9,"")</f>
        <v>29.6</v>
      </c>
      <c r="BY9" s="245" t="str">
        <f>IF(ISTEXT('IMO 2020_Operator''s Comment'!BY9),'IMO 2020_Operator''s Comment'!BY9,"")</f>
        <v>Yes</v>
      </c>
      <c r="BZ9" s="245">
        <f>IF(ISNUMBER('IMO 2020_Operator''s Comment'!BZ9),'IMO 2020_Operator''s Comment'!BZ9,"")</f>
        <v>22.8</v>
      </c>
      <c r="CA9" s="245" t="str">
        <f>IF(ISTEXT('IMO 2020_Operator''s Comment'!CA9),'IMO 2020_Operator''s Comment'!CA9,"")</f>
        <v>Yes</v>
      </c>
      <c r="CB9" s="245" t="str">
        <f>IF(ISNUMBER('IMO 2020_Operator''s Comment'!CB9),'IMO 2020_Operator''s Comment'!CB9,"")</f>
        <v/>
      </c>
      <c r="CC9" s="245" t="str">
        <f>IF(ISTEXT('IMO 2020_Operator''s Comment'!CC9),'IMO 2020_Operator''s Comment'!CC9,"")</f>
        <v/>
      </c>
    </row>
    <row r="10" spans="1:81" s="187" customFormat="1" ht="27" hidden="1" thickBot="1" x14ac:dyDescent="0.3">
      <c r="A10" s="246" t="str">
        <f>LEFT(RIGHT(INDEX([3]Intermediate!$U:$U,MATCH(E10,[3]Intermediate!$V:$V,0)),7),3)</f>
        <v>AAL</v>
      </c>
      <c r="B10" s="246" t="s">
        <v>523</v>
      </c>
      <c r="C10" s="183" t="s">
        <v>382</v>
      </c>
      <c r="D10" s="183">
        <v>9340623</v>
      </c>
      <c r="E10" s="184" t="s">
        <v>132</v>
      </c>
      <c r="F10" s="184"/>
      <c r="G10" s="236"/>
      <c r="H10" s="236">
        <v>43781.375</v>
      </c>
      <c r="I10" s="186">
        <f>IFERROR(INDEX(RemainingOnBoard_RAW!V:V,MATCH('IMO _2020_Dont Edit'!D10,RemainingOnBoard_RAW!B:B,0))," ")</f>
        <v>88.12</v>
      </c>
      <c r="J10" s="186">
        <f>IFERROR(INDEX(RemainingOnBoard_RAW!W:W,MATCH('IMO _2020_Dont Edit'!D10,RemainingOnBoard_RAW!B:B,0)),"")</f>
        <v>269.20999999999998</v>
      </c>
      <c r="K10" s="186">
        <f>IFERROR(INDEX(RemainingOnBoard_RAW!X:X,MATCH('IMO _2020_Dont Edit'!D10,RemainingOnBoard_RAW!B:B,0)),"")</f>
        <v>0</v>
      </c>
      <c r="L10" s="186">
        <f>IFERROR(INDEX(RemainingOnBoard_RAW!Y:Y,MATCH('IMO _2020_Dont Edit'!D10,RemainingOnBoard_RAW!B:B,0)),"")</f>
        <v>26.23</v>
      </c>
      <c r="M10" s="186"/>
      <c r="N10" s="186">
        <f>IFERROR(INDEX(RemainingOnBoard_RAW!AJ:AJ,MATCH('IMO _2020_Dont Edit'!D10,RemainingOnBoard_RAW!B:B,0))," ")</f>
        <v>18</v>
      </c>
      <c r="O10" s="186">
        <f>IFERROR(INDEX(RemainingOnBoard_RAW!AK:AK,MATCH('IMO _2020_Dont Edit'!D10,RemainingOnBoard_RAW!B:B,0))," ")</f>
        <v>1762.9380000000001</v>
      </c>
      <c r="P10" s="186">
        <f>IFERROR(INDEX(RemainingOnBoard_RAW!AL:AL,MATCH('IMO _2020_Dont Edit'!D10,RemainingOnBoard_RAW!B:B,0))," ")</f>
        <v>0</v>
      </c>
      <c r="Q10" s="186">
        <f>IFERROR(INDEX(RemainingOnBoard_RAW!AM:AM,MATCH('IMO _2020_Dont Edit'!D10,RemainingOnBoard_RAW!B:B,0))," ")</f>
        <v>370.03300000000002</v>
      </c>
      <c r="S10" s="188">
        <v>0.55000000000000004</v>
      </c>
      <c r="T10" s="188">
        <v>0.1</v>
      </c>
      <c r="U10" s="188">
        <v>0.15</v>
      </c>
      <c r="V10" s="188">
        <v>0.2</v>
      </c>
      <c r="X10" s="189">
        <f>INDEX(Intermediate!L:L,MATCH('IMO _2020_Dont Edit'!E10,Intermediate!B:B,0))</f>
        <v>1.8</v>
      </c>
      <c r="Y10" s="189">
        <f>INDEX(Intermediate!M:M,MATCH('IMO _2020_Dont Edit'!E10,Intermediate!B:B,0))</f>
        <v>8.9</v>
      </c>
      <c r="Z10" s="189">
        <f>INDEX(Intermediate!N:N,MATCH('IMO _2020_Dont Edit'!E10,Intermediate!B:B,0))</f>
        <v>13.4</v>
      </c>
      <c r="AA10" s="189">
        <f>INDEX(Intermediate!O:O,MATCH('IMO _2020_Dont Edit'!E10,Intermediate!B:B,0))</f>
        <v>15.8</v>
      </c>
      <c r="AB10" s="189">
        <f t="shared" si="0"/>
        <v>7.0500000000000007</v>
      </c>
      <c r="AC10" s="189">
        <f>IFERROR(INDEX('Monthly_Consumption _Trend'!R:R,MATCH('IMO _2020_Dont Edit'!D10,'Monthly_Consumption _Trend'!D:D,0))/30,"")</f>
        <v>0.3</v>
      </c>
      <c r="AD10" s="189">
        <f t="shared" si="3"/>
        <v>0.3</v>
      </c>
      <c r="AF10" s="190">
        <f t="shared" si="1"/>
        <v>8.368313659272951E-3</v>
      </c>
      <c r="AG10" s="190">
        <f t="shared" si="2"/>
        <v>0.99163168634072707</v>
      </c>
      <c r="AH10" s="190"/>
      <c r="AI10" s="190"/>
      <c r="AJ10" s="189">
        <f t="shared" si="4"/>
        <v>27.599999999999998</v>
      </c>
      <c r="AK10" s="189">
        <f t="shared" si="5"/>
        <v>18.3</v>
      </c>
      <c r="AL10" s="189">
        <f t="shared" si="6"/>
        <v>9.2999999999999989</v>
      </c>
      <c r="AM10" s="189">
        <f t="shared" si="7"/>
        <v>4.5</v>
      </c>
      <c r="AN10" s="191">
        <v>3</v>
      </c>
      <c r="AO10" s="262" t="str">
        <f>INDEX([1]Intermediate!$D:$D,MATCH(E10,[1]Intermediate!$B:$B,0))</f>
        <v>3 pcs. 161.1/ 129.1/ 161.1</v>
      </c>
      <c r="AP10" s="262" t="str">
        <f>INDEX([1]Intermediate!$E:$E,MATCH(E10,[1]Intermediate!$B:$B,0))</f>
        <v>2 pcs. 50.3/ 26.3</v>
      </c>
      <c r="AQ10" s="262" t="str">
        <f>INDEX([1]Intermediate!$F:$F,MATCH(E10,[1]Intermediate!$B:$B,0))</f>
        <v>2 pcs. 29.6/ 22.8</v>
      </c>
      <c r="AR10" s="267">
        <f>INDEX([1]Intermediate!$J:$J,MATCH(E10,[1]Intermediate!$B:$B,0))</f>
        <v>0.95</v>
      </c>
      <c r="AT10" s="189">
        <f t="shared" si="8"/>
        <v>9.2999999999999989</v>
      </c>
      <c r="AU10" s="189">
        <f t="shared" si="9"/>
        <v>6</v>
      </c>
      <c r="AV10" s="189">
        <f t="shared" si="10"/>
        <v>4.5</v>
      </c>
      <c r="AW10" s="192" t="s">
        <v>529</v>
      </c>
      <c r="AY10" s="192" t="str">
        <f t="shared" si="11"/>
        <v>High Stock</v>
      </c>
      <c r="AZ10" s="192" t="str">
        <f t="shared" si="12"/>
        <v>High Stock</v>
      </c>
      <c r="BA10" s="192" t="str">
        <f t="shared" si="13"/>
        <v>High Stock</v>
      </c>
      <c r="BC10" s="191">
        <f t="shared" si="14"/>
        <v>78.820000000000007</v>
      </c>
      <c r="BD10" s="191">
        <f t="shared" si="15"/>
        <v>82.12</v>
      </c>
      <c r="BE10" s="191">
        <f t="shared" si="16"/>
        <v>83.62</v>
      </c>
      <c r="BF10" s="184" t="str">
        <f>IF(ISTEXT('IMO 2020_Operator''s Comment'!BF10),'IMO 2020_Operator''s Comment'!BF10,"")</f>
        <v/>
      </c>
      <c r="BH10" s="245">
        <f>IF(ISNUMBER('IMO 2020_Operator''s Comment'!BH10),'IMO 2020_Operator''s Comment'!BH10,"")</f>
        <v>161.1</v>
      </c>
      <c r="BI10" s="245" t="str">
        <f>IF(ISTEXT('IMO 2020_Operator''s Comment'!BI10),'IMO 2020_Operator''s Comment'!BI10,"")</f>
        <v>Yes</v>
      </c>
      <c r="BJ10" s="245">
        <f>IF(ISNUMBER('IMO 2020_Operator''s Comment'!BJ10),'IMO 2020_Operator''s Comment'!BJ10,"")</f>
        <v>129.1</v>
      </c>
      <c r="BK10" s="245" t="str">
        <f>IF(ISTEXT('IMO 2020_Operator''s Comment'!BK10),'IMO 2020_Operator''s Comment'!BK10,"")</f>
        <v>Yes</v>
      </c>
      <c r="BL10" s="245">
        <f>IF(ISNUMBER('IMO 2020_Operator''s Comment'!BL10),'IMO 2020_Operator''s Comment'!BL10,"")</f>
        <v>161.1</v>
      </c>
      <c r="BM10" s="245" t="str">
        <f>IF(ISTEXT('IMO 2020_Operator''s Comment'!BM10),'IMO 2020_Operator''s Comment'!BM10,"")</f>
        <v>Yes</v>
      </c>
      <c r="BN10" s="245" t="str">
        <f>IF(ISNUMBER('IMO 2020_Operator''s Comment'!BN10),'IMO 2020_Operator''s Comment'!BN10,"")</f>
        <v/>
      </c>
      <c r="BO10" s="245" t="str">
        <f>IF(ISTEXT('IMO 2020_Operator''s Comment'!BO10),'IMO 2020_Operator''s Comment'!BO10,"")</f>
        <v/>
      </c>
      <c r="BP10" s="245" t="str">
        <f>IF(ISNUMBER('IMO 2020_Operator''s Comment'!BP10),'IMO 2020_Operator''s Comment'!BP10,"")</f>
        <v/>
      </c>
      <c r="BQ10" s="245" t="str">
        <f>IF(ISTEXT('IMO 2020_Operator''s Comment'!BQ10),'IMO 2020_Operator''s Comment'!BQ10,"")</f>
        <v/>
      </c>
      <c r="BR10" s="286"/>
      <c r="BS10" s="245">
        <f>IF(ISNUMBER('IMO 2020_Operator''s Comment'!BS10),'IMO 2020_Operator''s Comment'!BS10,"")</f>
        <v>50.3</v>
      </c>
      <c r="BT10" s="245" t="str">
        <f>IF(ISTEXT('IMO 2020_Operator''s Comment'!BT10),'IMO 2020_Operator''s Comment'!BT10,"")</f>
        <v>Yes</v>
      </c>
      <c r="BU10" s="245">
        <f>IF(ISNUMBER('IMO 2020_Operator''s Comment'!BU10),'IMO 2020_Operator''s Comment'!BU10,"")</f>
        <v>26.3</v>
      </c>
      <c r="BV10" s="245" t="str">
        <f>IF(ISTEXT('IMO 2020_Operator''s Comment'!BV10),'IMO 2020_Operator''s Comment'!BV10,"")</f>
        <v>Yes</v>
      </c>
      <c r="BX10" s="245">
        <f>IF(ISNUMBER('IMO 2020_Operator''s Comment'!BX10),'IMO 2020_Operator''s Comment'!BX10,"")</f>
        <v>29.6</v>
      </c>
      <c r="BY10" s="245" t="str">
        <f>IF(ISTEXT('IMO 2020_Operator''s Comment'!BY10),'IMO 2020_Operator''s Comment'!BY10,"")</f>
        <v>Yes</v>
      </c>
      <c r="BZ10" s="245">
        <f>IF(ISNUMBER('IMO 2020_Operator''s Comment'!BZ10),'IMO 2020_Operator''s Comment'!BZ10,"")</f>
        <v>22.8</v>
      </c>
      <c r="CA10" s="245" t="str">
        <f>IF(ISTEXT('IMO 2020_Operator''s Comment'!CA10),'IMO 2020_Operator''s Comment'!CA10,"")</f>
        <v>Yes</v>
      </c>
      <c r="CB10" s="245" t="str">
        <f>IF(ISNUMBER('IMO 2020_Operator''s Comment'!CB10),'IMO 2020_Operator''s Comment'!CB10,"")</f>
        <v/>
      </c>
      <c r="CC10" s="245" t="str">
        <f>IF(ISTEXT('IMO 2020_Operator''s Comment'!CC10),'IMO 2020_Operator''s Comment'!CC10,"")</f>
        <v/>
      </c>
    </row>
    <row r="11" spans="1:81" s="187" customFormat="1" ht="27" hidden="1" thickBot="1" x14ac:dyDescent="0.3">
      <c r="A11" s="246" t="str">
        <f>LEFT(RIGHT(INDEX([3]Intermediate!$U:$U,MATCH(E11,[3]Intermediate!$V:$V,0)),7),3)</f>
        <v>AAL</v>
      </c>
      <c r="B11" s="246" t="s">
        <v>523</v>
      </c>
      <c r="C11" s="183" t="s">
        <v>382</v>
      </c>
      <c r="D11" s="183">
        <v>9322712</v>
      </c>
      <c r="E11" s="184" t="s">
        <v>134</v>
      </c>
      <c r="F11" s="184"/>
      <c r="G11" s="236"/>
      <c r="H11" s="236">
        <v>43780.791666666664</v>
      </c>
      <c r="I11" s="186">
        <f>IFERROR(INDEX(RemainingOnBoard_RAW!V:V,MATCH('IMO _2020_Dont Edit'!D11,RemainingOnBoard_RAW!B:B,0))," ")</f>
        <v>4.79</v>
      </c>
      <c r="J11" s="186">
        <f>IFERROR(INDEX(RemainingOnBoard_RAW!W:W,MATCH('IMO _2020_Dont Edit'!D11,RemainingOnBoard_RAW!B:B,0)),"")</f>
        <v>44.31</v>
      </c>
      <c r="K11" s="186">
        <f>IFERROR(INDEX(RemainingOnBoard_RAW!X:X,MATCH('IMO _2020_Dont Edit'!D11,RemainingOnBoard_RAW!B:B,0)),"")</f>
        <v>0</v>
      </c>
      <c r="L11" s="186">
        <f>IFERROR(INDEX(RemainingOnBoard_RAW!Y:Y,MATCH('IMO _2020_Dont Edit'!D11,RemainingOnBoard_RAW!B:B,0)),"")</f>
        <v>133.96</v>
      </c>
      <c r="M11" s="186"/>
      <c r="N11" s="186">
        <f>IFERROR(INDEX(RemainingOnBoard_RAW!AJ:AJ,MATCH('IMO _2020_Dont Edit'!D11,RemainingOnBoard_RAW!B:B,0))," ")</f>
        <v>477.51900000000001</v>
      </c>
      <c r="O11" s="186">
        <f>IFERROR(INDEX(RemainingOnBoard_RAW!AK:AK,MATCH('IMO _2020_Dont Edit'!D11,RemainingOnBoard_RAW!B:B,0))," ")</f>
        <v>1138.097</v>
      </c>
      <c r="P11" s="186">
        <f>IFERROR(INDEX(RemainingOnBoard_RAW!AL:AL,MATCH('IMO _2020_Dont Edit'!D11,RemainingOnBoard_RAW!B:B,0))," ")</f>
        <v>0</v>
      </c>
      <c r="Q11" s="186">
        <f>IFERROR(INDEX(RemainingOnBoard_RAW!AM:AM,MATCH('IMO _2020_Dont Edit'!D11,RemainingOnBoard_RAW!B:B,0))," ")</f>
        <v>364.577</v>
      </c>
      <c r="S11" s="188">
        <v>0.55000000000000004</v>
      </c>
      <c r="T11" s="188">
        <v>0.1</v>
      </c>
      <c r="U11" s="188">
        <v>0.15</v>
      </c>
      <c r="V11" s="188">
        <v>0.2</v>
      </c>
      <c r="X11" s="189">
        <f>INDEX(Intermediate!L:L,MATCH('IMO _2020_Dont Edit'!E11,Intermediate!B:B,0))</f>
        <v>1.5</v>
      </c>
      <c r="Y11" s="189">
        <f>INDEX(Intermediate!M:M,MATCH('IMO _2020_Dont Edit'!E11,Intermediate!B:B,0))</f>
        <v>8.6</v>
      </c>
      <c r="Z11" s="189">
        <f>INDEX(Intermediate!N:N,MATCH('IMO _2020_Dont Edit'!E11,Intermediate!B:B,0))</f>
        <v>14.3</v>
      </c>
      <c r="AA11" s="189">
        <f>INDEX(Intermediate!O:O,MATCH('IMO _2020_Dont Edit'!E11,Intermediate!B:B,0))</f>
        <v>16.5</v>
      </c>
      <c r="AB11" s="189">
        <f t="shared" si="0"/>
        <v>7.1300000000000008</v>
      </c>
      <c r="AC11" s="189">
        <f>IFERROR(INDEX('Monthly_Consumption _Trend'!R:R,MATCH('IMO _2020_Dont Edit'!D11,'Monthly_Consumption _Trend'!D:D,0))/30,"")</f>
        <v>1.92655</v>
      </c>
      <c r="AD11" s="189">
        <f t="shared" si="3"/>
        <v>1.92655</v>
      </c>
      <c r="AF11" s="190">
        <f t="shared" si="1"/>
        <v>0.24114770630943549</v>
      </c>
      <c r="AG11" s="190">
        <f t="shared" si="2"/>
        <v>0.75885229369056451</v>
      </c>
      <c r="AH11" s="190"/>
      <c r="AI11" s="190"/>
      <c r="AJ11" s="189">
        <f t="shared" si="4"/>
        <v>177.24260000000001</v>
      </c>
      <c r="AK11" s="189">
        <f t="shared" si="5"/>
        <v>117.51955</v>
      </c>
      <c r="AL11" s="189">
        <f t="shared" si="6"/>
        <v>59.723050000000001</v>
      </c>
      <c r="AM11" s="189">
        <f t="shared" si="7"/>
        <v>28.898250000000001</v>
      </c>
      <c r="AN11" s="191">
        <v>3</v>
      </c>
      <c r="AO11" s="262" t="str">
        <f>INDEX([1]Intermediate!$D:$D,MATCH(E11,[1]Intermediate!$B:$B,0))</f>
        <v>3 pcs. 161.1/ 129.1/ 161.1</v>
      </c>
      <c r="AP11" s="262" t="str">
        <f>INDEX([1]Intermediate!$E:$E,MATCH(E11,[1]Intermediate!$B:$B,0))</f>
        <v>2 pcs. 50.3/ 26.3</v>
      </c>
      <c r="AQ11" s="262" t="str">
        <f>INDEX([1]Intermediate!$F:$F,MATCH(E11,[1]Intermediate!$B:$B,0))</f>
        <v>2 pcs. 29.6/ 22.8</v>
      </c>
      <c r="AR11" s="267">
        <f>INDEX([1]Intermediate!$J:$J,MATCH(E11,[1]Intermediate!$B:$B,0))</f>
        <v>0.95</v>
      </c>
      <c r="AT11" s="189">
        <f t="shared" si="8"/>
        <v>59.723050000000001</v>
      </c>
      <c r="AU11" s="189">
        <f t="shared" si="9"/>
        <v>38.530999999999999</v>
      </c>
      <c r="AV11" s="189">
        <f t="shared" si="10"/>
        <v>28.898250000000001</v>
      </c>
      <c r="AW11" s="192" t="s">
        <v>529</v>
      </c>
      <c r="AY11" s="192" t="str">
        <f t="shared" si="11"/>
        <v>Okay</v>
      </c>
      <c r="AZ11" s="192" t="str">
        <f t="shared" si="12"/>
        <v>Okay</v>
      </c>
      <c r="BA11" s="192" t="str">
        <f t="shared" si="13"/>
        <v>Okay</v>
      </c>
      <c r="BC11" s="191">
        <f t="shared" si="14"/>
        <v>0</v>
      </c>
      <c r="BD11" s="191">
        <f t="shared" si="15"/>
        <v>0</v>
      </c>
      <c r="BE11" s="191">
        <f t="shared" si="16"/>
        <v>0</v>
      </c>
      <c r="BF11" s="184" t="str">
        <f>IF(ISTEXT('IMO 2020_Operator''s Comment'!BF11),'IMO 2020_Operator''s Comment'!BF11,"")</f>
        <v/>
      </c>
      <c r="BH11" s="245">
        <f>IF(ISNUMBER('IMO 2020_Operator''s Comment'!BH11),'IMO 2020_Operator''s Comment'!BH11,"")</f>
        <v>161.1</v>
      </c>
      <c r="BI11" s="245" t="str">
        <f>IF(ISTEXT('IMO 2020_Operator''s Comment'!BI11),'IMO 2020_Operator''s Comment'!BI11,"")</f>
        <v>No</v>
      </c>
      <c r="BJ11" s="245">
        <f>IF(ISNUMBER('IMO 2020_Operator''s Comment'!BJ11),'IMO 2020_Operator''s Comment'!BJ11,"")</f>
        <v>129.1</v>
      </c>
      <c r="BK11" s="245" t="str">
        <f>IF(ISTEXT('IMO 2020_Operator''s Comment'!BK11),'IMO 2020_Operator''s Comment'!BK11,"")</f>
        <v>Yes</v>
      </c>
      <c r="BL11" s="245">
        <f>IF(ISNUMBER('IMO 2020_Operator''s Comment'!BL11),'IMO 2020_Operator''s Comment'!BL11,"")</f>
        <v>161.1</v>
      </c>
      <c r="BM11" s="245" t="str">
        <f>IF(ISTEXT('IMO 2020_Operator''s Comment'!BM11),'IMO 2020_Operator''s Comment'!BM11,"")</f>
        <v>Yes</v>
      </c>
      <c r="BN11" s="245" t="str">
        <f>IF(ISNUMBER('IMO 2020_Operator''s Comment'!BN11),'IMO 2020_Operator''s Comment'!BN11,"")</f>
        <v/>
      </c>
      <c r="BO11" s="245" t="str">
        <f>IF(ISTEXT('IMO 2020_Operator''s Comment'!BO11),'IMO 2020_Operator''s Comment'!BO11,"")</f>
        <v/>
      </c>
      <c r="BP11" s="245" t="str">
        <f>IF(ISNUMBER('IMO 2020_Operator''s Comment'!BP11),'IMO 2020_Operator''s Comment'!BP11,"")</f>
        <v/>
      </c>
      <c r="BQ11" s="245" t="str">
        <f>IF(ISTEXT('IMO 2020_Operator''s Comment'!BQ11),'IMO 2020_Operator''s Comment'!BQ11,"")</f>
        <v/>
      </c>
      <c r="BR11" s="286"/>
      <c r="BS11" s="245">
        <f>IF(ISNUMBER('IMO 2020_Operator''s Comment'!BS11),'IMO 2020_Operator''s Comment'!BS11,"")</f>
        <v>50.3</v>
      </c>
      <c r="BT11" s="245" t="str">
        <f>IF(ISTEXT('IMO 2020_Operator''s Comment'!BT11),'IMO 2020_Operator''s Comment'!BT11,"")</f>
        <v>Yes</v>
      </c>
      <c r="BU11" s="245">
        <f>IF(ISNUMBER('IMO 2020_Operator''s Comment'!BU11),'IMO 2020_Operator''s Comment'!BU11,"")</f>
        <v>26.3</v>
      </c>
      <c r="BV11" s="245" t="str">
        <f>IF(ISTEXT('IMO 2020_Operator''s Comment'!BV11),'IMO 2020_Operator''s Comment'!BV11,"")</f>
        <v>No</v>
      </c>
      <c r="BX11" s="245">
        <f>IF(ISNUMBER('IMO 2020_Operator''s Comment'!BX11),'IMO 2020_Operator''s Comment'!BX11,"")</f>
        <v>29.6</v>
      </c>
      <c r="BY11" s="245" t="str">
        <f>IF(ISTEXT('IMO 2020_Operator''s Comment'!BY11),'IMO 2020_Operator''s Comment'!BY11,"")</f>
        <v>Yes</v>
      </c>
      <c r="BZ11" s="245">
        <f>IF(ISNUMBER('IMO 2020_Operator''s Comment'!BZ11),'IMO 2020_Operator''s Comment'!BZ11,"")</f>
        <v>22.8</v>
      </c>
      <c r="CA11" s="245" t="str">
        <f>IF(ISTEXT('IMO 2020_Operator''s Comment'!CA11),'IMO 2020_Operator''s Comment'!CA11,"")</f>
        <v>No</v>
      </c>
      <c r="CB11" s="245" t="str">
        <f>IF(ISNUMBER('IMO 2020_Operator''s Comment'!CB11),'IMO 2020_Operator''s Comment'!CB11,"")</f>
        <v/>
      </c>
      <c r="CC11" s="245" t="str">
        <f>IF(ISTEXT('IMO 2020_Operator''s Comment'!CC11),'IMO 2020_Operator''s Comment'!CC11,"")</f>
        <v/>
      </c>
    </row>
    <row r="12" spans="1:81" s="187" customFormat="1" ht="27" hidden="1" thickBot="1" x14ac:dyDescent="0.3">
      <c r="A12" s="246" t="str">
        <f>LEFT(RIGHT(INDEX([3]Intermediate!$U:$U,MATCH(E12,[3]Intermediate!$V:$V,0)),7),3)</f>
        <v>AAL</v>
      </c>
      <c r="B12" s="246" t="s">
        <v>523</v>
      </c>
      <c r="C12" s="183" t="s">
        <v>382</v>
      </c>
      <c r="D12" s="183">
        <v>9323819</v>
      </c>
      <c r="E12" s="184" t="s">
        <v>136</v>
      </c>
      <c r="F12" s="184"/>
      <c r="G12" s="236"/>
      <c r="H12" s="236">
        <v>43780.416666666664</v>
      </c>
      <c r="I12" s="186">
        <f>IFERROR(INDEX(RemainingOnBoard_RAW!V:V,MATCH('IMO _2020_Dont Edit'!D12,RemainingOnBoard_RAW!B:B,0))," ")</f>
        <v>0</v>
      </c>
      <c r="J12" s="186">
        <f>IFERROR(INDEX(RemainingOnBoard_RAW!W:W,MATCH('IMO _2020_Dont Edit'!D12,RemainingOnBoard_RAW!B:B,0)),"")</f>
        <v>0</v>
      </c>
      <c r="K12" s="186">
        <f>IFERROR(INDEX(RemainingOnBoard_RAW!X:X,MATCH('IMO _2020_Dont Edit'!D12,RemainingOnBoard_RAW!B:B,0)),"")</f>
        <v>0</v>
      </c>
      <c r="L12" s="186">
        <f>IFERROR(INDEX(RemainingOnBoard_RAW!Y:Y,MATCH('IMO _2020_Dont Edit'!D12,RemainingOnBoard_RAW!B:B,0)),"")</f>
        <v>134.09899999999999</v>
      </c>
      <c r="M12" s="186"/>
      <c r="N12" s="186">
        <f>IFERROR(INDEX(RemainingOnBoard_RAW!AJ:AJ,MATCH('IMO _2020_Dont Edit'!D12,RemainingOnBoard_RAW!B:B,0))," ")</f>
        <v>155.02600000000001</v>
      </c>
      <c r="O12" s="186">
        <f>IFERROR(INDEX(RemainingOnBoard_RAW!AK:AK,MATCH('IMO _2020_Dont Edit'!D12,RemainingOnBoard_RAW!B:B,0))," ")</f>
        <v>1338.3130000000001</v>
      </c>
      <c r="P12" s="186">
        <f>IFERROR(INDEX(RemainingOnBoard_RAW!AL:AL,MATCH('IMO _2020_Dont Edit'!D12,RemainingOnBoard_RAW!B:B,0))," ")</f>
        <v>0</v>
      </c>
      <c r="Q12" s="186">
        <f>IFERROR(INDEX(RemainingOnBoard_RAW!AM:AM,MATCH('IMO _2020_Dont Edit'!D12,RemainingOnBoard_RAW!B:B,0))," ")</f>
        <v>456.85700000000003</v>
      </c>
      <c r="S12" s="188">
        <v>0.55000000000000004</v>
      </c>
      <c r="T12" s="188">
        <v>0.1</v>
      </c>
      <c r="U12" s="188">
        <v>0.15</v>
      </c>
      <c r="V12" s="188">
        <v>0.2</v>
      </c>
      <c r="X12" s="189">
        <f>INDEX(Intermediate!L:L,MATCH('IMO _2020_Dont Edit'!E12,Intermediate!B:B,0))</f>
        <v>2</v>
      </c>
      <c r="Y12" s="189">
        <f>INDEX(Intermediate!M:M,MATCH('IMO _2020_Dont Edit'!E12,Intermediate!B:B,0))</f>
        <v>9</v>
      </c>
      <c r="Z12" s="189">
        <f>INDEX(Intermediate!N:N,MATCH('IMO _2020_Dont Edit'!E12,Intermediate!B:B,0))</f>
        <v>14.7</v>
      </c>
      <c r="AA12" s="189">
        <f>INDEX(Intermediate!O:O,MATCH('IMO _2020_Dont Edit'!E12,Intermediate!B:B,0))</f>
        <v>16.899999999999999</v>
      </c>
      <c r="AB12" s="189">
        <f t="shared" si="0"/>
        <v>7.585</v>
      </c>
      <c r="AC12" s="189">
        <f>IFERROR(INDEX('Monthly_Consumption _Trend'!R:R,MATCH('IMO _2020_Dont Edit'!D12,'Monthly_Consumption _Trend'!D:D,0))/30,"")</f>
        <v>1.2918833333333335</v>
      </c>
      <c r="AD12" s="189">
        <f t="shared" si="3"/>
        <v>1.2918833333333335</v>
      </c>
      <c r="AF12" s="190">
        <f t="shared" si="1"/>
        <v>7.9492522802836224E-2</v>
      </c>
      <c r="AG12" s="190">
        <f t="shared" si="2"/>
        <v>0.92050747719716375</v>
      </c>
      <c r="AH12" s="190"/>
      <c r="AI12" s="190"/>
      <c r="AJ12" s="189">
        <f t="shared" si="4"/>
        <v>118.85326666666668</v>
      </c>
      <c r="AK12" s="189">
        <f t="shared" si="5"/>
        <v>78.804883333333336</v>
      </c>
      <c r="AL12" s="189">
        <f t="shared" si="6"/>
        <v>40.048383333333341</v>
      </c>
      <c r="AM12" s="189">
        <f t="shared" si="7"/>
        <v>19.378250000000001</v>
      </c>
      <c r="AN12" s="191">
        <v>3</v>
      </c>
      <c r="AO12" s="262" t="str">
        <f>INDEX([1]Intermediate!$D:$D,MATCH(E12,[1]Intermediate!$B:$B,0))</f>
        <v>3 pcs. 161.1/ 129.1/ 161.1</v>
      </c>
      <c r="AP12" s="262" t="str">
        <f>INDEX([1]Intermediate!$E:$E,MATCH(E12,[1]Intermediate!$B:$B,0))</f>
        <v>2 pcs. 50.3/ 26.3</v>
      </c>
      <c r="AQ12" s="262" t="str">
        <f>INDEX([1]Intermediate!$F:$F,MATCH(E12,[1]Intermediate!$B:$B,0))</f>
        <v>2 pcs. 29.6/ 22.8</v>
      </c>
      <c r="AR12" s="267">
        <f>INDEX([1]Intermediate!$J:$J,MATCH(E12,[1]Intermediate!$B:$B,0))</f>
        <v>0.95</v>
      </c>
      <c r="AT12" s="189">
        <f t="shared" si="8"/>
        <v>40.048383333333341</v>
      </c>
      <c r="AU12" s="189">
        <f t="shared" si="9"/>
        <v>25.837666666666671</v>
      </c>
      <c r="AV12" s="189">
        <f t="shared" si="10"/>
        <v>19.378250000000001</v>
      </c>
      <c r="AW12" s="192" t="s">
        <v>529</v>
      </c>
      <c r="AY12" s="192" t="str">
        <f t="shared" si="11"/>
        <v>Okay</v>
      </c>
      <c r="AZ12" s="192" t="str">
        <f t="shared" si="12"/>
        <v>Okay</v>
      </c>
      <c r="BA12" s="192" t="str">
        <f t="shared" si="13"/>
        <v>Okay</v>
      </c>
      <c r="BC12" s="191">
        <f t="shared" si="14"/>
        <v>0</v>
      </c>
      <c r="BD12" s="191">
        <f t="shared" si="15"/>
        <v>0</v>
      </c>
      <c r="BE12" s="191">
        <f t="shared" si="16"/>
        <v>0</v>
      </c>
      <c r="BF12" s="184" t="str">
        <f>IF(ISTEXT('IMO 2020_Operator''s Comment'!BF12),'IMO 2020_Operator''s Comment'!BF12,"")</f>
        <v/>
      </c>
      <c r="BH12" s="245">
        <f>IF(ISNUMBER('IMO 2020_Operator''s Comment'!BH12),'IMO 2020_Operator''s Comment'!BH12,"")</f>
        <v>161.1</v>
      </c>
      <c r="BI12" s="245" t="str">
        <f>IF(ISTEXT('IMO 2020_Operator''s Comment'!BI12),'IMO 2020_Operator''s Comment'!BI12,"")</f>
        <v>Yes</v>
      </c>
      <c r="BJ12" s="245">
        <f>IF(ISNUMBER('IMO 2020_Operator''s Comment'!BJ12),'IMO 2020_Operator''s Comment'!BJ12,"")</f>
        <v>129.1</v>
      </c>
      <c r="BK12" s="245" t="str">
        <f>IF(ISTEXT('IMO 2020_Operator''s Comment'!BK12),'IMO 2020_Operator''s Comment'!BK12,"")</f>
        <v>Yes</v>
      </c>
      <c r="BL12" s="245">
        <f>IF(ISNUMBER('IMO 2020_Operator''s Comment'!BL12),'IMO 2020_Operator''s Comment'!BL12,"")</f>
        <v>161.1</v>
      </c>
      <c r="BM12" s="245" t="str">
        <f>IF(ISTEXT('IMO 2020_Operator''s Comment'!BM12),'IMO 2020_Operator''s Comment'!BM12,"")</f>
        <v>Yes</v>
      </c>
      <c r="BN12" s="245" t="str">
        <f>IF(ISNUMBER('IMO 2020_Operator''s Comment'!BN12),'IMO 2020_Operator''s Comment'!BN12,"")</f>
        <v/>
      </c>
      <c r="BO12" s="245" t="str">
        <f>IF(ISTEXT('IMO 2020_Operator''s Comment'!BO12),'IMO 2020_Operator''s Comment'!BO12,"")</f>
        <v/>
      </c>
      <c r="BP12" s="245" t="str">
        <f>IF(ISNUMBER('IMO 2020_Operator''s Comment'!BP12),'IMO 2020_Operator''s Comment'!BP12,"")</f>
        <v/>
      </c>
      <c r="BQ12" s="245" t="str">
        <f>IF(ISTEXT('IMO 2020_Operator''s Comment'!BQ12),'IMO 2020_Operator''s Comment'!BQ12,"")</f>
        <v/>
      </c>
      <c r="BR12" s="286"/>
      <c r="BS12" s="245">
        <f>IF(ISNUMBER('IMO 2020_Operator''s Comment'!BS12),'IMO 2020_Operator''s Comment'!BS12,"")</f>
        <v>50.3</v>
      </c>
      <c r="BT12" s="245" t="str">
        <f>IF(ISTEXT('IMO 2020_Operator''s Comment'!BT12),'IMO 2020_Operator''s Comment'!BT12,"")</f>
        <v>Yes</v>
      </c>
      <c r="BU12" s="245">
        <f>IF(ISNUMBER('IMO 2020_Operator''s Comment'!BU12),'IMO 2020_Operator''s Comment'!BU12,"")</f>
        <v>26.3</v>
      </c>
      <c r="BV12" s="245" t="str">
        <f>IF(ISTEXT('IMO 2020_Operator''s Comment'!BV12),'IMO 2020_Operator''s Comment'!BV12,"")</f>
        <v>Yes</v>
      </c>
      <c r="BX12" s="245">
        <f>IF(ISNUMBER('IMO 2020_Operator''s Comment'!BX12),'IMO 2020_Operator''s Comment'!BX12,"")</f>
        <v>29.6</v>
      </c>
      <c r="BY12" s="245" t="str">
        <f>IF(ISTEXT('IMO 2020_Operator''s Comment'!BY12),'IMO 2020_Operator''s Comment'!BY12,"")</f>
        <v>Yes</v>
      </c>
      <c r="BZ12" s="245">
        <f>IF(ISNUMBER('IMO 2020_Operator''s Comment'!BZ12),'IMO 2020_Operator''s Comment'!BZ12,"")</f>
        <v>22.8</v>
      </c>
      <c r="CA12" s="245" t="str">
        <f>IF(ISTEXT('IMO 2020_Operator''s Comment'!CA12),'IMO 2020_Operator''s Comment'!CA12,"")</f>
        <v>Yes</v>
      </c>
      <c r="CB12" s="245" t="str">
        <f>IF(ISNUMBER('IMO 2020_Operator''s Comment'!CB12),'IMO 2020_Operator''s Comment'!CB12,"")</f>
        <v/>
      </c>
      <c r="CC12" s="245" t="str">
        <f>IF(ISTEXT('IMO 2020_Operator''s Comment'!CC12),'IMO 2020_Operator''s Comment'!CC12,"")</f>
        <v/>
      </c>
    </row>
    <row r="13" spans="1:81" s="187" customFormat="1" ht="27" hidden="1" thickBot="1" x14ac:dyDescent="0.3">
      <c r="A13" s="246" t="str">
        <f>LEFT(RIGHT(INDEX([3]Intermediate!$U:$U,MATCH(E13,[3]Intermediate!$V:$V,0)),7),3)</f>
        <v>AAL</v>
      </c>
      <c r="B13" s="246" t="s">
        <v>523</v>
      </c>
      <c r="C13" s="183" t="s">
        <v>382</v>
      </c>
      <c r="D13" s="183">
        <v>9322695</v>
      </c>
      <c r="E13" s="184" t="s">
        <v>138</v>
      </c>
      <c r="F13" s="184"/>
      <c r="G13" s="236"/>
      <c r="H13" s="236">
        <v>43781.375</v>
      </c>
      <c r="I13" s="186">
        <f>IFERROR(INDEX(RemainingOnBoard_RAW!V:V,MATCH('IMO _2020_Dont Edit'!D13,RemainingOnBoard_RAW!B:B,0))," ")</f>
        <v>0</v>
      </c>
      <c r="J13" s="186">
        <f>IFERROR(INDEX(RemainingOnBoard_RAW!W:W,MATCH('IMO _2020_Dont Edit'!D13,RemainingOnBoard_RAW!B:B,0)),"")</f>
        <v>198.58</v>
      </c>
      <c r="K13" s="186">
        <f>IFERROR(INDEX(RemainingOnBoard_RAW!X:X,MATCH('IMO _2020_Dont Edit'!D13,RemainingOnBoard_RAW!B:B,0)),"")</f>
        <v>0</v>
      </c>
      <c r="L13" s="186">
        <f>IFERROR(INDEX(RemainingOnBoard_RAW!Y:Y,MATCH('IMO _2020_Dont Edit'!D13,RemainingOnBoard_RAW!B:B,0)),"")</f>
        <v>29.7</v>
      </c>
      <c r="M13" s="186"/>
      <c r="N13" s="186">
        <f>IFERROR(INDEX(RemainingOnBoard_RAW!AJ:AJ,MATCH('IMO _2020_Dont Edit'!D13,RemainingOnBoard_RAW!B:B,0))," ")</f>
        <v>124.33</v>
      </c>
      <c r="O13" s="186">
        <f>IFERROR(INDEX(RemainingOnBoard_RAW!AK:AK,MATCH('IMO _2020_Dont Edit'!D13,RemainingOnBoard_RAW!B:B,0))," ")</f>
        <v>1657.674</v>
      </c>
      <c r="P13" s="186">
        <f>IFERROR(INDEX(RemainingOnBoard_RAW!AL:AL,MATCH('IMO _2020_Dont Edit'!D13,RemainingOnBoard_RAW!B:B,0))," ")</f>
        <v>0</v>
      </c>
      <c r="Q13" s="186">
        <f>IFERROR(INDEX(RemainingOnBoard_RAW!AM:AM,MATCH('IMO _2020_Dont Edit'!D13,RemainingOnBoard_RAW!B:B,0))," ")</f>
        <v>246.596</v>
      </c>
      <c r="S13" s="188">
        <v>0.55000000000000004</v>
      </c>
      <c r="T13" s="188">
        <v>0.1</v>
      </c>
      <c r="U13" s="188">
        <v>0.15</v>
      </c>
      <c r="V13" s="188">
        <v>0.2</v>
      </c>
      <c r="X13" s="189">
        <f>INDEX(Intermediate!L:L,MATCH('IMO _2020_Dont Edit'!E13,Intermediate!B:B,0))</f>
        <v>1.7</v>
      </c>
      <c r="Y13" s="189">
        <f>INDEX(Intermediate!M:M,MATCH('IMO _2020_Dont Edit'!E13,Intermediate!B:B,0))</f>
        <v>8.8000000000000007</v>
      </c>
      <c r="Z13" s="189">
        <f>INDEX(Intermediate!N:N,MATCH('IMO _2020_Dont Edit'!E13,Intermediate!B:B,0))</f>
        <v>13.7</v>
      </c>
      <c r="AA13" s="189">
        <f>INDEX(Intermediate!O:O,MATCH('IMO _2020_Dont Edit'!E13,Intermediate!B:B,0))</f>
        <v>15.8</v>
      </c>
      <c r="AB13" s="189">
        <f t="shared" si="0"/>
        <v>7.03</v>
      </c>
      <c r="AC13" s="189">
        <f>IFERROR(INDEX('Monthly_Consumption _Trend'!R:R,MATCH('IMO _2020_Dont Edit'!D13,'Monthly_Consumption _Trend'!D:D,0))/30,"")</f>
        <v>1.3814444444444443</v>
      </c>
      <c r="AD13" s="189">
        <f t="shared" si="3"/>
        <v>1.3814444444444443</v>
      </c>
      <c r="AF13" s="190">
        <f t="shared" si="1"/>
        <v>6.1288573400374642E-2</v>
      </c>
      <c r="AG13" s="190">
        <f t="shared" si="2"/>
        <v>0.93871142659962536</v>
      </c>
      <c r="AH13" s="190"/>
      <c r="AI13" s="190"/>
      <c r="AJ13" s="189">
        <f t="shared" si="4"/>
        <v>127.09288888888887</v>
      </c>
      <c r="AK13" s="189">
        <f t="shared" si="5"/>
        <v>84.268111111111097</v>
      </c>
      <c r="AL13" s="189">
        <f t="shared" si="6"/>
        <v>42.824777777777769</v>
      </c>
      <c r="AM13" s="189">
        <f t="shared" si="7"/>
        <v>20.721666666666664</v>
      </c>
      <c r="AN13" s="191">
        <v>3</v>
      </c>
      <c r="AO13" s="262" t="str">
        <f>INDEX([1]Intermediate!$D:$D,MATCH(E13,[1]Intermediate!$B:$B,0))</f>
        <v>3 pcs. 161.1/ 129.1/ 161.1</v>
      </c>
      <c r="AP13" s="262" t="str">
        <f>INDEX([1]Intermediate!$E:$E,MATCH(E13,[1]Intermediate!$B:$B,0))</f>
        <v>2 pcs. 50.3/ 26.3</v>
      </c>
      <c r="AQ13" s="262" t="str">
        <f>INDEX([1]Intermediate!$F:$F,MATCH(E13,[1]Intermediate!$B:$B,0))</f>
        <v>2 pcs. 29.6/ 22.8</v>
      </c>
      <c r="AR13" s="267">
        <f>INDEX([1]Intermediate!$J:$J,MATCH(E13,[1]Intermediate!$B:$B,0))</f>
        <v>0.95</v>
      </c>
      <c r="AT13" s="189">
        <f t="shared" si="8"/>
        <v>42.824777777777769</v>
      </c>
      <c r="AU13" s="189">
        <f t="shared" si="9"/>
        <v>27.628888888888884</v>
      </c>
      <c r="AV13" s="189">
        <f t="shared" si="10"/>
        <v>20.721666666666664</v>
      </c>
      <c r="AW13" s="192" t="s">
        <v>529</v>
      </c>
      <c r="AY13" s="192" t="str">
        <f t="shared" si="11"/>
        <v>Okay</v>
      </c>
      <c r="AZ13" s="192" t="str">
        <f t="shared" si="12"/>
        <v>Okay</v>
      </c>
      <c r="BA13" s="192" t="str">
        <f t="shared" si="13"/>
        <v>Okay</v>
      </c>
      <c r="BC13" s="191">
        <f t="shared" si="14"/>
        <v>0</v>
      </c>
      <c r="BD13" s="191">
        <f t="shared" si="15"/>
        <v>0</v>
      </c>
      <c r="BE13" s="191">
        <f t="shared" si="16"/>
        <v>0</v>
      </c>
      <c r="BF13" s="184" t="str">
        <f>IF(ISTEXT('IMO 2020_Operator''s Comment'!BF13),'IMO 2020_Operator''s Comment'!BF13,"")</f>
        <v/>
      </c>
      <c r="BH13" s="245">
        <f>IF(ISNUMBER('IMO 2020_Operator''s Comment'!BH13),'IMO 2020_Operator''s Comment'!BH13,"")</f>
        <v>161.1</v>
      </c>
      <c r="BI13" s="245" t="str">
        <f>IF(ISTEXT('IMO 2020_Operator''s Comment'!BI13),'IMO 2020_Operator''s Comment'!BI13,"")</f>
        <v>Yes</v>
      </c>
      <c r="BJ13" s="245">
        <f>IF(ISNUMBER('IMO 2020_Operator''s Comment'!BJ13),'IMO 2020_Operator''s Comment'!BJ13,"")</f>
        <v>129.1</v>
      </c>
      <c r="BK13" s="245" t="str">
        <f>IF(ISTEXT('IMO 2020_Operator''s Comment'!BK13),'IMO 2020_Operator''s Comment'!BK13,"")</f>
        <v>Yes</v>
      </c>
      <c r="BL13" s="245">
        <f>IF(ISNUMBER('IMO 2020_Operator''s Comment'!BL13),'IMO 2020_Operator''s Comment'!BL13,"")</f>
        <v>161.1</v>
      </c>
      <c r="BM13" s="245" t="str">
        <f>IF(ISTEXT('IMO 2020_Operator''s Comment'!BM13),'IMO 2020_Operator''s Comment'!BM13,"")</f>
        <v>Yes</v>
      </c>
      <c r="BN13" s="245" t="str">
        <f>IF(ISNUMBER('IMO 2020_Operator''s Comment'!BN13),'IMO 2020_Operator''s Comment'!BN13,"")</f>
        <v/>
      </c>
      <c r="BO13" s="245" t="str">
        <f>IF(ISTEXT('IMO 2020_Operator''s Comment'!BO13),'IMO 2020_Operator''s Comment'!BO13,"")</f>
        <v/>
      </c>
      <c r="BP13" s="245" t="str">
        <f>IF(ISNUMBER('IMO 2020_Operator''s Comment'!BP13),'IMO 2020_Operator''s Comment'!BP13,"")</f>
        <v/>
      </c>
      <c r="BQ13" s="245" t="str">
        <f>IF(ISTEXT('IMO 2020_Operator''s Comment'!BQ13),'IMO 2020_Operator''s Comment'!BQ13,"")</f>
        <v/>
      </c>
      <c r="BR13" s="286"/>
      <c r="BS13" s="245">
        <f>IF(ISNUMBER('IMO 2020_Operator''s Comment'!BS13),'IMO 2020_Operator''s Comment'!BS13,"")</f>
        <v>50.3</v>
      </c>
      <c r="BT13" s="245" t="str">
        <f>IF(ISTEXT('IMO 2020_Operator''s Comment'!BT13),'IMO 2020_Operator''s Comment'!BT13,"")</f>
        <v>Yes</v>
      </c>
      <c r="BU13" s="245">
        <f>IF(ISNUMBER('IMO 2020_Operator''s Comment'!BU13),'IMO 2020_Operator''s Comment'!BU13,"")</f>
        <v>26.3</v>
      </c>
      <c r="BV13" s="245" t="str">
        <f>IF(ISTEXT('IMO 2020_Operator''s Comment'!BV13),'IMO 2020_Operator''s Comment'!BV13,"")</f>
        <v>Yes</v>
      </c>
      <c r="BX13" s="245">
        <f>IF(ISNUMBER('IMO 2020_Operator''s Comment'!BX13),'IMO 2020_Operator''s Comment'!BX13,"")</f>
        <v>29.6</v>
      </c>
      <c r="BY13" s="245" t="str">
        <f>IF(ISTEXT('IMO 2020_Operator''s Comment'!BY13),'IMO 2020_Operator''s Comment'!BY13,"")</f>
        <v>Yes</v>
      </c>
      <c r="BZ13" s="245">
        <f>IF(ISNUMBER('IMO 2020_Operator''s Comment'!BZ13),'IMO 2020_Operator''s Comment'!BZ13,"")</f>
        <v>22.8</v>
      </c>
      <c r="CA13" s="245" t="str">
        <f>IF(ISTEXT('IMO 2020_Operator''s Comment'!CA13),'IMO 2020_Operator''s Comment'!CA13,"")</f>
        <v>Yes</v>
      </c>
      <c r="CB13" s="245" t="str">
        <f>IF(ISNUMBER('IMO 2020_Operator''s Comment'!CB13),'IMO 2020_Operator''s Comment'!CB13,"")</f>
        <v/>
      </c>
      <c r="CC13" s="245" t="str">
        <f>IF(ISTEXT('IMO 2020_Operator''s Comment'!CC13),'IMO 2020_Operator''s Comment'!CC13,"")</f>
        <v/>
      </c>
    </row>
    <row r="14" spans="1:81" s="187" customFormat="1" ht="27" hidden="1" thickBot="1" x14ac:dyDescent="0.3">
      <c r="A14" s="246" t="str">
        <f>LEFT(RIGHT(INDEX([3]Intermediate!$U:$U,MATCH(E14,[3]Intermediate!$V:$V,0)),7),3)</f>
        <v>AAB</v>
      </c>
      <c r="B14" s="246" t="s">
        <v>523</v>
      </c>
      <c r="C14" s="183" t="s">
        <v>382</v>
      </c>
      <c r="D14" s="183">
        <v>9348302</v>
      </c>
      <c r="E14" s="184" t="s">
        <v>114</v>
      </c>
      <c r="F14" s="184"/>
      <c r="G14" s="236"/>
      <c r="H14" s="236">
        <v>43780.458333333336</v>
      </c>
      <c r="I14" s="186">
        <f>IFERROR(INDEX(RemainingOnBoard_RAW!V:V,MATCH('IMO _2020_Dont Edit'!D14,RemainingOnBoard_RAW!B:B,0))," ")</f>
        <v>16.04</v>
      </c>
      <c r="J14" s="186">
        <f>IFERROR(INDEX(RemainingOnBoard_RAW!W:W,MATCH('IMO _2020_Dont Edit'!D14,RemainingOnBoard_RAW!B:B,0)),"")</f>
        <v>175.12</v>
      </c>
      <c r="K14" s="186">
        <f>IFERROR(INDEX(RemainingOnBoard_RAW!X:X,MATCH('IMO _2020_Dont Edit'!D14,RemainingOnBoard_RAW!B:B,0)),"")</f>
        <v>0</v>
      </c>
      <c r="L14" s="186">
        <f>IFERROR(INDEX(RemainingOnBoard_RAW!Y:Y,MATCH('IMO _2020_Dont Edit'!D14,RemainingOnBoard_RAW!B:B,0)),"")</f>
        <v>30.28</v>
      </c>
      <c r="M14" s="186"/>
      <c r="N14" s="186">
        <f>IFERROR(INDEX(RemainingOnBoard_RAW!AJ:AJ,MATCH('IMO _2020_Dont Edit'!D14,RemainingOnBoard_RAW!B:B,0))," ")</f>
        <v>437.34</v>
      </c>
      <c r="O14" s="186">
        <f>IFERROR(INDEX(RemainingOnBoard_RAW!AK:AK,MATCH('IMO _2020_Dont Edit'!D14,RemainingOnBoard_RAW!B:B,0))," ")</f>
        <v>1285.54</v>
      </c>
      <c r="P14" s="186">
        <f>IFERROR(INDEX(RemainingOnBoard_RAW!AL:AL,MATCH('IMO _2020_Dont Edit'!D14,RemainingOnBoard_RAW!B:B,0))," ")</f>
        <v>0</v>
      </c>
      <c r="Q14" s="186">
        <f>IFERROR(INDEX(RemainingOnBoard_RAW!AM:AM,MATCH('IMO _2020_Dont Edit'!D14,RemainingOnBoard_RAW!B:B,0))," ")</f>
        <v>854.64</v>
      </c>
      <c r="S14" s="188">
        <v>0.55000000000000004</v>
      </c>
      <c r="T14" s="188">
        <v>0.1</v>
      </c>
      <c r="U14" s="188">
        <v>0.15</v>
      </c>
      <c r="V14" s="188">
        <v>0.2</v>
      </c>
      <c r="X14" s="189">
        <f>INDEX(Intermediate!L:L,MATCH('IMO _2020_Dont Edit'!E14,Intermediate!B:B,0))</f>
        <v>2</v>
      </c>
      <c r="Y14" s="189">
        <f>INDEX(Intermediate!M:M,MATCH('IMO _2020_Dont Edit'!E14,Intermediate!B:B,0))</f>
        <v>9.5</v>
      </c>
      <c r="Z14" s="189">
        <f>INDEX(Intermediate!N:N,MATCH('IMO _2020_Dont Edit'!E14,Intermediate!B:B,0))</f>
        <v>15.7</v>
      </c>
      <c r="AA14" s="189">
        <f>INDEX(Intermediate!O:O,MATCH('IMO _2020_Dont Edit'!E14,Intermediate!B:B,0))</f>
        <v>17.8</v>
      </c>
      <c r="AB14" s="189">
        <f t="shared" si="0"/>
        <v>7.9650000000000007</v>
      </c>
      <c r="AC14" s="189">
        <f>IFERROR(INDEX('Monthly_Consumption _Trend'!R:R,MATCH('IMO _2020_Dont Edit'!D14,'Monthly_Consumption _Trend'!D:D,0))/30,"")</f>
        <v>2.9464166666666665</v>
      </c>
      <c r="AD14" s="189">
        <f t="shared" si="3"/>
        <v>2.9464166666666665</v>
      </c>
      <c r="AF14" s="190">
        <f t="shared" si="1"/>
        <v>0.16967472609329898</v>
      </c>
      <c r="AG14" s="190">
        <f t="shared" si="2"/>
        <v>0.83032527390670108</v>
      </c>
      <c r="AH14" s="190"/>
      <c r="AI14" s="190"/>
      <c r="AJ14" s="189">
        <f t="shared" si="4"/>
        <v>271.07033333333334</v>
      </c>
      <c r="AK14" s="189">
        <f t="shared" si="5"/>
        <v>179.73141666666666</v>
      </c>
      <c r="AL14" s="189">
        <f t="shared" si="6"/>
        <v>91.338916666666663</v>
      </c>
      <c r="AM14" s="189">
        <f t="shared" si="7"/>
        <v>44.196249999999999</v>
      </c>
      <c r="AN14" s="191">
        <v>3</v>
      </c>
      <c r="AO14" s="262" t="str">
        <f>INDEX([1]Intermediate!$D:$D,MATCH(E14,[1]Intermediate!$B:$B,0))</f>
        <v>3 pcs. 157,7/ 165,0/ 129,1</v>
      </c>
      <c r="AP14" s="262" t="str">
        <f>INDEX([1]Intermediate!$E:$E,MATCH(E14,[1]Intermediate!$B:$B,0))</f>
        <v>2 pcs. 50,3/ 26,3</v>
      </c>
      <c r="AQ14" s="262" t="str">
        <f>INDEX([1]Intermediate!$F:$F,MATCH(E14,[1]Intermediate!$B:$B,0))</f>
        <v>2 pcs. 29,6/ 22,8</v>
      </c>
      <c r="AR14" s="267">
        <f>INDEX([1]Intermediate!$J:$J,MATCH(E14,[1]Intermediate!$B:$B,0))</f>
        <v>0.95</v>
      </c>
      <c r="AT14" s="189">
        <f t="shared" si="8"/>
        <v>91.338916666666663</v>
      </c>
      <c r="AU14" s="189">
        <f t="shared" si="9"/>
        <v>58.928333333333327</v>
      </c>
      <c r="AV14" s="189">
        <f t="shared" si="10"/>
        <v>44.196249999999999</v>
      </c>
      <c r="AW14" s="192" t="s">
        <v>529</v>
      </c>
      <c r="AY14" s="192" t="str">
        <f t="shared" si="11"/>
        <v>Okay</v>
      </c>
      <c r="AZ14" s="192" t="str">
        <f t="shared" si="12"/>
        <v>Okay</v>
      </c>
      <c r="BA14" s="192" t="str">
        <f t="shared" si="13"/>
        <v>Okay</v>
      </c>
      <c r="BC14" s="191">
        <f t="shared" si="14"/>
        <v>0</v>
      </c>
      <c r="BD14" s="191">
        <f t="shared" si="15"/>
        <v>0</v>
      </c>
      <c r="BE14" s="191">
        <f t="shared" si="16"/>
        <v>0</v>
      </c>
      <c r="BF14" s="184" t="str">
        <f>IF(ISTEXT('IMO 2020_Operator''s Comment'!BF14),'IMO 2020_Operator''s Comment'!BF14,"")</f>
        <v/>
      </c>
      <c r="BH14" s="245">
        <f>IF(ISNUMBER('IMO 2020_Operator''s Comment'!BH14),'IMO 2020_Operator''s Comment'!BH14,"")</f>
        <v>157.69999999999999</v>
      </c>
      <c r="BI14" s="245" t="str">
        <f>IF(ISTEXT('IMO 2020_Operator''s Comment'!BI14),'IMO 2020_Operator''s Comment'!BI14,"")</f>
        <v>Yes</v>
      </c>
      <c r="BJ14" s="245">
        <f>IF(ISNUMBER('IMO 2020_Operator''s Comment'!BJ14),'IMO 2020_Operator''s Comment'!BJ14,"")</f>
        <v>165</v>
      </c>
      <c r="BK14" s="245" t="str">
        <f>IF(ISTEXT('IMO 2020_Operator''s Comment'!BK14),'IMO 2020_Operator''s Comment'!BK14,"")</f>
        <v>Yes</v>
      </c>
      <c r="BL14" s="245">
        <f>IF(ISNUMBER('IMO 2020_Operator''s Comment'!BL14),'IMO 2020_Operator''s Comment'!BL14,"")</f>
        <v>129.1</v>
      </c>
      <c r="BM14" s="245" t="str">
        <f>IF(ISTEXT('IMO 2020_Operator''s Comment'!BM14),'IMO 2020_Operator''s Comment'!BM14,"")</f>
        <v>Yes</v>
      </c>
      <c r="BN14" s="245" t="str">
        <f>IF(ISNUMBER('IMO 2020_Operator''s Comment'!BN14),'IMO 2020_Operator''s Comment'!BN14,"")</f>
        <v/>
      </c>
      <c r="BO14" s="245" t="str">
        <f>IF(ISTEXT('IMO 2020_Operator''s Comment'!BO14),'IMO 2020_Operator''s Comment'!BO14,"")</f>
        <v/>
      </c>
      <c r="BP14" s="245" t="str">
        <f>IF(ISNUMBER('IMO 2020_Operator''s Comment'!BP14),'IMO 2020_Operator''s Comment'!BP14,"")</f>
        <v/>
      </c>
      <c r="BQ14" s="245" t="str">
        <f>IF(ISTEXT('IMO 2020_Operator''s Comment'!BQ14),'IMO 2020_Operator''s Comment'!BQ14,"")</f>
        <v/>
      </c>
      <c r="BR14" s="286"/>
      <c r="BS14" s="245">
        <f>IF(ISNUMBER('IMO 2020_Operator''s Comment'!BS14),'IMO 2020_Operator''s Comment'!BS14,"")</f>
        <v>50.3</v>
      </c>
      <c r="BT14" s="245" t="str">
        <f>IF(ISTEXT('IMO 2020_Operator''s Comment'!BT14),'IMO 2020_Operator''s Comment'!BT14,"")</f>
        <v>Yes</v>
      </c>
      <c r="BU14" s="245">
        <f>IF(ISNUMBER('IMO 2020_Operator''s Comment'!BU14),'IMO 2020_Operator''s Comment'!BU14,"")</f>
        <v>26.3</v>
      </c>
      <c r="BV14" s="245" t="str">
        <f>IF(ISTEXT('IMO 2020_Operator''s Comment'!BV14),'IMO 2020_Operator''s Comment'!BV14,"")</f>
        <v>Yes</v>
      </c>
      <c r="BX14" s="245">
        <f>IF(ISNUMBER('IMO 2020_Operator''s Comment'!BX14),'IMO 2020_Operator''s Comment'!BX14,"")</f>
        <v>29.6</v>
      </c>
      <c r="BY14" s="245" t="str">
        <f>IF(ISTEXT('IMO 2020_Operator''s Comment'!BY14),'IMO 2020_Operator''s Comment'!BY14,"")</f>
        <v>Yes</v>
      </c>
      <c r="BZ14" s="245">
        <f>IF(ISNUMBER('IMO 2020_Operator''s Comment'!BZ14),'IMO 2020_Operator''s Comment'!BZ14,"")</f>
        <v>22.8</v>
      </c>
      <c r="CA14" s="245" t="str">
        <f>IF(ISTEXT('IMO 2020_Operator''s Comment'!CA14),'IMO 2020_Operator''s Comment'!CA14,"")</f>
        <v>Yes</v>
      </c>
      <c r="CB14" s="245" t="str">
        <f>IF(ISNUMBER('IMO 2020_Operator''s Comment'!CB14),'IMO 2020_Operator''s Comment'!CB14,"")</f>
        <v/>
      </c>
      <c r="CC14" s="245" t="str">
        <f>IF(ISTEXT('IMO 2020_Operator''s Comment'!CC14),'IMO 2020_Operator''s Comment'!CC14,"")</f>
        <v/>
      </c>
    </row>
    <row r="15" spans="1:81" s="187" customFormat="1" ht="27" hidden="1" thickBot="1" x14ac:dyDescent="0.3">
      <c r="A15" s="246" t="str">
        <f>LEFT(RIGHT(INDEX([3]Intermediate!$U:$U,MATCH(E15,[3]Intermediate!$V:$V,0)),7),3)</f>
        <v>AAB</v>
      </c>
      <c r="B15" s="246" t="s">
        <v>523</v>
      </c>
      <c r="C15" s="183" t="s">
        <v>382</v>
      </c>
      <c r="D15" s="183">
        <v>9356610</v>
      </c>
      <c r="E15" s="184" t="s">
        <v>116</v>
      </c>
      <c r="F15" s="184"/>
      <c r="G15" s="236"/>
      <c r="H15" s="236">
        <v>43780.708333333336</v>
      </c>
      <c r="I15" s="186">
        <f>IFERROR(INDEX(RemainingOnBoard_RAW!V:V,MATCH('IMO _2020_Dont Edit'!D15,RemainingOnBoard_RAW!B:B,0))," ")</f>
        <v>0</v>
      </c>
      <c r="J15" s="186">
        <f>IFERROR(INDEX(RemainingOnBoard_RAW!W:W,MATCH('IMO _2020_Dont Edit'!D15,RemainingOnBoard_RAW!B:B,0)),"")</f>
        <v>0</v>
      </c>
      <c r="K15" s="186">
        <f>IFERROR(INDEX(RemainingOnBoard_RAW!X:X,MATCH('IMO _2020_Dont Edit'!D15,RemainingOnBoard_RAW!B:B,0)),"")</f>
        <v>0</v>
      </c>
      <c r="L15" s="186">
        <f>IFERROR(INDEX(RemainingOnBoard_RAW!Y:Y,MATCH('IMO _2020_Dont Edit'!D15,RemainingOnBoard_RAW!B:B,0)),"")</f>
        <v>339.5</v>
      </c>
      <c r="M15" s="186"/>
      <c r="N15" s="186">
        <f>IFERROR(INDEX(RemainingOnBoard_RAW!AJ:AJ,MATCH('IMO _2020_Dont Edit'!D15,RemainingOnBoard_RAW!B:B,0))," ")</f>
        <v>433.1</v>
      </c>
      <c r="O15" s="186">
        <f>IFERROR(INDEX(RemainingOnBoard_RAW!AK:AK,MATCH('IMO _2020_Dont Edit'!D15,RemainingOnBoard_RAW!B:B,0))," ")</f>
        <v>952.39</v>
      </c>
      <c r="P15" s="186">
        <f>IFERROR(INDEX(RemainingOnBoard_RAW!AL:AL,MATCH('IMO _2020_Dont Edit'!D15,RemainingOnBoard_RAW!B:B,0))," ")</f>
        <v>0</v>
      </c>
      <c r="Q15" s="186">
        <f>IFERROR(INDEX(RemainingOnBoard_RAW!AM:AM,MATCH('IMO _2020_Dont Edit'!D15,RemainingOnBoard_RAW!B:B,0))," ")</f>
        <v>1401.96</v>
      </c>
      <c r="S15" s="188">
        <v>0.55000000000000004</v>
      </c>
      <c r="T15" s="188">
        <v>0.1</v>
      </c>
      <c r="U15" s="188">
        <v>0.15</v>
      </c>
      <c r="V15" s="188">
        <v>0.2</v>
      </c>
      <c r="X15" s="189">
        <f>INDEX(Intermediate!L:L,MATCH('IMO _2020_Dont Edit'!E15,Intermediate!B:B,0))</f>
        <v>2.2000000000000002</v>
      </c>
      <c r="Y15" s="189">
        <f>INDEX(Intermediate!M:M,MATCH('IMO _2020_Dont Edit'!E15,Intermediate!B:B,0))</f>
        <v>9.6999999999999993</v>
      </c>
      <c r="Z15" s="189">
        <f>INDEX(Intermediate!N:N,MATCH('IMO _2020_Dont Edit'!E15,Intermediate!B:B,0))</f>
        <v>14.5</v>
      </c>
      <c r="AA15" s="189">
        <f>INDEX(Intermediate!O:O,MATCH('IMO _2020_Dont Edit'!E15,Intermediate!B:B,0))</f>
        <v>16.2</v>
      </c>
      <c r="AB15" s="189">
        <f t="shared" si="0"/>
        <v>7.5950000000000006</v>
      </c>
      <c r="AC15" s="189">
        <f>IFERROR(INDEX('Monthly_Consumption _Trend'!R:R,MATCH('IMO _2020_Dont Edit'!D15,'Monthly_Consumption _Trend'!D:D,0))/30,"")</f>
        <v>2.4061111111111111</v>
      </c>
      <c r="AD15" s="189">
        <f t="shared" si="3"/>
        <v>2.4061111111111111</v>
      </c>
      <c r="AF15" s="190">
        <f t="shared" si="1"/>
        <v>0.15537498430465121</v>
      </c>
      <c r="AG15" s="190">
        <f t="shared" si="2"/>
        <v>0.84462501569534876</v>
      </c>
      <c r="AH15" s="190"/>
      <c r="AI15" s="190"/>
      <c r="AJ15" s="189">
        <f t="shared" si="4"/>
        <v>221.36222222222221</v>
      </c>
      <c r="AK15" s="189">
        <f t="shared" si="5"/>
        <v>146.77277777777778</v>
      </c>
      <c r="AL15" s="189">
        <f t="shared" si="6"/>
        <v>74.589444444444439</v>
      </c>
      <c r="AM15" s="189">
        <f t="shared" si="7"/>
        <v>36.091666666666669</v>
      </c>
      <c r="AN15" s="191">
        <v>3</v>
      </c>
      <c r="AO15" s="262" t="str">
        <f>INDEX([1]Intermediate!$D:$D,MATCH(E15,[1]Intermediate!$B:$B,0))</f>
        <v>3 pcs. 158,3/ 165,5/ 130,3</v>
      </c>
      <c r="AP15" s="262" t="str">
        <f>INDEX([1]Intermediate!$E:$E,MATCH(E15,[1]Intermediate!$B:$B,0))</f>
        <v>2 pcs. 51,0/ 26,5</v>
      </c>
      <c r="AQ15" s="262" t="str">
        <f>INDEX([1]Intermediate!$F:$F,MATCH(E15,[1]Intermediate!$B:$B,0))</f>
        <v>2 pcs. 30,0/ 22,8</v>
      </c>
      <c r="AR15" s="267">
        <f>INDEX([1]Intermediate!$J:$J,MATCH(E15,[1]Intermediate!$B:$B,0))</f>
        <v>0.95</v>
      </c>
      <c r="AT15" s="189">
        <f t="shared" si="8"/>
        <v>74.589444444444439</v>
      </c>
      <c r="AU15" s="189">
        <f t="shared" si="9"/>
        <v>48.12222222222222</v>
      </c>
      <c r="AV15" s="189">
        <f t="shared" si="10"/>
        <v>36.091666666666669</v>
      </c>
      <c r="AW15" s="192" t="s">
        <v>529</v>
      </c>
      <c r="AY15" s="192" t="str">
        <f t="shared" si="11"/>
        <v>Okay</v>
      </c>
      <c r="AZ15" s="192" t="str">
        <f t="shared" si="12"/>
        <v>Okay</v>
      </c>
      <c r="BA15" s="192" t="str">
        <f t="shared" si="13"/>
        <v>Okay</v>
      </c>
      <c r="BC15" s="191">
        <f t="shared" si="14"/>
        <v>0</v>
      </c>
      <c r="BD15" s="191">
        <f t="shared" si="15"/>
        <v>0</v>
      </c>
      <c r="BE15" s="191">
        <f t="shared" si="16"/>
        <v>0</v>
      </c>
      <c r="BF15" s="184" t="str">
        <f>IF(ISTEXT('IMO 2020_Operator''s Comment'!BF15),'IMO 2020_Operator''s Comment'!BF15,"")</f>
        <v/>
      </c>
      <c r="BH15" s="245">
        <f>IF(ISNUMBER('IMO 2020_Operator''s Comment'!BH15),'IMO 2020_Operator''s Comment'!BH15,"")</f>
        <v>158.30000000000001</v>
      </c>
      <c r="BI15" s="245" t="str">
        <f>IF(ISTEXT('IMO 2020_Operator''s Comment'!BI15),'IMO 2020_Operator''s Comment'!BI15,"")</f>
        <v>Yes</v>
      </c>
      <c r="BJ15" s="245">
        <f>IF(ISNUMBER('IMO 2020_Operator''s Comment'!BJ15),'IMO 2020_Operator''s Comment'!BJ15,"")</f>
        <v>165.5</v>
      </c>
      <c r="BK15" s="245" t="str">
        <f>IF(ISTEXT('IMO 2020_Operator''s Comment'!BK15),'IMO 2020_Operator''s Comment'!BK15,"")</f>
        <v>Yes</v>
      </c>
      <c r="BL15" s="245">
        <f>IF(ISNUMBER('IMO 2020_Operator''s Comment'!BL15),'IMO 2020_Operator''s Comment'!BL15,"")</f>
        <v>130.30000000000001</v>
      </c>
      <c r="BM15" s="245" t="str">
        <f>IF(ISTEXT('IMO 2020_Operator''s Comment'!BM15),'IMO 2020_Operator''s Comment'!BM15,"")</f>
        <v>No</v>
      </c>
      <c r="BN15" s="245" t="str">
        <f>IF(ISNUMBER('IMO 2020_Operator''s Comment'!BN15),'IMO 2020_Operator''s Comment'!BN15,"")</f>
        <v/>
      </c>
      <c r="BO15" s="245" t="str">
        <f>IF(ISTEXT('IMO 2020_Operator''s Comment'!BO15),'IMO 2020_Operator''s Comment'!BO15,"")</f>
        <v/>
      </c>
      <c r="BP15" s="245" t="str">
        <f>IF(ISNUMBER('IMO 2020_Operator''s Comment'!BP15),'IMO 2020_Operator''s Comment'!BP15,"")</f>
        <v/>
      </c>
      <c r="BQ15" s="245" t="str">
        <f>IF(ISTEXT('IMO 2020_Operator''s Comment'!BQ15),'IMO 2020_Operator''s Comment'!BQ15,"")</f>
        <v/>
      </c>
      <c r="BR15" s="286"/>
      <c r="BS15" s="245">
        <f>IF(ISNUMBER('IMO 2020_Operator''s Comment'!BS15),'IMO 2020_Operator''s Comment'!BS15,"")</f>
        <v>51</v>
      </c>
      <c r="BT15" s="245" t="str">
        <f>IF(ISTEXT('IMO 2020_Operator''s Comment'!BT15),'IMO 2020_Operator''s Comment'!BT15,"")</f>
        <v>No</v>
      </c>
      <c r="BU15" s="245">
        <f>IF(ISNUMBER('IMO 2020_Operator''s Comment'!BU15),'IMO 2020_Operator''s Comment'!BU15,"")</f>
        <v>26.5</v>
      </c>
      <c r="BV15" s="245" t="str">
        <f>IF(ISTEXT('IMO 2020_Operator''s Comment'!BV15),'IMO 2020_Operator''s Comment'!BV15,"")</f>
        <v>Yes</v>
      </c>
      <c r="BX15" s="245">
        <f>IF(ISNUMBER('IMO 2020_Operator''s Comment'!BX15),'IMO 2020_Operator''s Comment'!BX15,"")</f>
        <v>30</v>
      </c>
      <c r="BY15" s="245" t="str">
        <f>IF(ISTEXT('IMO 2020_Operator''s Comment'!BY15),'IMO 2020_Operator''s Comment'!BY15,"")</f>
        <v>No</v>
      </c>
      <c r="BZ15" s="245">
        <f>IF(ISNUMBER('IMO 2020_Operator''s Comment'!BZ15),'IMO 2020_Operator''s Comment'!BZ15,"")</f>
        <v>22.8</v>
      </c>
      <c r="CA15" s="245" t="str">
        <f>IF(ISTEXT('IMO 2020_Operator''s Comment'!CA15),'IMO 2020_Operator''s Comment'!CA15,"")</f>
        <v>Yes</v>
      </c>
      <c r="CB15" s="245" t="str">
        <f>IF(ISNUMBER('IMO 2020_Operator''s Comment'!CB15),'IMO 2020_Operator''s Comment'!CB15,"")</f>
        <v/>
      </c>
      <c r="CC15" s="245" t="str">
        <f>IF(ISTEXT('IMO 2020_Operator''s Comment'!CC15),'IMO 2020_Operator''s Comment'!CC15,"")</f>
        <v/>
      </c>
    </row>
    <row r="16" spans="1:81" s="187" customFormat="1" ht="27" hidden="1" thickBot="1" x14ac:dyDescent="0.3">
      <c r="A16" s="246" t="str">
        <f>LEFT(RIGHT(INDEX([3]Intermediate!$U:$U,MATCH(E16,[3]Intermediate!$V:$V,0)),7),3)</f>
        <v>AAB</v>
      </c>
      <c r="B16" s="246" t="s">
        <v>523</v>
      </c>
      <c r="C16" s="183" t="s">
        <v>382</v>
      </c>
      <c r="D16" s="183">
        <v>9344435</v>
      </c>
      <c r="E16" s="184" t="s">
        <v>118</v>
      </c>
      <c r="F16" s="184"/>
      <c r="G16" s="236"/>
      <c r="H16" s="236">
        <v>43780.708333333336</v>
      </c>
      <c r="I16" s="186">
        <f>IFERROR(INDEX(RemainingOnBoard_RAW!V:V,MATCH('IMO _2020_Dont Edit'!D16,RemainingOnBoard_RAW!B:B,0))," ")</f>
        <v>36.340000000000003</v>
      </c>
      <c r="J16" s="186">
        <f>IFERROR(INDEX(RemainingOnBoard_RAW!W:W,MATCH('IMO _2020_Dont Edit'!D16,RemainingOnBoard_RAW!B:B,0)),"")</f>
        <v>63.43</v>
      </c>
      <c r="K16" s="186">
        <f>IFERROR(INDEX(RemainingOnBoard_RAW!X:X,MATCH('IMO _2020_Dont Edit'!D16,RemainingOnBoard_RAW!B:B,0)),"")</f>
        <v>0</v>
      </c>
      <c r="L16" s="186">
        <f>IFERROR(INDEX(RemainingOnBoard_RAW!Y:Y,MATCH('IMO _2020_Dont Edit'!D16,RemainingOnBoard_RAW!B:B,0)),"")</f>
        <v>15.93</v>
      </c>
      <c r="M16" s="186"/>
      <c r="N16" s="186">
        <f>IFERROR(INDEX(RemainingOnBoard_RAW!AJ:AJ,MATCH('IMO _2020_Dont Edit'!D16,RemainingOnBoard_RAW!B:B,0))," ")</f>
        <v>405.7</v>
      </c>
      <c r="O16" s="186">
        <f>IFERROR(INDEX(RemainingOnBoard_RAW!AK:AK,MATCH('IMO _2020_Dont Edit'!D16,RemainingOnBoard_RAW!B:B,0))," ")</f>
        <v>1893.85</v>
      </c>
      <c r="P16" s="186">
        <f>IFERROR(INDEX(RemainingOnBoard_RAW!AL:AL,MATCH('IMO _2020_Dont Edit'!D16,RemainingOnBoard_RAW!B:B,0))," ")</f>
        <v>0</v>
      </c>
      <c r="Q16" s="186">
        <f>IFERROR(INDEX(RemainingOnBoard_RAW!AM:AM,MATCH('IMO _2020_Dont Edit'!D16,RemainingOnBoard_RAW!B:B,0))," ")</f>
        <v>926.25199999999995</v>
      </c>
      <c r="S16" s="188">
        <v>0.55000000000000004</v>
      </c>
      <c r="T16" s="188">
        <v>0.1</v>
      </c>
      <c r="U16" s="188">
        <v>0.15</v>
      </c>
      <c r="V16" s="188">
        <v>0.2</v>
      </c>
      <c r="X16" s="189">
        <f>INDEX(Intermediate!L:L,MATCH('IMO _2020_Dont Edit'!E16,Intermediate!B:B,0))</f>
        <v>2</v>
      </c>
      <c r="Y16" s="189">
        <f>INDEX(Intermediate!M:M,MATCH('IMO _2020_Dont Edit'!E16,Intermediate!B:B,0))</f>
        <v>9.6</v>
      </c>
      <c r="Z16" s="189">
        <f>INDEX(Intermediate!N:N,MATCH('IMO _2020_Dont Edit'!E16,Intermediate!B:B,0))</f>
        <v>16.100000000000001</v>
      </c>
      <c r="AA16" s="189">
        <f>INDEX(Intermediate!O:O,MATCH('IMO _2020_Dont Edit'!E16,Intermediate!B:B,0))</f>
        <v>18.100000000000001</v>
      </c>
      <c r="AB16" s="189">
        <f t="shared" si="0"/>
        <v>8.0950000000000006</v>
      </c>
      <c r="AC16" s="189">
        <f>IFERROR(INDEX('Monthly_Consumption _Trend'!R:R,MATCH('IMO _2020_Dont Edit'!D16,'Monthly_Consumption _Trend'!D:D,0))/30,"")</f>
        <v>3.3808333333333334</v>
      </c>
      <c r="AD16" s="189">
        <f t="shared" si="3"/>
        <v>3.3808333333333334</v>
      </c>
      <c r="AF16" s="190">
        <f t="shared" si="1"/>
        <v>0.12576717355869951</v>
      </c>
      <c r="AG16" s="190">
        <f t="shared" si="2"/>
        <v>0.87423282644130051</v>
      </c>
      <c r="AH16" s="190"/>
      <c r="AI16" s="190"/>
      <c r="AJ16" s="189">
        <f t="shared" si="4"/>
        <v>311.03666666666669</v>
      </c>
      <c r="AK16" s="189">
        <f t="shared" si="5"/>
        <v>206.23083333333332</v>
      </c>
      <c r="AL16" s="189">
        <f t="shared" si="6"/>
        <v>104.80583333333334</v>
      </c>
      <c r="AM16" s="189">
        <f t="shared" si="7"/>
        <v>50.712499999999999</v>
      </c>
      <c r="AN16" s="191">
        <v>3</v>
      </c>
      <c r="AO16" s="262" t="str">
        <f>INDEX([1]Intermediate!$D:$D,MATCH(E16,[1]Intermediate!$B:$B,0))</f>
        <v>3 pcs. 157,7/ 165,0/ 129,1</v>
      </c>
      <c r="AP16" s="262" t="str">
        <f>INDEX([1]Intermediate!$E:$E,MATCH(E16,[1]Intermediate!$B:$B,0))</f>
        <v>2 pcs. 50,3/ 26,3</v>
      </c>
      <c r="AQ16" s="262" t="str">
        <f>INDEX([1]Intermediate!$F:$F,MATCH(E16,[1]Intermediate!$B:$B,0))</f>
        <v>2 pcs. 29,6/ 22,8</v>
      </c>
      <c r="AR16" s="267">
        <f>INDEX([1]Intermediate!$J:$J,MATCH(E16,[1]Intermediate!$B:$B,0))</f>
        <v>0.95</v>
      </c>
      <c r="AT16" s="189">
        <f t="shared" si="8"/>
        <v>104.80583333333334</v>
      </c>
      <c r="AU16" s="189">
        <f t="shared" si="9"/>
        <v>67.616666666666674</v>
      </c>
      <c r="AV16" s="189">
        <f t="shared" si="10"/>
        <v>50.712499999999999</v>
      </c>
      <c r="AW16" s="192" t="s">
        <v>529</v>
      </c>
      <c r="AY16" s="192" t="str">
        <f t="shared" si="11"/>
        <v>Okay</v>
      </c>
      <c r="AZ16" s="192" t="str">
        <f t="shared" si="12"/>
        <v>Okay</v>
      </c>
      <c r="BA16" s="192" t="str">
        <f t="shared" si="13"/>
        <v>Okay</v>
      </c>
      <c r="BC16" s="191">
        <f t="shared" si="14"/>
        <v>0</v>
      </c>
      <c r="BD16" s="191">
        <f t="shared" si="15"/>
        <v>0</v>
      </c>
      <c r="BE16" s="191">
        <f t="shared" si="16"/>
        <v>0</v>
      </c>
      <c r="BF16" s="184" t="str">
        <f>IF(ISTEXT('IMO 2020_Operator''s Comment'!BF16),'IMO 2020_Operator''s Comment'!BF16,"")</f>
        <v/>
      </c>
      <c r="BH16" s="245">
        <f>IF(ISNUMBER('IMO 2020_Operator''s Comment'!BH16),'IMO 2020_Operator''s Comment'!BH16,"")</f>
        <v>157.69999999999999</v>
      </c>
      <c r="BI16" s="245" t="str">
        <f>IF(ISTEXT('IMO 2020_Operator''s Comment'!BI16),'IMO 2020_Operator''s Comment'!BI16,"")</f>
        <v>Yes</v>
      </c>
      <c r="BJ16" s="245">
        <f>IF(ISNUMBER('IMO 2020_Operator''s Comment'!BJ16),'IMO 2020_Operator''s Comment'!BJ16,"")</f>
        <v>165</v>
      </c>
      <c r="BK16" s="245" t="str">
        <f>IF(ISTEXT('IMO 2020_Operator''s Comment'!BK16),'IMO 2020_Operator''s Comment'!BK16,"")</f>
        <v>No</v>
      </c>
      <c r="BL16" s="245">
        <f>IF(ISNUMBER('IMO 2020_Operator''s Comment'!BL16),'IMO 2020_Operator''s Comment'!BL16,"")</f>
        <v>129.1</v>
      </c>
      <c r="BM16" s="245" t="str">
        <f>IF(ISTEXT('IMO 2020_Operator''s Comment'!BM16),'IMO 2020_Operator''s Comment'!BM16,"")</f>
        <v>Yes</v>
      </c>
      <c r="BN16" s="245" t="str">
        <f>IF(ISNUMBER('IMO 2020_Operator''s Comment'!BN16),'IMO 2020_Operator''s Comment'!BN16,"")</f>
        <v/>
      </c>
      <c r="BO16" s="245" t="str">
        <f>IF(ISTEXT('IMO 2020_Operator''s Comment'!BO16),'IMO 2020_Operator''s Comment'!BO16,"")</f>
        <v/>
      </c>
      <c r="BP16" s="245" t="str">
        <f>IF(ISNUMBER('IMO 2020_Operator''s Comment'!BP16),'IMO 2020_Operator''s Comment'!BP16,"")</f>
        <v/>
      </c>
      <c r="BQ16" s="245" t="str">
        <f>IF(ISTEXT('IMO 2020_Operator''s Comment'!BQ16),'IMO 2020_Operator''s Comment'!BQ16,"")</f>
        <v/>
      </c>
      <c r="BR16" s="286"/>
      <c r="BS16" s="245">
        <f>IF(ISNUMBER('IMO 2020_Operator''s Comment'!BS16),'IMO 2020_Operator''s Comment'!BS16,"")</f>
        <v>50.3</v>
      </c>
      <c r="BT16" s="245" t="str">
        <f>IF(ISTEXT('IMO 2020_Operator''s Comment'!BT16),'IMO 2020_Operator''s Comment'!BT16,"")</f>
        <v>No</v>
      </c>
      <c r="BU16" s="245">
        <f>IF(ISNUMBER('IMO 2020_Operator''s Comment'!BU16),'IMO 2020_Operator''s Comment'!BU16,"")</f>
        <v>26.3</v>
      </c>
      <c r="BV16" s="245" t="str">
        <f>IF(ISTEXT('IMO 2020_Operator''s Comment'!BV16),'IMO 2020_Operator''s Comment'!BV16,"")</f>
        <v>Yes</v>
      </c>
      <c r="BX16" s="245">
        <f>IF(ISNUMBER('IMO 2020_Operator''s Comment'!BX16),'IMO 2020_Operator''s Comment'!BX16,"")</f>
        <v>29.6</v>
      </c>
      <c r="BY16" s="245" t="str">
        <f>IF(ISTEXT('IMO 2020_Operator''s Comment'!BY16),'IMO 2020_Operator''s Comment'!BY16,"")</f>
        <v>No</v>
      </c>
      <c r="BZ16" s="245">
        <f>IF(ISNUMBER('IMO 2020_Operator''s Comment'!BZ16),'IMO 2020_Operator''s Comment'!BZ16,"")</f>
        <v>22.8</v>
      </c>
      <c r="CA16" s="245" t="str">
        <f>IF(ISTEXT('IMO 2020_Operator''s Comment'!CA16),'IMO 2020_Operator''s Comment'!CA16,"")</f>
        <v>No</v>
      </c>
      <c r="CB16" s="245" t="str">
        <f>IF(ISNUMBER('IMO 2020_Operator''s Comment'!CB16),'IMO 2020_Operator''s Comment'!CB16,"")</f>
        <v/>
      </c>
      <c r="CC16" s="245" t="str">
        <f>IF(ISTEXT('IMO 2020_Operator''s Comment'!CC16),'IMO 2020_Operator''s Comment'!CC16,"")</f>
        <v/>
      </c>
    </row>
    <row r="17" spans="1:81" s="187" customFormat="1" ht="15.75" hidden="1" thickBot="1" x14ac:dyDescent="0.3">
      <c r="A17" s="246" t="str">
        <f>LEFT(RIGHT(INDEX([3]Intermediate!$U:$U,MATCH(E17,[3]Intermediate!$V:$V,0)),7),3)</f>
        <v>AJE</v>
      </c>
      <c r="B17" s="246" t="s">
        <v>523</v>
      </c>
      <c r="C17" s="183" t="s">
        <v>383</v>
      </c>
      <c r="D17" s="183">
        <v>9312078</v>
      </c>
      <c r="E17" s="184" t="s">
        <v>262</v>
      </c>
      <c r="F17" s="184"/>
      <c r="G17" s="236"/>
      <c r="H17" s="236">
        <v>43781.375</v>
      </c>
      <c r="I17" s="186">
        <f>IFERROR(INDEX(RemainingOnBoard_RAW!V:V,MATCH('IMO _2020_Dont Edit'!D17,RemainingOnBoard_RAW!B:B,0))," ")</f>
        <v>0</v>
      </c>
      <c r="J17" s="186">
        <f>IFERROR(INDEX(RemainingOnBoard_RAW!W:W,MATCH('IMO _2020_Dont Edit'!D17,RemainingOnBoard_RAW!B:B,0)),"")</f>
        <v>198.9</v>
      </c>
      <c r="K17" s="186">
        <f>IFERROR(INDEX(RemainingOnBoard_RAW!X:X,MATCH('IMO _2020_Dont Edit'!D17,RemainingOnBoard_RAW!B:B,0)),"")</f>
        <v>0</v>
      </c>
      <c r="L17" s="186">
        <f>IFERROR(INDEX(RemainingOnBoard_RAW!Y:Y,MATCH('IMO _2020_Dont Edit'!D17,RemainingOnBoard_RAW!B:B,0)),"")</f>
        <v>65.400000000000006</v>
      </c>
      <c r="M17" s="186"/>
      <c r="N17" s="186">
        <f>IFERROR(INDEX(RemainingOnBoard_RAW!AJ:AJ,MATCH('IMO _2020_Dont Edit'!D17,RemainingOnBoard_RAW!B:B,0))," ")</f>
        <v>0</v>
      </c>
      <c r="O17" s="186">
        <f>IFERROR(INDEX(RemainingOnBoard_RAW!AK:AK,MATCH('IMO _2020_Dont Edit'!D17,RemainingOnBoard_RAW!B:B,0))," ")</f>
        <v>1797.0440000000001</v>
      </c>
      <c r="P17" s="186">
        <f>IFERROR(INDEX(RemainingOnBoard_RAW!AL:AL,MATCH('IMO _2020_Dont Edit'!D17,RemainingOnBoard_RAW!B:B,0))," ")</f>
        <v>0</v>
      </c>
      <c r="Q17" s="186">
        <f>IFERROR(INDEX(RemainingOnBoard_RAW!AM:AM,MATCH('IMO _2020_Dont Edit'!D17,RemainingOnBoard_RAW!B:B,0))," ")</f>
        <v>555.16999999999996</v>
      </c>
      <c r="S17" s="188">
        <v>0.55000000000000004</v>
      </c>
      <c r="T17" s="188">
        <v>0.1</v>
      </c>
      <c r="U17" s="188">
        <v>0.15</v>
      </c>
      <c r="V17" s="188">
        <v>0.2</v>
      </c>
      <c r="X17" s="189">
        <f>INDEX(Intermediate!L:L,MATCH('IMO _2020_Dont Edit'!E17,Intermediate!B:B,0))</f>
        <v>2.4</v>
      </c>
      <c r="Y17" s="189">
        <f>INDEX(Intermediate!M:M,MATCH('IMO _2020_Dont Edit'!E17,Intermediate!B:B,0))</f>
        <v>9.6999999999999993</v>
      </c>
      <c r="Z17" s="189">
        <f>INDEX(Intermediate!N:N,MATCH('IMO _2020_Dont Edit'!E17,Intermediate!B:B,0))</f>
        <v>15.8</v>
      </c>
      <c r="AA17" s="189">
        <f>INDEX(Intermediate!O:O,MATCH('IMO _2020_Dont Edit'!E17,Intermediate!B:B,0))</f>
        <v>19</v>
      </c>
      <c r="AB17" s="189">
        <f t="shared" si="0"/>
        <v>8.4600000000000009</v>
      </c>
      <c r="AC17" s="189" t="str">
        <f>IFERROR(INDEX('Monthly_Consumption _Trend'!R:R,MATCH('IMO _2020_Dont Edit'!D17,'Monthly_Consumption _Trend'!D:D,0))/30,"")</f>
        <v/>
      </c>
      <c r="AD17" s="189">
        <f t="shared" si="3"/>
        <v>8.4600000000000009</v>
      </c>
      <c r="AF17" s="190">
        <f t="shared" si="1"/>
        <v>0</v>
      </c>
      <c r="AG17" s="190">
        <f t="shared" si="2"/>
        <v>1</v>
      </c>
      <c r="AH17" s="190"/>
      <c r="AI17" s="190"/>
      <c r="AJ17" s="189">
        <f t="shared" si="4"/>
        <v>778.32</v>
      </c>
      <c r="AK17" s="189">
        <f t="shared" si="5"/>
        <v>516.06000000000006</v>
      </c>
      <c r="AL17" s="189">
        <f t="shared" si="6"/>
        <v>262.26000000000005</v>
      </c>
      <c r="AM17" s="189">
        <f t="shared" si="7"/>
        <v>126.9</v>
      </c>
      <c r="AN17" s="191">
        <v>3</v>
      </c>
      <c r="AO17" s="262" t="s">
        <v>832</v>
      </c>
      <c r="AP17" s="262" t="s">
        <v>833</v>
      </c>
      <c r="AQ17" s="262" t="s">
        <v>834</v>
      </c>
      <c r="AR17" s="267">
        <v>0.95</v>
      </c>
      <c r="AT17" s="189">
        <f t="shared" si="8"/>
        <v>262.26000000000005</v>
      </c>
      <c r="AU17" s="189">
        <f t="shared" si="9"/>
        <v>169.20000000000002</v>
      </c>
      <c r="AV17" s="189">
        <f t="shared" si="10"/>
        <v>126.9</v>
      </c>
      <c r="AW17" s="192" t="s">
        <v>529</v>
      </c>
      <c r="AY17" s="192" t="str">
        <f t="shared" si="11"/>
        <v>Okay</v>
      </c>
      <c r="AZ17" s="192" t="str">
        <f t="shared" si="12"/>
        <v>Okay</v>
      </c>
      <c r="BA17" s="192" t="str">
        <f t="shared" si="13"/>
        <v>Okay</v>
      </c>
      <c r="BC17" s="191">
        <f t="shared" si="14"/>
        <v>0</v>
      </c>
      <c r="BD17" s="191">
        <f t="shared" si="15"/>
        <v>0</v>
      </c>
      <c r="BE17" s="191">
        <f t="shared" si="16"/>
        <v>0</v>
      </c>
      <c r="BF17" s="184" t="str">
        <f>IF(ISTEXT('IMO 2020_Operator''s Comment'!BF17),'IMO 2020_Operator''s Comment'!BF17,"")</f>
        <v>All tanks ready for LSFO</v>
      </c>
      <c r="BH17" s="245">
        <f>IF(ISNUMBER('IMO 2020_Operator''s Comment'!BH17),'IMO 2020_Operator''s Comment'!BH17,"")</f>
        <v>122</v>
      </c>
      <c r="BI17" s="245" t="str">
        <f>IF(ISTEXT('IMO 2020_Operator''s Comment'!BI17),'IMO 2020_Operator''s Comment'!BI17,"")</f>
        <v>Yes</v>
      </c>
      <c r="BJ17" s="245">
        <f>IF(ISNUMBER('IMO 2020_Operator''s Comment'!BJ17),'IMO 2020_Operator''s Comment'!BJ17,"")</f>
        <v>122</v>
      </c>
      <c r="BK17" s="245" t="str">
        <f>IF(ISTEXT('IMO 2020_Operator''s Comment'!BK17),'IMO 2020_Operator''s Comment'!BK17,"")</f>
        <v>Yes</v>
      </c>
      <c r="BL17" s="245">
        <f>IF(ISNUMBER('IMO 2020_Operator''s Comment'!BL17),'IMO 2020_Operator''s Comment'!BL17,"")</f>
        <v>100</v>
      </c>
      <c r="BM17" s="245" t="str">
        <f>IF(ISTEXT('IMO 2020_Operator''s Comment'!BM17),'IMO 2020_Operator''s Comment'!BM17,"")</f>
        <v>Yes</v>
      </c>
      <c r="BN17" s="245" t="str">
        <f>IF(ISNUMBER('IMO 2020_Operator''s Comment'!BN17),'IMO 2020_Operator''s Comment'!BN17,"")</f>
        <v/>
      </c>
      <c r="BO17" s="245" t="str">
        <f>IF(ISTEXT('IMO 2020_Operator''s Comment'!BO17),'IMO 2020_Operator''s Comment'!BO17,"")</f>
        <v/>
      </c>
      <c r="BP17" s="245" t="str">
        <f>IF(ISNUMBER('IMO 2020_Operator''s Comment'!BP17),'IMO 2020_Operator''s Comment'!BP17,"")</f>
        <v/>
      </c>
      <c r="BQ17" s="245" t="str">
        <f>IF(ISTEXT('IMO 2020_Operator''s Comment'!BQ17),'IMO 2020_Operator''s Comment'!BQ17,"")</f>
        <v/>
      </c>
      <c r="BR17" s="286"/>
      <c r="BS17" s="245">
        <f>IF(ISNUMBER('IMO 2020_Operator''s Comment'!BS17),'IMO 2020_Operator''s Comment'!BS17,"")</f>
        <v>39.5</v>
      </c>
      <c r="BT17" s="245" t="str">
        <f>IF(ISTEXT('IMO 2020_Operator''s Comment'!BT17),'IMO 2020_Operator''s Comment'!BT17,"")</f>
        <v>No</v>
      </c>
      <c r="BU17" s="245">
        <f>IF(ISNUMBER('IMO 2020_Operator''s Comment'!BU17),'IMO 2020_Operator''s Comment'!BU17,"")</f>
        <v>20</v>
      </c>
      <c r="BV17" s="245" t="str">
        <f>IF(ISTEXT('IMO 2020_Operator''s Comment'!BV17),'IMO 2020_Operator''s Comment'!BV17,"")</f>
        <v>No</v>
      </c>
      <c r="BX17" s="245">
        <f>IF(ISNUMBER('IMO 2020_Operator''s Comment'!BX17),'IMO 2020_Operator''s Comment'!BX17,"")</f>
        <v>25</v>
      </c>
      <c r="BY17" s="245" t="str">
        <f>IF(ISTEXT('IMO 2020_Operator''s Comment'!BY17),'IMO 2020_Operator''s Comment'!BY17,"")</f>
        <v>No</v>
      </c>
      <c r="BZ17" s="245">
        <f>IF(ISNUMBER('IMO 2020_Operator''s Comment'!BZ17),'IMO 2020_Operator''s Comment'!BZ17,"")</f>
        <v>19</v>
      </c>
      <c r="CA17" s="245" t="str">
        <f>IF(ISTEXT('IMO 2020_Operator''s Comment'!CA17),'IMO 2020_Operator''s Comment'!CA17,"")</f>
        <v>No</v>
      </c>
      <c r="CB17" s="245" t="str">
        <f>IF(ISNUMBER('IMO 2020_Operator''s Comment'!CB17),'IMO 2020_Operator''s Comment'!CB17,"")</f>
        <v/>
      </c>
      <c r="CC17" s="245" t="str">
        <f>IF(ISTEXT('IMO 2020_Operator''s Comment'!CC17),'IMO 2020_Operator''s Comment'!CC17,"")</f>
        <v/>
      </c>
    </row>
    <row r="18" spans="1:81" s="187" customFormat="1" ht="15.75" hidden="1" thickBot="1" x14ac:dyDescent="0.3">
      <c r="A18" s="246" t="str">
        <f>LEFT(RIGHT(INDEX([3]Intermediate!$U:$U,MATCH(E18,[3]Intermediate!$V:$V,0)),7),3)</f>
        <v>AAB</v>
      </c>
      <c r="B18" s="246" t="s">
        <v>523</v>
      </c>
      <c r="C18" s="183" t="s">
        <v>383</v>
      </c>
      <c r="D18" s="183">
        <v>9348297</v>
      </c>
      <c r="E18" s="184" t="s">
        <v>384</v>
      </c>
      <c r="F18" s="184"/>
      <c r="G18" s="236"/>
      <c r="H18" s="236">
        <v>43781.333333333336</v>
      </c>
      <c r="I18" s="186">
        <f>IFERROR(INDEX(RemainingOnBoard_RAW!V:V,MATCH('IMO _2020_Dont Edit'!D18,RemainingOnBoard_RAW!B:B,0))," ")</f>
        <v>0</v>
      </c>
      <c r="J18" s="186">
        <f>IFERROR(INDEX(RemainingOnBoard_RAW!W:W,MATCH('IMO _2020_Dont Edit'!D18,RemainingOnBoard_RAW!B:B,0)),"")</f>
        <v>165.4</v>
      </c>
      <c r="K18" s="186">
        <f>IFERROR(INDEX(RemainingOnBoard_RAW!X:X,MATCH('IMO _2020_Dont Edit'!D18,RemainingOnBoard_RAW!B:B,0)),"")</f>
        <v>0</v>
      </c>
      <c r="L18" s="186">
        <f>IFERROR(INDEX(RemainingOnBoard_RAW!Y:Y,MATCH('IMO _2020_Dont Edit'!D18,RemainingOnBoard_RAW!B:B,0)),"")</f>
        <v>35.299999999999997</v>
      </c>
      <c r="M18" s="186"/>
      <c r="N18" s="186">
        <f>IFERROR(INDEX(RemainingOnBoard_RAW!AJ:AJ,MATCH('IMO _2020_Dont Edit'!D18,RemainingOnBoard_RAW!B:B,0))," ")</f>
        <v>434.79</v>
      </c>
      <c r="O18" s="186">
        <f>IFERROR(INDEX(RemainingOnBoard_RAW!AK:AK,MATCH('IMO _2020_Dont Edit'!D18,RemainingOnBoard_RAW!B:B,0))," ")</f>
        <v>930.37</v>
      </c>
      <c r="P18" s="186">
        <f>IFERROR(INDEX(RemainingOnBoard_RAW!AL:AL,MATCH('IMO _2020_Dont Edit'!D18,RemainingOnBoard_RAW!B:B,0))," ")</f>
        <v>0</v>
      </c>
      <c r="Q18" s="186">
        <f>IFERROR(INDEX(RemainingOnBoard_RAW!AM:AM,MATCH('IMO _2020_Dont Edit'!D18,RemainingOnBoard_RAW!B:B,0))," ")</f>
        <v>1309.8969999999999</v>
      </c>
      <c r="S18" s="188">
        <v>0.55000000000000004</v>
      </c>
      <c r="T18" s="188">
        <v>0.1</v>
      </c>
      <c r="U18" s="188">
        <v>0.15</v>
      </c>
      <c r="V18" s="188">
        <v>0.2</v>
      </c>
      <c r="X18" s="189">
        <f>INDEX(Intermediate!L:L,MATCH('IMO _2020_Dont Edit'!E18,Intermediate!B:B,0))</f>
        <v>2.7</v>
      </c>
      <c r="Y18" s="189">
        <f>INDEX(Intermediate!M:M,MATCH('IMO _2020_Dont Edit'!E18,Intermediate!B:B,0))</f>
        <v>10.199999999999999</v>
      </c>
      <c r="Z18" s="189">
        <f>INDEX(Intermediate!N:N,MATCH('IMO _2020_Dont Edit'!E18,Intermediate!B:B,0))</f>
        <v>17</v>
      </c>
      <c r="AA18" s="189">
        <f>INDEX(Intermediate!O:O,MATCH('IMO _2020_Dont Edit'!E18,Intermediate!B:B,0))</f>
        <v>20.8</v>
      </c>
      <c r="AB18" s="189">
        <f t="shared" si="0"/>
        <v>9.2149999999999999</v>
      </c>
      <c r="AC18" s="189">
        <f>IFERROR(INDEX('Monthly_Consumption _Trend'!R:R,MATCH('IMO _2020_Dont Edit'!D18,'Monthly_Consumption _Trend'!D:D,0))/30,"")</f>
        <v>2.8986000000000001</v>
      </c>
      <c r="AD18" s="189">
        <f t="shared" si="3"/>
        <v>2.8986000000000001</v>
      </c>
      <c r="AF18" s="190">
        <f t="shared" si="1"/>
        <v>0.1625348543974951</v>
      </c>
      <c r="AG18" s="190">
        <f t="shared" si="2"/>
        <v>0.83746514560250485</v>
      </c>
      <c r="AH18" s="190"/>
      <c r="AI18" s="190"/>
      <c r="AJ18" s="189">
        <f t="shared" si="4"/>
        <v>266.6712</v>
      </c>
      <c r="AK18" s="189">
        <f t="shared" si="5"/>
        <v>176.81460000000001</v>
      </c>
      <c r="AL18" s="189">
        <f t="shared" si="6"/>
        <v>89.8566</v>
      </c>
      <c r="AM18" s="189">
        <f t="shared" si="7"/>
        <v>43.478999999999999</v>
      </c>
      <c r="AN18" s="191">
        <v>3</v>
      </c>
      <c r="AO18" s="262" t="s">
        <v>989</v>
      </c>
      <c r="AP18" s="262" t="s">
        <v>990</v>
      </c>
      <c r="AQ18" s="262" t="s">
        <v>813</v>
      </c>
      <c r="AR18" s="267">
        <v>0.95</v>
      </c>
      <c r="AT18" s="189">
        <f t="shared" si="8"/>
        <v>89.8566</v>
      </c>
      <c r="AU18" s="189">
        <f t="shared" si="9"/>
        <v>57.972000000000001</v>
      </c>
      <c r="AV18" s="189">
        <f t="shared" si="10"/>
        <v>43.478999999999999</v>
      </c>
      <c r="AW18" s="192" t="s">
        <v>529</v>
      </c>
      <c r="AY18" s="192" t="str">
        <f t="shared" si="11"/>
        <v>Okay</v>
      </c>
      <c r="AZ18" s="192" t="str">
        <f t="shared" si="12"/>
        <v>Okay</v>
      </c>
      <c r="BA18" s="192" t="str">
        <f t="shared" si="13"/>
        <v>Okay</v>
      </c>
      <c r="BC18" s="191">
        <f t="shared" si="14"/>
        <v>0</v>
      </c>
      <c r="BD18" s="191">
        <f t="shared" si="15"/>
        <v>0</v>
      </c>
      <c r="BE18" s="191">
        <f t="shared" si="16"/>
        <v>0</v>
      </c>
      <c r="BF18" s="184" t="str">
        <f>IF(ISTEXT('IMO 2020_Operator''s Comment'!BF18),'IMO 2020_Operator''s Comment'!BF18,"")</f>
        <v/>
      </c>
      <c r="BH18" s="245">
        <f>IF(ISNUMBER('IMO 2020_Operator''s Comment'!BH18),'IMO 2020_Operator''s Comment'!BH18,"")</f>
        <v>137</v>
      </c>
      <c r="BI18" s="245" t="str">
        <f>IF(ISTEXT('IMO 2020_Operator''s Comment'!BI18),'IMO 2020_Operator''s Comment'!BI18,"")</f>
        <v>No</v>
      </c>
      <c r="BJ18" s="245">
        <f>IF(ISNUMBER('IMO 2020_Operator''s Comment'!BJ18),'IMO 2020_Operator''s Comment'!BJ18,"")</f>
        <v>132</v>
      </c>
      <c r="BK18" s="245" t="str">
        <f>IF(ISTEXT('IMO 2020_Operator''s Comment'!BK18),'IMO 2020_Operator''s Comment'!BK18,"")</f>
        <v>No</v>
      </c>
      <c r="BL18" s="245">
        <f>IF(ISNUMBER('IMO 2020_Operator''s Comment'!BL18),'IMO 2020_Operator''s Comment'!BL18,"")</f>
        <v>108</v>
      </c>
      <c r="BM18" s="245" t="str">
        <f>IF(ISTEXT('IMO 2020_Operator''s Comment'!BM18),'IMO 2020_Operator''s Comment'!BM18,"")</f>
        <v>No</v>
      </c>
      <c r="BN18" s="245" t="str">
        <f>IF(ISNUMBER('IMO 2020_Operator''s Comment'!BN18),'IMO 2020_Operator''s Comment'!BN18,"")</f>
        <v/>
      </c>
      <c r="BO18" s="245" t="str">
        <f>IF(ISTEXT('IMO 2020_Operator''s Comment'!BO18),'IMO 2020_Operator''s Comment'!BO18,"")</f>
        <v/>
      </c>
      <c r="BP18" s="245" t="str">
        <f>IF(ISNUMBER('IMO 2020_Operator''s Comment'!BP18),'IMO 2020_Operator''s Comment'!BP18,"")</f>
        <v/>
      </c>
      <c r="BQ18" s="245" t="str">
        <f>IF(ISTEXT('IMO 2020_Operator''s Comment'!BQ18),'IMO 2020_Operator''s Comment'!BQ18,"")</f>
        <v/>
      </c>
      <c r="BR18" s="286"/>
      <c r="BS18" s="245" t="str">
        <f>IF(ISNUMBER('IMO 2020_Operator''s Comment'!BS18),'IMO 2020_Operator''s Comment'!BS18,"")</f>
        <v/>
      </c>
      <c r="BT18" s="245" t="str">
        <f>IF(ISTEXT('IMO 2020_Operator''s Comment'!BT18),'IMO 2020_Operator''s Comment'!BT18,"")</f>
        <v/>
      </c>
      <c r="BU18" s="245" t="str">
        <f>IF(ISNUMBER('IMO 2020_Operator''s Comment'!BU18),'IMO 2020_Operator''s Comment'!BU18,"")</f>
        <v/>
      </c>
      <c r="BV18" s="245" t="str">
        <f>IF(ISTEXT('IMO 2020_Operator''s Comment'!BV18),'IMO 2020_Operator''s Comment'!BV18,"")</f>
        <v/>
      </c>
      <c r="BX18" s="245">
        <f>IF(ISNUMBER('IMO 2020_Operator''s Comment'!BX18),'IMO 2020_Operator''s Comment'!BX18,"")</f>
        <v>21</v>
      </c>
      <c r="BY18" s="245" t="str">
        <f>IF(ISTEXT('IMO 2020_Operator''s Comment'!BY18),'IMO 2020_Operator''s Comment'!BY18,"")</f>
        <v>No</v>
      </c>
      <c r="BZ18" s="245">
        <f>IF(ISNUMBER('IMO 2020_Operator''s Comment'!BZ18),'IMO 2020_Operator''s Comment'!BZ18,"")</f>
        <v>25.2</v>
      </c>
      <c r="CA18" s="245" t="str">
        <f>IF(ISTEXT('IMO 2020_Operator''s Comment'!CA18),'IMO 2020_Operator''s Comment'!CA18,"")</f>
        <v>No</v>
      </c>
      <c r="CB18" s="245" t="str">
        <f>IF(ISNUMBER('IMO 2020_Operator''s Comment'!CB18),'IMO 2020_Operator''s Comment'!CB18,"")</f>
        <v/>
      </c>
      <c r="CC18" s="245" t="str">
        <f>IF(ISTEXT('IMO 2020_Operator''s Comment'!CC18),'IMO 2020_Operator''s Comment'!CC18,"")</f>
        <v/>
      </c>
    </row>
    <row r="19" spans="1:81" s="187" customFormat="1" ht="27" hidden="1" thickBot="1" x14ac:dyDescent="0.3">
      <c r="A19" s="246" t="str">
        <f>LEFT(RIGHT(INDEX([3]Intermediate!$U:$U,MATCH(E19,[3]Intermediate!$V:$V,0)),7),3)</f>
        <v>AJE</v>
      </c>
      <c r="B19" s="246" t="s">
        <v>523</v>
      </c>
      <c r="C19" s="183" t="s">
        <v>386</v>
      </c>
      <c r="D19" s="183">
        <v>9333814</v>
      </c>
      <c r="E19" s="184" t="s">
        <v>168</v>
      </c>
      <c r="F19" s="184"/>
      <c r="G19" s="236"/>
      <c r="H19" s="236">
        <v>43739.416666666664</v>
      </c>
      <c r="I19" s="186">
        <f>IFERROR(INDEX(RemainingOnBoard_RAW!V:V,MATCH('IMO _2020_Dont Edit'!D19,RemainingOnBoard_RAW!B:B,0))," ")</f>
        <v>0</v>
      </c>
      <c r="J19" s="186">
        <f>IFERROR(INDEX(RemainingOnBoard_RAW!W:W,MATCH('IMO _2020_Dont Edit'!D19,RemainingOnBoard_RAW!B:B,0)),"")</f>
        <v>0</v>
      </c>
      <c r="K19" s="186">
        <f>IFERROR(INDEX(RemainingOnBoard_RAW!X:X,MATCH('IMO _2020_Dont Edit'!D19,RemainingOnBoard_RAW!B:B,0)),"")</f>
        <v>0</v>
      </c>
      <c r="L19" s="186">
        <f>IFERROR(INDEX(RemainingOnBoard_RAW!Y:Y,MATCH('IMO _2020_Dont Edit'!D19,RemainingOnBoard_RAW!B:B,0)),"")</f>
        <v>393.2</v>
      </c>
      <c r="M19" s="186"/>
      <c r="N19" s="186">
        <f>IFERROR(INDEX(RemainingOnBoard_RAW!AJ:AJ,MATCH('IMO _2020_Dont Edit'!D19,RemainingOnBoard_RAW!B:B,0))," ")</f>
        <v>0</v>
      </c>
      <c r="O19" s="186">
        <f>IFERROR(INDEX(RemainingOnBoard_RAW!AK:AK,MATCH('IMO _2020_Dont Edit'!D19,RemainingOnBoard_RAW!B:B,0))," ")</f>
        <v>1696.5</v>
      </c>
      <c r="P19" s="186">
        <f>IFERROR(INDEX(RemainingOnBoard_RAW!AL:AL,MATCH('IMO _2020_Dont Edit'!D19,RemainingOnBoard_RAW!B:B,0))," ")</f>
        <v>0.68</v>
      </c>
      <c r="Q19" s="186">
        <f>IFERROR(INDEX(RemainingOnBoard_RAW!AM:AM,MATCH('IMO _2020_Dont Edit'!D19,RemainingOnBoard_RAW!B:B,0))," ")</f>
        <v>485.45</v>
      </c>
      <c r="S19" s="188">
        <v>0.55000000000000004</v>
      </c>
      <c r="T19" s="188">
        <v>0.1</v>
      </c>
      <c r="U19" s="188">
        <v>0.15</v>
      </c>
      <c r="V19" s="188">
        <v>0.2</v>
      </c>
      <c r="X19" s="189">
        <f>INDEX(Intermediate!L:L,MATCH('IMO _2020_Dont Edit'!E19,Intermediate!B:B,0))</f>
        <v>2.2999999999999998</v>
      </c>
      <c r="Y19" s="189">
        <f>INDEX(Intermediate!M:M,MATCH('IMO _2020_Dont Edit'!E19,Intermediate!B:B,0))</f>
        <v>8.9</v>
      </c>
      <c r="Z19" s="189">
        <f>INDEX(Intermediate!N:N,MATCH('IMO _2020_Dont Edit'!E19,Intermediate!B:B,0))</f>
        <v>17.3</v>
      </c>
      <c r="AA19" s="189">
        <f>INDEX(Intermediate!O:O,MATCH('IMO _2020_Dont Edit'!E19,Intermediate!B:B,0))</f>
        <v>21.4</v>
      </c>
      <c r="AB19" s="189">
        <f t="shared" si="0"/>
        <v>9.0300000000000011</v>
      </c>
      <c r="AC19" s="189" t="str">
        <f>IFERROR(INDEX('Monthly_Consumption _Trend'!R:R,MATCH('IMO _2020_Dont Edit'!D19,'Monthly_Consumption _Trend'!D:D,0))/30,"")</f>
        <v/>
      </c>
      <c r="AD19" s="189">
        <f t="shared" si="3"/>
        <v>9.0300000000000011</v>
      </c>
      <c r="AF19" s="190">
        <f t="shared" si="1"/>
        <v>0</v>
      </c>
      <c r="AG19" s="190">
        <f t="shared" si="2"/>
        <v>1</v>
      </c>
      <c r="AH19" s="190"/>
      <c r="AI19" s="190"/>
      <c r="AJ19" s="189">
        <f t="shared" si="4"/>
        <v>830.7600000000001</v>
      </c>
      <c r="AK19" s="189">
        <f t="shared" si="5"/>
        <v>550.83000000000004</v>
      </c>
      <c r="AL19" s="189">
        <f t="shared" si="6"/>
        <v>279.93000000000006</v>
      </c>
      <c r="AM19" s="189">
        <f t="shared" si="7"/>
        <v>135.45000000000002</v>
      </c>
      <c r="AN19" s="191">
        <v>4</v>
      </c>
      <c r="AO19" s="262" t="s">
        <v>829</v>
      </c>
      <c r="AP19" s="262" t="s">
        <v>831</v>
      </c>
      <c r="AQ19" s="262" t="s">
        <v>830</v>
      </c>
      <c r="AR19" s="267">
        <v>0.98</v>
      </c>
      <c r="AT19" s="189">
        <f t="shared" si="8"/>
        <v>279.93000000000006</v>
      </c>
      <c r="AU19" s="189">
        <f t="shared" si="9"/>
        <v>180.60000000000002</v>
      </c>
      <c r="AV19" s="189">
        <f t="shared" si="10"/>
        <v>135.45000000000002</v>
      </c>
      <c r="AW19" s="192" t="s">
        <v>529</v>
      </c>
      <c r="AY19" s="192" t="str">
        <f t="shared" si="11"/>
        <v>Okay</v>
      </c>
      <c r="AZ19" s="192" t="str">
        <f t="shared" si="12"/>
        <v>Okay</v>
      </c>
      <c r="BA19" s="192" t="str">
        <f t="shared" si="13"/>
        <v>Okay</v>
      </c>
      <c r="BC19" s="191">
        <f t="shared" si="14"/>
        <v>0</v>
      </c>
      <c r="BD19" s="191">
        <f t="shared" si="15"/>
        <v>0</v>
      </c>
      <c r="BE19" s="191">
        <f t="shared" si="16"/>
        <v>0</v>
      </c>
      <c r="BF19" s="184" t="str">
        <f>IF(ISTEXT('IMO 2020_Operator''s Comment'!BF19),'IMO 2020_Operator''s Comment'!BF19,"")</f>
        <v>All tanks ready for LSFO</v>
      </c>
      <c r="BH19" s="245">
        <f>IF(ISNUMBER('IMO 2020_Operator''s Comment'!BH19),'IMO 2020_Operator''s Comment'!BH19,"")</f>
        <v>200</v>
      </c>
      <c r="BI19" s="245" t="str">
        <f>IF(ISTEXT('IMO 2020_Operator''s Comment'!BI19),'IMO 2020_Operator''s Comment'!BI19,"")</f>
        <v>Yes</v>
      </c>
      <c r="BJ19" s="245">
        <f>IF(ISNUMBER('IMO 2020_Operator''s Comment'!BJ19),'IMO 2020_Operator''s Comment'!BJ19,"")</f>
        <v>200</v>
      </c>
      <c r="BK19" s="245" t="str">
        <f>IF(ISTEXT('IMO 2020_Operator''s Comment'!BK19),'IMO 2020_Operator''s Comment'!BK19,"")</f>
        <v>Yes</v>
      </c>
      <c r="BL19" s="245">
        <f>IF(ISNUMBER('IMO 2020_Operator''s Comment'!BL19),'IMO 2020_Operator''s Comment'!BL19,"")</f>
        <v>100</v>
      </c>
      <c r="BM19" s="245" t="str">
        <f>IF(ISTEXT('IMO 2020_Operator''s Comment'!BM19),'IMO 2020_Operator''s Comment'!BM19,"")</f>
        <v>Yes</v>
      </c>
      <c r="BN19" s="245">
        <f>IF(ISNUMBER('IMO 2020_Operator''s Comment'!BN19),'IMO 2020_Operator''s Comment'!BN19,"")</f>
        <v>100</v>
      </c>
      <c r="BO19" s="245" t="str">
        <f>IF(ISTEXT('IMO 2020_Operator''s Comment'!BO19),'IMO 2020_Operator''s Comment'!BO19,"")</f>
        <v>Yes</v>
      </c>
      <c r="BP19" s="245" t="str">
        <f>IF(ISNUMBER('IMO 2020_Operator''s Comment'!BP19),'IMO 2020_Operator''s Comment'!BP19,"")</f>
        <v/>
      </c>
      <c r="BQ19" s="245" t="str">
        <f>IF(ISTEXT('IMO 2020_Operator''s Comment'!BQ19),'IMO 2020_Operator''s Comment'!BQ19,"")</f>
        <v/>
      </c>
      <c r="BR19" s="286"/>
      <c r="BS19" s="245">
        <f>IF(ISNUMBER('IMO 2020_Operator''s Comment'!BS19),'IMO 2020_Operator''s Comment'!BS19,"")</f>
        <v>15</v>
      </c>
      <c r="BT19" s="245" t="str">
        <f>IF(ISTEXT('IMO 2020_Operator''s Comment'!BT19),'IMO 2020_Operator''s Comment'!BT19,"")</f>
        <v>No</v>
      </c>
      <c r="BU19" s="245">
        <f>IF(ISNUMBER('IMO 2020_Operator''s Comment'!BU19),'IMO 2020_Operator''s Comment'!BU19,"")</f>
        <v>15</v>
      </c>
      <c r="BV19" s="245" t="str">
        <f>IF(ISTEXT('IMO 2020_Operator''s Comment'!BV19),'IMO 2020_Operator''s Comment'!BV19,"")</f>
        <v>No</v>
      </c>
      <c r="BX19" s="245">
        <f>IF(ISNUMBER('IMO 2020_Operator''s Comment'!BX19),'IMO 2020_Operator''s Comment'!BX19,"")</f>
        <v>23</v>
      </c>
      <c r="BY19" s="245" t="str">
        <f>IF(ISTEXT('IMO 2020_Operator''s Comment'!BY19),'IMO 2020_Operator''s Comment'!BY19,"")</f>
        <v>No</v>
      </c>
      <c r="BZ19" s="245">
        <f>IF(ISNUMBER('IMO 2020_Operator''s Comment'!BZ19),'IMO 2020_Operator''s Comment'!BZ19,"")</f>
        <v>23</v>
      </c>
      <c r="CA19" s="245" t="str">
        <f>IF(ISTEXT('IMO 2020_Operator''s Comment'!CA19),'IMO 2020_Operator''s Comment'!CA19,"")</f>
        <v>No</v>
      </c>
      <c r="CB19" s="245" t="str">
        <f>IF(ISNUMBER('IMO 2020_Operator''s Comment'!CB19),'IMO 2020_Operator''s Comment'!CB19,"")</f>
        <v/>
      </c>
      <c r="CC19" s="245" t="str">
        <f>IF(ISTEXT('IMO 2020_Operator''s Comment'!CC19),'IMO 2020_Operator''s Comment'!CC19,"")</f>
        <v/>
      </c>
    </row>
    <row r="20" spans="1:81" s="187" customFormat="1" ht="15.75" hidden="1" thickBot="1" x14ac:dyDescent="0.3">
      <c r="A20" s="246" t="str">
        <f>LEFT(RIGHT(INDEX([3]Intermediate!$U:$U,MATCH(E20,[3]Intermediate!$V:$V,0)),7),3)</f>
        <v>AJE</v>
      </c>
      <c r="B20" s="246" t="s">
        <v>523</v>
      </c>
      <c r="C20" s="183" t="s">
        <v>387</v>
      </c>
      <c r="D20" s="183">
        <v>9395989</v>
      </c>
      <c r="E20" s="184" t="s">
        <v>79</v>
      </c>
      <c r="F20" s="184"/>
      <c r="G20" s="236"/>
      <c r="H20" s="236">
        <v>43780.5</v>
      </c>
      <c r="I20" s="186">
        <f>IFERROR(INDEX(RemainingOnBoard_RAW!V:V,MATCH('IMO _2020_Dont Edit'!D20,RemainingOnBoard_RAW!B:B,0))," ")</f>
        <v>0.1</v>
      </c>
      <c r="J20" s="186">
        <f>IFERROR(INDEX(RemainingOnBoard_RAW!W:W,MATCH('IMO _2020_Dont Edit'!D20,RemainingOnBoard_RAW!B:B,0)),"")</f>
        <v>174.69</v>
      </c>
      <c r="K20" s="186">
        <f>IFERROR(INDEX(RemainingOnBoard_RAW!X:X,MATCH('IMO _2020_Dont Edit'!D20,RemainingOnBoard_RAW!B:B,0)),"")</f>
        <v>0</v>
      </c>
      <c r="L20" s="186">
        <f>IFERROR(INDEX(RemainingOnBoard_RAW!Y:Y,MATCH('IMO _2020_Dont Edit'!D20,RemainingOnBoard_RAW!B:B,0)),"")</f>
        <v>175.23</v>
      </c>
      <c r="M20" s="186"/>
      <c r="N20" s="186">
        <f>IFERROR(INDEX(RemainingOnBoard_RAW!AJ:AJ,MATCH('IMO _2020_Dont Edit'!D20,RemainingOnBoard_RAW!B:B,0))," ")</f>
        <v>523.91</v>
      </c>
      <c r="O20" s="186">
        <f>IFERROR(INDEX(RemainingOnBoard_RAW!AK:AK,MATCH('IMO _2020_Dont Edit'!D20,RemainingOnBoard_RAW!B:B,0))," ")</f>
        <v>957.68</v>
      </c>
      <c r="P20" s="186">
        <f>IFERROR(INDEX(RemainingOnBoard_RAW!AL:AL,MATCH('IMO _2020_Dont Edit'!D20,RemainingOnBoard_RAW!B:B,0))," ")</f>
        <v>0</v>
      </c>
      <c r="Q20" s="186">
        <f>IFERROR(INDEX(RemainingOnBoard_RAW!AM:AM,MATCH('IMO _2020_Dont Edit'!D20,RemainingOnBoard_RAW!B:B,0))," ")</f>
        <v>1465.24</v>
      </c>
      <c r="S20" s="188">
        <v>0.55000000000000004</v>
      </c>
      <c r="T20" s="188">
        <v>0.1</v>
      </c>
      <c r="U20" s="188">
        <v>0.15</v>
      </c>
      <c r="V20" s="188">
        <v>0.2</v>
      </c>
      <c r="X20" s="189">
        <f>INDEX(Intermediate!L:L,MATCH('IMO _2020_Dont Edit'!E20,Intermediate!B:B,0))</f>
        <v>2.2999999999999998</v>
      </c>
      <c r="Y20" s="189">
        <f>INDEX(Intermediate!M:M,MATCH('IMO _2020_Dont Edit'!E20,Intermediate!B:B,0))</f>
        <v>9.8000000000000007</v>
      </c>
      <c r="Z20" s="189">
        <f>INDEX(Intermediate!N:N,MATCH('IMO _2020_Dont Edit'!E20,Intermediate!B:B,0))</f>
        <v>15.7</v>
      </c>
      <c r="AA20" s="189">
        <f>INDEX(Intermediate!O:O,MATCH('IMO _2020_Dont Edit'!E20,Intermediate!B:B,0))</f>
        <v>17.5</v>
      </c>
      <c r="AB20" s="189">
        <f t="shared" si="0"/>
        <v>8.1</v>
      </c>
      <c r="AC20" s="189">
        <f>IFERROR(INDEX('Monthly_Consumption _Trend'!R:R,MATCH('IMO _2020_Dont Edit'!D20,'Monthly_Consumption _Trend'!D:D,0))/30,"")</f>
        <v>2.4948095238095234</v>
      </c>
      <c r="AD20" s="189">
        <f t="shared" si="3"/>
        <v>2.4948095238095234</v>
      </c>
      <c r="AF20" s="190">
        <f t="shared" si="1"/>
        <v>0.17778765656654777</v>
      </c>
      <c r="AG20" s="190">
        <f t="shared" si="2"/>
        <v>0.82221234343345229</v>
      </c>
      <c r="AH20" s="190"/>
      <c r="AI20" s="190"/>
      <c r="AJ20" s="189">
        <f t="shared" si="4"/>
        <v>229.52247619047614</v>
      </c>
      <c r="AK20" s="189">
        <f t="shared" si="5"/>
        <v>152.18338095238093</v>
      </c>
      <c r="AL20" s="189">
        <f t="shared" si="6"/>
        <v>77.339095238095226</v>
      </c>
      <c r="AM20" s="189">
        <f t="shared" si="7"/>
        <v>37.422142857142852</v>
      </c>
      <c r="AN20" s="191">
        <v>3</v>
      </c>
      <c r="AO20" s="262" t="s">
        <v>826</v>
      </c>
      <c r="AP20" s="262" t="s">
        <v>827</v>
      </c>
      <c r="AQ20" s="262" t="s">
        <v>828</v>
      </c>
      <c r="AR20" s="267">
        <v>0.85</v>
      </c>
      <c r="AT20" s="189">
        <f t="shared" si="8"/>
        <v>77.339095238095226</v>
      </c>
      <c r="AU20" s="189">
        <f t="shared" si="9"/>
        <v>49.896190476190469</v>
      </c>
      <c r="AV20" s="189">
        <f t="shared" si="10"/>
        <v>37.422142857142852</v>
      </c>
      <c r="AW20" s="192" t="s">
        <v>529</v>
      </c>
      <c r="AY20" s="192" t="str">
        <f t="shared" si="11"/>
        <v>Okay</v>
      </c>
      <c r="AZ20" s="192" t="str">
        <f t="shared" si="12"/>
        <v>Okay</v>
      </c>
      <c r="BA20" s="192" t="str">
        <f t="shared" si="13"/>
        <v>Okay</v>
      </c>
      <c r="BC20" s="191">
        <f t="shared" si="14"/>
        <v>0</v>
      </c>
      <c r="BD20" s="191">
        <f t="shared" si="15"/>
        <v>0</v>
      </c>
      <c r="BE20" s="191">
        <f t="shared" si="16"/>
        <v>0</v>
      </c>
      <c r="BF20" s="184" t="str">
        <f>IF(ISTEXT('IMO 2020_Operator''s Comment'!BF20),'IMO 2020_Operator''s Comment'!BF20,"")</f>
        <v/>
      </c>
      <c r="BH20" s="245">
        <f>IF(ISNUMBER('IMO 2020_Operator''s Comment'!BH20),'IMO 2020_Operator''s Comment'!BH20,"")</f>
        <v>95</v>
      </c>
      <c r="BI20" s="245" t="str">
        <f>IF(ISTEXT('IMO 2020_Operator''s Comment'!BI20),'IMO 2020_Operator''s Comment'!BI20,"")</f>
        <v>Yes</v>
      </c>
      <c r="BJ20" s="245">
        <f>IF(ISNUMBER('IMO 2020_Operator''s Comment'!BJ20),'IMO 2020_Operator''s Comment'!BJ20,"")</f>
        <v>115</v>
      </c>
      <c r="BK20" s="245" t="str">
        <f>IF(ISTEXT('IMO 2020_Operator''s Comment'!BK20),'IMO 2020_Operator''s Comment'!BK20,"")</f>
        <v>Yes</v>
      </c>
      <c r="BL20" s="245">
        <f>IF(ISNUMBER('IMO 2020_Operator''s Comment'!BL20),'IMO 2020_Operator''s Comment'!BL20,"")</f>
        <v>118</v>
      </c>
      <c r="BM20" s="245" t="str">
        <f>IF(ISTEXT('IMO 2020_Operator''s Comment'!BM20),'IMO 2020_Operator''s Comment'!BM20,"")</f>
        <v>Yes</v>
      </c>
      <c r="BN20" s="245" t="str">
        <f>IF(ISNUMBER('IMO 2020_Operator''s Comment'!BN20),'IMO 2020_Operator''s Comment'!BN20,"")</f>
        <v/>
      </c>
      <c r="BO20" s="245" t="str">
        <f>IF(ISTEXT('IMO 2020_Operator''s Comment'!BO20),'IMO 2020_Operator''s Comment'!BO20,"")</f>
        <v/>
      </c>
      <c r="BP20" s="245" t="str">
        <f>IF(ISNUMBER('IMO 2020_Operator''s Comment'!BP20),'IMO 2020_Operator''s Comment'!BP20,"")</f>
        <v/>
      </c>
      <c r="BQ20" s="245" t="str">
        <f>IF(ISTEXT('IMO 2020_Operator''s Comment'!BQ20),'IMO 2020_Operator''s Comment'!BQ20,"")</f>
        <v/>
      </c>
      <c r="BR20" s="286"/>
      <c r="BS20" s="245">
        <f>IF(ISNUMBER('IMO 2020_Operator''s Comment'!BS20),'IMO 2020_Operator''s Comment'!BS20,"")</f>
        <v>21</v>
      </c>
      <c r="BT20" s="245" t="str">
        <f>IF(ISTEXT('IMO 2020_Operator''s Comment'!BT20),'IMO 2020_Operator''s Comment'!BT20,"")</f>
        <v>No</v>
      </c>
      <c r="BU20" s="245">
        <f>IF(ISNUMBER('IMO 2020_Operator''s Comment'!BU20),'IMO 2020_Operator''s Comment'!BU20,"")</f>
        <v>38</v>
      </c>
      <c r="BV20" s="245" t="str">
        <f>IF(ISTEXT('IMO 2020_Operator''s Comment'!BV20),'IMO 2020_Operator''s Comment'!BV20,"")</f>
        <v>No</v>
      </c>
      <c r="BX20" s="245">
        <f>IF(ISNUMBER('IMO 2020_Operator''s Comment'!BX20),'IMO 2020_Operator''s Comment'!BX20,"")</f>
        <v>18</v>
      </c>
      <c r="BY20" s="245" t="str">
        <f>IF(ISTEXT('IMO 2020_Operator''s Comment'!BY20),'IMO 2020_Operator''s Comment'!BY20,"")</f>
        <v>No</v>
      </c>
      <c r="BZ20" s="245">
        <f>IF(ISNUMBER('IMO 2020_Operator''s Comment'!BZ20),'IMO 2020_Operator''s Comment'!BZ20,"")</f>
        <v>22</v>
      </c>
      <c r="CA20" s="245" t="str">
        <f>IF(ISTEXT('IMO 2020_Operator''s Comment'!CA20),'IMO 2020_Operator''s Comment'!CA20,"")</f>
        <v>No</v>
      </c>
      <c r="CB20" s="245" t="str">
        <f>IF(ISNUMBER('IMO 2020_Operator''s Comment'!CB20),'IMO 2020_Operator''s Comment'!CB20,"")</f>
        <v/>
      </c>
      <c r="CC20" s="245" t="str">
        <f>IF(ISTEXT('IMO 2020_Operator''s Comment'!CC20),'IMO 2020_Operator''s Comment'!CC20,"")</f>
        <v/>
      </c>
    </row>
    <row r="21" spans="1:81" s="187" customFormat="1" ht="15.75" hidden="1" thickBot="1" x14ac:dyDescent="0.3">
      <c r="A21" s="246" t="str">
        <f>LEFT(RIGHT(INDEX([3]Intermediate!$U:$U,MATCH(E21,[3]Intermediate!$V:$V,0)),7),3)</f>
        <v>AJE</v>
      </c>
      <c r="B21" s="246" t="s">
        <v>523</v>
      </c>
      <c r="C21" s="183" t="s">
        <v>388</v>
      </c>
      <c r="D21" s="183">
        <v>9439814</v>
      </c>
      <c r="E21" s="184" t="s">
        <v>186</v>
      </c>
      <c r="F21" s="184"/>
      <c r="G21" s="236"/>
      <c r="H21" s="236">
        <v>43780.5</v>
      </c>
      <c r="I21" s="186">
        <f>IFERROR(INDEX(RemainingOnBoard_RAW!V:V,MATCH('IMO _2020_Dont Edit'!D21,RemainingOnBoard_RAW!B:B,0))," ")</f>
        <v>9.74</v>
      </c>
      <c r="J21" s="186">
        <f>IFERROR(INDEX(RemainingOnBoard_RAW!W:W,MATCH('IMO _2020_Dont Edit'!D21,RemainingOnBoard_RAW!B:B,0)),"")</f>
        <v>268.91000000000003</v>
      </c>
      <c r="K21" s="186">
        <f>IFERROR(INDEX(RemainingOnBoard_RAW!X:X,MATCH('IMO _2020_Dont Edit'!D21,RemainingOnBoard_RAW!B:B,0)),"")</f>
        <v>0</v>
      </c>
      <c r="L21" s="186">
        <f>IFERROR(INDEX(RemainingOnBoard_RAW!Y:Y,MATCH('IMO _2020_Dont Edit'!D21,RemainingOnBoard_RAW!B:B,0)),"")</f>
        <v>100.24</v>
      </c>
      <c r="M21" s="186"/>
      <c r="N21" s="186">
        <f>IFERROR(INDEX(RemainingOnBoard_RAW!AJ:AJ,MATCH('IMO _2020_Dont Edit'!D21,RemainingOnBoard_RAW!B:B,0))," ")</f>
        <v>112.81</v>
      </c>
      <c r="O21" s="186">
        <f>IFERROR(INDEX(RemainingOnBoard_RAW!AK:AK,MATCH('IMO _2020_Dont Edit'!D21,RemainingOnBoard_RAW!B:B,0))," ")</f>
        <v>844.51</v>
      </c>
      <c r="P21" s="186">
        <f>IFERROR(INDEX(RemainingOnBoard_RAW!AL:AL,MATCH('IMO _2020_Dont Edit'!D21,RemainingOnBoard_RAW!B:B,0))," ")</f>
        <v>0</v>
      </c>
      <c r="Q21" s="186">
        <f>IFERROR(INDEX(RemainingOnBoard_RAW!AM:AM,MATCH('IMO _2020_Dont Edit'!D21,RemainingOnBoard_RAW!B:B,0))," ")</f>
        <v>810.97</v>
      </c>
      <c r="S21" s="188">
        <v>0.55000000000000004</v>
      </c>
      <c r="T21" s="188">
        <v>0.1</v>
      </c>
      <c r="U21" s="188">
        <v>0.15</v>
      </c>
      <c r="V21" s="188">
        <v>0.2</v>
      </c>
      <c r="X21" s="189">
        <f>INDEX(Intermediate!L:L,MATCH('IMO _2020_Dont Edit'!E21,Intermediate!B:B,0))</f>
        <v>2.4</v>
      </c>
      <c r="Y21" s="189">
        <f>INDEX(Intermediate!M:M,MATCH('IMO _2020_Dont Edit'!E21,Intermediate!B:B,0))</f>
        <v>9.3000000000000007</v>
      </c>
      <c r="Z21" s="189">
        <f>INDEX(Intermediate!N:N,MATCH('IMO _2020_Dont Edit'!E21,Intermediate!B:B,0))</f>
        <v>14.8</v>
      </c>
      <c r="AA21" s="189">
        <f>INDEX(Intermediate!O:O,MATCH('IMO _2020_Dont Edit'!E21,Intermediate!B:B,0))</f>
        <v>18.100000000000001</v>
      </c>
      <c r="AB21" s="189">
        <f t="shared" si="0"/>
        <v>8.0900000000000016</v>
      </c>
      <c r="AC21" s="189">
        <f>IFERROR(INDEX('Monthly_Consumption _Trend'!R:R,MATCH('IMO _2020_Dont Edit'!D21,'Monthly_Consumption _Trend'!D:D,0))/30,"")</f>
        <v>1.8658333333333335</v>
      </c>
      <c r="AD21" s="189">
        <f t="shared" si="3"/>
        <v>1.8658333333333335</v>
      </c>
      <c r="AF21" s="190">
        <f t="shared" si="1"/>
        <v>6.3796096794077897E-2</v>
      </c>
      <c r="AG21" s="190">
        <f t="shared" si="2"/>
        <v>0.93620390320592206</v>
      </c>
      <c r="AH21" s="190" t="s">
        <v>766</v>
      </c>
      <c r="AI21" s="190"/>
      <c r="AJ21" s="189">
        <f t="shared" si="4"/>
        <v>171.65666666666667</v>
      </c>
      <c r="AK21" s="189">
        <f t="shared" si="5"/>
        <v>113.81583333333334</v>
      </c>
      <c r="AL21" s="189">
        <f t="shared" si="6"/>
        <v>57.840833333333336</v>
      </c>
      <c r="AM21" s="189">
        <f t="shared" si="7"/>
        <v>27.987500000000001</v>
      </c>
      <c r="AN21" s="191">
        <v>3</v>
      </c>
      <c r="AO21" s="262" t="s">
        <v>823</v>
      </c>
      <c r="AP21" s="262" t="s">
        <v>824</v>
      </c>
      <c r="AQ21" s="262" t="s">
        <v>825</v>
      </c>
      <c r="AR21" s="267">
        <v>0.9</v>
      </c>
      <c r="AT21" s="189">
        <f t="shared" si="8"/>
        <v>57.840833333333336</v>
      </c>
      <c r="AU21" s="189">
        <f t="shared" si="9"/>
        <v>37.31666666666667</v>
      </c>
      <c r="AV21" s="189">
        <f t="shared" si="10"/>
        <v>27.987500000000001</v>
      </c>
      <c r="AW21" s="192" t="s">
        <v>529</v>
      </c>
      <c r="AY21" s="192" t="str">
        <f t="shared" si="11"/>
        <v>Okay</v>
      </c>
      <c r="AZ21" s="192" t="str">
        <f t="shared" si="12"/>
        <v>Okay</v>
      </c>
      <c r="BA21" s="192" t="str">
        <f t="shared" si="13"/>
        <v>Okay</v>
      </c>
      <c r="BC21" s="191">
        <f t="shared" si="14"/>
        <v>0</v>
      </c>
      <c r="BD21" s="191">
        <f t="shared" si="15"/>
        <v>0</v>
      </c>
      <c r="BE21" s="191">
        <f t="shared" si="16"/>
        <v>0</v>
      </c>
      <c r="BF21" s="184" t="str">
        <f>IF(ISTEXT('IMO 2020_Operator''s Comment'!BF21),'IMO 2020_Operator''s Comment'!BF21,"")</f>
        <v>All tanks ready for LSFO after recent Drydock</v>
      </c>
      <c r="BH21" s="245">
        <f>IF(ISNUMBER('IMO 2020_Operator''s Comment'!BH21),'IMO 2020_Operator''s Comment'!BH21,"")</f>
        <v>212</v>
      </c>
      <c r="BI21" s="245" t="str">
        <f>IF(ISTEXT('IMO 2020_Operator''s Comment'!BI21),'IMO 2020_Operator''s Comment'!BI21,"")</f>
        <v>Yes</v>
      </c>
      <c r="BJ21" s="245">
        <f>IF(ISNUMBER('IMO 2020_Operator''s Comment'!BJ21),'IMO 2020_Operator''s Comment'!BJ21,"")</f>
        <v>73</v>
      </c>
      <c r="BK21" s="245" t="str">
        <f>IF(ISTEXT('IMO 2020_Operator''s Comment'!BK21),'IMO 2020_Operator''s Comment'!BK21,"")</f>
        <v>Yes</v>
      </c>
      <c r="BL21" s="245">
        <f>IF(ISNUMBER('IMO 2020_Operator''s Comment'!BL21),'IMO 2020_Operator''s Comment'!BL21,"")</f>
        <v>100</v>
      </c>
      <c r="BM21" s="245" t="str">
        <f>IF(ISTEXT('IMO 2020_Operator''s Comment'!BM21),'IMO 2020_Operator''s Comment'!BM21,"")</f>
        <v>Yes</v>
      </c>
      <c r="BN21" s="245" t="str">
        <f>IF(ISNUMBER('IMO 2020_Operator''s Comment'!BN21),'IMO 2020_Operator''s Comment'!BN21,"")</f>
        <v/>
      </c>
      <c r="BO21" s="245" t="str">
        <f>IF(ISTEXT('IMO 2020_Operator''s Comment'!BO21),'IMO 2020_Operator''s Comment'!BO21,"")</f>
        <v/>
      </c>
      <c r="BP21" s="245" t="str">
        <f>IF(ISNUMBER('IMO 2020_Operator''s Comment'!BP21),'IMO 2020_Operator''s Comment'!BP21,"")</f>
        <v/>
      </c>
      <c r="BQ21" s="245" t="str">
        <f>IF(ISTEXT('IMO 2020_Operator''s Comment'!BQ21),'IMO 2020_Operator''s Comment'!BQ21,"")</f>
        <v/>
      </c>
      <c r="BR21" s="286"/>
      <c r="BS21" s="245">
        <f>IF(ISNUMBER('IMO 2020_Operator''s Comment'!BS21),'IMO 2020_Operator''s Comment'!BS21,"")</f>
        <v>29</v>
      </c>
      <c r="BT21" s="245" t="str">
        <f>IF(ISTEXT('IMO 2020_Operator''s Comment'!BT21),'IMO 2020_Operator''s Comment'!BT21,"")</f>
        <v>No</v>
      </c>
      <c r="BU21" s="245">
        <f>IF(ISNUMBER('IMO 2020_Operator''s Comment'!BU21),'IMO 2020_Operator''s Comment'!BU21,"")</f>
        <v>30</v>
      </c>
      <c r="BV21" s="245" t="str">
        <f>IF(ISTEXT('IMO 2020_Operator''s Comment'!BV21),'IMO 2020_Operator''s Comment'!BV21,"")</f>
        <v>No</v>
      </c>
      <c r="BX21" s="245">
        <f>IF(ISNUMBER('IMO 2020_Operator''s Comment'!BX21),'IMO 2020_Operator''s Comment'!BX21,"")</f>
        <v>17</v>
      </c>
      <c r="BY21" s="245" t="str">
        <f>IF(ISTEXT('IMO 2020_Operator''s Comment'!BY21),'IMO 2020_Operator''s Comment'!BY21,"")</f>
        <v>No</v>
      </c>
      <c r="BZ21" s="245">
        <f>IF(ISNUMBER('IMO 2020_Operator''s Comment'!BZ21),'IMO 2020_Operator''s Comment'!BZ21,"")</f>
        <v>18</v>
      </c>
      <c r="CA21" s="245" t="str">
        <f>IF(ISTEXT('IMO 2020_Operator''s Comment'!CA21),'IMO 2020_Operator''s Comment'!CA21,"")</f>
        <v>No</v>
      </c>
      <c r="CB21" s="245" t="str">
        <f>IF(ISNUMBER('IMO 2020_Operator''s Comment'!CB21),'IMO 2020_Operator''s Comment'!CB21,"")</f>
        <v/>
      </c>
      <c r="CC21" s="245" t="str">
        <f>IF(ISTEXT('IMO 2020_Operator''s Comment'!CC21),'IMO 2020_Operator''s Comment'!CC21,"")</f>
        <v/>
      </c>
    </row>
    <row r="22" spans="1:81" s="187" customFormat="1" ht="15.75" hidden="1" thickBot="1" x14ac:dyDescent="0.3">
      <c r="A22" s="246" t="str">
        <f>LEFT(RIGHT(INDEX([3]Intermediate!$U:$U,MATCH(E22,[3]Intermediate!$V:$V,0)),7),3)</f>
        <v>AJE</v>
      </c>
      <c r="B22" s="246" t="s">
        <v>523</v>
      </c>
      <c r="C22" s="183" t="s">
        <v>388</v>
      </c>
      <c r="D22" s="183">
        <v>9439826</v>
      </c>
      <c r="E22" s="184" t="s">
        <v>190</v>
      </c>
      <c r="F22" s="184"/>
      <c r="G22" s="236"/>
      <c r="H22" s="236">
        <v>43780.458333333336</v>
      </c>
      <c r="I22" s="186">
        <f>IFERROR(INDEX(RemainingOnBoard_RAW!V:V,MATCH('IMO _2020_Dont Edit'!D22,RemainingOnBoard_RAW!B:B,0))," ")</f>
        <v>0</v>
      </c>
      <c r="J22" s="186">
        <f>IFERROR(INDEX(RemainingOnBoard_RAW!W:W,MATCH('IMO _2020_Dont Edit'!D22,RemainingOnBoard_RAW!B:B,0)),"")</f>
        <v>0</v>
      </c>
      <c r="K22" s="186">
        <f>IFERROR(INDEX(RemainingOnBoard_RAW!X:X,MATCH('IMO _2020_Dont Edit'!D22,RemainingOnBoard_RAW!B:B,0)),"")</f>
        <v>0</v>
      </c>
      <c r="L22" s="186">
        <f>IFERROR(INDEX(RemainingOnBoard_RAW!Y:Y,MATCH('IMO _2020_Dont Edit'!D22,RemainingOnBoard_RAW!B:B,0)),"")</f>
        <v>256.52</v>
      </c>
      <c r="M22" s="186"/>
      <c r="N22" s="186">
        <f>IFERROR(INDEX(RemainingOnBoard_RAW!AJ:AJ,MATCH('IMO _2020_Dont Edit'!D22,RemainingOnBoard_RAW!B:B,0))," ")</f>
        <v>320.25</v>
      </c>
      <c r="O22" s="186">
        <f>IFERROR(INDEX(RemainingOnBoard_RAW!AK:AK,MATCH('IMO _2020_Dont Edit'!D22,RemainingOnBoard_RAW!B:B,0))," ")</f>
        <v>1409.61</v>
      </c>
      <c r="P22" s="186">
        <f>IFERROR(INDEX(RemainingOnBoard_RAW!AL:AL,MATCH('IMO _2020_Dont Edit'!D22,RemainingOnBoard_RAW!B:B,0))," ")</f>
        <v>2.14</v>
      </c>
      <c r="Q22" s="186">
        <f>IFERROR(INDEX(RemainingOnBoard_RAW!AM:AM,MATCH('IMO _2020_Dont Edit'!D22,RemainingOnBoard_RAW!B:B,0))," ")</f>
        <v>583.98</v>
      </c>
      <c r="S22" s="188">
        <v>0.55000000000000004</v>
      </c>
      <c r="T22" s="188">
        <v>0.1</v>
      </c>
      <c r="U22" s="188">
        <v>0.15</v>
      </c>
      <c r="V22" s="188">
        <v>0.2</v>
      </c>
      <c r="X22" s="189">
        <f>INDEX(Intermediate!L:L,MATCH('IMO _2020_Dont Edit'!E22,Intermediate!B:B,0))</f>
        <v>2.2000000000000002</v>
      </c>
      <c r="Y22" s="189">
        <f>INDEX(Intermediate!M:M,MATCH('IMO _2020_Dont Edit'!E22,Intermediate!B:B,0))</f>
        <v>9.1</v>
      </c>
      <c r="Z22" s="189">
        <f>INDEX(Intermediate!N:N,MATCH('IMO _2020_Dont Edit'!E22,Intermediate!B:B,0))</f>
        <v>14</v>
      </c>
      <c r="AA22" s="189">
        <f>INDEX(Intermediate!O:O,MATCH('IMO _2020_Dont Edit'!E22,Intermediate!B:B,0))</f>
        <v>17</v>
      </c>
      <c r="AB22" s="189">
        <f t="shared" si="0"/>
        <v>7.620000000000001</v>
      </c>
      <c r="AC22" s="189">
        <f>IFERROR(INDEX('Monthly_Consumption _Trend'!R:R,MATCH('IMO _2020_Dont Edit'!D22,'Monthly_Consumption _Trend'!D:D,0))/30,"")</f>
        <v>3.5583333333333331</v>
      </c>
      <c r="AD22" s="189">
        <f t="shared" si="3"/>
        <v>3.5583333333333331</v>
      </c>
      <c r="AF22" s="190">
        <f t="shared" si="1"/>
        <v>0.13827839618649557</v>
      </c>
      <c r="AG22" s="190">
        <f t="shared" si="2"/>
        <v>0.86172160381350449</v>
      </c>
      <c r="AH22" s="190"/>
      <c r="AI22" s="190"/>
      <c r="AJ22" s="189">
        <f t="shared" si="4"/>
        <v>327.36666666666667</v>
      </c>
      <c r="AK22" s="189">
        <f t="shared" si="5"/>
        <v>217.05833333333331</v>
      </c>
      <c r="AL22" s="189">
        <f t="shared" si="6"/>
        <v>110.30833333333332</v>
      </c>
      <c r="AM22" s="189">
        <f t="shared" si="7"/>
        <v>53.375</v>
      </c>
      <c r="AN22" s="191">
        <v>3</v>
      </c>
      <c r="AO22" s="262" t="s">
        <v>820</v>
      </c>
      <c r="AP22" s="262" t="s">
        <v>821</v>
      </c>
      <c r="AQ22" s="262" t="s">
        <v>822</v>
      </c>
      <c r="AR22" s="267">
        <v>0.95</v>
      </c>
      <c r="AT22" s="189">
        <f t="shared" si="8"/>
        <v>110.30833333333332</v>
      </c>
      <c r="AU22" s="189">
        <f t="shared" si="9"/>
        <v>71.166666666666657</v>
      </c>
      <c r="AV22" s="189">
        <f t="shared" si="10"/>
        <v>53.375</v>
      </c>
      <c r="AW22" s="192" t="s">
        <v>529</v>
      </c>
      <c r="AY22" s="192" t="str">
        <f t="shared" si="11"/>
        <v>Okay</v>
      </c>
      <c r="AZ22" s="192" t="str">
        <f t="shared" si="12"/>
        <v>Okay</v>
      </c>
      <c r="BA22" s="192" t="str">
        <f t="shared" si="13"/>
        <v>Okay</v>
      </c>
      <c r="BC22" s="191">
        <f t="shared" si="14"/>
        <v>0</v>
      </c>
      <c r="BD22" s="191">
        <f t="shared" si="15"/>
        <v>0</v>
      </c>
      <c r="BE22" s="191">
        <f t="shared" si="16"/>
        <v>0</v>
      </c>
      <c r="BF22" s="184" t="str">
        <f>IF(ISTEXT('IMO 2020_Operator''s Comment'!BF22),'IMO 2020_Operator''s Comment'!BF22,"")</f>
        <v/>
      </c>
      <c r="BH22" s="245">
        <f>IF(ISNUMBER('IMO 2020_Operator''s Comment'!BH22),'IMO 2020_Operator''s Comment'!BH22,"")</f>
        <v>110</v>
      </c>
      <c r="BI22" s="245" t="str">
        <f>IF(ISTEXT('IMO 2020_Operator''s Comment'!BI22),'IMO 2020_Operator''s Comment'!BI22,"")</f>
        <v>Yes</v>
      </c>
      <c r="BJ22" s="245">
        <f>IF(ISNUMBER('IMO 2020_Operator''s Comment'!BJ22),'IMO 2020_Operator''s Comment'!BJ22,"")</f>
        <v>83</v>
      </c>
      <c r="BK22" s="245" t="str">
        <f>IF(ISTEXT('IMO 2020_Operator''s Comment'!BK22),'IMO 2020_Operator''s Comment'!BK22,"")</f>
        <v>No</v>
      </c>
      <c r="BL22" s="245">
        <f>IF(ISNUMBER('IMO 2020_Operator''s Comment'!BL22),'IMO 2020_Operator''s Comment'!BL22,"")</f>
        <v>252</v>
      </c>
      <c r="BM22" s="245" t="str">
        <f>IF(ISTEXT('IMO 2020_Operator''s Comment'!BM22),'IMO 2020_Operator''s Comment'!BM22,"")</f>
        <v>Yes</v>
      </c>
      <c r="BN22" s="245" t="str">
        <f>IF(ISNUMBER('IMO 2020_Operator''s Comment'!BN22),'IMO 2020_Operator''s Comment'!BN22,"")</f>
        <v/>
      </c>
      <c r="BO22" s="245" t="str">
        <f>IF(ISTEXT('IMO 2020_Operator''s Comment'!BO22),'IMO 2020_Operator''s Comment'!BO22,"")</f>
        <v/>
      </c>
      <c r="BP22" s="245" t="str">
        <f>IF(ISNUMBER('IMO 2020_Operator''s Comment'!BP22),'IMO 2020_Operator''s Comment'!BP22,"")</f>
        <v/>
      </c>
      <c r="BQ22" s="245" t="str">
        <f>IF(ISTEXT('IMO 2020_Operator''s Comment'!BQ22),'IMO 2020_Operator''s Comment'!BQ22,"")</f>
        <v/>
      </c>
      <c r="BR22" s="286"/>
      <c r="BS22" s="245">
        <f>IF(ISNUMBER('IMO 2020_Operator''s Comment'!BS22),'IMO 2020_Operator''s Comment'!BS22,"")</f>
        <v>29</v>
      </c>
      <c r="BT22" s="245" t="str">
        <f>IF(ISTEXT('IMO 2020_Operator''s Comment'!BT22),'IMO 2020_Operator''s Comment'!BT22,"")</f>
        <v>No</v>
      </c>
      <c r="BU22" s="245">
        <f>IF(ISNUMBER('IMO 2020_Operator''s Comment'!BU22),'IMO 2020_Operator''s Comment'!BU22,"")</f>
        <v>27</v>
      </c>
      <c r="BV22" s="245" t="str">
        <f>IF(ISTEXT('IMO 2020_Operator''s Comment'!BV22),'IMO 2020_Operator''s Comment'!BV22,"")</f>
        <v>No</v>
      </c>
      <c r="BX22" s="245">
        <f>IF(ISNUMBER('IMO 2020_Operator''s Comment'!BX22),'IMO 2020_Operator''s Comment'!BX22,"")</f>
        <v>21</v>
      </c>
      <c r="BY22" s="245" t="str">
        <f>IF(ISTEXT('IMO 2020_Operator''s Comment'!BY22),'IMO 2020_Operator''s Comment'!BY22,"")</f>
        <v>No</v>
      </c>
      <c r="BZ22" s="245">
        <f>IF(ISNUMBER('IMO 2020_Operator''s Comment'!BZ22),'IMO 2020_Operator''s Comment'!BZ22,"")</f>
        <v>21</v>
      </c>
      <c r="CA22" s="245" t="str">
        <f>IF(ISTEXT('IMO 2020_Operator''s Comment'!CA22),'IMO 2020_Operator''s Comment'!CA22,"")</f>
        <v>No</v>
      </c>
      <c r="CB22" s="245" t="str">
        <f>IF(ISNUMBER('IMO 2020_Operator''s Comment'!CB22),'IMO 2020_Operator''s Comment'!CB22,"")</f>
        <v/>
      </c>
      <c r="CC22" s="245" t="str">
        <f>IF(ISTEXT('IMO 2020_Operator''s Comment'!CC22),'IMO 2020_Operator''s Comment'!CC22,"")</f>
        <v/>
      </c>
    </row>
    <row r="23" spans="1:81" s="187" customFormat="1" ht="27" hidden="1" thickBot="1" x14ac:dyDescent="0.3">
      <c r="A23" s="246" t="str">
        <f>LEFT(RIGHT(INDEX([3]Intermediate!$U:$U,MATCH(E23,[3]Intermediate!$V:$V,0)),7),3)</f>
        <v>AJE</v>
      </c>
      <c r="B23" s="246" t="s">
        <v>523</v>
      </c>
      <c r="C23" s="183" t="s">
        <v>388</v>
      </c>
      <c r="D23" s="183">
        <v>9439840</v>
      </c>
      <c r="E23" s="184" t="s">
        <v>178</v>
      </c>
      <c r="F23" s="184"/>
      <c r="G23" s="236"/>
      <c r="H23" s="236">
        <v>43780.5</v>
      </c>
      <c r="I23" s="186">
        <f>IFERROR(INDEX(RemainingOnBoard_RAW!V:V,MATCH('IMO _2020_Dont Edit'!D23,RemainingOnBoard_RAW!B:B,0))," ")</f>
        <v>15.16</v>
      </c>
      <c r="J23" s="186">
        <f>IFERROR(INDEX(RemainingOnBoard_RAW!W:W,MATCH('IMO _2020_Dont Edit'!D23,RemainingOnBoard_RAW!B:B,0)),"")</f>
        <v>173.48</v>
      </c>
      <c r="K23" s="186">
        <f>IFERROR(INDEX(RemainingOnBoard_RAW!X:X,MATCH('IMO _2020_Dont Edit'!D23,RemainingOnBoard_RAW!B:B,0)),"")</f>
        <v>0</v>
      </c>
      <c r="L23" s="186">
        <f>IFERROR(INDEX(RemainingOnBoard_RAW!Y:Y,MATCH('IMO _2020_Dont Edit'!D23,RemainingOnBoard_RAW!B:B,0)),"")</f>
        <v>19.920000000000002</v>
      </c>
      <c r="M23" s="186"/>
      <c r="N23" s="186">
        <f>IFERROR(INDEX(RemainingOnBoard_RAW!AJ:AJ,MATCH('IMO _2020_Dont Edit'!D23,RemainingOnBoard_RAW!B:B,0))," ")</f>
        <v>613.41999999999996</v>
      </c>
      <c r="O23" s="186">
        <f>IFERROR(INDEX(RemainingOnBoard_RAW!AK:AK,MATCH('IMO _2020_Dont Edit'!D23,RemainingOnBoard_RAW!B:B,0))," ")</f>
        <v>587.697</v>
      </c>
      <c r="P23" s="186">
        <f>IFERROR(INDEX(RemainingOnBoard_RAW!AL:AL,MATCH('IMO _2020_Dont Edit'!D23,RemainingOnBoard_RAW!B:B,0))," ")</f>
        <v>0</v>
      </c>
      <c r="Q23" s="186">
        <f>IFERROR(INDEX(RemainingOnBoard_RAW!AM:AM,MATCH('IMO _2020_Dont Edit'!D23,RemainingOnBoard_RAW!B:B,0))," ")</f>
        <v>835.52</v>
      </c>
      <c r="S23" s="188">
        <v>0.55000000000000004</v>
      </c>
      <c r="T23" s="188">
        <v>0.1</v>
      </c>
      <c r="U23" s="188">
        <v>0.15</v>
      </c>
      <c r="V23" s="188">
        <v>0.2</v>
      </c>
      <c r="X23" s="189">
        <f>INDEX(Intermediate!L:L,MATCH('IMO _2020_Dont Edit'!E23,Intermediate!B:B,0))</f>
        <v>2.9</v>
      </c>
      <c r="Y23" s="189">
        <f>INDEX(Intermediate!M:M,MATCH('IMO _2020_Dont Edit'!E23,Intermediate!B:B,0))</f>
        <v>10.199999999999999</v>
      </c>
      <c r="Z23" s="189">
        <f>INDEX(Intermediate!N:N,MATCH('IMO _2020_Dont Edit'!E23,Intermediate!B:B,0))</f>
        <v>14</v>
      </c>
      <c r="AA23" s="189">
        <f>INDEX(Intermediate!O:O,MATCH('IMO _2020_Dont Edit'!E23,Intermediate!B:B,0))</f>
        <v>16.5</v>
      </c>
      <c r="AB23" s="189">
        <f t="shared" si="0"/>
        <v>8.0150000000000006</v>
      </c>
      <c r="AC23" s="189">
        <f>IFERROR(INDEX('Monthly_Consumption _Trend'!R:R,MATCH('IMO _2020_Dont Edit'!D23,'Monthly_Consumption _Trend'!D:D,0))/30,"")</f>
        <v>3.407888888888889</v>
      </c>
      <c r="AD23" s="189">
        <f t="shared" si="3"/>
        <v>3.407888888888889</v>
      </c>
      <c r="AF23" s="190">
        <f t="shared" si="1"/>
        <v>0.30119260329651282</v>
      </c>
      <c r="AG23" s="190">
        <f t="shared" si="2"/>
        <v>0.69880739670348713</v>
      </c>
      <c r="AH23" s="190"/>
      <c r="AI23" s="190"/>
      <c r="AJ23" s="189">
        <f t="shared" si="4"/>
        <v>313.52577777777776</v>
      </c>
      <c r="AK23" s="189">
        <f t="shared" si="5"/>
        <v>207.88122222222222</v>
      </c>
      <c r="AL23" s="189">
        <f t="shared" si="6"/>
        <v>105.64455555555556</v>
      </c>
      <c r="AM23" s="189">
        <f t="shared" si="7"/>
        <v>51.118333333333332</v>
      </c>
      <c r="AN23" s="191">
        <v>4</v>
      </c>
      <c r="AO23" s="262" t="s">
        <v>816</v>
      </c>
      <c r="AP23" s="262" t="s">
        <v>817</v>
      </c>
      <c r="AQ23" s="262" t="s">
        <v>818</v>
      </c>
      <c r="AR23" s="267">
        <v>0.95</v>
      </c>
      <c r="AT23" s="189">
        <f t="shared" si="8"/>
        <v>105.64455555555556</v>
      </c>
      <c r="AU23" s="189">
        <f t="shared" si="9"/>
        <v>68.157777777777781</v>
      </c>
      <c r="AV23" s="189">
        <f t="shared" si="10"/>
        <v>51.118333333333332</v>
      </c>
      <c r="AW23" s="192" t="s">
        <v>529</v>
      </c>
      <c r="AY23" s="192" t="str">
        <f t="shared" si="11"/>
        <v>Okay</v>
      </c>
      <c r="AZ23" s="192" t="str">
        <f t="shared" si="12"/>
        <v>Okay</v>
      </c>
      <c r="BA23" s="192" t="str">
        <f t="shared" si="13"/>
        <v>Okay</v>
      </c>
      <c r="BC23" s="191">
        <f t="shared" si="14"/>
        <v>0</v>
      </c>
      <c r="BD23" s="191">
        <f t="shared" si="15"/>
        <v>0</v>
      </c>
      <c r="BE23" s="191">
        <f t="shared" si="16"/>
        <v>0</v>
      </c>
      <c r="BF23" s="184" t="str">
        <f>IF(ISTEXT('IMO 2020_Operator''s Comment'!BF23),'IMO 2020_Operator''s Comment'!BF23,"")</f>
        <v/>
      </c>
      <c r="BH23" s="245">
        <f>IF(ISNUMBER('IMO 2020_Operator''s Comment'!BH23),'IMO 2020_Operator''s Comment'!BH23,"")</f>
        <v>130</v>
      </c>
      <c r="BI23" s="245" t="str">
        <f>IF(ISTEXT('IMO 2020_Operator''s Comment'!BI23),'IMO 2020_Operator''s Comment'!BI23,"")</f>
        <v>Yes</v>
      </c>
      <c r="BJ23" s="245">
        <f>IF(ISNUMBER('IMO 2020_Operator''s Comment'!BJ23),'IMO 2020_Operator''s Comment'!BJ23,"")</f>
        <v>130</v>
      </c>
      <c r="BK23" s="245" t="str">
        <f>IF(ISTEXT('IMO 2020_Operator''s Comment'!BK23),'IMO 2020_Operator''s Comment'!BK23,"")</f>
        <v>Yes</v>
      </c>
      <c r="BL23" s="245">
        <f>IF(ISNUMBER('IMO 2020_Operator''s Comment'!BL23),'IMO 2020_Operator''s Comment'!BL23,"")</f>
        <v>110</v>
      </c>
      <c r="BM23" s="245" t="str">
        <f>IF(ISTEXT('IMO 2020_Operator''s Comment'!BM23),'IMO 2020_Operator''s Comment'!BM23,"")</f>
        <v>No</v>
      </c>
      <c r="BN23" s="245">
        <f>IF(ISNUMBER('IMO 2020_Operator''s Comment'!BN23),'IMO 2020_Operator''s Comment'!BN23,"")</f>
        <v>110</v>
      </c>
      <c r="BO23" s="245" t="str">
        <f>IF(ISTEXT('IMO 2020_Operator''s Comment'!BO23),'IMO 2020_Operator''s Comment'!BO23,"")</f>
        <v>Yes</v>
      </c>
      <c r="BP23" s="245" t="str">
        <f>IF(ISNUMBER('IMO 2020_Operator''s Comment'!BP23),'IMO 2020_Operator''s Comment'!BP23,"")</f>
        <v/>
      </c>
      <c r="BQ23" s="245" t="str">
        <f>IF(ISTEXT('IMO 2020_Operator''s Comment'!BQ23),'IMO 2020_Operator''s Comment'!BQ23,"")</f>
        <v/>
      </c>
      <c r="BR23" s="286"/>
      <c r="BS23" s="245">
        <f>IF(ISNUMBER('IMO 2020_Operator''s Comment'!BS23),'IMO 2020_Operator''s Comment'!BS23,"")</f>
        <v>23</v>
      </c>
      <c r="BT23" s="245" t="str">
        <f>IF(ISTEXT('IMO 2020_Operator''s Comment'!BT23),'IMO 2020_Operator''s Comment'!BT23,"")</f>
        <v>No</v>
      </c>
      <c r="BU23" s="245">
        <f>IF(ISNUMBER('IMO 2020_Operator''s Comment'!BU23),'IMO 2020_Operator''s Comment'!BU23,"")</f>
        <v>24</v>
      </c>
      <c r="BV23" s="245" t="str">
        <f>IF(ISTEXT('IMO 2020_Operator''s Comment'!BV23),'IMO 2020_Operator''s Comment'!BV23,"")</f>
        <v>No</v>
      </c>
      <c r="BX23" s="245">
        <f>IF(ISNUMBER('IMO 2020_Operator''s Comment'!BX23),'IMO 2020_Operator''s Comment'!BX23,"")</f>
        <v>21</v>
      </c>
      <c r="BY23" s="245" t="str">
        <f>IF(ISTEXT('IMO 2020_Operator''s Comment'!BY23),'IMO 2020_Operator''s Comment'!BY23,"")</f>
        <v>No</v>
      </c>
      <c r="BZ23" s="245">
        <f>IF(ISNUMBER('IMO 2020_Operator''s Comment'!BZ23),'IMO 2020_Operator''s Comment'!BZ23,"")</f>
        <v>18.5</v>
      </c>
      <c r="CA23" s="245" t="str">
        <f>IF(ISTEXT('IMO 2020_Operator''s Comment'!CA23),'IMO 2020_Operator''s Comment'!CA23,"")</f>
        <v>No</v>
      </c>
      <c r="CB23" s="245" t="str">
        <f>IF(ISNUMBER('IMO 2020_Operator''s Comment'!CB23),'IMO 2020_Operator''s Comment'!CB23,"")</f>
        <v/>
      </c>
      <c r="CC23" s="245" t="str">
        <f>IF(ISTEXT('IMO 2020_Operator''s Comment'!CC23),'IMO 2020_Operator''s Comment'!CC23,"")</f>
        <v/>
      </c>
    </row>
    <row r="24" spans="1:81" s="187" customFormat="1" ht="27" hidden="1" thickBot="1" x14ac:dyDescent="0.3">
      <c r="A24" s="246" t="str">
        <f>LEFT(RIGHT(INDEX([3]Intermediate!$U:$U,MATCH(E24,[3]Intermediate!$V:$V,0)),7),3)</f>
        <v>AAB</v>
      </c>
      <c r="B24" s="246" t="s">
        <v>523</v>
      </c>
      <c r="C24" s="183" t="s">
        <v>389</v>
      </c>
      <c r="D24" s="183">
        <v>9466738</v>
      </c>
      <c r="E24" s="184" t="s">
        <v>309</v>
      </c>
      <c r="F24" s="184"/>
      <c r="G24" s="236"/>
      <c r="H24" s="236">
        <v>43780.708333333336</v>
      </c>
      <c r="I24" s="186">
        <f>IFERROR(INDEX(RemainingOnBoard_RAW!V:V,MATCH('IMO _2020_Dont Edit'!D24,RemainingOnBoard_RAW!B:B,0))," ")</f>
        <v>0.56000000000000005</v>
      </c>
      <c r="J24" s="186">
        <f>IFERROR(INDEX(RemainingOnBoard_RAW!W:W,MATCH('IMO _2020_Dont Edit'!D24,RemainingOnBoard_RAW!B:B,0)),"")</f>
        <v>52.4</v>
      </c>
      <c r="K24" s="186">
        <f>IFERROR(INDEX(RemainingOnBoard_RAW!X:X,MATCH('IMO _2020_Dont Edit'!D24,RemainingOnBoard_RAW!B:B,0)),"")</f>
        <v>0</v>
      </c>
      <c r="L24" s="186">
        <f>IFERROR(INDEX(RemainingOnBoard_RAW!Y:Y,MATCH('IMO _2020_Dont Edit'!D24,RemainingOnBoard_RAW!B:B,0)),"")</f>
        <v>164.28</v>
      </c>
      <c r="M24" s="186"/>
      <c r="N24" s="186">
        <f>IFERROR(INDEX(RemainingOnBoard_RAW!AJ:AJ,MATCH('IMO _2020_Dont Edit'!D24,RemainingOnBoard_RAW!B:B,0))," ")</f>
        <v>759.81</v>
      </c>
      <c r="O24" s="186">
        <f>IFERROR(INDEX(RemainingOnBoard_RAW!AK:AK,MATCH('IMO _2020_Dont Edit'!D24,RemainingOnBoard_RAW!B:B,0))," ")</f>
        <v>789.89</v>
      </c>
      <c r="P24" s="186">
        <f>IFERROR(INDEX(RemainingOnBoard_RAW!AL:AL,MATCH('IMO _2020_Dont Edit'!D24,RemainingOnBoard_RAW!B:B,0))," ")</f>
        <v>0</v>
      </c>
      <c r="Q24" s="186">
        <f>IFERROR(INDEX(RemainingOnBoard_RAW!AM:AM,MATCH('IMO _2020_Dont Edit'!D24,RemainingOnBoard_RAW!B:B,0))," ")</f>
        <v>857.52</v>
      </c>
      <c r="S24" s="188">
        <v>0.55000000000000004</v>
      </c>
      <c r="T24" s="188">
        <v>0.1</v>
      </c>
      <c r="U24" s="188">
        <v>0.15</v>
      </c>
      <c r="V24" s="188">
        <v>0.2</v>
      </c>
      <c r="X24" s="189">
        <f>INDEX(Intermediate!L:L,MATCH('IMO _2020_Dont Edit'!E24,Intermediate!B:B,0))</f>
        <v>2.2000000000000002</v>
      </c>
      <c r="Y24" s="189">
        <f>INDEX(Intermediate!M:M,MATCH('IMO _2020_Dont Edit'!E24,Intermediate!B:B,0))</f>
        <v>9.5</v>
      </c>
      <c r="Z24" s="189">
        <f>INDEX(Intermediate!N:N,MATCH('IMO _2020_Dont Edit'!E24,Intermediate!B:B,0))</f>
        <v>12.6</v>
      </c>
      <c r="AA24" s="189">
        <f>INDEX(Intermediate!O:O,MATCH('IMO _2020_Dont Edit'!E24,Intermediate!B:B,0))</f>
        <v>15</v>
      </c>
      <c r="AB24" s="189">
        <f t="shared" si="0"/>
        <v>7.05</v>
      </c>
      <c r="AC24" s="189">
        <f>IFERROR(INDEX('Monthly_Consumption _Trend'!R:R,MATCH('IMO _2020_Dont Edit'!D24,'Monthly_Consumption _Trend'!D:D,0))/30,"")</f>
        <v>3.1658749999999998</v>
      </c>
      <c r="AD24" s="189">
        <f t="shared" si="3"/>
        <v>3.1658749999999998</v>
      </c>
      <c r="AF24" s="190">
        <f t="shared" si="1"/>
        <v>0.31563795581625276</v>
      </c>
      <c r="AG24" s="190">
        <f t="shared" si="2"/>
        <v>0.68436204418374724</v>
      </c>
      <c r="AH24" s="190"/>
      <c r="AI24" s="190"/>
      <c r="AJ24" s="189">
        <f t="shared" si="4"/>
        <v>291.26049999999998</v>
      </c>
      <c r="AK24" s="189">
        <f t="shared" si="5"/>
        <v>193.11837499999999</v>
      </c>
      <c r="AL24" s="189">
        <f t="shared" si="6"/>
        <v>98.142124999999993</v>
      </c>
      <c r="AM24" s="189">
        <f t="shared" si="7"/>
        <v>47.488124999999997</v>
      </c>
      <c r="AN24" s="191">
        <v>4</v>
      </c>
      <c r="AO24" s="262" t="s">
        <v>985</v>
      </c>
      <c r="AP24" s="262" t="s">
        <v>986</v>
      </c>
      <c r="AQ24" s="262" t="s">
        <v>814</v>
      </c>
      <c r="AR24" s="267">
        <v>0.95</v>
      </c>
      <c r="AT24" s="189">
        <f t="shared" si="8"/>
        <v>98.142124999999993</v>
      </c>
      <c r="AU24" s="189">
        <f t="shared" si="9"/>
        <v>63.317499999999995</v>
      </c>
      <c r="AV24" s="189">
        <f t="shared" si="10"/>
        <v>47.488124999999997</v>
      </c>
      <c r="AW24" s="192" t="s">
        <v>529</v>
      </c>
      <c r="AY24" s="192" t="str">
        <f t="shared" si="11"/>
        <v>Okay</v>
      </c>
      <c r="AZ24" s="192" t="str">
        <f t="shared" si="12"/>
        <v>Okay</v>
      </c>
      <c r="BA24" s="192" t="str">
        <f t="shared" si="13"/>
        <v>Okay</v>
      </c>
      <c r="BC24" s="191">
        <f t="shared" si="14"/>
        <v>0</v>
      </c>
      <c r="BD24" s="191">
        <f t="shared" si="15"/>
        <v>0</v>
      </c>
      <c r="BE24" s="191">
        <f t="shared" si="16"/>
        <v>0</v>
      </c>
      <c r="BF24" s="184" t="str">
        <f>IF(ISTEXT('IMO 2020_Operator''s Comment'!BF24),'IMO 2020_Operator''s Comment'!BF24,"")</f>
        <v/>
      </c>
      <c r="BH24" s="245">
        <f>IF(ISNUMBER('IMO 2020_Operator''s Comment'!BH24),'IMO 2020_Operator''s Comment'!BH24,"")</f>
        <v>138</v>
      </c>
      <c r="BI24" s="245" t="str">
        <f>IF(ISTEXT('IMO 2020_Operator''s Comment'!BI24),'IMO 2020_Operator''s Comment'!BI24,"")</f>
        <v>No</v>
      </c>
      <c r="BJ24" s="245">
        <f>IF(ISNUMBER('IMO 2020_Operator''s Comment'!BJ24),'IMO 2020_Operator''s Comment'!BJ24,"")</f>
        <v>126</v>
      </c>
      <c r="BK24" s="245" t="str">
        <f>IF(ISTEXT('IMO 2020_Operator''s Comment'!BK24),'IMO 2020_Operator''s Comment'!BK24,"")</f>
        <v>No</v>
      </c>
      <c r="BL24" s="245">
        <f>IF(ISNUMBER('IMO 2020_Operator''s Comment'!BL24),'IMO 2020_Operator''s Comment'!BL24,"")</f>
        <v>100</v>
      </c>
      <c r="BM24" s="245" t="str">
        <f>IF(ISTEXT('IMO 2020_Operator''s Comment'!BM24),'IMO 2020_Operator''s Comment'!BM24,"")</f>
        <v>No</v>
      </c>
      <c r="BN24" s="245">
        <f>IF(ISNUMBER('IMO 2020_Operator''s Comment'!BN24),'IMO 2020_Operator''s Comment'!BN24,"")</f>
        <v>97</v>
      </c>
      <c r="BO24" s="245" t="str">
        <f>IF(ISTEXT('IMO 2020_Operator''s Comment'!BO24),'IMO 2020_Operator''s Comment'!BO24,"")</f>
        <v>No</v>
      </c>
      <c r="BP24" s="245" t="str">
        <f>IF(ISNUMBER('IMO 2020_Operator''s Comment'!BP24),'IMO 2020_Operator''s Comment'!BP24,"")</f>
        <v/>
      </c>
      <c r="BQ24" s="245" t="str">
        <f>IF(ISTEXT('IMO 2020_Operator''s Comment'!BQ24),'IMO 2020_Operator''s Comment'!BQ24,"")</f>
        <v/>
      </c>
      <c r="BR24" s="286"/>
      <c r="BS24" s="245" t="str">
        <f>IF(ISNUMBER('IMO 2020_Operator''s Comment'!BS24),'IMO 2020_Operator''s Comment'!BS24,"")</f>
        <v/>
      </c>
      <c r="BT24" s="245" t="str">
        <f>IF(ISTEXT('IMO 2020_Operator''s Comment'!BT24),'IMO 2020_Operator''s Comment'!BT24,"")</f>
        <v/>
      </c>
      <c r="BU24" s="245" t="str">
        <f>IF(ISNUMBER('IMO 2020_Operator''s Comment'!BU24),'IMO 2020_Operator''s Comment'!BU24,"")</f>
        <v/>
      </c>
      <c r="BV24" s="245" t="str">
        <f>IF(ISTEXT('IMO 2020_Operator''s Comment'!BV24),'IMO 2020_Operator''s Comment'!BV24,"")</f>
        <v/>
      </c>
      <c r="BX24" s="245">
        <f>IF(ISNUMBER('IMO 2020_Operator''s Comment'!BX24),'IMO 2020_Operator''s Comment'!BX24,"")</f>
        <v>21</v>
      </c>
      <c r="BY24" s="245" t="str">
        <f>IF(ISTEXT('IMO 2020_Operator''s Comment'!BY24),'IMO 2020_Operator''s Comment'!BY24,"")</f>
        <v>No</v>
      </c>
      <c r="BZ24" s="245">
        <f>IF(ISNUMBER('IMO 2020_Operator''s Comment'!BZ24),'IMO 2020_Operator''s Comment'!BZ24,"")</f>
        <v>21</v>
      </c>
      <c r="CA24" s="245" t="str">
        <f>IF(ISTEXT('IMO 2020_Operator''s Comment'!CA24),'IMO 2020_Operator''s Comment'!CA24,"")</f>
        <v>No</v>
      </c>
      <c r="CB24" s="245" t="str">
        <f>IF(ISNUMBER('IMO 2020_Operator''s Comment'!CB24),'IMO 2020_Operator''s Comment'!CB24,"")</f>
        <v/>
      </c>
      <c r="CC24" s="245" t="str">
        <f>IF(ISTEXT('IMO 2020_Operator''s Comment'!CC24),'IMO 2020_Operator''s Comment'!CC24,"")</f>
        <v/>
      </c>
    </row>
    <row r="25" spans="1:81" s="187" customFormat="1" ht="27" hidden="1" thickBot="1" x14ac:dyDescent="0.3">
      <c r="A25" s="246" t="str">
        <f>LEFT(RIGHT(INDEX([3]Intermediate!$U:$U,MATCH(E25,[3]Intermediate!$V:$V,0)),7),3)</f>
        <v>AAB</v>
      </c>
      <c r="B25" s="246" t="s">
        <v>523</v>
      </c>
      <c r="C25" s="183" t="s">
        <v>389</v>
      </c>
      <c r="D25" s="183">
        <v>9466714</v>
      </c>
      <c r="E25" s="184" t="s">
        <v>307</v>
      </c>
      <c r="F25" s="184"/>
      <c r="G25" s="236"/>
      <c r="H25" s="236">
        <v>43780.258333333331</v>
      </c>
      <c r="I25" s="186">
        <f>IFERROR(INDEX(RemainingOnBoard_RAW!V:V,MATCH('IMO _2020_Dont Edit'!D25,RemainingOnBoard_RAW!B:B,0))," ")</f>
        <v>0</v>
      </c>
      <c r="J25" s="186">
        <f>IFERROR(INDEX(RemainingOnBoard_RAW!W:W,MATCH('IMO _2020_Dont Edit'!D25,RemainingOnBoard_RAW!B:B,0)),"")</f>
        <v>0</v>
      </c>
      <c r="K25" s="186">
        <f>IFERROR(INDEX(RemainingOnBoard_RAW!X:X,MATCH('IMO _2020_Dont Edit'!D25,RemainingOnBoard_RAW!B:B,0)),"")</f>
        <v>0</v>
      </c>
      <c r="L25" s="186">
        <f>IFERROR(INDEX(RemainingOnBoard_RAW!Y:Y,MATCH('IMO _2020_Dont Edit'!D25,RemainingOnBoard_RAW!B:B,0)),"")</f>
        <v>534.79999999999995</v>
      </c>
      <c r="M25" s="186"/>
      <c r="N25" s="186">
        <f>IFERROR(INDEX(RemainingOnBoard_RAW!AJ:AJ,MATCH('IMO _2020_Dont Edit'!D25,RemainingOnBoard_RAW!B:B,0))," ")</f>
        <v>348.62400000000002</v>
      </c>
      <c r="O25" s="186">
        <f>IFERROR(INDEX(RemainingOnBoard_RAW!AK:AK,MATCH('IMO _2020_Dont Edit'!D25,RemainingOnBoard_RAW!B:B,0))," ")</f>
        <v>109.992</v>
      </c>
      <c r="P25" s="186">
        <f>IFERROR(INDEX(RemainingOnBoard_RAW!AL:AL,MATCH('IMO _2020_Dont Edit'!D25,RemainingOnBoard_RAW!B:B,0))," ")</f>
        <v>0</v>
      </c>
      <c r="Q25" s="186">
        <f>IFERROR(INDEX(RemainingOnBoard_RAW!AM:AM,MATCH('IMO _2020_Dont Edit'!D25,RemainingOnBoard_RAW!B:B,0))," ")</f>
        <v>1452.2560000000001</v>
      </c>
      <c r="S25" s="188">
        <v>0.55000000000000004</v>
      </c>
      <c r="T25" s="188">
        <v>0.1</v>
      </c>
      <c r="U25" s="188">
        <v>0.15</v>
      </c>
      <c r="V25" s="188">
        <v>0.2</v>
      </c>
      <c r="X25" s="189">
        <f>INDEX(Intermediate!L:L,MATCH('IMO _2020_Dont Edit'!E25,Intermediate!B:B,0))</f>
        <v>2.4</v>
      </c>
      <c r="Y25" s="189">
        <f>INDEX(Intermediate!M:M,MATCH('IMO _2020_Dont Edit'!E25,Intermediate!B:B,0))</f>
        <v>9.5</v>
      </c>
      <c r="Z25" s="189">
        <f>INDEX(Intermediate!N:N,MATCH('IMO _2020_Dont Edit'!E25,Intermediate!B:B,0))</f>
        <v>14</v>
      </c>
      <c r="AA25" s="189">
        <f>INDEX(Intermediate!O:O,MATCH('IMO _2020_Dont Edit'!E25,Intermediate!B:B,0))</f>
        <v>16.899999999999999</v>
      </c>
      <c r="AB25" s="189">
        <f t="shared" ref="AB25:AB26" si="17">IFERROR(SUMPRODUCT(S25:V25,X25:AA25),"")</f>
        <v>7.75</v>
      </c>
      <c r="AC25" s="189">
        <f>IFERROR(INDEX('Monthly_Consumption _Trend'!R:R,MATCH('IMO _2020_Dont Edit'!D25,'Monthly_Consumption _Trend'!D:D,0))/30,"")</f>
        <v>2.9052000000000002</v>
      </c>
      <c r="AD25" s="189">
        <f t="shared" si="3"/>
        <v>2.9052000000000002</v>
      </c>
      <c r="AF25" s="190">
        <f t="shared" ref="AF25:AF26" si="18">IFERROR(N25/SUM(N25:Q25), "")</f>
        <v>0.18244236139312314</v>
      </c>
      <c r="AG25" s="190">
        <f t="shared" ref="AG25:AG26" si="19">IFERROR(1-AF25,"")</f>
        <v>0.8175576386068768</v>
      </c>
      <c r="AH25" s="190"/>
      <c r="AI25" s="190"/>
      <c r="AJ25" s="189">
        <f t="shared" si="4"/>
        <v>267.27840000000003</v>
      </c>
      <c r="AK25" s="189">
        <f t="shared" si="5"/>
        <v>177.21720000000002</v>
      </c>
      <c r="AL25" s="189">
        <f t="shared" si="6"/>
        <v>90.061200000000014</v>
      </c>
      <c r="AM25" s="189">
        <f t="shared" si="7"/>
        <v>43.578000000000003</v>
      </c>
      <c r="AN25" s="191">
        <v>5</v>
      </c>
      <c r="AO25" s="262" t="s">
        <v>983</v>
      </c>
      <c r="AP25" s="262" t="s">
        <v>984</v>
      </c>
      <c r="AQ25" s="262" t="s">
        <v>814</v>
      </c>
      <c r="AR25" s="267">
        <v>0.95</v>
      </c>
      <c r="AT25" s="189">
        <f t="shared" si="8"/>
        <v>90.061200000000014</v>
      </c>
      <c r="AU25" s="189">
        <f t="shared" si="9"/>
        <v>58.104000000000006</v>
      </c>
      <c r="AV25" s="189">
        <f t="shared" si="10"/>
        <v>43.578000000000003</v>
      </c>
      <c r="AW25" s="192" t="s">
        <v>529</v>
      </c>
      <c r="AY25" s="192" t="str">
        <f t="shared" ref="AY25:AY26" si="20">IFERROR(IF($I25+$K25-AT25&lt;0,"Okay", "High Stock"),"")</f>
        <v>Okay</v>
      </c>
      <c r="AZ25" s="192" t="str">
        <f t="shared" ref="AZ25:AZ26" si="21">IFERROR(IF($I25+$K25-AU25&lt;0,"Okay", "High Stock"),"")</f>
        <v>Okay</v>
      </c>
      <c r="BA25" s="192" t="str">
        <f t="shared" ref="BA25:BA26" si="22">IFERROR(IF($I25+$K25-AV25&lt;0,"Okay", "High Stock"),"")</f>
        <v>Okay</v>
      </c>
      <c r="BC25" s="191">
        <f t="shared" si="14"/>
        <v>0</v>
      </c>
      <c r="BD25" s="191">
        <f t="shared" si="15"/>
        <v>0</v>
      </c>
      <c r="BE25" s="191">
        <f t="shared" si="16"/>
        <v>0</v>
      </c>
      <c r="BF25" s="184" t="str">
        <f>IF(ISTEXT('IMO 2020_Operator''s Comment'!BF25),'IMO 2020_Operator''s Comment'!BF25,"")</f>
        <v/>
      </c>
      <c r="BH25" s="245">
        <f>IF(ISNUMBER('IMO 2020_Operator''s Comment'!BH25),'IMO 2020_Operator''s Comment'!BH25,"")</f>
        <v>126</v>
      </c>
      <c r="BI25" s="245" t="str">
        <f>IF(ISTEXT('IMO 2020_Operator''s Comment'!BI25),'IMO 2020_Operator''s Comment'!BI25,"")</f>
        <v>No</v>
      </c>
      <c r="BJ25" s="245">
        <f>IF(ISNUMBER('IMO 2020_Operator''s Comment'!BJ25),'IMO 2020_Operator''s Comment'!BJ25,"")</f>
        <v>116</v>
      </c>
      <c r="BK25" s="245" t="str">
        <f>IF(ISTEXT('IMO 2020_Operator''s Comment'!BK25),'IMO 2020_Operator''s Comment'!BK25,"")</f>
        <v>No</v>
      </c>
      <c r="BL25" s="245">
        <f>IF(ISNUMBER('IMO 2020_Operator''s Comment'!BL25),'IMO 2020_Operator''s Comment'!BL25,"")</f>
        <v>111</v>
      </c>
      <c r="BM25" s="245" t="str">
        <f>IF(ISTEXT('IMO 2020_Operator''s Comment'!BM25),'IMO 2020_Operator''s Comment'!BM25,"")</f>
        <v>No</v>
      </c>
      <c r="BN25" s="245">
        <f>IF(ISNUMBER('IMO 2020_Operator''s Comment'!BN25),'IMO 2020_Operator''s Comment'!BN25,"")</f>
        <v>111</v>
      </c>
      <c r="BO25" s="245" t="str">
        <f>IF(ISTEXT('IMO 2020_Operator''s Comment'!BO25),'IMO 2020_Operator''s Comment'!BO25,"")</f>
        <v>No</v>
      </c>
      <c r="BP25" s="245">
        <f>IF(ISNUMBER('IMO 2020_Operator''s Comment'!BP25),'IMO 2020_Operator''s Comment'!BP25,"")</f>
        <v>93</v>
      </c>
      <c r="BQ25" s="245" t="str">
        <f>IF(ISTEXT('IMO 2020_Operator''s Comment'!BQ25),'IMO 2020_Operator''s Comment'!BQ25,"")</f>
        <v>No</v>
      </c>
      <c r="BR25" s="286"/>
      <c r="BS25" s="245" t="str">
        <f>IF(ISNUMBER('IMO 2020_Operator''s Comment'!BS25),'IMO 2020_Operator''s Comment'!BS25,"")</f>
        <v/>
      </c>
      <c r="BT25" s="245" t="str">
        <f>IF(ISTEXT('IMO 2020_Operator''s Comment'!BT25),'IMO 2020_Operator''s Comment'!BT25,"")</f>
        <v/>
      </c>
      <c r="BU25" s="245" t="str">
        <f>IF(ISNUMBER('IMO 2020_Operator''s Comment'!BU25),'IMO 2020_Operator''s Comment'!BU25,"")</f>
        <v/>
      </c>
      <c r="BV25" s="245" t="str">
        <f>IF(ISTEXT('IMO 2020_Operator''s Comment'!BV25),'IMO 2020_Operator''s Comment'!BV25,"")</f>
        <v/>
      </c>
      <c r="BX25" s="245">
        <f>IF(ISNUMBER('IMO 2020_Operator''s Comment'!BX25),'IMO 2020_Operator''s Comment'!BX25,"")</f>
        <v>21</v>
      </c>
      <c r="BY25" s="245" t="str">
        <f>IF(ISTEXT('IMO 2020_Operator''s Comment'!BY25),'IMO 2020_Operator''s Comment'!BY25,"")</f>
        <v>No</v>
      </c>
      <c r="BZ25" s="245">
        <f>IF(ISNUMBER('IMO 2020_Operator''s Comment'!BZ25),'IMO 2020_Operator''s Comment'!BZ25,"")</f>
        <v>21</v>
      </c>
      <c r="CA25" s="245" t="str">
        <f>IF(ISTEXT('IMO 2020_Operator''s Comment'!CA25),'IMO 2020_Operator''s Comment'!CA25,"")</f>
        <v>No</v>
      </c>
      <c r="CB25" s="245" t="str">
        <f>IF(ISNUMBER('IMO 2020_Operator''s Comment'!CB25),'IMO 2020_Operator''s Comment'!CB25,"")</f>
        <v/>
      </c>
      <c r="CC25" s="245" t="str">
        <f>IF(ISTEXT('IMO 2020_Operator''s Comment'!CC25),'IMO 2020_Operator''s Comment'!CC25,"")</f>
        <v/>
      </c>
    </row>
    <row r="26" spans="1:81" s="187" customFormat="1" ht="27" hidden="1" thickBot="1" x14ac:dyDescent="0.3">
      <c r="A26" s="246" t="str">
        <f>LEFT(RIGHT(INDEX([3]Intermediate!$U:$U,MATCH(E26,[3]Intermediate!$V:$V,0)),7),3)</f>
        <v>AAB</v>
      </c>
      <c r="B26" s="246" t="s">
        <v>523</v>
      </c>
      <c r="C26" s="183" t="s">
        <v>389</v>
      </c>
      <c r="D26" s="183">
        <v>9466740</v>
      </c>
      <c r="E26" s="184" t="s">
        <v>305</v>
      </c>
      <c r="F26" s="184"/>
      <c r="G26" s="236"/>
      <c r="H26" s="236">
        <v>43779.5</v>
      </c>
      <c r="I26" s="186">
        <f>IFERROR(INDEX(RemainingOnBoard_RAW!V:V,MATCH('IMO _2020_Dont Edit'!D26,RemainingOnBoard_RAW!B:B,0))," ")</f>
        <v>21.41</v>
      </c>
      <c r="J26" s="186">
        <f>IFERROR(INDEX(RemainingOnBoard_RAW!W:W,MATCH('IMO _2020_Dont Edit'!D26,RemainingOnBoard_RAW!B:B,0)),"")</f>
        <v>198.94</v>
      </c>
      <c r="K26" s="186">
        <f>IFERROR(INDEX(RemainingOnBoard_RAW!X:X,MATCH('IMO _2020_Dont Edit'!D26,RemainingOnBoard_RAW!B:B,0)),"")</f>
        <v>0</v>
      </c>
      <c r="L26" s="186">
        <f>IFERROR(INDEX(RemainingOnBoard_RAW!Y:Y,MATCH('IMO _2020_Dont Edit'!D26,RemainingOnBoard_RAW!B:B,0)),"")</f>
        <v>68.959999999999994</v>
      </c>
      <c r="M26" s="186"/>
      <c r="N26" s="186">
        <f>IFERROR(INDEX(RemainingOnBoard_RAW!AJ:AJ,MATCH('IMO _2020_Dont Edit'!D26,RemainingOnBoard_RAW!B:B,0))," ")</f>
        <v>444.42</v>
      </c>
      <c r="O26" s="186">
        <f>IFERROR(INDEX(RemainingOnBoard_RAW!AK:AK,MATCH('IMO _2020_Dont Edit'!D26,RemainingOnBoard_RAW!B:B,0))," ")</f>
        <v>383.983</v>
      </c>
      <c r="P26" s="186">
        <f>IFERROR(INDEX(RemainingOnBoard_RAW!AL:AL,MATCH('IMO _2020_Dont Edit'!D26,RemainingOnBoard_RAW!B:B,0))," ")</f>
        <v>0</v>
      </c>
      <c r="Q26" s="186">
        <f>IFERROR(INDEX(RemainingOnBoard_RAW!AM:AM,MATCH('IMO _2020_Dont Edit'!D26,RemainingOnBoard_RAW!B:B,0))," ")</f>
        <v>622.61</v>
      </c>
      <c r="S26" s="188">
        <v>0.55000000000000004</v>
      </c>
      <c r="T26" s="188">
        <v>0.1</v>
      </c>
      <c r="U26" s="188">
        <v>0.15</v>
      </c>
      <c r="V26" s="188">
        <v>0.2</v>
      </c>
      <c r="X26" s="189">
        <f>INDEX(Intermediate!L:L,MATCH('IMO _2020_Dont Edit'!E26,Intermediate!B:B,0))</f>
        <v>2.9</v>
      </c>
      <c r="Y26" s="189">
        <f>INDEX(Intermediate!M:M,MATCH('IMO _2020_Dont Edit'!E26,Intermediate!B:B,0))</f>
        <v>10</v>
      </c>
      <c r="Z26" s="189">
        <f>INDEX(Intermediate!N:N,MATCH('IMO _2020_Dont Edit'!E26,Intermediate!B:B,0))</f>
        <v>13.1</v>
      </c>
      <c r="AA26" s="189">
        <f>INDEX(Intermediate!O:O,MATCH('IMO _2020_Dont Edit'!E26,Intermediate!B:B,0))</f>
        <v>15.4</v>
      </c>
      <c r="AB26" s="189">
        <f t="shared" si="17"/>
        <v>7.64</v>
      </c>
      <c r="AC26" s="189">
        <f>IFERROR(INDEX('Monthly_Consumption _Trend'!R:R,MATCH('IMO _2020_Dont Edit'!D26,'Monthly_Consumption _Trend'!D:D,0))/30,"")</f>
        <v>3.7035</v>
      </c>
      <c r="AD26" s="189">
        <f t="shared" si="3"/>
        <v>3.7035</v>
      </c>
      <c r="AF26" s="190">
        <f t="shared" si="18"/>
        <v>0.30628257637939843</v>
      </c>
      <c r="AG26" s="190">
        <f t="shared" si="19"/>
        <v>0.69371742362060163</v>
      </c>
      <c r="AH26" s="190"/>
      <c r="AI26" s="190"/>
      <c r="AJ26" s="189">
        <f t="shared" si="4"/>
        <v>340.72199999999998</v>
      </c>
      <c r="AK26" s="189">
        <f t="shared" si="5"/>
        <v>225.9135</v>
      </c>
      <c r="AL26" s="189">
        <f t="shared" si="6"/>
        <v>114.8085</v>
      </c>
      <c r="AM26" s="189">
        <f t="shared" si="7"/>
        <v>55.552500000000002</v>
      </c>
      <c r="AN26" s="191">
        <v>4</v>
      </c>
      <c r="AO26" s="262" t="s">
        <v>987</v>
      </c>
      <c r="AP26" s="262" t="s">
        <v>988</v>
      </c>
      <c r="AQ26" s="262" t="s">
        <v>814</v>
      </c>
      <c r="AR26" s="267">
        <v>0.95</v>
      </c>
      <c r="AT26" s="189">
        <f t="shared" si="8"/>
        <v>114.8085</v>
      </c>
      <c r="AU26" s="189">
        <f t="shared" si="9"/>
        <v>74.069999999999993</v>
      </c>
      <c r="AV26" s="189">
        <f t="shared" si="10"/>
        <v>55.552500000000002</v>
      </c>
      <c r="AW26" s="192" t="s">
        <v>529</v>
      </c>
      <c r="AY26" s="192" t="str">
        <f t="shared" si="20"/>
        <v>Okay</v>
      </c>
      <c r="AZ26" s="192" t="str">
        <f t="shared" si="21"/>
        <v>Okay</v>
      </c>
      <c r="BA26" s="192" t="str">
        <f t="shared" si="22"/>
        <v>Okay</v>
      </c>
      <c r="BC26" s="191">
        <f t="shared" si="14"/>
        <v>0</v>
      </c>
      <c r="BD26" s="191">
        <f t="shared" si="15"/>
        <v>0</v>
      </c>
      <c r="BE26" s="191">
        <f t="shared" si="16"/>
        <v>0</v>
      </c>
      <c r="BF26" s="184" t="str">
        <f>IF(ISTEXT('IMO 2020_Operator''s Comment'!BF26),'IMO 2020_Operator''s Comment'!BF26,"")</f>
        <v/>
      </c>
      <c r="BH26" s="245">
        <f>IF(ISNUMBER('IMO 2020_Operator''s Comment'!BH26),'IMO 2020_Operator''s Comment'!BH26,"")</f>
        <v>120</v>
      </c>
      <c r="BI26" s="245" t="str">
        <f>IF(ISTEXT('IMO 2020_Operator''s Comment'!BI26),'IMO 2020_Operator''s Comment'!BI26,"")</f>
        <v>No</v>
      </c>
      <c r="BJ26" s="245">
        <f>IF(ISNUMBER('IMO 2020_Operator''s Comment'!BJ26),'IMO 2020_Operator''s Comment'!BJ26,"")</f>
        <v>100</v>
      </c>
      <c r="BK26" s="245" t="str">
        <f>IF(ISTEXT('IMO 2020_Operator''s Comment'!BK26),'IMO 2020_Operator''s Comment'!BK26,"")</f>
        <v>No</v>
      </c>
      <c r="BL26" s="245">
        <f>IF(ISNUMBER('IMO 2020_Operator''s Comment'!BL26),'IMO 2020_Operator''s Comment'!BL26,"")</f>
        <v>100</v>
      </c>
      <c r="BM26" s="245" t="str">
        <f>IF(ISTEXT('IMO 2020_Operator''s Comment'!BM26),'IMO 2020_Operator''s Comment'!BM26,"")</f>
        <v>No</v>
      </c>
      <c r="BN26" s="245">
        <f>IF(ISNUMBER('IMO 2020_Operator''s Comment'!BN26),'IMO 2020_Operator''s Comment'!BN26,"")</f>
        <v>120</v>
      </c>
      <c r="BO26" s="245" t="str">
        <f>IF(ISTEXT('IMO 2020_Operator''s Comment'!BO26),'IMO 2020_Operator''s Comment'!BO26,"")</f>
        <v>No</v>
      </c>
      <c r="BP26" s="245" t="str">
        <f>IF(ISNUMBER('IMO 2020_Operator''s Comment'!BP26),'IMO 2020_Operator''s Comment'!BP26,"")</f>
        <v/>
      </c>
      <c r="BQ26" s="245" t="str">
        <f>IF(ISTEXT('IMO 2020_Operator''s Comment'!BQ26),'IMO 2020_Operator''s Comment'!BQ26,"")</f>
        <v/>
      </c>
      <c r="BR26" s="286"/>
      <c r="BS26" s="245" t="str">
        <f>IF(ISNUMBER('IMO 2020_Operator''s Comment'!BS26),'IMO 2020_Operator''s Comment'!BS26,"")</f>
        <v/>
      </c>
      <c r="BT26" s="245" t="str">
        <f>IF(ISTEXT('IMO 2020_Operator''s Comment'!BT26),'IMO 2020_Operator''s Comment'!BT26,"")</f>
        <v/>
      </c>
      <c r="BU26" s="245" t="str">
        <f>IF(ISNUMBER('IMO 2020_Operator''s Comment'!BU26),'IMO 2020_Operator''s Comment'!BU26,"")</f>
        <v/>
      </c>
      <c r="BV26" s="245" t="str">
        <f>IF(ISTEXT('IMO 2020_Operator''s Comment'!BV26),'IMO 2020_Operator''s Comment'!BV26,"")</f>
        <v/>
      </c>
      <c r="BX26" s="245">
        <f>IF(ISNUMBER('IMO 2020_Operator''s Comment'!BX26),'IMO 2020_Operator''s Comment'!BX26,"")</f>
        <v>21</v>
      </c>
      <c r="BY26" s="245" t="str">
        <f>IF(ISTEXT('IMO 2020_Operator''s Comment'!BY26),'IMO 2020_Operator''s Comment'!BY26,"")</f>
        <v>No</v>
      </c>
      <c r="BZ26" s="245">
        <f>IF(ISNUMBER('IMO 2020_Operator''s Comment'!BZ26),'IMO 2020_Operator''s Comment'!BZ26,"")</f>
        <v>21</v>
      </c>
      <c r="CA26" s="245" t="str">
        <f>IF(ISTEXT('IMO 2020_Operator''s Comment'!CA26),'IMO 2020_Operator''s Comment'!CA26,"")</f>
        <v>No</v>
      </c>
      <c r="CB26" s="245" t="str">
        <f>IF(ISNUMBER('IMO 2020_Operator''s Comment'!CB26),'IMO 2020_Operator''s Comment'!CB26,"")</f>
        <v/>
      </c>
      <c r="CC26" s="245" t="str">
        <f>IF(ISTEXT('IMO 2020_Operator''s Comment'!CC26),'IMO 2020_Operator''s Comment'!CC26,"")</f>
        <v/>
      </c>
    </row>
    <row r="27" spans="1:81" s="187" customFormat="1" ht="15.75" hidden="1" thickBot="1" x14ac:dyDescent="0.3">
      <c r="A27" s="246" t="str">
        <f>LEFT(RIGHT(INDEX([3]Intermediate!$U:$U,MATCH(E27,[3]Intermediate!$V:$V,0)),7),3)</f>
        <v>AAL</v>
      </c>
      <c r="B27" s="246" t="s">
        <v>523</v>
      </c>
      <c r="C27" s="183" t="s">
        <v>385</v>
      </c>
      <c r="D27" s="183">
        <v>9382504</v>
      </c>
      <c r="E27" s="184" t="s">
        <v>217</v>
      </c>
      <c r="F27" s="184"/>
      <c r="G27" s="236"/>
      <c r="H27" s="236">
        <v>43780.695833333331</v>
      </c>
      <c r="I27" s="186">
        <f>IFERROR(INDEX(RemainingOnBoard_RAW!V:V,MATCH('IMO _2020_Dont Edit'!D27,RemainingOnBoard_RAW!B:B,0))," ")</f>
        <v>31.11</v>
      </c>
      <c r="J27" s="186">
        <f>IFERROR(INDEX(RemainingOnBoard_RAW!W:W,MATCH('IMO _2020_Dont Edit'!D27,RemainingOnBoard_RAW!B:B,0)),"")</f>
        <v>53.79</v>
      </c>
      <c r="K27" s="186">
        <f>IFERROR(INDEX(RemainingOnBoard_RAW!X:X,MATCH('IMO _2020_Dont Edit'!D27,RemainingOnBoard_RAW!B:B,0)),"")</f>
        <v>0</v>
      </c>
      <c r="L27" s="186">
        <f>IFERROR(INDEX(RemainingOnBoard_RAW!Y:Y,MATCH('IMO _2020_Dont Edit'!D27,RemainingOnBoard_RAW!B:B,0)),"")</f>
        <v>22.42</v>
      </c>
      <c r="M27" s="186"/>
      <c r="N27" s="186">
        <f>IFERROR(INDEX(RemainingOnBoard_RAW!AJ:AJ,MATCH('IMO _2020_Dont Edit'!D27,RemainingOnBoard_RAW!B:B,0))," ")</f>
        <v>71.38</v>
      </c>
      <c r="O27" s="186">
        <f>IFERROR(INDEX(RemainingOnBoard_RAW!AK:AK,MATCH('IMO _2020_Dont Edit'!D27,RemainingOnBoard_RAW!B:B,0))," ")</f>
        <v>1743.09</v>
      </c>
      <c r="P27" s="186">
        <f>IFERROR(INDEX(RemainingOnBoard_RAW!AL:AL,MATCH('IMO _2020_Dont Edit'!D27,RemainingOnBoard_RAW!B:B,0))," ")</f>
        <v>0</v>
      </c>
      <c r="Q27" s="186">
        <f>IFERROR(INDEX(RemainingOnBoard_RAW!AM:AM,MATCH('IMO _2020_Dont Edit'!D27,RemainingOnBoard_RAW!B:B,0))," ")</f>
        <v>384.64</v>
      </c>
      <c r="S27" s="188">
        <v>0.55000000000000004</v>
      </c>
      <c r="T27" s="188">
        <v>0.1</v>
      </c>
      <c r="U27" s="188">
        <v>0.15</v>
      </c>
      <c r="V27" s="188">
        <v>0.2</v>
      </c>
      <c r="X27" s="189">
        <f>INDEX(Intermediate!L:L,MATCH('IMO _2020_Dont Edit'!E27,Intermediate!B:B,0))</f>
        <v>3.1</v>
      </c>
      <c r="Y27" s="189">
        <f>INDEX(Intermediate!M:M,MATCH('IMO _2020_Dont Edit'!E27,Intermediate!B:B,0))</f>
        <v>10.3</v>
      </c>
      <c r="Z27" s="189">
        <f>INDEX(Intermediate!N:N,MATCH('IMO _2020_Dont Edit'!E27,Intermediate!B:B,0))</f>
        <v>13.8</v>
      </c>
      <c r="AA27" s="189">
        <f>INDEX(Intermediate!O:O,MATCH('IMO _2020_Dont Edit'!E27,Intermediate!B:B,0))</f>
        <v>16.3</v>
      </c>
      <c r="AB27" s="189">
        <f t="shared" si="0"/>
        <v>8.0649999999999995</v>
      </c>
      <c r="AC27" s="189">
        <f>IFERROR(INDEX('Monthly_Consumption _Trend'!R:R,MATCH('IMO _2020_Dont Edit'!D27,'Monthly_Consumption _Trend'!D:D,0))/30,"")</f>
        <v>0.71250000000000002</v>
      </c>
      <c r="AD27" s="189">
        <f t="shared" si="3"/>
        <v>0.71250000000000002</v>
      </c>
      <c r="AF27" s="190">
        <f t="shared" si="1"/>
        <v>3.2458585518687105E-2</v>
      </c>
      <c r="AG27" s="190">
        <f t="shared" si="2"/>
        <v>0.96754141448131292</v>
      </c>
      <c r="AH27" s="190"/>
      <c r="AI27" s="190"/>
      <c r="AJ27" s="189">
        <f t="shared" si="4"/>
        <v>65.55</v>
      </c>
      <c r="AK27" s="189">
        <f t="shared" si="5"/>
        <v>43.462499999999999</v>
      </c>
      <c r="AL27" s="189">
        <f t="shared" si="6"/>
        <v>22.087500000000002</v>
      </c>
      <c r="AM27" s="189">
        <f t="shared" si="7"/>
        <v>10.6875</v>
      </c>
      <c r="AN27" s="191">
        <v>3</v>
      </c>
      <c r="AO27" s="262" t="s">
        <v>835</v>
      </c>
      <c r="AP27" s="262" t="s">
        <v>836</v>
      </c>
      <c r="AQ27" s="262" t="s">
        <v>837</v>
      </c>
      <c r="AR27" s="267">
        <v>0.9</v>
      </c>
      <c r="AT27" s="189">
        <f t="shared" si="8"/>
        <v>22.087500000000002</v>
      </c>
      <c r="AU27" s="189">
        <f t="shared" si="9"/>
        <v>14.25</v>
      </c>
      <c r="AV27" s="189">
        <f t="shared" si="10"/>
        <v>10.6875</v>
      </c>
      <c r="AW27" s="192" t="s">
        <v>529</v>
      </c>
      <c r="AY27" s="192" t="str">
        <f t="shared" ref="AY27:AY91" si="23">IFERROR(IF($I27+$K27-AT27&lt;0,"Okay", "High Stock"),"")</f>
        <v>High Stock</v>
      </c>
      <c r="AZ27" s="192" t="str">
        <f t="shared" ref="AZ27:AZ91" si="24">IFERROR(IF($I27+$K27-AU27&lt;0,"Okay", "High Stock"),"")</f>
        <v>High Stock</v>
      </c>
      <c r="BA27" s="192" t="str">
        <f t="shared" ref="BA27:BA91" si="25">IFERROR(IF($I27+$K27-AV27&lt;0,"Okay", "High Stock"),"")</f>
        <v>High Stock</v>
      </c>
      <c r="BC27" s="191">
        <f t="shared" si="14"/>
        <v>9.0224999999999973</v>
      </c>
      <c r="BD27" s="191">
        <f t="shared" si="15"/>
        <v>16.86</v>
      </c>
      <c r="BE27" s="191">
        <f t="shared" si="16"/>
        <v>20.422499999999999</v>
      </c>
      <c r="BF27" s="184" t="str">
        <f>IF(ISTEXT('IMO 2020_Operator''s Comment'!BF27),'IMO 2020_Operator''s Comment'!BF27,"")</f>
        <v>Trading Irish Sea</v>
      </c>
      <c r="BH27" s="245">
        <f>IF(ISNUMBER('IMO 2020_Operator''s Comment'!BH27),'IMO 2020_Operator''s Comment'!BH27,"")</f>
        <v>218</v>
      </c>
      <c r="BI27" s="245" t="str">
        <f>IF(ISTEXT('IMO 2020_Operator''s Comment'!BI27),'IMO 2020_Operator''s Comment'!BI27,"")</f>
        <v>No</v>
      </c>
      <c r="BJ27" s="245">
        <f>IF(ISNUMBER('IMO 2020_Operator''s Comment'!BJ27),'IMO 2020_Operator''s Comment'!BJ27,"")</f>
        <v>92</v>
      </c>
      <c r="BK27" s="245" t="str">
        <f>IF(ISTEXT('IMO 2020_Operator''s Comment'!BK27),'IMO 2020_Operator''s Comment'!BK27,"")</f>
        <v>No</v>
      </c>
      <c r="BL27" s="245">
        <f>IF(ISNUMBER('IMO 2020_Operator''s Comment'!BL27),'IMO 2020_Operator''s Comment'!BL27,"")</f>
        <v>74</v>
      </c>
      <c r="BM27" s="245" t="str">
        <f>IF(ISTEXT('IMO 2020_Operator''s Comment'!BM27),'IMO 2020_Operator''s Comment'!BM27,"")</f>
        <v>No</v>
      </c>
      <c r="BN27" s="245" t="str">
        <f>IF(ISNUMBER('IMO 2020_Operator''s Comment'!BN27),'IMO 2020_Operator''s Comment'!BN27,"")</f>
        <v/>
      </c>
      <c r="BO27" s="245" t="str">
        <f>IF(ISTEXT('IMO 2020_Operator''s Comment'!BO27),'IMO 2020_Operator''s Comment'!BO27,"")</f>
        <v/>
      </c>
      <c r="BP27" s="245" t="str">
        <f>IF(ISNUMBER('IMO 2020_Operator''s Comment'!BP27),'IMO 2020_Operator''s Comment'!BP27,"")</f>
        <v/>
      </c>
      <c r="BQ27" s="245" t="str">
        <f>IF(ISTEXT('IMO 2020_Operator''s Comment'!BQ27),'IMO 2020_Operator''s Comment'!BQ27,"")</f>
        <v/>
      </c>
      <c r="BR27" s="286"/>
      <c r="BS27" s="245">
        <f>IF(ISNUMBER('IMO 2020_Operator''s Comment'!BS27),'IMO 2020_Operator''s Comment'!BS27,"")</f>
        <v>28</v>
      </c>
      <c r="BT27" s="245" t="str">
        <f>IF(ISTEXT('IMO 2020_Operator''s Comment'!BT27),'IMO 2020_Operator''s Comment'!BT27,"")</f>
        <v>No</v>
      </c>
      <c r="BU27" s="245">
        <f>IF(ISNUMBER('IMO 2020_Operator''s Comment'!BU27),'IMO 2020_Operator''s Comment'!BU27,"")</f>
        <v>24</v>
      </c>
      <c r="BV27" s="245" t="str">
        <f>IF(ISTEXT('IMO 2020_Operator''s Comment'!BV27),'IMO 2020_Operator''s Comment'!BV27,"")</f>
        <v>No</v>
      </c>
      <c r="BX27" s="245">
        <f>IF(ISNUMBER('IMO 2020_Operator''s Comment'!BX27),'IMO 2020_Operator''s Comment'!BX27,"")</f>
        <v>18</v>
      </c>
      <c r="BY27" s="245" t="str">
        <f>IF(ISTEXT('IMO 2020_Operator''s Comment'!BY27),'IMO 2020_Operator''s Comment'!BY27,"")</f>
        <v>No</v>
      </c>
      <c r="BZ27" s="245">
        <f>IF(ISNUMBER('IMO 2020_Operator''s Comment'!BZ27),'IMO 2020_Operator''s Comment'!BZ27,"")</f>
        <v>18</v>
      </c>
      <c r="CA27" s="245" t="str">
        <f>IF(ISTEXT('IMO 2020_Operator''s Comment'!CA27),'IMO 2020_Operator''s Comment'!CA27,"")</f>
        <v>No</v>
      </c>
      <c r="CB27" s="245" t="str">
        <f>IF(ISNUMBER('IMO 2020_Operator''s Comment'!CB27),'IMO 2020_Operator''s Comment'!CB27,"")</f>
        <v/>
      </c>
      <c r="CC27" s="245" t="str">
        <f>IF(ISTEXT('IMO 2020_Operator''s Comment'!CC27),'IMO 2020_Operator''s Comment'!CC27,"")</f>
        <v/>
      </c>
    </row>
    <row r="28" spans="1:81" s="187" customFormat="1" ht="15.75" hidden="1" thickBot="1" x14ac:dyDescent="0.3">
      <c r="A28" s="246" t="str">
        <f>LEFT(RIGHT(INDEX([3]Intermediate!$U:$U,MATCH(E28,[3]Intermediate!$V:$V,0)),7),3)</f>
        <v>JLN</v>
      </c>
      <c r="B28" s="246" t="s">
        <v>523</v>
      </c>
      <c r="C28" s="183" t="s">
        <v>391</v>
      </c>
      <c r="D28" s="183">
        <v>9473925</v>
      </c>
      <c r="E28" s="184" t="s">
        <v>316</v>
      </c>
      <c r="F28" s="184"/>
      <c r="G28" s="236"/>
      <c r="H28" s="236">
        <v>43780.5</v>
      </c>
      <c r="I28" s="186">
        <f>IFERROR(INDEX(RemainingOnBoard_RAW!V:V,MATCH('IMO _2020_Dont Edit'!D28,RemainingOnBoard_RAW!B:B,0))," ")</f>
        <v>106.6</v>
      </c>
      <c r="J28" s="186">
        <f>IFERROR(INDEX(RemainingOnBoard_RAW!W:W,MATCH('IMO _2020_Dont Edit'!D28,RemainingOnBoard_RAW!B:B,0)),"")</f>
        <v>0</v>
      </c>
      <c r="K28" s="186">
        <f>IFERROR(INDEX(RemainingOnBoard_RAW!X:X,MATCH('IMO _2020_Dont Edit'!D28,RemainingOnBoard_RAW!B:B,0)),"")</f>
        <v>0</v>
      </c>
      <c r="L28" s="186">
        <f>IFERROR(INDEX(RemainingOnBoard_RAW!Y:Y,MATCH('IMO _2020_Dont Edit'!D28,RemainingOnBoard_RAW!B:B,0)),"")</f>
        <v>69.900000000000006</v>
      </c>
      <c r="M28" s="186"/>
      <c r="N28" s="186">
        <f>IFERROR(INDEX(RemainingOnBoard_RAW!AJ:AJ,MATCH('IMO _2020_Dont Edit'!D28,RemainingOnBoard_RAW!B:B,0))," ")</f>
        <v>954.1</v>
      </c>
      <c r="O28" s="186">
        <f>IFERROR(INDEX(RemainingOnBoard_RAW!AK:AK,MATCH('IMO _2020_Dont Edit'!D28,RemainingOnBoard_RAW!B:B,0))," ")</f>
        <v>0</v>
      </c>
      <c r="P28" s="186">
        <f>IFERROR(INDEX(RemainingOnBoard_RAW!AL:AL,MATCH('IMO _2020_Dont Edit'!D28,RemainingOnBoard_RAW!B:B,0))," ")</f>
        <v>9.6</v>
      </c>
      <c r="Q28" s="186">
        <f>IFERROR(INDEX(RemainingOnBoard_RAW!AM:AM,MATCH('IMO _2020_Dont Edit'!D28,RemainingOnBoard_RAW!B:B,0))," ")</f>
        <v>66.459999999999994</v>
      </c>
      <c r="S28" s="188">
        <v>0.55000000000000004</v>
      </c>
      <c r="T28" s="188">
        <v>0.1</v>
      </c>
      <c r="U28" s="188">
        <v>0.15</v>
      </c>
      <c r="V28" s="188">
        <v>0.2</v>
      </c>
      <c r="X28" s="189">
        <f>INDEX(Intermediate!L:L,MATCH('IMO _2020_Dont Edit'!E28,Intermediate!B:B,0))</f>
        <v>3.2</v>
      </c>
      <c r="Y28" s="189">
        <f>INDEX(Intermediate!M:M,MATCH('IMO _2020_Dont Edit'!E28,Intermediate!B:B,0))</f>
        <v>10.1</v>
      </c>
      <c r="Z28" s="189">
        <f>INDEX(Intermediate!N:N,MATCH('IMO _2020_Dont Edit'!E28,Intermediate!B:B,0))</f>
        <v>17.2</v>
      </c>
      <c r="AA28" s="189">
        <f>INDEX(Intermediate!O:O,MATCH('IMO _2020_Dont Edit'!E28,Intermediate!B:B,0))</f>
        <v>21.2</v>
      </c>
      <c r="AB28" s="189">
        <f t="shared" si="0"/>
        <v>9.59</v>
      </c>
      <c r="AC28" s="189">
        <f>IFERROR(INDEX('Monthly_Consumption _Trend'!R:R,MATCH('IMO _2020_Dont Edit'!D28,'Monthly_Consumption _Trend'!D:D,0))/30,"")</f>
        <v>10.282222222222222</v>
      </c>
      <c r="AD28" s="189">
        <f t="shared" si="3"/>
        <v>9.59</v>
      </c>
      <c r="AF28" s="190">
        <f t="shared" si="1"/>
        <v>0.92616680903937243</v>
      </c>
      <c r="AG28" s="190">
        <f t="shared" si="2"/>
        <v>7.383319096062757E-2</v>
      </c>
      <c r="AH28" s="190"/>
      <c r="AI28" s="190"/>
      <c r="AJ28" s="189">
        <f t="shared" si="4"/>
        <v>882.28</v>
      </c>
      <c r="AK28" s="189">
        <f t="shared" si="5"/>
        <v>584.99</v>
      </c>
      <c r="AL28" s="189">
        <f t="shared" si="6"/>
        <v>297.29000000000002</v>
      </c>
      <c r="AM28" s="189">
        <f t="shared" si="7"/>
        <v>143.85</v>
      </c>
      <c r="AN28" s="191">
        <v>3</v>
      </c>
      <c r="AO28" s="262" t="s">
        <v>838</v>
      </c>
      <c r="AP28" s="262" t="s">
        <v>839</v>
      </c>
      <c r="AQ28" s="262" t="s">
        <v>840</v>
      </c>
      <c r="AR28" s="267">
        <v>0.95</v>
      </c>
      <c r="AT28" s="189">
        <f t="shared" si="8"/>
        <v>297.29000000000002</v>
      </c>
      <c r="AU28" s="189">
        <f t="shared" si="9"/>
        <v>191.8</v>
      </c>
      <c r="AV28" s="189">
        <f t="shared" si="10"/>
        <v>143.85</v>
      </c>
      <c r="AW28" s="192" t="s">
        <v>529</v>
      </c>
      <c r="AY28" s="192" t="str">
        <f t="shared" si="23"/>
        <v>Okay</v>
      </c>
      <c r="AZ28" s="192" t="str">
        <f t="shared" si="24"/>
        <v>Okay</v>
      </c>
      <c r="BA28" s="192" t="str">
        <f t="shared" si="25"/>
        <v>Okay</v>
      </c>
      <c r="BC28" s="191">
        <f t="shared" si="14"/>
        <v>0</v>
      </c>
      <c r="BD28" s="191">
        <f t="shared" si="15"/>
        <v>0</v>
      </c>
      <c r="BE28" s="191">
        <f t="shared" si="16"/>
        <v>0</v>
      </c>
      <c r="BF28" s="184" t="str">
        <f>IF(ISTEXT('IMO 2020_Operator''s Comment'!BF28),'IMO 2020_Operator''s Comment'!BF28,"")</f>
        <v xml:space="preserve">Red flag </v>
      </c>
      <c r="BH28" s="245">
        <f>IF(ISNUMBER('IMO 2020_Operator''s Comment'!BH28),'IMO 2020_Operator''s Comment'!BH28,"")</f>
        <v>320</v>
      </c>
      <c r="BI28" s="245" t="str">
        <f>IF(ISTEXT('IMO 2020_Operator''s Comment'!BI28),'IMO 2020_Operator''s Comment'!BI28,"")</f>
        <v>No</v>
      </c>
      <c r="BJ28" s="245">
        <f>IF(ISNUMBER('IMO 2020_Operator''s Comment'!BJ28),'IMO 2020_Operator''s Comment'!BJ28,"")</f>
        <v>360</v>
      </c>
      <c r="BK28" s="245" t="str">
        <f>IF(ISTEXT('IMO 2020_Operator''s Comment'!BK28),'IMO 2020_Operator''s Comment'!BK28,"")</f>
        <v>No</v>
      </c>
      <c r="BL28" s="245">
        <f>IF(ISNUMBER('IMO 2020_Operator''s Comment'!BL28),'IMO 2020_Operator''s Comment'!BL28,"")</f>
        <v>60</v>
      </c>
      <c r="BM28" s="245" t="str">
        <f>IF(ISTEXT('IMO 2020_Operator''s Comment'!BM28),'IMO 2020_Operator''s Comment'!BM28,"")</f>
        <v>No</v>
      </c>
      <c r="BN28" s="245" t="str">
        <f>IF(ISNUMBER('IMO 2020_Operator''s Comment'!BN28),'IMO 2020_Operator''s Comment'!BN28,"")</f>
        <v/>
      </c>
      <c r="BO28" s="245" t="str">
        <f>IF(ISTEXT('IMO 2020_Operator''s Comment'!BO28),'IMO 2020_Operator''s Comment'!BO28,"")</f>
        <v/>
      </c>
      <c r="BP28" s="245" t="str">
        <f>IF(ISNUMBER('IMO 2020_Operator''s Comment'!BP28),'IMO 2020_Operator''s Comment'!BP28,"")</f>
        <v/>
      </c>
      <c r="BQ28" s="245" t="str">
        <f>IF(ISTEXT('IMO 2020_Operator''s Comment'!BQ28),'IMO 2020_Operator''s Comment'!BQ28,"")</f>
        <v/>
      </c>
      <c r="BR28" s="286"/>
      <c r="BS28" s="245">
        <f>IF(ISNUMBER('IMO 2020_Operator''s Comment'!BS28),'IMO 2020_Operator''s Comment'!BS28,"")</f>
        <v>18.600000000000001</v>
      </c>
      <c r="BT28" s="245" t="str">
        <f>IF(ISTEXT('IMO 2020_Operator''s Comment'!BT28),'IMO 2020_Operator''s Comment'!BT28,"")</f>
        <v>No</v>
      </c>
      <c r="BU28" s="245">
        <f>IF(ISNUMBER('IMO 2020_Operator''s Comment'!BU28),'IMO 2020_Operator''s Comment'!BU28,"")</f>
        <v>18.3</v>
      </c>
      <c r="BV28" s="245" t="str">
        <f>IF(ISTEXT('IMO 2020_Operator''s Comment'!BV28),'IMO 2020_Operator''s Comment'!BV28,"")</f>
        <v>No</v>
      </c>
      <c r="BX28" s="245">
        <f>IF(ISNUMBER('IMO 2020_Operator''s Comment'!BX28),'IMO 2020_Operator''s Comment'!BX28,"")</f>
        <v>8.5</v>
      </c>
      <c r="BY28" s="245" t="str">
        <f>IF(ISTEXT('IMO 2020_Operator''s Comment'!BY28),'IMO 2020_Operator''s Comment'!BY28,"")</f>
        <v>No</v>
      </c>
      <c r="BZ28" s="245">
        <f>IF(ISNUMBER('IMO 2020_Operator''s Comment'!BZ28),'IMO 2020_Operator''s Comment'!BZ28,"")</f>
        <v>18.3</v>
      </c>
      <c r="CA28" s="245" t="str">
        <f>IF(ISTEXT('IMO 2020_Operator''s Comment'!CA28),'IMO 2020_Operator''s Comment'!CA28,"")</f>
        <v>No</v>
      </c>
      <c r="CB28" s="245" t="str">
        <f>IF(ISNUMBER('IMO 2020_Operator''s Comment'!CB28),'IMO 2020_Operator''s Comment'!CB28,"")</f>
        <v/>
      </c>
      <c r="CC28" s="245" t="str">
        <f>IF(ISTEXT('IMO 2020_Operator''s Comment'!CC28),'IMO 2020_Operator''s Comment'!CC28,"")</f>
        <v/>
      </c>
    </row>
    <row r="29" spans="1:81" s="187" customFormat="1" ht="27" hidden="1" thickBot="1" x14ac:dyDescent="0.3">
      <c r="A29" s="246" t="str">
        <f>LEFT(RIGHT(INDEX([3]Intermediate!$U:$U,MATCH(E29,[3]Intermediate!$V:$V,0)),7),3)</f>
        <v>AAL</v>
      </c>
      <c r="B29" s="246" t="s">
        <v>523</v>
      </c>
      <c r="C29" s="183" t="s">
        <v>551</v>
      </c>
      <c r="D29" s="183">
        <v>9553397</v>
      </c>
      <c r="E29" s="184" t="s">
        <v>545</v>
      </c>
      <c r="F29" s="184"/>
      <c r="G29" s="236"/>
      <c r="H29" s="236">
        <v>43780.5</v>
      </c>
      <c r="I29" s="186">
        <f>IFERROR(INDEX(RemainingOnBoard_RAW!V:V,MATCH('IMO _2020_Dont Edit'!D29,RemainingOnBoard_RAW!B:B,0))," ")</f>
        <v>0</v>
      </c>
      <c r="J29" s="186">
        <f>IFERROR(INDEX(RemainingOnBoard_RAW!W:W,MATCH('IMO _2020_Dont Edit'!D29,RemainingOnBoard_RAW!B:B,0)),"")</f>
        <v>340.8</v>
      </c>
      <c r="K29" s="186">
        <f>IFERROR(INDEX(RemainingOnBoard_RAW!X:X,MATCH('IMO _2020_Dont Edit'!D29,RemainingOnBoard_RAW!B:B,0)),"")</f>
        <v>0</v>
      </c>
      <c r="L29" s="186">
        <f>IFERROR(INDEX(RemainingOnBoard_RAW!Y:Y,MATCH('IMO _2020_Dont Edit'!D29,RemainingOnBoard_RAW!B:B,0)),"")</f>
        <v>74.2</v>
      </c>
      <c r="M29" s="186"/>
      <c r="N29" s="186">
        <f>IFERROR(INDEX(RemainingOnBoard_RAW!AJ:AJ,MATCH('IMO _2020_Dont Edit'!D29,RemainingOnBoard_RAW!B:B,0))," ")</f>
        <v>689.5</v>
      </c>
      <c r="O29" s="186">
        <f>IFERROR(INDEX(RemainingOnBoard_RAW!AK:AK,MATCH('IMO _2020_Dont Edit'!D29,RemainingOnBoard_RAW!B:B,0))," ")</f>
        <v>130.9</v>
      </c>
      <c r="P29" s="186">
        <f>IFERROR(INDEX(RemainingOnBoard_RAW!AL:AL,MATCH('IMO _2020_Dont Edit'!D29,RemainingOnBoard_RAW!B:B,0))," ")</f>
        <v>0</v>
      </c>
      <c r="Q29" s="186">
        <f>IFERROR(INDEX(RemainingOnBoard_RAW!AM:AM,MATCH('IMO _2020_Dont Edit'!D29,RemainingOnBoard_RAW!B:B,0))," ")</f>
        <v>251.06299999999999</v>
      </c>
      <c r="S29" s="188">
        <v>0.55000000000000004</v>
      </c>
      <c r="T29" s="188">
        <v>0.1</v>
      </c>
      <c r="U29" s="188">
        <v>0.15</v>
      </c>
      <c r="V29" s="188">
        <v>0.2</v>
      </c>
      <c r="X29" s="189">
        <f>INDEX(Intermediate!L:L,MATCH('IMO _2020_Dont Edit'!E29,Intermediate!B:B,0))</f>
        <v>3</v>
      </c>
      <c r="Y29" s="189">
        <f>INDEX(Intermediate!M:M,MATCH('IMO _2020_Dont Edit'!E29,Intermediate!B:B,0))</f>
        <v>10</v>
      </c>
      <c r="Z29" s="189">
        <f>INDEX(Intermediate!N:N,MATCH('IMO _2020_Dont Edit'!E29,Intermediate!B:B,0))</f>
        <v>14.4</v>
      </c>
      <c r="AA29" s="189">
        <f>INDEX(Intermediate!O:O,MATCH('IMO _2020_Dont Edit'!E29,Intermediate!B:B,0))</f>
        <v>16.7</v>
      </c>
      <c r="AB29" s="189">
        <f t="shared" ref="AB29:AB66" si="26">IFERROR(SUMPRODUCT(S29:V29,X29:AA29),"")</f>
        <v>8.15</v>
      </c>
      <c r="AC29" s="189">
        <f>IFERROR(INDEX('Monthly_Consumption _Trend'!R:R,MATCH('IMO _2020_Dont Edit'!D29,'Monthly_Consumption _Trend'!D:D,0))/30,"")</f>
        <v>7.6611111111111114</v>
      </c>
      <c r="AD29" s="189">
        <f t="shared" si="3"/>
        <v>7.6611111111111114</v>
      </c>
      <c r="AF29" s="190">
        <f t="shared" ref="AF29:AF66" si="27">IFERROR(N29/SUM(N29:Q29), "")</f>
        <v>0.64351265512668199</v>
      </c>
      <c r="AG29" s="190">
        <f t="shared" ref="AG29:AG66" si="28">IFERROR(1-AF29,"")</f>
        <v>0.35648734487331801</v>
      </c>
      <c r="AH29" s="190"/>
      <c r="AI29" s="190"/>
      <c r="AJ29" s="189">
        <f t="shared" si="4"/>
        <v>704.82222222222231</v>
      </c>
      <c r="AK29" s="189">
        <f t="shared" si="5"/>
        <v>467.32777777777778</v>
      </c>
      <c r="AL29" s="189">
        <f t="shared" si="6"/>
        <v>237.49444444444447</v>
      </c>
      <c r="AM29" s="189">
        <f t="shared" si="7"/>
        <v>114.91666666666667</v>
      </c>
      <c r="AN29" s="191">
        <v>4</v>
      </c>
      <c r="AO29" s="262" t="s">
        <v>847</v>
      </c>
      <c r="AP29" s="262" t="s">
        <v>848</v>
      </c>
      <c r="AQ29" s="262" t="s">
        <v>849</v>
      </c>
      <c r="AR29" s="267">
        <v>0.95</v>
      </c>
      <c r="AT29" s="189">
        <f t="shared" si="8"/>
        <v>237.49444444444447</v>
      </c>
      <c r="AU29" s="189">
        <f t="shared" si="9"/>
        <v>153.22222222222223</v>
      </c>
      <c r="AV29" s="189">
        <f t="shared" si="10"/>
        <v>114.91666666666667</v>
      </c>
      <c r="AW29" s="192" t="s">
        <v>529</v>
      </c>
      <c r="AY29" s="192" t="str">
        <f t="shared" si="23"/>
        <v>Okay</v>
      </c>
      <c r="AZ29" s="192" t="str">
        <f t="shared" si="24"/>
        <v>Okay</v>
      </c>
      <c r="BA29" s="192" t="str">
        <f t="shared" si="25"/>
        <v>Okay</v>
      </c>
      <c r="BC29" s="191">
        <f t="shared" si="14"/>
        <v>0</v>
      </c>
      <c r="BD29" s="191">
        <f t="shared" si="15"/>
        <v>0</v>
      </c>
      <c r="BE29" s="191">
        <f t="shared" si="16"/>
        <v>0</v>
      </c>
      <c r="BF29" s="184" t="str">
        <f>IF(ISTEXT('IMO 2020_Operator''s Comment'!BF29),'IMO 2020_Operator''s Comment'!BF29,"")</f>
        <v/>
      </c>
      <c r="BH29" s="245">
        <f>IF(ISNUMBER('IMO 2020_Operator''s Comment'!BH29),'IMO 2020_Operator''s Comment'!BH29,"")</f>
        <v>125.3</v>
      </c>
      <c r="BI29" s="245" t="str">
        <f>IF(ISTEXT('IMO 2020_Operator''s Comment'!BI29),'IMO 2020_Operator''s Comment'!BI29,"")</f>
        <v>No</v>
      </c>
      <c r="BJ29" s="245">
        <f>IF(ISNUMBER('IMO 2020_Operator''s Comment'!BJ29),'IMO 2020_Operator''s Comment'!BJ29,"")</f>
        <v>154</v>
      </c>
      <c r="BK29" s="245" t="str">
        <f>IF(ISTEXT('IMO 2020_Operator''s Comment'!BK29),'IMO 2020_Operator''s Comment'!BK29,"")</f>
        <v>No</v>
      </c>
      <c r="BL29" s="245">
        <f>IF(ISNUMBER('IMO 2020_Operator''s Comment'!BL29),'IMO 2020_Operator''s Comment'!BL29,"")</f>
        <v>10.199999999999999</v>
      </c>
      <c r="BM29" s="245" t="str">
        <f>IF(ISTEXT('IMO 2020_Operator''s Comment'!BM29),'IMO 2020_Operator''s Comment'!BM29,"")</f>
        <v>No</v>
      </c>
      <c r="BN29" s="245">
        <f>IF(ISNUMBER('IMO 2020_Operator''s Comment'!BN29),'IMO 2020_Operator''s Comment'!BN29,"")</f>
        <v>43.7</v>
      </c>
      <c r="BO29" s="245" t="str">
        <f>IF(ISTEXT('IMO 2020_Operator''s Comment'!BO29),'IMO 2020_Operator''s Comment'!BO29,"")</f>
        <v>No</v>
      </c>
      <c r="BP29" s="245" t="str">
        <f>IF(ISNUMBER('IMO 2020_Operator''s Comment'!BP29),'IMO 2020_Operator''s Comment'!BP29,"")</f>
        <v/>
      </c>
      <c r="BQ29" s="245" t="str">
        <f>IF(ISTEXT('IMO 2020_Operator''s Comment'!BQ29),'IMO 2020_Operator''s Comment'!BQ29,"")</f>
        <v/>
      </c>
      <c r="BR29" s="286"/>
      <c r="BS29" s="245">
        <f>IF(ISNUMBER('IMO 2020_Operator''s Comment'!BS29),'IMO 2020_Operator''s Comment'!BS29,"")</f>
        <v>39.9</v>
      </c>
      <c r="BT29" s="245" t="str">
        <f>IF(ISTEXT('IMO 2020_Operator''s Comment'!BT29),'IMO 2020_Operator''s Comment'!BT29,"")</f>
        <v>No</v>
      </c>
      <c r="BU29" s="245">
        <f>IF(ISNUMBER('IMO 2020_Operator''s Comment'!BU29),'IMO 2020_Operator''s Comment'!BU29,"")</f>
        <v>27.8</v>
      </c>
      <c r="BV29" s="245" t="str">
        <f>IF(ISTEXT('IMO 2020_Operator''s Comment'!BV29),'IMO 2020_Operator''s Comment'!BV29,"")</f>
        <v>No</v>
      </c>
      <c r="BX29" s="245">
        <f>IF(ISNUMBER('IMO 2020_Operator''s Comment'!BX29),'IMO 2020_Operator''s Comment'!BX29,"")</f>
        <v>37.299999999999997</v>
      </c>
      <c r="BY29" s="245" t="str">
        <f>IF(ISTEXT('IMO 2020_Operator''s Comment'!BY29),'IMO 2020_Operator''s Comment'!BY29,"")</f>
        <v>No</v>
      </c>
      <c r="BZ29" s="245">
        <f>IF(ISNUMBER('IMO 2020_Operator''s Comment'!BZ29),'IMO 2020_Operator''s Comment'!BZ29,"")</f>
        <v>29.6</v>
      </c>
      <c r="CA29" s="245" t="str">
        <f>IF(ISTEXT('IMO 2020_Operator''s Comment'!CA29),'IMO 2020_Operator''s Comment'!CA29,"")</f>
        <v>No</v>
      </c>
      <c r="CB29" s="245" t="str">
        <f>IF(ISNUMBER('IMO 2020_Operator''s Comment'!CB29),'IMO 2020_Operator''s Comment'!CB29,"")</f>
        <v/>
      </c>
      <c r="CC29" s="245" t="str">
        <f>IF(ISTEXT('IMO 2020_Operator''s Comment'!CC29),'IMO 2020_Operator''s Comment'!CC29,"")</f>
        <v/>
      </c>
    </row>
    <row r="30" spans="1:81" s="187" customFormat="1" ht="27" hidden="1" thickBot="1" x14ac:dyDescent="0.3">
      <c r="A30" s="246" t="str">
        <f>LEFT(RIGHT(INDEX([3]Intermediate!$U:$U,MATCH(E30,[3]Intermediate!$V:$V,0)),7),3)</f>
        <v>JWE</v>
      </c>
      <c r="B30" s="246" t="s">
        <v>523</v>
      </c>
      <c r="C30" s="183" t="s">
        <v>392</v>
      </c>
      <c r="D30" s="183">
        <v>9486178</v>
      </c>
      <c r="E30" s="184" t="s">
        <v>161</v>
      </c>
      <c r="F30" s="184"/>
      <c r="G30" s="236"/>
      <c r="H30" s="236">
        <v>43637.395833333336</v>
      </c>
      <c r="I30" s="186">
        <f>IFERROR(INDEX(RemainingOnBoard_RAW!V:V,MATCH('IMO _2020_Dont Edit'!D30,RemainingOnBoard_RAW!B:B,0))," ")</f>
        <v>102.3</v>
      </c>
      <c r="J30" s="186">
        <f>IFERROR(INDEX(RemainingOnBoard_RAW!W:W,MATCH('IMO _2020_Dont Edit'!D30,RemainingOnBoard_RAW!B:B,0)),"")</f>
        <v>90.6</v>
      </c>
      <c r="K30" s="186">
        <f>IFERROR(INDEX(RemainingOnBoard_RAW!X:X,MATCH('IMO _2020_Dont Edit'!D30,RemainingOnBoard_RAW!B:B,0)),"")</f>
        <v>0</v>
      </c>
      <c r="L30" s="186">
        <f>IFERROR(INDEX(RemainingOnBoard_RAW!Y:Y,MATCH('IMO _2020_Dont Edit'!D30,RemainingOnBoard_RAW!B:B,0)),"")</f>
        <v>80.8</v>
      </c>
      <c r="M30" s="186"/>
      <c r="N30" s="186">
        <f>IFERROR(INDEX(RemainingOnBoard_RAW!AJ:AJ,MATCH('IMO _2020_Dont Edit'!D30,RemainingOnBoard_RAW!B:B,0))," ")</f>
        <v>333.73</v>
      </c>
      <c r="O30" s="186">
        <f>IFERROR(INDEX(RemainingOnBoard_RAW!AK:AK,MATCH('IMO _2020_Dont Edit'!D30,RemainingOnBoard_RAW!B:B,0))," ")</f>
        <v>1045.44</v>
      </c>
      <c r="P30" s="186">
        <f>IFERROR(INDEX(RemainingOnBoard_RAW!AL:AL,MATCH('IMO _2020_Dont Edit'!D30,RemainingOnBoard_RAW!B:B,0))," ")</f>
        <v>0</v>
      </c>
      <c r="Q30" s="186">
        <f>IFERROR(INDEX(RemainingOnBoard_RAW!AM:AM,MATCH('IMO _2020_Dont Edit'!D30,RemainingOnBoard_RAW!B:B,0))," ")</f>
        <v>59.65</v>
      </c>
      <c r="S30" s="188">
        <v>0.55000000000000004</v>
      </c>
      <c r="T30" s="188">
        <v>0.1</v>
      </c>
      <c r="U30" s="188">
        <v>0.15</v>
      </c>
      <c r="V30" s="188">
        <v>0.2</v>
      </c>
      <c r="X30" s="189">
        <f>INDEX(Intermediate!L:L,MATCH('IMO _2020_Dont Edit'!E30,Intermediate!B:B,0))</f>
        <v>2.5</v>
      </c>
      <c r="Y30" s="189">
        <f>INDEX(Intermediate!M:M,MATCH('IMO _2020_Dont Edit'!E30,Intermediate!B:B,0))</f>
        <v>9.6999999999999993</v>
      </c>
      <c r="Z30" s="189">
        <f>INDEX(Intermediate!N:N,MATCH('IMO _2020_Dont Edit'!E30,Intermediate!B:B,0))</f>
        <v>14.8</v>
      </c>
      <c r="AA30" s="189">
        <f>INDEX(Intermediate!O:O,MATCH('IMO _2020_Dont Edit'!E30,Intermediate!B:B,0))</f>
        <v>17.899999999999999</v>
      </c>
      <c r="AB30" s="189">
        <f t="shared" si="26"/>
        <v>8.1449999999999996</v>
      </c>
      <c r="AC30" s="189">
        <f>IFERROR(INDEX('Monthly_Consumption _Trend'!R:R,MATCH('IMO _2020_Dont Edit'!D30,'Monthly_Consumption _Trend'!D:D,0))/30,"")</f>
        <v>5.5621666666666671</v>
      </c>
      <c r="AD30" s="189">
        <f t="shared" si="3"/>
        <v>5.5621666666666671</v>
      </c>
      <c r="AF30" s="190">
        <f t="shared" si="27"/>
        <v>0.2319470121349439</v>
      </c>
      <c r="AG30" s="190">
        <f t="shared" si="28"/>
        <v>0.76805298786505616</v>
      </c>
      <c r="AH30" s="190"/>
      <c r="AI30" s="190"/>
      <c r="AJ30" s="189">
        <f t="shared" si="4"/>
        <v>511.7193333333334</v>
      </c>
      <c r="AK30" s="189">
        <f t="shared" si="5"/>
        <v>339.29216666666667</v>
      </c>
      <c r="AL30" s="189">
        <f t="shared" si="6"/>
        <v>172.42716666666669</v>
      </c>
      <c r="AM30" s="189">
        <f t="shared" si="7"/>
        <v>83.432500000000005</v>
      </c>
      <c r="AN30" s="191">
        <v>4</v>
      </c>
      <c r="AO30" s="262" t="s">
        <v>843</v>
      </c>
      <c r="AP30" s="262" t="s">
        <v>844</v>
      </c>
      <c r="AQ30" s="262" t="s">
        <v>845</v>
      </c>
      <c r="AR30" s="267">
        <v>0.95</v>
      </c>
      <c r="AT30" s="189">
        <f t="shared" si="8"/>
        <v>172.42716666666669</v>
      </c>
      <c r="AU30" s="189">
        <f t="shared" si="9"/>
        <v>111.24333333333334</v>
      </c>
      <c r="AV30" s="189">
        <f t="shared" si="10"/>
        <v>83.432500000000005</v>
      </c>
      <c r="AW30" s="192" t="s">
        <v>529</v>
      </c>
      <c r="AY30" s="192" t="str">
        <f t="shared" si="23"/>
        <v>Okay</v>
      </c>
      <c r="AZ30" s="192" t="str">
        <f t="shared" si="24"/>
        <v>Okay</v>
      </c>
      <c r="BA30" s="192" t="str">
        <f t="shared" si="25"/>
        <v>High Stock</v>
      </c>
      <c r="BC30" s="191">
        <f t="shared" si="14"/>
        <v>0</v>
      </c>
      <c r="BD30" s="191">
        <f t="shared" si="15"/>
        <v>0</v>
      </c>
      <c r="BE30" s="191">
        <f t="shared" si="16"/>
        <v>18.867499999999993</v>
      </c>
      <c r="BF30" s="184" t="str">
        <f>IF(ISTEXT('IMO 2020_Operator''s Comment'!BF30),'IMO 2020_Operator''s Comment'!BF30,"")</f>
        <v>Trading outside the Pool till 2020</v>
      </c>
      <c r="BH30" s="245">
        <f>IF(ISNUMBER('IMO 2020_Operator''s Comment'!BH30),'IMO 2020_Operator''s Comment'!BH30,"")</f>
        <v>134.30000000000001</v>
      </c>
      <c r="BI30" s="245" t="str">
        <f>IF(ISTEXT('IMO 2020_Operator''s Comment'!BI30),'IMO 2020_Operator''s Comment'!BI30,"")</f>
        <v>No</v>
      </c>
      <c r="BJ30" s="245">
        <f>IF(ISNUMBER('IMO 2020_Operator''s Comment'!BJ30),'IMO 2020_Operator''s Comment'!BJ30,"")</f>
        <v>151</v>
      </c>
      <c r="BK30" s="245" t="str">
        <f>IF(ISTEXT('IMO 2020_Operator''s Comment'!BK30),'IMO 2020_Operator''s Comment'!BK30,"")</f>
        <v>No</v>
      </c>
      <c r="BL30" s="245">
        <f>IF(ISNUMBER('IMO 2020_Operator''s Comment'!BL30),'IMO 2020_Operator''s Comment'!BL30,"")</f>
        <v>88</v>
      </c>
      <c r="BM30" s="245" t="str">
        <f>IF(ISTEXT('IMO 2020_Operator''s Comment'!BM30),'IMO 2020_Operator''s Comment'!BM30,"")</f>
        <v>No</v>
      </c>
      <c r="BN30" s="245">
        <f>IF(ISNUMBER('IMO 2020_Operator''s Comment'!BN30),'IMO 2020_Operator''s Comment'!BN30,"")</f>
        <v>172.4</v>
      </c>
      <c r="BO30" s="245" t="str">
        <f>IF(ISTEXT('IMO 2020_Operator''s Comment'!BO30),'IMO 2020_Operator''s Comment'!BO30,"")</f>
        <v>No</v>
      </c>
      <c r="BP30" s="245" t="str">
        <f>IF(ISNUMBER('IMO 2020_Operator''s Comment'!BP30),'IMO 2020_Operator''s Comment'!BP30,"")</f>
        <v/>
      </c>
      <c r="BQ30" s="245" t="str">
        <f>IF(ISTEXT('IMO 2020_Operator''s Comment'!BQ30),'IMO 2020_Operator''s Comment'!BQ30,"")</f>
        <v/>
      </c>
      <c r="BR30" s="286"/>
      <c r="BS30" s="245">
        <f>IF(ISNUMBER('IMO 2020_Operator''s Comment'!BS30),'IMO 2020_Operator''s Comment'!BS30,"")</f>
        <v>39.9</v>
      </c>
      <c r="BT30" s="245" t="str">
        <f>IF(ISTEXT('IMO 2020_Operator''s Comment'!BT30),'IMO 2020_Operator''s Comment'!BT30,"")</f>
        <v>No</v>
      </c>
      <c r="BU30" s="245">
        <f>IF(ISNUMBER('IMO 2020_Operator''s Comment'!BU30),'IMO 2020_Operator''s Comment'!BU30,"")</f>
        <v>30</v>
      </c>
      <c r="BV30" s="245" t="str">
        <f>IF(ISTEXT('IMO 2020_Operator''s Comment'!BV30),'IMO 2020_Operator''s Comment'!BV30,"")</f>
        <v>No</v>
      </c>
      <c r="BX30" s="245">
        <f>IF(ISNUMBER('IMO 2020_Operator''s Comment'!BX30),'IMO 2020_Operator''s Comment'!BX30,"")</f>
        <v>37.700000000000003</v>
      </c>
      <c r="BY30" s="245" t="str">
        <f>IF(ISTEXT('IMO 2020_Operator''s Comment'!BY30),'IMO 2020_Operator''s Comment'!BY30,"")</f>
        <v>No</v>
      </c>
      <c r="BZ30" s="245">
        <f>IF(ISNUMBER('IMO 2020_Operator''s Comment'!BZ30),'IMO 2020_Operator''s Comment'!BZ30,"")</f>
        <v>28.1</v>
      </c>
      <c r="CA30" s="245" t="str">
        <f>IF(ISTEXT('IMO 2020_Operator''s Comment'!CA30),'IMO 2020_Operator''s Comment'!CA30,"")</f>
        <v>No</v>
      </c>
      <c r="CB30" s="245" t="str">
        <f>IF(ISNUMBER('IMO 2020_Operator''s Comment'!CB30),'IMO 2020_Operator''s Comment'!CB30,"")</f>
        <v/>
      </c>
      <c r="CC30" s="245" t="str">
        <f>IF(ISTEXT('IMO 2020_Operator''s Comment'!CC30),'IMO 2020_Operator''s Comment'!CC30,"")</f>
        <v/>
      </c>
    </row>
    <row r="31" spans="1:81" s="187" customFormat="1" ht="27" hidden="1" thickBot="1" x14ac:dyDescent="0.3">
      <c r="A31" s="246" t="str">
        <f>LEFT(RIGHT(INDEX([3]Intermediate!$U:$U,MATCH(E31,[3]Intermediate!$V:$V,0)),7),3)</f>
        <v>JWE</v>
      </c>
      <c r="B31" s="246" t="s">
        <v>523</v>
      </c>
      <c r="C31" s="183" t="s">
        <v>392</v>
      </c>
      <c r="D31" s="183">
        <v>9486166</v>
      </c>
      <c r="E31" s="184" t="s">
        <v>157</v>
      </c>
      <c r="F31" s="184"/>
      <c r="G31" s="236"/>
      <c r="H31" s="236">
        <v>43641.474999999999</v>
      </c>
      <c r="I31" s="186">
        <f>IFERROR(INDEX(RemainingOnBoard_RAW!V:V,MATCH('IMO _2020_Dont Edit'!D31,RemainingOnBoard_RAW!B:B,0))," ")</f>
        <v>227.99</v>
      </c>
      <c r="J31" s="186">
        <f>IFERROR(INDEX(RemainingOnBoard_RAW!W:W,MATCH('IMO _2020_Dont Edit'!D31,RemainingOnBoard_RAW!B:B,0)),"")</f>
        <v>113.99</v>
      </c>
      <c r="K31" s="186">
        <f>IFERROR(INDEX(RemainingOnBoard_RAW!X:X,MATCH('IMO _2020_Dont Edit'!D31,RemainingOnBoard_RAW!B:B,0)),"")</f>
        <v>0</v>
      </c>
      <c r="L31" s="186">
        <f>IFERROR(INDEX(RemainingOnBoard_RAW!Y:Y,MATCH('IMO _2020_Dont Edit'!D31,RemainingOnBoard_RAW!B:B,0)),"")</f>
        <v>198.78</v>
      </c>
      <c r="M31" s="186"/>
      <c r="N31" s="186">
        <f>IFERROR(INDEX(RemainingOnBoard_RAW!AJ:AJ,MATCH('IMO _2020_Dont Edit'!D31,RemainingOnBoard_RAW!B:B,0))," ")</f>
        <v>0</v>
      </c>
      <c r="O31" s="186">
        <f>IFERROR(INDEX(RemainingOnBoard_RAW!AK:AK,MATCH('IMO _2020_Dont Edit'!D31,RemainingOnBoard_RAW!B:B,0))," ")</f>
        <v>655.32000000000005</v>
      </c>
      <c r="P31" s="186">
        <f>IFERROR(INDEX(RemainingOnBoard_RAW!AL:AL,MATCH('IMO _2020_Dont Edit'!D31,RemainingOnBoard_RAW!B:B,0))," ")</f>
        <v>0</v>
      </c>
      <c r="Q31" s="186">
        <f>IFERROR(INDEX(RemainingOnBoard_RAW!AM:AM,MATCH('IMO _2020_Dont Edit'!D31,RemainingOnBoard_RAW!B:B,0))," ")</f>
        <v>148.29</v>
      </c>
      <c r="S31" s="188">
        <v>0.55000000000000004</v>
      </c>
      <c r="T31" s="188">
        <v>0.1</v>
      </c>
      <c r="U31" s="188">
        <v>0.15</v>
      </c>
      <c r="V31" s="188">
        <v>0.2</v>
      </c>
      <c r="X31" s="189">
        <f>INDEX(Intermediate!L:L,MATCH('IMO _2020_Dont Edit'!E31,Intermediate!B:B,0))</f>
        <v>2.5</v>
      </c>
      <c r="Y31" s="189">
        <f>INDEX(Intermediate!M:M,MATCH('IMO _2020_Dont Edit'!E31,Intermediate!B:B,0))</f>
        <v>9.9</v>
      </c>
      <c r="Z31" s="189">
        <f>INDEX(Intermediate!N:N,MATCH('IMO _2020_Dont Edit'!E31,Intermediate!B:B,0))</f>
        <v>15</v>
      </c>
      <c r="AA31" s="189">
        <f>INDEX(Intermediate!O:O,MATCH('IMO _2020_Dont Edit'!E31,Intermediate!B:B,0))</f>
        <v>18.100000000000001</v>
      </c>
      <c r="AB31" s="189">
        <f t="shared" si="26"/>
        <v>8.2350000000000012</v>
      </c>
      <c r="AC31" s="189" t="str">
        <f>IFERROR(INDEX('Monthly_Consumption _Trend'!R:R,MATCH('IMO _2020_Dont Edit'!D31,'Monthly_Consumption _Trend'!D:D,0))/30,"")</f>
        <v/>
      </c>
      <c r="AD31" s="189">
        <f t="shared" si="3"/>
        <v>8.2350000000000012</v>
      </c>
      <c r="AF31" s="190">
        <f t="shared" si="27"/>
        <v>0</v>
      </c>
      <c r="AG31" s="190">
        <f t="shared" si="28"/>
        <v>1</v>
      </c>
      <c r="AH31" s="190"/>
      <c r="AI31" s="190"/>
      <c r="AJ31" s="189">
        <f t="shared" si="4"/>
        <v>757.62000000000012</v>
      </c>
      <c r="AK31" s="189">
        <f t="shared" si="5"/>
        <v>502.33500000000009</v>
      </c>
      <c r="AL31" s="189">
        <f t="shared" si="6"/>
        <v>255.28500000000003</v>
      </c>
      <c r="AM31" s="189">
        <f t="shared" si="7"/>
        <v>123.52500000000002</v>
      </c>
      <c r="AN31" s="191">
        <v>4</v>
      </c>
      <c r="AO31" s="262" t="s">
        <v>841</v>
      </c>
      <c r="AP31" s="262" t="s">
        <v>842</v>
      </c>
      <c r="AQ31" s="262" t="s">
        <v>846</v>
      </c>
      <c r="AR31" s="267">
        <v>0.95</v>
      </c>
      <c r="AT31" s="189">
        <f t="shared" si="8"/>
        <v>255.28500000000003</v>
      </c>
      <c r="AU31" s="189">
        <f t="shared" si="9"/>
        <v>164.70000000000002</v>
      </c>
      <c r="AV31" s="189">
        <f t="shared" si="10"/>
        <v>123.52500000000002</v>
      </c>
      <c r="AW31" s="192" t="s">
        <v>529</v>
      </c>
      <c r="AY31" s="192" t="str">
        <f t="shared" si="23"/>
        <v>Okay</v>
      </c>
      <c r="AZ31" s="192" t="str">
        <f t="shared" si="24"/>
        <v>High Stock</v>
      </c>
      <c r="BA31" s="192" t="str">
        <f t="shared" si="25"/>
        <v>High Stock</v>
      </c>
      <c r="BC31" s="191">
        <f t="shared" si="14"/>
        <v>0</v>
      </c>
      <c r="BD31" s="191">
        <f t="shared" si="15"/>
        <v>63.289999999999992</v>
      </c>
      <c r="BE31" s="191">
        <f t="shared" si="16"/>
        <v>104.46499999999999</v>
      </c>
      <c r="BF31" s="184" t="str">
        <f>IF(ISTEXT('IMO 2020_Operator''s Comment'!BF31),'IMO 2020_Operator''s Comment'!BF31,"")</f>
        <v>Trading outside the Pool till 2020</v>
      </c>
      <c r="BH31" s="245">
        <f>IF(ISNUMBER('IMO 2020_Operator''s Comment'!BH31),'IMO 2020_Operator''s Comment'!BH31,"")</f>
        <v>115</v>
      </c>
      <c r="BI31" s="245" t="str">
        <f>IF(ISTEXT('IMO 2020_Operator''s Comment'!BI31),'IMO 2020_Operator''s Comment'!BI31,"")</f>
        <v>No</v>
      </c>
      <c r="BJ31" s="245">
        <f>IF(ISNUMBER('IMO 2020_Operator''s Comment'!BJ31),'IMO 2020_Operator''s Comment'!BJ31,"")</f>
        <v>145</v>
      </c>
      <c r="BK31" s="245" t="str">
        <f>IF(ISTEXT('IMO 2020_Operator''s Comment'!BK31),'IMO 2020_Operator''s Comment'!BK31,"")</f>
        <v>No</v>
      </c>
      <c r="BL31" s="245">
        <f>IF(ISNUMBER('IMO 2020_Operator''s Comment'!BL31),'IMO 2020_Operator''s Comment'!BL31,"")</f>
        <v>87</v>
      </c>
      <c r="BM31" s="245" t="str">
        <f>IF(ISTEXT('IMO 2020_Operator''s Comment'!BM31),'IMO 2020_Operator''s Comment'!BM31,"")</f>
        <v>No</v>
      </c>
      <c r="BN31" s="245">
        <f>IF(ISNUMBER('IMO 2020_Operator''s Comment'!BN31),'IMO 2020_Operator''s Comment'!BN31,"")</f>
        <v>147</v>
      </c>
      <c r="BO31" s="245" t="str">
        <f>IF(ISTEXT('IMO 2020_Operator''s Comment'!BO31),'IMO 2020_Operator''s Comment'!BO31,"")</f>
        <v>No</v>
      </c>
      <c r="BP31" s="245" t="str">
        <f>IF(ISNUMBER('IMO 2020_Operator''s Comment'!BP31),'IMO 2020_Operator''s Comment'!BP31,"")</f>
        <v/>
      </c>
      <c r="BQ31" s="245" t="str">
        <f>IF(ISTEXT('IMO 2020_Operator''s Comment'!BQ31),'IMO 2020_Operator''s Comment'!BQ31,"")</f>
        <v/>
      </c>
      <c r="BR31" s="286"/>
      <c r="BS31" s="245">
        <f>IF(ISNUMBER('IMO 2020_Operator''s Comment'!BS31),'IMO 2020_Operator''s Comment'!BS31,"")</f>
        <v>39</v>
      </c>
      <c r="BT31" s="245" t="str">
        <f>IF(ISTEXT('IMO 2020_Operator''s Comment'!BT31),'IMO 2020_Operator''s Comment'!BT31,"")</f>
        <v>No</v>
      </c>
      <c r="BU31" s="245">
        <f>IF(ISNUMBER('IMO 2020_Operator''s Comment'!BU31),'IMO 2020_Operator''s Comment'!BU31,"")</f>
        <v>27</v>
      </c>
      <c r="BV31" s="245" t="str">
        <f>IF(ISTEXT('IMO 2020_Operator''s Comment'!BV31),'IMO 2020_Operator''s Comment'!BV31,"")</f>
        <v>No</v>
      </c>
      <c r="BX31" s="245">
        <f>IF(ISNUMBER('IMO 2020_Operator''s Comment'!BX31),'IMO 2020_Operator''s Comment'!BX31,"")</f>
        <v>37</v>
      </c>
      <c r="BY31" s="245" t="str">
        <f>IF(ISTEXT('IMO 2020_Operator''s Comment'!BY31),'IMO 2020_Operator''s Comment'!BY31,"")</f>
        <v>No</v>
      </c>
      <c r="BZ31" s="245">
        <f>IF(ISNUMBER('IMO 2020_Operator''s Comment'!BZ31),'IMO 2020_Operator''s Comment'!BZ31,"")</f>
        <v>25</v>
      </c>
      <c r="CA31" s="245" t="str">
        <f>IF(ISTEXT('IMO 2020_Operator''s Comment'!CA31),'IMO 2020_Operator''s Comment'!CA31,"")</f>
        <v>No</v>
      </c>
      <c r="CB31" s="245" t="str">
        <f>IF(ISNUMBER('IMO 2020_Operator''s Comment'!CB31),'IMO 2020_Operator''s Comment'!CB31,"")</f>
        <v/>
      </c>
      <c r="CC31" s="245" t="str">
        <f>IF(ISTEXT('IMO 2020_Operator''s Comment'!CC31),'IMO 2020_Operator''s Comment'!CC31,"")</f>
        <v/>
      </c>
    </row>
    <row r="32" spans="1:81" s="187" customFormat="1" ht="27" hidden="1" thickBot="1" x14ac:dyDescent="0.3">
      <c r="A32" s="246" t="s">
        <v>810</v>
      </c>
      <c r="B32" s="246" t="s">
        <v>523</v>
      </c>
      <c r="C32" s="183" t="s">
        <v>391</v>
      </c>
      <c r="D32" s="183">
        <v>9460459</v>
      </c>
      <c r="E32" s="184" t="s">
        <v>781</v>
      </c>
      <c r="F32" s="184"/>
      <c r="G32" s="236"/>
      <c r="H32" s="236">
        <v>43778.125</v>
      </c>
      <c r="I32" s="186">
        <f>IFERROR(INDEX(RemainingOnBoard_RAW!V:V,MATCH('IMO _2020_Dont Edit'!D32,RemainingOnBoard_RAW!B:B,0))," ")</f>
        <v>15</v>
      </c>
      <c r="J32" s="186">
        <f>IFERROR(INDEX(RemainingOnBoard_RAW!W:W,MATCH('IMO _2020_Dont Edit'!D32,RemainingOnBoard_RAW!B:B,0)),"")</f>
        <v>0</v>
      </c>
      <c r="K32" s="186">
        <f>IFERROR(INDEX(RemainingOnBoard_RAW!X:X,MATCH('IMO _2020_Dont Edit'!D32,RemainingOnBoard_RAW!B:B,0)),"")</f>
        <v>0</v>
      </c>
      <c r="L32" s="186">
        <f>IFERROR(INDEX(RemainingOnBoard_RAW!Y:Y,MATCH('IMO _2020_Dont Edit'!D32,RemainingOnBoard_RAW!B:B,0)),"")</f>
        <v>78.900000000000006</v>
      </c>
      <c r="M32" s="186"/>
      <c r="N32" s="186">
        <f>IFERROR(INDEX(RemainingOnBoard_RAW!AJ:AJ,MATCH('IMO _2020_Dont Edit'!D32,RemainingOnBoard_RAW!B:B,0))," ")</f>
        <v>722.2</v>
      </c>
      <c r="O32" s="186">
        <f>IFERROR(INDEX(RemainingOnBoard_RAW!AK:AK,MATCH('IMO _2020_Dont Edit'!D32,RemainingOnBoard_RAW!B:B,0))," ")</f>
        <v>0</v>
      </c>
      <c r="P32" s="186">
        <f>IFERROR(INDEX(RemainingOnBoard_RAW!AL:AL,MATCH('IMO _2020_Dont Edit'!D32,RemainingOnBoard_RAW!B:B,0))," ")</f>
        <v>0</v>
      </c>
      <c r="Q32" s="186">
        <f>IFERROR(INDEX(RemainingOnBoard_RAW!AM:AM,MATCH('IMO _2020_Dont Edit'!D32,RemainingOnBoard_RAW!B:B,0))," ")</f>
        <v>65.3</v>
      </c>
      <c r="S32" s="188">
        <v>0.55000000000000004</v>
      </c>
      <c r="T32" s="188">
        <v>0.1</v>
      </c>
      <c r="U32" s="188">
        <v>0.15</v>
      </c>
      <c r="V32" s="188">
        <v>0.2</v>
      </c>
      <c r="X32" s="189">
        <f>INDEX(Intermediate!L:L,MATCH('IMO _2020_Dont Edit'!E32,Intermediate!B:B,0))</f>
        <v>3.3</v>
      </c>
      <c r="Y32" s="189">
        <f>INDEX(Intermediate!M:M,MATCH('IMO _2020_Dont Edit'!E32,Intermediate!B:B,0))</f>
        <v>9.5</v>
      </c>
      <c r="Z32" s="189">
        <f>INDEX(Intermediate!N:N,MATCH('IMO _2020_Dont Edit'!E32,Intermediate!B:B,0))</f>
        <v>15.5</v>
      </c>
      <c r="AA32" s="189">
        <f>INDEX(Intermediate!O:O,MATCH('IMO _2020_Dont Edit'!E32,Intermediate!B:B,0))</f>
        <v>18</v>
      </c>
      <c r="AB32" s="189">
        <f>IFERROR(SUMPRODUCT(S32:V32,X32:AA32),"")</f>
        <v>8.69</v>
      </c>
      <c r="AC32" s="189">
        <f>IFERROR(INDEX('Monthly_Consumption _Trend'!R:R,MATCH('IMO _2020_Dont Edit'!D32,'Monthly_Consumption _Trend'!D:D,0))/30,"")</f>
        <v>8.2866666666666671</v>
      </c>
      <c r="AD32" s="189">
        <f>IFERROR(MIN(AB32,AC32),AB32)</f>
        <v>8.2866666666666671</v>
      </c>
      <c r="AF32" s="190">
        <f>IFERROR(N32/SUM(N32:Q32), "")</f>
        <v>0.91707936507936516</v>
      </c>
      <c r="AG32" s="190">
        <f>IFERROR(1-AF32,"")</f>
        <v>8.2920634920634839E-2</v>
      </c>
      <c r="AH32" s="190" t="s">
        <v>770</v>
      </c>
      <c r="AI32" s="190"/>
      <c r="AJ32" s="189">
        <f>IFERROR($AD32*92,"")</f>
        <v>762.37333333333333</v>
      </c>
      <c r="AK32" s="189">
        <f>IFERROR($AD32*61,"")</f>
        <v>505.48666666666668</v>
      </c>
      <c r="AL32" s="189">
        <f>IFERROR($AD32*31,"")</f>
        <v>256.88666666666666</v>
      </c>
      <c r="AM32" s="189">
        <f>IFERROR($AD32*15,"")</f>
        <v>124.30000000000001</v>
      </c>
      <c r="AN32" s="232">
        <v>3</v>
      </c>
      <c r="AO32" s="262" t="s">
        <v>850</v>
      </c>
      <c r="AP32" s="262" t="s">
        <v>851</v>
      </c>
      <c r="AQ32" s="262" t="s">
        <v>852</v>
      </c>
      <c r="AR32" s="267">
        <v>0.95</v>
      </c>
      <c r="AT32" s="189">
        <f>IFERROR($AD32*31,"")</f>
        <v>256.88666666666666</v>
      </c>
      <c r="AU32" s="189">
        <f>IFERROR($AD32*20,"")</f>
        <v>165.73333333333335</v>
      </c>
      <c r="AV32" s="189">
        <f>IFERROR($AD32*15,"")</f>
        <v>124.30000000000001</v>
      </c>
      <c r="AW32" s="192" t="s">
        <v>529</v>
      </c>
      <c r="AY32" s="192" t="str">
        <f t="shared" ref="AY32:BA34" si="29">IFERROR(IF($I32+$K32-AT32&lt;0,"Okay", "High Stock"),"")</f>
        <v>Okay</v>
      </c>
      <c r="AZ32" s="192" t="str">
        <f t="shared" si="29"/>
        <v>Okay</v>
      </c>
      <c r="BA32" s="192" t="str">
        <f t="shared" si="29"/>
        <v>Okay</v>
      </c>
      <c r="BC32" s="191">
        <f t="shared" ref="BC32:BD34" si="30">IF(IFERROR($I32+$K32-AT32,0)&lt;=0,0,IFERROR($I32+$K32-AT32,0))</f>
        <v>0</v>
      </c>
      <c r="BD32" s="191">
        <f t="shared" si="30"/>
        <v>0</v>
      </c>
      <c r="BE32" s="191">
        <f>IF(IFERROR($I32+$K32-AV32,0)&lt;=0, 0,IFERROR($I32+$K32-AV32,0))</f>
        <v>0</v>
      </c>
      <c r="BF32" s="184" t="str">
        <f>IF(ISTEXT('IMO 2020_Operator''s Comment'!BF32),'IMO 2020_Operator''s Comment'!BF32,"")</f>
        <v/>
      </c>
      <c r="BH32" s="245">
        <f>IF(ISNUMBER('IMO 2020_Operator''s Comment'!BH32),'IMO 2020_Operator''s Comment'!BH32,"")</f>
        <v>336.5</v>
      </c>
      <c r="BI32" s="245" t="str">
        <f>IF(ISTEXT('IMO 2020_Operator''s Comment'!BI32),'IMO 2020_Operator''s Comment'!BI32,"")</f>
        <v>No</v>
      </c>
      <c r="BJ32" s="245">
        <f>IF(ISNUMBER('IMO 2020_Operator''s Comment'!BJ32),'IMO 2020_Operator''s Comment'!BJ32,"")</f>
        <v>373</v>
      </c>
      <c r="BK32" s="245" t="str">
        <f>IF(ISTEXT('IMO 2020_Operator''s Comment'!BK32),'IMO 2020_Operator''s Comment'!BK32,"")</f>
        <v>No</v>
      </c>
      <c r="BL32" s="245">
        <f>IF(ISNUMBER('IMO 2020_Operator''s Comment'!BL32),'IMO 2020_Operator''s Comment'!BL32,"")</f>
        <v>68.3</v>
      </c>
      <c r="BM32" s="245" t="str">
        <f>IF(ISTEXT('IMO 2020_Operator''s Comment'!BM32),'IMO 2020_Operator''s Comment'!BM32,"")</f>
        <v>No</v>
      </c>
      <c r="BN32" s="245" t="str">
        <f>IF(ISNUMBER('IMO 2020_Operator''s Comment'!BN32),'IMO 2020_Operator''s Comment'!BN32,"")</f>
        <v/>
      </c>
      <c r="BO32" s="245" t="str">
        <f>IF(ISTEXT('IMO 2020_Operator''s Comment'!BO32),'IMO 2020_Operator''s Comment'!BO32,"")</f>
        <v/>
      </c>
      <c r="BP32" s="245" t="str">
        <f>IF(ISNUMBER('IMO 2020_Operator''s Comment'!BP32),'IMO 2020_Operator''s Comment'!BP32,"")</f>
        <v/>
      </c>
      <c r="BQ32" s="245" t="str">
        <f>IF(ISTEXT('IMO 2020_Operator''s Comment'!BQ32),'IMO 2020_Operator''s Comment'!BQ32,"")</f>
        <v/>
      </c>
      <c r="BR32" s="286"/>
      <c r="BS32" s="245">
        <f>IF(ISNUMBER('IMO 2020_Operator''s Comment'!BS32),'IMO 2020_Operator''s Comment'!BS32,"")</f>
        <v>18.3</v>
      </c>
      <c r="BT32" s="245" t="str">
        <f>IF(ISTEXT('IMO 2020_Operator''s Comment'!BT32),'IMO 2020_Operator''s Comment'!BT32,"")</f>
        <v>No</v>
      </c>
      <c r="BU32" s="245" t="str">
        <f>IF(ISNUMBER('IMO 2020_Operator''s Comment'!BU32),'IMO 2020_Operator''s Comment'!BU32,"")</f>
        <v/>
      </c>
      <c r="BV32" s="245" t="str">
        <f>IF(ISTEXT('IMO 2020_Operator''s Comment'!BV32),'IMO 2020_Operator''s Comment'!BV32,"")</f>
        <v/>
      </c>
      <c r="BX32" s="245">
        <f>IF(ISNUMBER('IMO 2020_Operator''s Comment'!BX32),'IMO 2020_Operator''s Comment'!BX32,"")</f>
        <v>18.16</v>
      </c>
      <c r="BY32" s="245" t="str">
        <f>IF(ISTEXT('IMO 2020_Operator''s Comment'!BY32),'IMO 2020_Operator''s Comment'!BY32,"")</f>
        <v>No</v>
      </c>
      <c r="BZ32" s="245">
        <f>IF(ISNUMBER('IMO 2020_Operator''s Comment'!BZ32),'IMO 2020_Operator''s Comment'!BZ32,"")</f>
        <v>18.05</v>
      </c>
      <c r="CA32" s="245" t="str">
        <f>IF(ISTEXT('IMO 2020_Operator''s Comment'!CA32),'IMO 2020_Operator''s Comment'!CA32,"")</f>
        <v>No</v>
      </c>
      <c r="CB32" s="245">
        <f>IF(ISNUMBER('IMO 2020_Operator''s Comment'!CB32),'IMO 2020_Operator''s Comment'!CB32,"")</f>
        <v>16.43</v>
      </c>
      <c r="CC32" s="245" t="str">
        <f>IF(ISTEXT('IMO 2020_Operator''s Comment'!CC32),'IMO 2020_Operator''s Comment'!CC32,"")</f>
        <v>No</v>
      </c>
    </row>
    <row r="33" spans="1:81" s="187" customFormat="1" ht="15.75" hidden="1" thickBot="1" x14ac:dyDescent="0.3">
      <c r="A33" s="298" t="s">
        <v>810</v>
      </c>
      <c r="B33" s="298" t="s">
        <v>523</v>
      </c>
      <c r="C33" s="299" t="s">
        <v>391</v>
      </c>
      <c r="D33" s="299">
        <v>9473913</v>
      </c>
      <c r="E33" s="300" t="s">
        <v>782</v>
      </c>
      <c r="F33" s="300"/>
      <c r="G33" s="296"/>
      <c r="H33" s="296">
        <v>43775.416666666664</v>
      </c>
      <c r="I33" s="297">
        <v>308</v>
      </c>
      <c r="J33" s="297">
        <f>IFERROR(INDEX(RemainingOnBoard_RAW!W:W,MATCH('IMO _2020_Dont Edit'!D33,RemainingOnBoard_RAW!B:B,0)),"")</f>
        <v>0</v>
      </c>
      <c r="K33" s="297">
        <f>IFERROR(INDEX(RemainingOnBoard_RAW!X:X,MATCH('IMO _2020_Dont Edit'!D33,RemainingOnBoard_RAW!B:B,0)),"")</f>
        <v>0</v>
      </c>
      <c r="L33" s="297">
        <v>63</v>
      </c>
      <c r="M33" s="186"/>
      <c r="N33" s="186">
        <f>IFERROR(INDEX(RemainingOnBoard_RAW!AJ:AJ,MATCH('IMO _2020_Dont Edit'!D33,RemainingOnBoard_RAW!B:B,0))," ")</f>
        <v>0</v>
      </c>
      <c r="O33" s="186">
        <f>IFERROR(INDEX(RemainingOnBoard_RAW!AK:AK,MATCH('IMO _2020_Dont Edit'!D33,RemainingOnBoard_RAW!B:B,0))," ")</f>
        <v>0</v>
      </c>
      <c r="P33" s="186">
        <f>IFERROR(INDEX(RemainingOnBoard_RAW!AL:AL,MATCH('IMO _2020_Dont Edit'!D33,RemainingOnBoard_RAW!B:B,0))," ")</f>
        <v>0</v>
      </c>
      <c r="Q33" s="186">
        <f>IFERROR(INDEX(RemainingOnBoard_RAW!AM:AM,MATCH('IMO _2020_Dont Edit'!D33,RemainingOnBoard_RAW!B:B,0))," ")</f>
        <v>0</v>
      </c>
      <c r="S33" s="188">
        <v>0.55000000000000004</v>
      </c>
      <c r="T33" s="188">
        <v>0.1</v>
      </c>
      <c r="U33" s="188">
        <v>0.15</v>
      </c>
      <c r="V33" s="188">
        <v>0.2</v>
      </c>
      <c r="X33" s="189">
        <f>INDEX(Intermediate!L:L,MATCH('IMO _2020_Dont Edit'!E33,Intermediate!B:B,0))</f>
        <v>3.3</v>
      </c>
      <c r="Y33" s="189">
        <f>INDEX(Intermediate!M:M,MATCH('IMO _2020_Dont Edit'!E33,Intermediate!B:B,0))</f>
        <v>9.5</v>
      </c>
      <c r="Z33" s="189">
        <f>INDEX(Intermediate!N:N,MATCH('IMO _2020_Dont Edit'!E33,Intermediate!B:B,0))</f>
        <v>15.5</v>
      </c>
      <c r="AA33" s="189">
        <f>INDEX(Intermediate!O:O,MATCH('IMO _2020_Dont Edit'!E33,Intermediate!B:B,0))</f>
        <v>18</v>
      </c>
      <c r="AB33" s="189">
        <f>IFERROR(SUMPRODUCT(S33:V33,X33:AA33),"")</f>
        <v>8.69</v>
      </c>
      <c r="AC33" s="189" t="str">
        <f>IFERROR(INDEX('Monthly_Consumption _Trend'!R:R,MATCH('IMO _2020_Dont Edit'!D33,'Monthly_Consumption _Trend'!D:D,0))/30,"")</f>
        <v/>
      </c>
      <c r="AD33" s="189">
        <f>IFERROR(MIN(AB33,AC33),AB33)</f>
        <v>8.69</v>
      </c>
      <c r="AF33" s="190" t="str">
        <f>IFERROR(N33/SUM(N33:Q33), "")</f>
        <v/>
      </c>
      <c r="AG33" s="190" t="str">
        <f>IFERROR(1-AF33,"")</f>
        <v/>
      </c>
      <c r="AH33" s="190" t="s">
        <v>770</v>
      </c>
      <c r="AI33" s="190"/>
      <c r="AJ33" s="189">
        <f>IFERROR($AD33*92,"")</f>
        <v>799.4799999999999</v>
      </c>
      <c r="AK33" s="189">
        <f>IFERROR($AD33*61,"")</f>
        <v>530.08999999999992</v>
      </c>
      <c r="AL33" s="189">
        <f>IFERROR($AD33*31,"")</f>
        <v>269.39</v>
      </c>
      <c r="AM33" s="189">
        <f>IFERROR($AD33*15,"")</f>
        <v>130.35</v>
      </c>
      <c r="AN33" s="232">
        <v>3</v>
      </c>
      <c r="AO33" s="262" t="s">
        <v>853</v>
      </c>
      <c r="AP33" s="262" t="s">
        <v>854</v>
      </c>
      <c r="AQ33" s="262" t="s">
        <v>854</v>
      </c>
      <c r="AR33" s="267">
        <v>0.95</v>
      </c>
      <c r="AT33" s="189">
        <f>IFERROR($AD33*31,"")</f>
        <v>269.39</v>
      </c>
      <c r="AU33" s="189">
        <f>IFERROR($AD33*20,"")</f>
        <v>173.79999999999998</v>
      </c>
      <c r="AV33" s="189">
        <f>IFERROR($AD33*15,"")</f>
        <v>130.35</v>
      </c>
      <c r="AW33" s="192" t="s">
        <v>529</v>
      </c>
      <c r="AY33" s="192" t="str">
        <f t="shared" si="29"/>
        <v>High Stock</v>
      </c>
      <c r="AZ33" s="192" t="str">
        <f t="shared" si="29"/>
        <v>High Stock</v>
      </c>
      <c r="BA33" s="192" t="str">
        <f t="shared" si="29"/>
        <v>High Stock</v>
      </c>
      <c r="BC33" s="191">
        <f t="shared" si="30"/>
        <v>38.610000000000014</v>
      </c>
      <c r="BD33" s="191">
        <f t="shared" si="30"/>
        <v>134.20000000000002</v>
      </c>
      <c r="BE33" s="191">
        <f>IF(IFERROR($I33+$K33-AV33,0)&lt;=0, 0,IFERROR($I33+$K33-AV33,0))</f>
        <v>177.65</v>
      </c>
      <c r="BF33" s="184" t="str">
        <f>IF(ISTEXT('IMO 2020_Operator''s Comment'!BF33),'IMO 2020_Operator''s Comment'!BF33,"")</f>
        <v/>
      </c>
      <c r="BH33" s="245">
        <f>IF(ISNUMBER('IMO 2020_Operator''s Comment'!BH33),'IMO 2020_Operator''s Comment'!BH33,"")</f>
        <v>315</v>
      </c>
      <c r="BI33" s="245" t="str">
        <f>IF(ISTEXT('IMO 2020_Operator''s Comment'!BI33),'IMO 2020_Operator''s Comment'!BI33,"")</f>
        <v>No</v>
      </c>
      <c r="BJ33" s="245">
        <f>IF(ISNUMBER('IMO 2020_Operator''s Comment'!BJ33),'IMO 2020_Operator''s Comment'!BJ33,"")</f>
        <v>350</v>
      </c>
      <c r="BK33" s="245" t="str">
        <f>IF(ISTEXT('IMO 2020_Operator''s Comment'!BK33),'IMO 2020_Operator''s Comment'!BK33,"")</f>
        <v>No</v>
      </c>
      <c r="BL33" s="245">
        <f>IF(ISNUMBER('IMO 2020_Operator''s Comment'!BL33),'IMO 2020_Operator''s Comment'!BL33,"")</f>
        <v>65</v>
      </c>
      <c r="BM33" s="245" t="str">
        <f>IF(ISTEXT('IMO 2020_Operator''s Comment'!BM33),'IMO 2020_Operator''s Comment'!BM33,"")</f>
        <v>No</v>
      </c>
      <c r="BN33" s="245" t="str">
        <f>IF(ISNUMBER('IMO 2020_Operator''s Comment'!BN33),'IMO 2020_Operator''s Comment'!BN33,"")</f>
        <v/>
      </c>
      <c r="BO33" s="245" t="str">
        <f>IF(ISTEXT('IMO 2020_Operator''s Comment'!BO33),'IMO 2020_Operator''s Comment'!BO33,"")</f>
        <v/>
      </c>
      <c r="BP33" s="245" t="str">
        <f>IF(ISNUMBER('IMO 2020_Operator''s Comment'!BP33),'IMO 2020_Operator''s Comment'!BP33,"")</f>
        <v/>
      </c>
      <c r="BQ33" s="245" t="str">
        <f>IF(ISTEXT('IMO 2020_Operator''s Comment'!BQ33),'IMO 2020_Operator''s Comment'!BQ33,"")</f>
        <v/>
      </c>
      <c r="BR33" s="286"/>
      <c r="BS33" s="245">
        <f>IF(ISNUMBER('IMO 2020_Operator''s Comment'!BS33),'IMO 2020_Operator''s Comment'!BS33,"")</f>
        <v>15</v>
      </c>
      <c r="BT33" s="245" t="str">
        <f>IF(ISTEXT('IMO 2020_Operator''s Comment'!BT33),'IMO 2020_Operator''s Comment'!BT33,"")</f>
        <v>No</v>
      </c>
      <c r="BU33" s="245" t="str">
        <f>IF(ISNUMBER('IMO 2020_Operator''s Comment'!BU33),'IMO 2020_Operator''s Comment'!BU33,"")</f>
        <v/>
      </c>
      <c r="BV33" s="245" t="str">
        <f>IF(ISTEXT('IMO 2020_Operator''s Comment'!BV33),'IMO 2020_Operator''s Comment'!BV33,"")</f>
        <v/>
      </c>
      <c r="BX33" s="245">
        <f>IF(ISNUMBER('IMO 2020_Operator''s Comment'!BX33),'IMO 2020_Operator''s Comment'!BX33,"")</f>
        <v>15</v>
      </c>
      <c r="BY33" s="245" t="str">
        <f>IF(ISTEXT('IMO 2020_Operator''s Comment'!BY33),'IMO 2020_Operator''s Comment'!BY33,"")</f>
        <v>No</v>
      </c>
      <c r="BZ33" s="245" t="str">
        <f>IF(ISNUMBER('IMO 2020_Operator''s Comment'!BZ33),'IMO 2020_Operator''s Comment'!BZ33,"")</f>
        <v/>
      </c>
      <c r="CA33" s="245" t="str">
        <f>IF(ISTEXT('IMO 2020_Operator''s Comment'!CA33),'IMO 2020_Operator''s Comment'!CA33,"")</f>
        <v/>
      </c>
      <c r="CB33" s="245" t="str">
        <f>IF(ISNUMBER('IMO 2020_Operator''s Comment'!CB33),'IMO 2020_Operator''s Comment'!CB33,"")</f>
        <v/>
      </c>
      <c r="CC33" s="245" t="str">
        <f>IF(ISTEXT('IMO 2020_Operator''s Comment'!CC33),'IMO 2020_Operator''s Comment'!CC33,"")</f>
        <v/>
      </c>
    </row>
    <row r="34" spans="1:81" s="187" customFormat="1" ht="27" hidden="1" thickBot="1" x14ac:dyDescent="0.3">
      <c r="A34" s="246" t="s">
        <v>810</v>
      </c>
      <c r="B34" s="246" t="s">
        <v>523</v>
      </c>
      <c r="C34" s="183" t="s">
        <v>391</v>
      </c>
      <c r="D34" s="183">
        <v>9460461</v>
      </c>
      <c r="E34" s="184" t="s">
        <v>783</v>
      </c>
      <c r="F34" s="184"/>
      <c r="G34" s="236"/>
      <c r="H34" s="236">
        <v>43780.5</v>
      </c>
      <c r="I34" s="186">
        <f>IFERROR(INDEX(RemainingOnBoard_RAW!V:V,MATCH('IMO _2020_Dont Edit'!D34,RemainingOnBoard_RAW!B:B,0))," ")</f>
        <v>634.75</v>
      </c>
      <c r="J34" s="186">
        <f>IFERROR(INDEX(RemainingOnBoard_RAW!W:W,MATCH('IMO _2020_Dont Edit'!D34,RemainingOnBoard_RAW!B:B,0)),"")</f>
        <v>0</v>
      </c>
      <c r="K34" s="186">
        <f>IFERROR(INDEX(RemainingOnBoard_RAW!X:X,MATCH('IMO _2020_Dont Edit'!D34,RemainingOnBoard_RAW!B:B,0)),"")</f>
        <v>0</v>
      </c>
      <c r="L34" s="186">
        <f>IFERROR(INDEX(RemainingOnBoard_RAW!Y:Y,MATCH('IMO _2020_Dont Edit'!D34,RemainingOnBoard_RAW!B:B,0)),"")</f>
        <v>78.37</v>
      </c>
      <c r="M34" s="186"/>
      <c r="N34" s="186">
        <f>IFERROR(INDEX(RemainingOnBoard_RAW!AJ:AJ,MATCH('IMO _2020_Dont Edit'!D34,RemainingOnBoard_RAW!B:B,0))," ")</f>
        <v>1058.77</v>
      </c>
      <c r="O34" s="186">
        <f>IFERROR(INDEX(RemainingOnBoard_RAW!AK:AK,MATCH('IMO _2020_Dont Edit'!D34,RemainingOnBoard_RAW!B:B,0))," ")</f>
        <v>0</v>
      </c>
      <c r="P34" s="186">
        <f>IFERROR(INDEX(RemainingOnBoard_RAW!AL:AL,MATCH('IMO _2020_Dont Edit'!D34,RemainingOnBoard_RAW!B:B,0))," ")</f>
        <v>0</v>
      </c>
      <c r="Q34" s="186">
        <f>IFERROR(INDEX(RemainingOnBoard_RAW!AM:AM,MATCH('IMO _2020_Dont Edit'!D34,RemainingOnBoard_RAW!B:B,0))," ")</f>
        <v>8.84</v>
      </c>
      <c r="S34" s="188">
        <v>0.55000000000000004</v>
      </c>
      <c r="T34" s="188">
        <v>0.1</v>
      </c>
      <c r="U34" s="188">
        <v>0.15</v>
      </c>
      <c r="V34" s="188">
        <v>0.2</v>
      </c>
      <c r="X34" s="189">
        <f>INDEX(Intermediate!L:L,MATCH('IMO _2020_Dont Edit'!E34,Intermediate!B:B,0))</f>
        <v>3.3</v>
      </c>
      <c r="Y34" s="189">
        <f>INDEX(Intermediate!M:M,MATCH('IMO _2020_Dont Edit'!E34,Intermediate!B:B,0))</f>
        <v>9.5</v>
      </c>
      <c r="Z34" s="189">
        <f>INDEX(Intermediate!N:N,MATCH('IMO _2020_Dont Edit'!E34,Intermediate!B:B,0))</f>
        <v>15.5</v>
      </c>
      <c r="AA34" s="189">
        <f>INDEX(Intermediate!O:O,MATCH('IMO _2020_Dont Edit'!E34,Intermediate!B:B,0))</f>
        <v>18</v>
      </c>
      <c r="AB34" s="189">
        <f>IFERROR(SUMPRODUCT(S34:V34,X34:AA34),"")</f>
        <v>8.69</v>
      </c>
      <c r="AC34" s="189">
        <f>IFERROR(INDEX('Monthly_Consumption _Trend'!R:R,MATCH('IMO _2020_Dont Edit'!D34,'Monthly_Consumption _Trend'!D:D,0))/30,"")</f>
        <v>14.640666666666668</v>
      </c>
      <c r="AD34" s="189">
        <f>IFERROR(MIN(AB34,AC34),AB34)</f>
        <v>8.69</v>
      </c>
      <c r="AF34" s="190">
        <f>IFERROR(N34/SUM(N34:Q34), "")</f>
        <v>0.99171982278172743</v>
      </c>
      <c r="AG34" s="190">
        <f>IFERROR(1-AF34,"")</f>
        <v>8.2801772182725664E-3</v>
      </c>
      <c r="AH34" s="190" t="s">
        <v>770</v>
      </c>
      <c r="AI34" s="190"/>
      <c r="AJ34" s="189">
        <f>IFERROR($AD34*92,"")</f>
        <v>799.4799999999999</v>
      </c>
      <c r="AK34" s="189">
        <f>IFERROR($AD34*61,"")</f>
        <v>530.08999999999992</v>
      </c>
      <c r="AL34" s="189">
        <f>IFERROR($AD34*31,"")</f>
        <v>269.39</v>
      </c>
      <c r="AM34" s="189">
        <f>IFERROR($AD34*15,"")</f>
        <v>130.35</v>
      </c>
      <c r="AN34" s="232">
        <v>3</v>
      </c>
      <c r="AO34" s="262" t="s">
        <v>855</v>
      </c>
      <c r="AP34" s="262" t="s">
        <v>856</v>
      </c>
      <c r="AQ34" s="262" t="s">
        <v>857</v>
      </c>
      <c r="AR34" s="267">
        <v>0.95</v>
      </c>
      <c r="AT34" s="189">
        <f>IFERROR($AD34*31,"")</f>
        <v>269.39</v>
      </c>
      <c r="AU34" s="189">
        <f>IFERROR($AD34*20,"")</f>
        <v>173.79999999999998</v>
      </c>
      <c r="AV34" s="189">
        <f>IFERROR($AD34*15,"")</f>
        <v>130.35</v>
      </c>
      <c r="AW34" s="192" t="s">
        <v>529</v>
      </c>
      <c r="AY34" s="192" t="str">
        <f t="shared" si="29"/>
        <v>High Stock</v>
      </c>
      <c r="AZ34" s="192" t="str">
        <f t="shared" si="29"/>
        <v>High Stock</v>
      </c>
      <c r="BA34" s="192" t="str">
        <f t="shared" si="29"/>
        <v>High Stock</v>
      </c>
      <c r="BC34" s="191">
        <f t="shared" si="30"/>
        <v>365.36</v>
      </c>
      <c r="BD34" s="191">
        <f t="shared" si="30"/>
        <v>460.95000000000005</v>
      </c>
      <c r="BE34" s="191">
        <f>IF(IFERROR($I34+$K34-AV34,0)&lt;=0, 0,IFERROR($I34+$K34-AV34,0))</f>
        <v>504.4</v>
      </c>
      <c r="BF34" s="184" t="str">
        <f>IF(ISTEXT('IMO 2020_Operator''s Comment'!BF34),'IMO 2020_Operator''s Comment'!BF34,"")</f>
        <v/>
      </c>
      <c r="BH34" s="245">
        <f>IF(ISNUMBER('IMO 2020_Operator''s Comment'!BH34),'IMO 2020_Operator''s Comment'!BH34,"")</f>
        <v>332.4</v>
      </c>
      <c r="BI34" s="245" t="str">
        <f>IF(ISTEXT('IMO 2020_Operator''s Comment'!BI34),'IMO 2020_Operator''s Comment'!BI34,"")</f>
        <v>No</v>
      </c>
      <c r="BJ34" s="245">
        <f>IF(ISNUMBER('IMO 2020_Operator''s Comment'!BJ34),'IMO 2020_Operator''s Comment'!BJ34,"")</f>
        <v>369</v>
      </c>
      <c r="BK34" s="245" t="str">
        <f>IF(ISTEXT('IMO 2020_Operator''s Comment'!BK34),'IMO 2020_Operator''s Comment'!BK34,"")</f>
        <v>No</v>
      </c>
      <c r="BL34" s="245">
        <f>IF(ISNUMBER('IMO 2020_Operator''s Comment'!BL34),'IMO 2020_Operator''s Comment'!BL34,"")</f>
        <v>67</v>
      </c>
      <c r="BM34" s="245" t="str">
        <f>IF(ISTEXT('IMO 2020_Operator''s Comment'!BM34),'IMO 2020_Operator''s Comment'!BM34,"")</f>
        <v>No</v>
      </c>
      <c r="BN34" s="245" t="str">
        <f>IF(ISNUMBER('IMO 2020_Operator''s Comment'!BN34),'IMO 2020_Operator''s Comment'!BN34,"")</f>
        <v/>
      </c>
      <c r="BO34" s="245" t="str">
        <f>IF(ISTEXT('IMO 2020_Operator''s Comment'!BO34),'IMO 2020_Operator''s Comment'!BO34,"")</f>
        <v/>
      </c>
      <c r="BP34" s="245" t="str">
        <f>IF(ISNUMBER('IMO 2020_Operator''s Comment'!BP34),'IMO 2020_Operator''s Comment'!BP34,"")</f>
        <v/>
      </c>
      <c r="BQ34" s="245" t="str">
        <f>IF(ISTEXT('IMO 2020_Operator''s Comment'!BQ34),'IMO 2020_Operator''s Comment'!BQ34,"")</f>
        <v/>
      </c>
      <c r="BR34" s="286"/>
      <c r="BS34" s="245">
        <f>IF(ISNUMBER('IMO 2020_Operator''s Comment'!BS34),'IMO 2020_Operator''s Comment'!BS34,"")</f>
        <v>17.510000000000002</v>
      </c>
      <c r="BT34" s="245" t="str">
        <f>IF(ISTEXT('IMO 2020_Operator''s Comment'!BT34),'IMO 2020_Operator''s Comment'!BT34,"")</f>
        <v>No</v>
      </c>
      <c r="BU34" s="245">
        <f>IF(ISNUMBER('IMO 2020_Operator''s Comment'!BU34),'IMO 2020_Operator''s Comment'!BU34,"")</f>
        <v>17.2</v>
      </c>
      <c r="BV34" s="245" t="str">
        <f>IF(ISTEXT('IMO 2020_Operator''s Comment'!BV34),'IMO 2020_Operator''s Comment'!BV34,"")</f>
        <v>No</v>
      </c>
      <c r="BX34" s="245">
        <f>IF(ISNUMBER('IMO 2020_Operator''s Comment'!BX34),'IMO 2020_Operator''s Comment'!BX34,"")</f>
        <v>16.93</v>
      </c>
      <c r="BY34" s="245" t="str">
        <f>IF(ISTEXT('IMO 2020_Operator''s Comment'!BY34),'IMO 2020_Operator''s Comment'!BY34,"")</f>
        <v>No</v>
      </c>
      <c r="BZ34" s="245">
        <f>IF(ISNUMBER('IMO 2020_Operator''s Comment'!BZ34),'IMO 2020_Operator''s Comment'!BZ34,"")</f>
        <v>17.2</v>
      </c>
      <c r="CA34" s="245" t="str">
        <f>IF(ISTEXT('IMO 2020_Operator''s Comment'!CA34),'IMO 2020_Operator''s Comment'!CA34,"")</f>
        <v>No</v>
      </c>
      <c r="CB34" s="245" t="str">
        <f>IF(ISNUMBER('IMO 2020_Operator''s Comment'!CB34),'IMO 2020_Operator''s Comment'!CB34,"")</f>
        <v/>
      </c>
      <c r="CC34" s="245" t="str">
        <f>IF(ISTEXT('IMO 2020_Operator''s Comment'!CC34),'IMO 2020_Operator''s Comment'!CC34,"")</f>
        <v/>
      </c>
    </row>
    <row r="35" spans="1:81" s="187" customFormat="1" ht="15.75" hidden="1" thickBot="1" x14ac:dyDescent="0.3">
      <c r="A35" s="246" t="s">
        <v>810</v>
      </c>
      <c r="B35" s="246" t="s">
        <v>523</v>
      </c>
      <c r="C35" s="183" t="s">
        <v>670</v>
      </c>
      <c r="D35" s="183">
        <v>9298387</v>
      </c>
      <c r="E35" s="300" t="s">
        <v>1048</v>
      </c>
      <c r="F35" s="184"/>
      <c r="G35" s="236"/>
      <c r="H35" s="236">
        <v>43777.416666666664</v>
      </c>
      <c r="I35" s="186">
        <v>162</v>
      </c>
      <c r="J35" s="186"/>
      <c r="K35" s="186"/>
      <c r="L35" s="186">
        <v>346</v>
      </c>
      <c r="M35" s="236" t="str">
        <f>IFERROR(INDEX(RemainingOnBoard_RAW!U:U,MATCH('IMO _2020_Dont Edit'!D35,RemainingOnBoard_RAW!B:B,0))," ")</f>
        <v xml:space="preserve"> </v>
      </c>
      <c r="N35" s="186" t="str">
        <f>IFERROR(INDEX(RemainingOnBoard_RAW!AJ:AJ,MATCH('IMO _2020_Dont Edit'!D35,RemainingOnBoard_RAW!B:B,0))," ")</f>
        <v xml:space="preserve"> </v>
      </c>
      <c r="O35" s="186" t="str">
        <f>IFERROR(INDEX(RemainingOnBoard_RAW!AK:AK,MATCH('IMO _2020_Dont Edit'!D35,RemainingOnBoard_RAW!B:B,0))," ")</f>
        <v xml:space="preserve"> </v>
      </c>
      <c r="P35" s="186" t="str">
        <f>IFERROR(INDEX(RemainingOnBoard_RAW!AL:AL,MATCH('IMO _2020_Dont Edit'!D35,RemainingOnBoard_RAW!B:B,0))," ")</f>
        <v xml:space="preserve"> </v>
      </c>
      <c r="Q35" s="186" t="str">
        <f>IFERROR(INDEX(RemainingOnBoard_RAW!AM:AM,MATCH('IMO _2020_Dont Edit'!D35,RemainingOnBoard_RAW!B:B,0))," ")</f>
        <v xml:space="preserve"> </v>
      </c>
      <c r="S35" s="188">
        <v>0.55000000000000004</v>
      </c>
      <c r="T35" s="188">
        <v>0.1</v>
      </c>
      <c r="U35" s="188">
        <v>0.15</v>
      </c>
      <c r="V35" s="188">
        <v>0.2</v>
      </c>
      <c r="X35" s="189"/>
      <c r="Y35" s="189"/>
      <c r="Z35" s="189"/>
      <c r="AA35" s="189"/>
      <c r="AB35" s="189"/>
      <c r="AC35" s="189"/>
      <c r="AD35" s="189"/>
      <c r="AF35" s="190"/>
      <c r="AG35" s="190"/>
      <c r="AH35" s="190"/>
      <c r="AI35" s="190"/>
      <c r="AJ35" s="189"/>
      <c r="AK35" s="189"/>
      <c r="AL35" s="189"/>
      <c r="AM35" s="189"/>
      <c r="AN35" s="232"/>
      <c r="AO35" s="262"/>
      <c r="AP35" s="262"/>
      <c r="AQ35" s="262"/>
      <c r="AR35" s="267"/>
      <c r="AT35" s="189"/>
      <c r="AU35" s="189"/>
      <c r="AV35" s="189"/>
      <c r="AW35" s="192"/>
      <c r="AY35" s="192"/>
      <c r="AZ35" s="192"/>
      <c r="BA35" s="192"/>
      <c r="BC35" s="191"/>
      <c r="BD35" s="191"/>
      <c r="BE35" s="191"/>
      <c r="BF35" s="184"/>
      <c r="BH35" s="245"/>
      <c r="BI35" s="245"/>
      <c r="BJ35" s="245"/>
      <c r="BK35" s="245"/>
      <c r="BL35" s="245"/>
      <c r="BM35" s="245"/>
      <c r="BN35" s="245"/>
      <c r="BO35" s="245"/>
      <c r="BP35" s="245"/>
      <c r="BQ35" s="245"/>
      <c r="BR35" s="286"/>
      <c r="BS35" s="245"/>
      <c r="BT35" s="245"/>
      <c r="BU35" s="245"/>
      <c r="BV35" s="245"/>
      <c r="BX35" s="245"/>
      <c r="BY35" s="245"/>
      <c r="BZ35" s="245"/>
      <c r="CA35" s="245"/>
      <c r="CB35" s="245"/>
      <c r="CC35" s="245"/>
    </row>
    <row r="36" spans="1:81" s="187" customFormat="1" ht="15.75" hidden="1" thickBot="1" x14ac:dyDescent="0.3">
      <c r="A36" s="246" t="s">
        <v>810</v>
      </c>
      <c r="B36" s="246" t="s">
        <v>523</v>
      </c>
      <c r="C36" s="183" t="s">
        <v>670</v>
      </c>
      <c r="D36" s="183">
        <v>9298375</v>
      </c>
      <c r="E36" s="316" t="s">
        <v>145</v>
      </c>
      <c r="F36" s="184"/>
      <c r="G36" s="236"/>
      <c r="H36" s="236">
        <v>43780.541666666664</v>
      </c>
      <c r="I36" s="186">
        <f>IFERROR(INDEX(RemainingOnBoard_RAW!V:V,MATCH('IMO _2020_Dont Edit'!D36,RemainingOnBoard_RAW!B:B,0))," ")</f>
        <v>127.2</v>
      </c>
      <c r="J36" s="186">
        <f>IFERROR(INDEX(RemainingOnBoard_RAW!W:W,MATCH('IMO _2020_Dont Edit'!D36,RemainingOnBoard_RAW!B:B,0)),"")</f>
        <v>20.100000000000001</v>
      </c>
      <c r="K36" s="186">
        <f>IFERROR(INDEX(RemainingOnBoard_RAW!X:X,MATCH('IMO _2020_Dont Edit'!D36,RemainingOnBoard_RAW!B:B,0)),"")</f>
        <v>0</v>
      </c>
      <c r="L36" s="186">
        <f>IFERROR(INDEX(RemainingOnBoard_RAW!Y:Y,MATCH('IMO _2020_Dont Edit'!D36,RemainingOnBoard_RAW!B:B,0)),"")</f>
        <v>239.4</v>
      </c>
      <c r="M36" s="236">
        <f>IFERROR(INDEX(RemainingOnBoard_RAW!U:U,MATCH('IMO _2020_Dont Edit'!D36,RemainingOnBoard_RAW!B:B,0))," ")</f>
        <v>43780.541666666664</v>
      </c>
      <c r="N36" s="186">
        <f>IFERROR(INDEX(RemainingOnBoard_RAW!AJ:AJ,MATCH('IMO _2020_Dont Edit'!D36,RemainingOnBoard_RAW!B:B,0))," ")</f>
        <v>973.3</v>
      </c>
      <c r="O36" s="186">
        <f>IFERROR(INDEX(RemainingOnBoard_RAW!AK:AK,MATCH('IMO _2020_Dont Edit'!D36,RemainingOnBoard_RAW!B:B,0))," ")</f>
        <v>1386.99</v>
      </c>
      <c r="P36" s="186">
        <f>IFERROR(INDEX(RemainingOnBoard_RAW!AL:AL,MATCH('IMO _2020_Dont Edit'!D36,RemainingOnBoard_RAW!B:B,0))," ")</f>
        <v>0</v>
      </c>
      <c r="Q36" s="186">
        <f>IFERROR(INDEX(RemainingOnBoard_RAW!AM:AM,MATCH('IMO _2020_Dont Edit'!D36,RemainingOnBoard_RAW!B:B,0))," ")</f>
        <v>920.94</v>
      </c>
      <c r="S36" s="188">
        <v>0.55000000000000004</v>
      </c>
      <c r="T36" s="188">
        <v>0.1</v>
      </c>
      <c r="U36" s="188">
        <v>0.15</v>
      </c>
      <c r="V36" s="188">
        <v>0.2</v>
      </c>
      <c r="X36" s="189"/>
      <c r="Y36" s="189"/>
      <c r="Z36" s="189"/>
      <c r="AA36" s="189"/>
      <c r="AB36" s="189"/>
      <c r="AC36" s="189"/>
      <c r="AD36" s="189"/>
      <c r="AF36" s="190"/>
      <c r="AG36" s="190"/>
      <c r="AH36" s="190"/>
      <c r="AI36" s="190"/>
      <c r="AJ36" s="189"/>
      <c r="AK36" s="189"/>
      <c r="AL36" s="189"/>
      <c r="AM36" s="189"/>
      <c r="AN36" s="232"/>
      <c r="AO36" s="262"/>
      <c r="AP36" s="262"/>
      <c r="AQ36" s="262"/>
      <c r="AR36" s="267"/>
      <c r="AT36" s="189"/>
      <c r="AU36" s="189"/>
      <c r="AV36" s="189"/>
      <c r="AW36" s="192"/>
      <c r="AY36" s="192"/>
      <c r="AZ36" s="192"/>
      <c r="BA36" s="192"/>
      <c r="BC36" s="191"/>
      <c r="BD36" s="191"/>
      <c r="BE36" s="191"/>
      <c r="BF36" s="184"/>
      <c r="BH36" s="245"/>
      <c r="BI36" s="245"/>
      <c r="BJ36" s="245"/>
      <c r="BK36" s="245"/>
      <c r="BL36" s="245"/>
      <c r="BM36" s="245"/>
      <c r="BN36" s="245"/>
      <c r="BO36" s="245"/>
      <c r="BP36" s="245"/>
      <c r="BQ36" s="245"/>
      <c r="BR36" s="286"/>
      <c r="BS36" s="245"/>
      <c r="BT36" s="245"/>
      <c r="BU36" s="245"/>
      <c r="BV36" s="245"/>
      <c r="BX36" s="245"/>
      <c r="BY36" s="245"/>
      <c r="BZ36" s="245"/>
      <c r="CA36" s="245"/>
      <c r="CB36" s="245"/>
      <c r="CC36" s="245"/>
    </row>
    <row r="37" spans="1:81" s="187" customFormat="1" ht="15.75" hidden="1" thickBot="1" x14ac:dyDescent="0.3">
      <c r="A37" s="246" t="s">
        <v>810</v>
      </c>
      <c r="B37" s="246" t="s">
        <v>523</v>
      </c>
      <c r="C37" s="183" t="s">
        <v>389</v>
      </c>
      <c r="D37" s="183">
        <v>9809784</v>
      </c>
      <c r="E37" s="300" t="s">
        <v>977</v>
      </c>
      <c r="F37" s="184"/>
      <c r="G37" s="236"/>
      <c r="H37" s="236">
        <v>43776</v>
      </c>
      <c r="I37" s="186">
        <v>41</v>
      </c>
      <c r="J37" s="186"/>
      <c r="K37" s="186">
        <v>211</v>
      </c>
      <c r="L37" s="186">
        <v>94</v>
      </c>
      <c r="M37" s="236" t="str">
        <f>IFERROR(INDEX(RemainingOnBoard_RAW!U:U,MATCH('IMO _2020_Dont Edit'!D37,RemainingOnBoard_RAW!B:B,0))," ")</f>
        <v xml:space="preserve"> </v>
      </c>
      <c r="N37" s="186" t="str">
        <f>IFERROR(INDEX(RemainingOnBoard_RAW!AJ:AJ,MATCH('IMO _2020_Dont Edit'!D37,RemainingOnBoard_RAW!B:B,0))," ")</f>
        <v xml:space="preserve"> </v>
      </c>
      <c r="O37" s="186" t="str">
        <f>IFERROR(INDEX(RemainingOnBoard_RAW!AK:AK,MATCH('IMO _2020_Dont Edit'!D37,RemainingOnBoard_RAW!B:B,0))," ")</f>
        <v xml:space="preserve"> </v>
      </c>
      <c r="P37" s="186" t="str">
        <f>IFERROR(INDEX(RemainingOnBoard_RAW!AL:AL,MATCH('IMO _2020_Dont Edit'!D37,RemainingOnBoard_RAW!B:B,0))," ")</f>
        <v xml:space="preserve"> </v>
      </c>
      <c r="Q37" s="186" t="str">
        <f>IFERROR(INDEX(RemainingOnBoard_RAW!AM:AM,MATCH('IMO _2020_Dont Edit'!D37,RemainingOnBoard_RAW!B:B,0))," ")</f>
        <v xml:space="preserve"> </v>
      </c>
      <c r="S37" s="188">
        <v>0.55000000000000004</v>
      </c>
      <c r="T37" s="188">
        <v>0.1</v>
      </c>
      <c r="U37" s="188">
        <v>0.15</v>
      </c>
      <c r="V37" s="188">
        <v>0.2</v>
      </c>
      <c r="X37" s="189"/>
      <c r="Y37" s="189"/>
      <c r="Z37" s="189"/>
      <c r="AA37" s="189"/>
      <c r="AB37" s="189"/>
      <c r="AC37" s="189"/>
      <c r="AD37" s="189"/>
      <c r="AF37" s="190"/>
      <c r="AG37" s="190"/>
      <c r="AH37" s="190"/>
      <c r="AI37" s="190"/>
      <c r="AJ37" s="189"/>
      <c r="AK37" s="189"/>
      <c r="AL37" s="189"/>
      <c r="AM37" s="189"/>
      <c r="AN37" s="232"/>
      <c r="AO37" s="262"/>
      <c r="AP37" s="262"/>
      <c r="AQ37" s="262"/>
      <c r="AR37" s="267"/>
      <c r="AT37" s="189"/>
      <c r="AU37" s="189"/>
      <c r="AV37" s="189"/>
      <c r="AW37" s="192"/>
      <c r="AY37" s="192"/>
      <c r="AZ37" s="192"/>
      <c r="BA37" s="192"/>
      <c r="BC37" s="191"/>
      <c r="BD37" s="191"/>
      <c r="BE37" s="191"/>
      <c r="BF37" s="184"/>
      <c r="BH37" s="245"/>
      <c r="BI37" s="245"/>
      <c r="BJ37" s="245"/>
      <c r="BK37" s="245"/>
      <c r="BL37" s="245"/>
      <c r="BM37" s="245"/>
      <c r="BN37" s="245"/>
      <c r="BO37" s="245"/>
      <c r="BP37" s="245"/>
      <c r="BQ37" s="245"/>
      <c r="BR37" s="286"/>
      <c r="BS37" s="245"/>
      <c r="BT37" s="245"/>
      <c r="BU37" s="245"/>
      <c r="BV37" s="245"/>
      <c r="BX37" s="245"/>
      <c r="BY37" s="245"/>
      <c r="BZ37" s="245"/>
      <c r="CA37" s="245"/>
      <c r="CB37" s="245"/>
      <c r="CC37" s="245"/>
    </row>
    <row r="38" spans="1:81" s="187" customFormat="1" ht="15.75" hidden="1" thickBot="1" x14ac:dyDescent="0.3">
      <c r="A38" s="246" t="s">
        <v>810</v>
      </c>
      <c r="B38" s="246" t="s">
        <v>523</v>
      </c>
      <c r="C38" s="183" t="s">
        <v>387</v>
      </c>
      <c r="D38" s="183">
        <v>9410143</v>
      </c>
      <c r="E38" s="300" t="s">
        <v>1049</v>
      </c>
      <c r="F38" s="184"/>
      <c r="G38" s="236"/>
      <c r="H38" s="236">
        <v>43778.679166666669</v>
      </c>
      <c r="I38" s="186">
        <v>115</v>
      </c>
      <c r="J38" s="186"/>
      <c r="K38" s="186"/>
      <c r="L38" s="186">
        <v>190</v>
      </c>
      <c r="M38" s="236" t="str">
        <f>IFERROR(INDEX(RemainingOnBoard_RAW!U:U,MATCH('IMO _2020_Dont Edit'!D38,RemainingOnBoard_RAW!B:B,0))," ")</f>
        <v xml:space="preserve"> </v>
      </c>
      <c r="N38" s="186" t="str">
        <f>IFERROR(INDEX(RemainingOnBoard_RAW!AJ:AJ,MATCH('IMO _2020_Dont Edit'!D38,RemainingOnBoard_RAW!B:B,0))," ")</f>
        <v xml:space="preserve"> </v>
      </c>
      <c r="O38" s="186" t="str">
        <f>IFERROR(INDEX(RemainingOnBoard_RAW!AK:AK,MATCH('IMO _2020_Dont Edit'!D38,RemainingOnBoard_RAW!B:B,0))," ")</f>
        <v xml:space="preserve"> </v>
      </c>
      <c r="P38" s="186" t="str">
        <f>IFERROR(INDEX(RemainingOnBoard_RAW!AL:AL,MATCH('IMO _2020_Dont Edit'!D38,RemainingOnBoard_RAW!B:B,0))," ")</f>
        <v xml:space="preserve"> </v>
      </c>
      <c r="Q38" s="186" t="str">
        <f>IFERROR(INDEX(RemainingOnBoard_RAW!AM:AM,MATCH('IMO _2020_Dont Edit'!D38,RemainingOnBoard_RAW!B:B,0))," ")</f>
        <v xml:space="preserve"> </v>
      </c>
      <c r="S38" s="188">
        <v>0.55000000000000004</v>
      </c>
      <c r="T38" s="188">
        <v>0.1</v>
      </c>
      <c r="U38" s="188">
        <v>0.15</v>
      </c>
      <c r="V38" s="188">
        <v>0.2</v>
      </c>
      <c r="X38" s="189"/>
      <c r="Y38" s="189"/>
      <c r="Z38" s="189"/>
      <c r="AA38" s="189"/>
      <c r="AB38" s="189"/>
      <c r="AC38" s="189"/>
      <c r="AD38" s="189"/>
      <c r="AF38" s="190"/>
      <c r="AG38" s="190"/>
      <c r="AH38" s="190"/>
      <c r="AI38" s="190"/>
      <c r="AJ38" s="189"/>
      <c r="AK38" s="189"/>
      <c r="AL38" s="189"/>
      <c r="AM38" s="189"/>
      <c r="AN38" s="232"/>
      <c r="AO38" s="262"/>
      <c r="AP38" s="262"/>
      <c r="AQ38" s="262"/>
      <c r="AR38" s="267"/>
      <c r="AT38" s="189"/>
      <c r="AU38" s="189"/>
      <c r="AV38" s="189"/>
      <c r="AW38" s="192"/>
      <c r="AY38" s="192"/>
      <c r="AZ38" s="192"/>
      <c r="BA38" s="192"/>
      <c r="BC38" s="191"/>
      <c r="BD38" s="191"/>
      <c r="BE38" s="191"/>
      <c r="BF38" s="184"/>
      <c r="BH38" s="245"/>
      <c r="BI38" s="245"/>
      <c r="BJ38" s="245"/>
      <c r="BK38" s="245"/>
      <c r="BL38" s="245"/>
      <c r="BM38" s="245"/>
      <c r="BN38" s="245"/>
      <c r="BO38" s="245"/>
      <c r="BP38" s="245"/>
      <c r="BQ38" s="245"/>
      <c r="BR38" s="286"/>
      <c r="BS38" s="245"/>
      <c r="BT38" s="245"/>
      <c r="BU38" s="245"/>
      <c r="BV38" s="245"/>
      <c r="BX38" s="245"/>
      <c r="BY38" s="245"/>
      <c r="BZ38" s="245"/>
      <c r="CA38" s="245"/>
      <c r="CB38" s="245"/>
      <c r="CC38" s="245"/>
    </row>
    <row r="39" spans="1:81" ht="15.75" hidden="1" thickBot="1" x14ac:dyDescent="0.3">
      <c r="A39" s="247"/>
      <c r="B39" s="247" t="s">
        <v>393</v>
      </c>
      <c r="C39" s="98" t="s">
        <v>670</v>
      </c>
      <c r="D39" s="98">
        <v>9587843</v>
      </c>
      <c r="E39" s="139" t="s">
        <v>81</v>
      </c>
      <c r="F39" s="139" t="str">
        <f>INDEX('[5]TC IN Sheet - CONSOLIDATED'!$C:$C,MATCH(E39,'[5]TC IN Sheet - CONSOLIDATED'!$B:$B,0))</f>
        <v>Astella Acquisition SA</v>
      </c>
      <c r="G39" s="237">
        <v>43858</v>
      </c>
      <c r="H39" s="236">
        <v>43780.241666666669</v>
      </c>
      <c r="I39" s="186">
        <f>IFERROR(INDEX(RemainingOnBoard_RAW!V:V,MATCH('IMO _2020_Dont Edit'!D39,RemainingOnBoard_RAW!B:B,0))," ")</f>
        <v>162.80000000000001</v>
      </c>
      <c r="J39" s="193">
        <f>IFERROR(INDEX(RemainingOnBoard_RAW!W:W,MATCH('IMO _2020_Dont Edit'!D39,RemainingOnBoard_RAW!B:B,0)),"")</f>
        <v>0</v>
      </c>
      <c r="K39" s="193">
        <f>IFERROR(INDEX(RemainingOnBoard_RAW!X:X,MATCH('IMO _2020_Dont Edit'!D39,RemainingOnBoard_RAW!B:B,0)),"")</f>
        <v>0</v>
      </c>
      <c r="L39" s="193">
        <f>IFERROR(INDEX(RemainingOnBoard_RAW!Y:Y,MATCH('IMO _2020_Dont Edit'!D39,RemainingOnBoard_RAW!B:B,0)),"")</f>
        <v>236.44</v>
      </c>
      <c r="M39" s="193"/>
      <c r="N39" s="193">
        <f>IFERROR(INDEX(RemainingOnBoard_RAW!AJ:AJ,MATCH('IMO _2020_Dont Edit'!D39,RemainingOnBoard_RAW!B:B,0))," ")</f>
        <v>2632.43</v>
      </c>
      <c r="O39" s="193">
        <f>IFERROR(INDEX(RemainingOnBoard_RAW!AK:AK,MATCH('IMO _2020_Dont Edit'!D39,RemainingOnBoard_RAW!B:B,0))," ")</f>
        <v>0</v>
      </c>
      <c r="P39" s="193">
        <f>IFERROR(INDEX(RemainingOnBoard_RAW!AL:AL,MATCH('IMO _2020_Dont Edit'!D39,RemainingOnBoard_RAW!B:B,0))," ")</f>
        <v>0</v>
      </c>
      <c r="Q39" s="193">
        <f>IFERROR(INDEX(RemainingOnBoard_RAW!AM:AM,MATCH('IMO _2020_Dont Edit'!D39,RemainingOnBoard_RAW!B:B,0))," ")</f>
        <v>586.11300000000006</v>
      </c>
      <c r="R39" s="194"/>
      <c r="S39" s="195">
        <v>0.45</v>
      </c>
      <c r="T39" s="195">
        <v>0.05</v>
      </c>
      <c r="U39" s="195">
        <v>0.17499999999999999</v>
      </c>
      <c r="V39" s="195">
        <v>0.32500000000000001</v>
      </c>
      <c r="W39" s="194"/>
      <c r="X39" s="196">
        <f>INDEX(Handy!T:T,MATCH('IMO _2020_Dont Edit'!E39,Handy!B:B,0))</f>
        <v>3.7</v>
      </c>
      <c r="Y39" s="196">
        <f>INDEX(Handy!U:U,MATCH('IMO _2020_Dont Edit'!E39,Handy!B:B,0))</f>
        <v>17.399999999999999</v>
      </c>
      <c r="Z39" s="196">
        <f>INDEX(Handy!V:V,MATCH('IMO _2020_Dont Edit'!E39,Handy!B:B,0))</f>
        <v>23.1</v>
      </c>
      <c r="AA39" s="196">
        <f>INDEX(Handy!W:W,MATCH('IMO _2020_Dont Edit'!E39,Handy!B:B,0))</f>
        <v>26.2</v>
      </c>
      <c r="AB39" s="196">
        <f t="shared" si="26"/>
        <v>15.092500000000001</v>
      </c>
      <c r="AC39" s="196">
        <f>IFERROR(INDEX('Monthly_Consumption _Trend'!R:R,MATCH('IMO _2020_Dont Edit'!D39,'Monthly_Consumption _Trend'!D:D,0))/30,"")</f>
        <v>8.6321000000000012</v>
      </c>
      <c r="AD39" s="196">
        <f t="shared" si="3"/>
        <v>8.6321000000000012</v>
      </c>
      <c r="AE39" s="194"/>
      <c r="AF39" s="197">
        <f t="shared" si="27"/>
        <v>0.81789492947585296</v>
      </c>
      <c r="AG39" s="197">
        <f t="shared" si="28"/>
        <v>0.18210507052414704</v>
      </c>
      <c r="AH39" s="197"/>
      <c r="AI39" s="197"/>
      <c r="AJ39" s="196">
        <f t="shared" si="4"/>
        <v>794.15320000000008</v>
      </c>
      <c r="AK39" s="196">
        <f t="shared" si="5"/>
        <v>526.55810000000008</v>
      </c>
      <c r="AL39" s="196">
        <f t="shared" si="6"/>
        <v>267.59510000000006</v>
      </c>
      <c r="AM39" s="196">
        <f t="shared" si="7"/>
        <v>129.48150000000001</v>
      </c>
      <c r="AN39" s="198">
        <v>3</v>
      </c>
      <c r="AO39" s="263" t="s">
        <v>703</v>
      </c>
      <c r="AP39" s="263">
        <v>2</v>
      </c>
      <c r="AQ39" s="263">
        <v>2</v>
      </c>
      <c r="AR39" s="268"/>
      <c r="AS39" s="194"/>
      <c r="AT39" s="196">
        <f t="shared" si="8"/>
        <v>267.59510000000006</v>
      </c>
      <c r="AU39" s="196">
        <f t="shared" si="9"/>
        <v>172.64200000000002</v>
      </c>
      <c r="AV39" s="196">
        <f t="shared" si="10"/>
        <v>129.48150000000001</v>
      </c>
      <c r="AW39" s="199" t="s">
        <v>529</v>
      </c>
      <c r="AX39" s="194"/>
      <c r="AY39" s="199" t="str">
        <f t="shared" si="23"/>
        <v>Okay</v>
      </c>
      <c r="AZ39" s="199" t="str">
        <f t="shared" si="24"/>
        <v>Okay</v>
      </c>
      <c r="BA39" s="199" t="str">
        <f t="shared" si="25"/>
        <v>High Stock</v>
      </c>
      <c r="BB39" s="194"/>
      <c r="BC39" s="191">
        <f t="shared" si="14"/>
        <v>0</v>
      </c>
      <c r="BD39" s="191">
        <f t="shared" si="15"/>
        <v>0</v>
      </c>
      <c r="BE39" s="191">
        <f t="shared" si="16"/>
        <v>33.3185</v>
      </c>
      <c r="BF39" s="139" t="str">
        <f>IF(ISTEXT('IMO 2020_Operator''s Comment'!BF39),'IMO 2020_Operator''s Comment'!BF39,"")</f>
        <v>Not cleaned yet as tanks are small.Cleaning to start by first week November</v>
      </c>
      <c r="BH39" s="245">
        <f>IF(ISNUMBER('IMO 2020_Operator''s Comment'!BH39),'IMO 2020_Operator''s Comment'!BH39,"")</f>
        <v>200</v>
      </c>
      <c r="BI39" s="245" t="str">
        <f>IF(ISTEXT('IMO 2020_Operator''s Comment'!BI39),'IMO 2020_Operator''s Comment'!BI39,"")</f>
        <v>No</v>
      </c>
      <c r="BJ39" s="245">
        <f>IF(ISNUMBER('IMO 2020_Operator''s Comment'!BJ39),'IMO 2020_Operator''s Comment'!BJ39,"")</f>
        <v>160</v>
      </c>
      <c r="BK39" s="245" t="str">
        <f>IF(ISTEXT('IMO 2020_Operator''s Comment'!BK39),'IMO 2020_Operator''s Comment'!BK39,"")</f>
        <v>No</v>
      </c>
      <c r="BL39" s="245">
        <f>IF(ISNUMBER('IMO 2020_Operator''s Comment'!BL39),'IMO 2020_Operator''s Comment'!BL39,"")</f>
        <v>160</v>
      </c>
      <c r="BM39" s="245" t="str">
        <f>IF(ISTEXT('IMO 2020_Operator''s Comment'!BM39),'IMO 2020_Operator''s Comment'!BM39,"")</f>
        <v>No</v>
      </c>
      <c r="BN39" s="245" t="str">
        <f>IF(ISNUMBER('IMO 2020_Operator''s Comment'!BN39),'IMO 2020_Operator''s Comment'!BN39,"")</f>
        <v/>
      </c>
      <c r="BO39" s="245" t="str">
        <f>IF(ISTEXT('IMO 2020_Operator''s Comment'!BO39),'IMO 2020_Operator''s Comment'!BO39,"")</f>
        <v/>
      </c>
      <c r="BP39" s="245" t="str">
        <f>IF(ISNUMBER('IMO 2020_Operator''s Comment'!BP39),'IMO 2020_Operator''s Comment'!BP39,"")</f>
        <v/>
      </c>
      <c r="BQ39" s="245" t="str">
        <f>IF(ISTEXT('IMO 2020_Operator''s Comment'!BQ39),'IMO 2020_Operator''s Comment'!BQ39,"")</f>
        <v/>
      </c>
      <c r="BR39" s="287"/>
      <c r="BS39" s="245" t="str">
        <f>IF(ISNUMBER('IMO 2020_Operator''s Comment'!BS39),'IMO 2020_Operator''s Comment'!BS39,"")</f>
        <v/>
      </c>
      <c r="BT39" s="245" t="str">
        <f>IF(ISTEXT('IMO 2020_Operator''s Comment'!BT39),'IMO 2020_Operator''s Comment'!BT39,"")</f>
        <v>No</v>
      </c>
      <c r="BU39" s="245" t="str">
        <f>IF(ISNUMBER('IMO 2020_Operator''s Comment'!BU39),'IMO 2020_Operator''s Comment'!BU39,"")</f>
        <v/>
      </c>
      <c r="BV39" s="245" t="str">
        <f>IF(ISTEXT('IMO 2020_Operator''s Comment'!BV39),'IMO 2020_Operator''s Comment'!BV39,"")</f>
        <v>No</v>
      </c>
      <c r="BX39" s="245" t="str">
        <f>IF(ISNUMBER('IMO 2020_Operator''s Comment'!BX39),'IMO 2020_Operator''s Comment'!BX39,"")</f>
        <v/>
      </c>
      <c r="BY39" s="245" t="str">
        <f>IF(ISTEXT('IMO 2020_Operator''s Comment'!BY39),'IMO 2020_Operator''s Comment'!BY39,"")</f>
        <v>No</v>
      </c>
      <c r="BZ39" s="245" t="str">
        <f>IF(ISNUMBER('IMO 2020_Operator''s Comment'!BZ39),'IMO 2020_Operator''s Comment'!BZ39,"")</f>
        <v/>
      </c>
      <c r="CA39" s="245" t="str">
        <f>IF(ISTEXT('IMO 2020_Operator''s Comment'!CA39),'IMO 2020_Operator''s Comment'!CA39,"")</f>
        <v>No</v>
      </c>
      <c r="CB39" s="245" t="str">
        <f>IF(ISNUMBER('IMO 2020_Operator''s Comment'!CB39),'IMO 2020_Operator''s Comment'!CB39,"")</f>
        <v/>
      </c>
      <c r="CC39" s="245" t="str">
        <f>IF(ISTEXT('IMO 2020_Operator''s Comment'!CC39),'IMO 2020_Operator''s Comment'!CC39,"")</f>
        <v/>
      </c>
    </row>
    <row r="40" spans="1:81" s="194" customFormat="1" ht="15.75" hidden="1" thickBot="1" x14ac:dyDescent="0.3">
      <c r="A40" s="247" t="str">
        <f>INDEX('[4]Handy -MR - LR2 Operators'!$H:$H,MATCH(E40,'[4]Handy -MR - LR2 Operators'!$B:$B,0))</f>
        <v>MVK</v>
      </c>
      <c r="B40" s="247" t="s">
        <v>393</v>
      </c>
      <c r="C40" s="98" t="s">
        <v>395</v>
      </c>
      <c r="D40" s="98">
        <v>9383974</v>
      </c>
      <c r="E40" s="139" t="s">
        <v>87</v>
      </c>
      <c r="F40" s="139"/>
      <c r="G40" s="237"/>
      <c r="H40" s="236">
        <v>43781.208333333336</v>
      </c>
      <c r="I40" s="186">
        <f>IFERROR(INDEX(RemainingOnBoard_RAW!V:V,MATCH('IMO _2020_Dont Edit'!D40,RemainingOnBoard_RAW!B:B,0))," ")</f>
        <v>203.298</v>
      </c>
      <c r="J40" s="193">
        <f>IFERROR(INDEX(RemainingOnBoard_RAW!W:W,MATCH('IMO _2020_Dont Edit'!D40,RemainingOnBoard_RAW!B:B,0)),"")</f>
        <v>0</v>
      </c>
      <c r="K40" s="193">
        <f>IFERROR(INDEX(RemainingOnBoard_RAW!X:X,MATCH('IMO _2020_Dont Edit'!D40,RemainingOnBoard_RAW!B:B,0)),"")</f>
        <v>0</v>
      </c>
      <c r="L40" s="193">
        <f>IFERROR(INDEX(RemainingOnBoard_RAW!Y:Y,MATCH('IMO _2020_Dont Edit'!D40,RemainingOnBoard_RAW!B:B,0)),"")</f>
        <v>144.99</v>
      </c>
      <c r="M40" s="193"/>
      <c r="N40" s="193">
        <f>IFERROR(INDEX(RemainingOnBoard_RAW!AJ:AJ,MATCH('IMO _2020_Dont Edit'!D40,RemainingOnBoard_RAW!B:B,0))," ")</f>
        <v>4461.9030000000002</v>
      </c>
      <c r="O40" s="193">
        <f>IFERROR(INDEX(RemainingOnBoard_RAW!AK:AK,MATCH('IMO _2020_Dont Edit'!D40,RemainingOnBoard_RAW!B:B,0))," ")</f>
        <v>0</v>
      </c>
      <c r="P40" s="193">
        <f>IFERROR(INDEX(RemainingOnBoard_RAW!AL:AL,MATCH('IMO _2020_Dont Edit'!D40,RemainingOnBoard_RAW!B:B,0))," ")</f>
        <v>0</v>
      </c>
      <c r="Q40" s="193">
        <f>IFERROR(INDEX(RemainingOnBoard_RAW!AM:AM,MATCH('IMO _2020_Dont Edit'!D40,RemainingOnBoard_RAW!B:B,0))," ")</f>
        <v>155.5</v>
      </c>
      <c r="S40" s="195">
        <v>0.45</v>
      </c>
      <c r="T40" s="195">
        <v>0.05</v>
      </c>
      <c r="U40" s="195">
        <v>0.17499999999999999</v>
      </c>
      <c r="V40" s="195">
        <v>0.32500000000000001</v>
      </c>
      <c r="X40" s="196">
        <f>INDEX(Handy!T:T,MATCH('IMO _2020_Dont Edit'!E40,Handy!B:B,0))</f>
        <v>3.9</v>
      </c>
      <c r="Y40" s="196">
        <f>INDEX(Handy!U:U,MATCH('IMO _2020_Dont Edit'!E40,Handy!B:B,0))</f>
        <v>17.5</v>
      </c>
      <c r="Z40" s="196">
        <f>INDEX(Handy!V:V,MATCH('IMO _2020_Dont Edit'!E40,Handy!B:B,0))</f>
        <v>26.1</v>
      </c>
      <c r="AA40" s="196">
        <f>INDEX(Handy!W:W,MATCH('IMO _2020_Dont Edit'!E40,Handy!B:B,0))</f>
        <v>29.7</v>
      </c>
      <c r="AB40" s="196">
        <f t="shared" si="26"/>
        <v>16.850000000000001</v>
      </c>
      <c r="AC40" s="196">
        <f>IFERROR(INDEX('Monthly_Consumption _Trend'!R:R,MATCH('IMO _2020_Dont Edit'!D40,'Monthly_Consumption _Trend'!D:D,0))/30,"")</f>
        <v>13.918669999999999</v>
      </c>
      <c r="AD40" s="196">
        <f t="shared" si="3"/>
        <v>13.918669999999999</v>
      </c>
      <c r="AF40" s="197">
        <f t="shared" si="27"/>
        <v>0.96632306082011898</v>
      </c>
      <c r="AG40" s="197">
        <f t="shared" si="28"/>
        <v>3.3676939179881016E-2</v>
      </c>
      <c r="AH40" s="197"/>
      <c r="AI40" s="197"/>
      <c r="AJ40" s="196">
        <f t="shared" si="4"/>
        <v>1280.5176399999998</v>
      </c>
      <c r="AK40" s="196">
        <f t="shared" si="5"/>
        <v>849.03886999999997</v>
      </c>
      <c r="AL40" s="196">
        <f t="shared" si="6"/>
        <v>431.47876999999994</v>
      </c>
      <c r="AM40" s="196">
        <f t="shared" si="7"/>
        <v>208.78004999999999</v>
      </c>
      <c r="AN40" s="198">
        <v>3</v>
      </c>
      <c r="AO40" s="263" t="s">
        <v>730</v>
      </c>
      <c r="AP40" s="263">
        <v>2</v>
      </c>
      <c r="AQ40" s="263">
        <v>2</v>
      </c>
      <c r="AR40" s="268">
        <v>0.95</v>
      </c>
      <c r="AT40" s="196">
        <f t="shared" si="8"/>
        <v>431.47876999999994</v>
      </c>
      <c r="AU40" s="196">
        <f t="shared" si="9"/>
        <v>278.37339999999995</v>
      </c>
      <c r="AV40" s="196">
        <f t="shared" si="10"/>
        <v>208.78004999999999</v>
      </c>
      <c r="AW40" s="199" t="s">
        <v>529</v>
      </c>
      <c r="AY40" s="199" t="str">
        <f t="shared" si="23"/>
        <v>Okay</v>
      </c>
      <c r="AZ40" s="199" t="str">
        <f t="shared" si="24"/>
        <v>Okay</v>
      </c>
      <c r="BA40" s="199" t="str">
        <f t="shared" si="25"/>
        <v>Okay</v>
      </c>
      <c r="BC40" s="191">
        <f t="shared" si="14"/>
        <v>0</v>
      </c>
      <c r="BD40" s="191">
        <f t="shared" si="15"/>
        <v>0</v>
      </c>
      <c r="BE40" s="191">
        <f t="shared" si="16"/>
        <v>0</v>
      </c>
      <c r="BF40" s="139" t="str">
        <f>IF(ISTEXT('IMO 2020_Operator''s Comment'!BF40),'IMO 2020_Operator''s Comment'!BF40,"")</f>
        <v xml:space="preserve">Bunkers onbd only for safe reach disport , ETA Surabaya 16th Nov + 250 MT arranged at Singapore in laden passage as per next TC out fixture ( Vessel to have sufficient Bunkers to safe reach Singapore after Surabaya / Sandakan ) </v>
      </c>
      <c r="BH40" s="245">
        <f>IF(ISNUMBER('IMO 2020_Operator''s Comment'!BH40),'IMO 2020_Operator''s Comment'!BH40,"")</f>
        <v>317</v>
      </c>
      <c r="BI40" s="245" t="str">
        <f>IF(ISTEXT('IMO 2020_Operator''s Comment'!BI40),'IMO 2020_Operator''s Comment'!BI40,"")</f>
        <v>No</v>
      </c>
      <c r="BJ40" s="245">
        <f>IF(ISNUMBER('IMO 2020_Operator''s Comment'!BJ40),'IMO 2020_Operator''s Comment'!BJ40,"")</f>
        <v>210</v>
      </c>
      <c r="BK40" s="245" t="str">
        <f>IF(ISTEXT('IMO 2020_Operator''s Comment'!BK40),'IMO 2020_Operator''s Comment'!BK40,"")</f>
        <v>No</v>
      </c>
      <c r="BL40" s="245">
        <f>IF(ISNUMBER('IMO 2020_Operator''s Comment'!BL40),'IMO 2020_Operator''s Comment'!BL40,"")</f>
        <v>210</v>
      </c>
      <c r="BM40" s="245" t="str">
        <f>IF(ISTEXT('IMO 2020_Operator''s Comment'!BM40),'IMO 2020_Operator''s Comment'!BM40,"")</f>
        <v>No</v>
      </c>
      <c r="BN40" s="245" t="str">
        <f>IF(ISNUMBER('IMO 2020_Operator''s Comment'!BN40),'IMO 2020_Operator''s Comment'!BN40,"")</f>
        <v/>
      </c>
      <c r="BO40" s="245" t="str">
        <f>IF(ISTEXT('IMO 2020_Operator''s Comment'!BO40),'IMO 2020_Operator''s Comment'!BO40,"")</f>
        <v/>
      </c>
      <c r="BP40" s="245" t="str">
        <f>IF(ISNUMBER('IMO 2020_Operator''s Comment'!BP40),'IMO 2020_Operator''s Comment'!BP40,"")</f>
        <v/>
      </c>
      <c r="BQ40" s="245" t="str">
        <f>IF(ISTEXT('IMO 2020_Operator''s Comment'!BQ40),'IMO 2020_Operator''s Comment'!BQ40,"")</f>
        <v/>
      </c>
      <c r="BR40" s="287"/>
      <c r="BS40" s="245" t="str">
        <f>IF(ISNUMBER('IMO 2020_Operator''s Comment'!BS40),'IMO 2020_Operator''s Comment'!BS40,"")</f>
        <v/>
      </c>
      <c r="BT40" s="245" t="str">
        <f>IF(ISTEXT('IMO 2020_Operator''s Comment'!BT40),'IMO 2020_Operator''s Comment'!BT40,"")</f>
        <v>No</v>
      </c>
      <c r="BU40" s="245" t="str">
        <f>IF(ISNUMBER('IMO 2020_Operator''s Comment'!BU40),'IMO 2020_Operator''s Comment'!BU40,"")</f>
        <v/>
      </c>
      <c r="BV40" s="245" t="str">
        <f>IF(ISTEXT('IMO 2020_Operator''s Comment'!BV40),'IMO 2020_Operator''s Comment'!BV40,"")</f>
        <v>No</v>
      </c>
      <c r="BX40" s="245" t="str">
        <f>IF(ISNUMBER('IMO 2020_Operator''s Comment'!BX40),'IMO 2020_Operator''s Comment'!BX40,"")</f>
        <v/>
      </c>
      <c r="BY40" s="245" t="str">
        <f>IF(ISTEXT('IMO 2020_Operator''s Comment'!BY40),'IMO 2020_Operator''s Comment'!BY40,"")</f>
        <v>No</v>
      </c>
      <c r="BZ40" s="245" t="str">
        <f>IF(ISNUMBER('IMO 2020_Operator''s Comment'!BZ40),'IMO 2020_Operator''s Comment'!BZ40,"")</f>
        <v/>
      </c>
      <c r="CA40" s="245" t="str">
        <f>IF(ISTEXT('IMO 2020_Operator''s Comment'!CA40),'IMO 2020_Operator''s Comment'!CA40,"")</f>
        <v>No</v>
      </c>
      <c r="CB40" s="245" t="str">
        <f>IF(ISNUMBER('IMO 2020_Operator''s Comment'!CB40),'IMO 2020_Operator''s Comment'!CB40,"")</f>
        <v/>
      </c>
      <c r="CC40" s="245" t="str">
        <f>IF(ISTEXT('IMO 2020_Operator''s Comment'!CC40),'IMO 2020_Operator''s Comment'!CC40,"")</f>
        <v/>
      </c>
    </row>
    <row r="41" spans="1:81" s="194" customFormat="1" ht="15.75" hidden="1" thickBot="1" x14ac:dyDescent="0.3">
      <c r="A41" s="247" t="str">
        <f>INDEX('[4]Handy -MR - LR2 Operators'!$H:$H,MATCH(E41,'[4]Handy -MR - LR2 Operators'!$B:$B,0))</f>
        <v>MVK</v>
      </c>
      <c r="B41" s="247" t="s">
        <v>393</v>
      </c>
      <c r="C41" s="98" t="s">
        <v>395</v>
      </c>
      <c r="D41" s="98">
        <v>9464560</v>
      </c>
      <c r="E41" s="139" t="s">
        <v>91</v>
      </c>
      <c r="F41" s="139"/>
      <c r="G41" s="237"/>
      <c r="H41" s="236">
        <v>43780.708333333336</v>
      </c>
      <c r="I41" s="186">
        <f>IFERROR(INDEX(RemainingOnBoard_RAW!V:V,MATCH('IMO _2020_Dont Edit'!D41,RemainingOnBoard_RAW!B:B,0))," ")</f>
        <v>206</v>
      </c>
      <c r="J41" s="193">
        <f>IFERROR(INDEX(RemainingOnBoard_RAW!W:W,MATCH('IMO _2020_Dont Edit'!D41,RemainingOnBoard_RAW!B:B,0)),"")</f>
        <v>0</v>
      </c>
      <c r="K41" s="193">
        <f>IFERROR(INDEX(RemainingOnBoard_RAW!X:X,MATCH('IMO _2020_Dont Edit'!D41,RemainingOnBoard_RAW!B:B,0)),"")</f>
        <v>0</v>
      </c>
      <c r="L41" s="193">
        <f>IFERROR(INDEX(RemainingOnBoard_RAW!Y:Y,MATCH('IMO _2020_Dont Edit'!D41,RemainingOnBoard_RAW!B:B,0)),"")</f>
        <v>335.6</v>
      </c>
      <c r="M41" s="193"/>
      <c r="N41" s="193">
        <f>IFERROR(INDEX(RemainingOnBoard_RAW!AJ:AJ,MATCH('IMO _2020_Dont Edit'!D41,RemainingOnBoard_RAW!B:B,0))," ")</f>
        <v>4710.2</v>
      </c>
      <c r="O41" s="193">
        <f>IFERROR(INDEX(RemainingOnBoard_RAW!AK:AK,MATCH('IMO _2020_Dont Edit'!D41,RemainingOnBoard_RAW!B:B,0))," ")</f>
        <v>0</v>
      </c>
      <c r="P41" s="193">
        <f>IFERROR(INDEX(RemainingOnBoard_RAW!AL:AL,MATCH('IMO _2020_Dont Edit'!D41,RemainingOnBoard_RAW!B:B,0))," ")</f>
        <v>0</v>
      </c>
      <c r="Q41" s="193">
        <f>IFERROR(INDEX(RemainingOnBoard_RAW!AM:AM,MATCH('IMO _2020_Dont Edit'!D41,RemainingOnBoard_RAW!B:B,0))," ")</f>
        <v>711.6</v>
      </c>
      <c r="S41" s="195">
        <v>0.45</v>
      </c>
      <c r="T41" s="195">
        <v>0.05</v>
      </c>
      <c r="U41" s="195">
        <v>0.17499999999999999</v>
      </c>
      <c r="V41" s="195">
        <v>0.32500000000000001</v>
      </c>
      <c r="X41" s="196">
        <f>INDEX(Handy!T:T,MATCH('IMO _2020_Dont Edit'!E41,Handy!B:B,0))</f>
        <v>4.0999999999999996</v>
      </c>
      <c r="Y41" s="196">
        <f>INDEX(Handy!U:U,MATCH('IMO _2020_Dont Edit'!E41,Handy!B:B,0))</f>
        <v>17.600000000000001</v>
      </c>
      <c r="Z41" s="196">
        <f>INDEX(Handy!V:V,MATCH('IMO _2020_Dont Edit'!E41,Handy!B:B,0))</f>
        <v>21.9</v>
      </c>
      <c r="AA41" s="196">
        <f>INDEX(Handy!W:W,MATCH('IMO _2020_Dont Edit'!E41,Handy!B:B,0))</f>
        <v>24.5</v>
      </c>
      <c r="AB41" s="196">
        <f t="shared" si="26"/>
        <v>14.52</v>
      </c>
      <c r="AC41" s="196">
        <f>IFERROR(INDEX('Monthly_Consumption _Trend'!R:R,MATCH('IMO _2020_Dont Edit'!D41,'Monthly_Consumption _Trend'!D:D,0))/30,"")</f>
        <v>14.740666666666666</v>
      </c>
      <c r="AD41" s="196">
        <f t="shared" si="3"/>
        <v>14.52</v>
      </c>
      <c r="AF41" s="197">
        <f t="shared" si="27"/>
        <v>0.86875207495665641</v>
      </c>
      <c r="AG41" s="197">
        <f t="shared" si="28"/>
        <v>0.13124792504334359</v>
      </c>
      <c r="AH41" s="197"/>
      <c r="AI41" s="197"/>
      <c r="AJ41" s="196">
        <f t="shared" si="4"/>
        <v>1335.84</v>
      </c>
      <c r="AK41" s="196">
        <f t="shared" si="5"/>
        <v>885.72</v>
      </c>
      <c r="AL41" s="196">
        <f t="shared" si="6"/>
        <v>450.12</v>
      </c>
      <c r="AM41" s="196">
        <f t="shared" si="7"/>
        <v>217.79999999999998</v>
      </c>
      <c r="AN41" s="198">
        <v>3</v>
      </c>
      <c r="AO41" s="263" t="s">
        <v>693</v>
      </c>
      <c r="AP41" s="263">
        <v>2</v>
      </c>
      <c r="AQ41" s="263">
        <v>2</v>
      </c>
      <c r="AR41" s="268"/>
      <c r="AT41" s="196">
        <f t="shared" si="8"/>
        <v>450.12</v>
      </c>
      <c r="AU41" s="196">
        <f t="shared" si="9"/>
        <v>290.39999999999998</v>
      </c>
      <c r="AV41" s="196">
        <f t="shared" si="10"/>
        <v>217.79999999999998</v>
      </c>
      <c r="AW41" s="199" t="s">
        <v>529</v>
      </c>
      <c r="AY41" s="199" t="str">
        <f t="shared" si="23"/>
        <v>Okay</v>
      </c>
      <c r="AZ41" s="199" t="str">
        <f t="shared" si="24"/>
        <v>Okay</v>
      </c>
      <c r="BA41" s="199" t="str">
        <f t="shared" si="25"/>
        <v>Okay</v>
      </c>
      <c r="BC41" s="191">
        <f t="shared" si="14"/>
        <v>0</v>
      </c>
      <c r="BD41" s="191">
        <f t="shared" si="15"/>
        <v>0</v>
      </c>
      <c r="BE41" s="191">
        <f t="shared" si="16"/>
        <v>0</v>
      </c>
      <c r="BF41" s="139" t="str">
        <f>IF(ISTEXT('IMO 2020_Operator''s Comment'!BF41),'IMO 2020_Operator''s Comment'!BF41,"")</f>
        <v xml:space="preserve">Bunkers onbd only for safe reach disport , ETA NOLA 13th Nov ; 100 Mtordered at NOLA as per next TC out fixture ( Vessel to have sufficient Bunkers to safe reach Kingston after Puerto Castilla , STD Castilla &amp;  Santa Marta  ) </v>
      </c>
      <c r="BH41" s="245">
        <f>IF(ISNUMBER('IMO 2020_Operator''s Comment'!BH41),'IMO 2020_Operator''s Comment'!BH41,"")</f>
        <v>307</v>
      </c>
      <c r="BI41" s="245" t="str">
        <f>IF(ISTEXT('IMO 2020_Operator''s Comment'!BI41),'IMO 2020_Operator''s Comment'!BI41,"")</f>
        <v>No</v>
      </c>
      <c r="BJ41" s="245">
        <f>IF(ISNUMBER('IMO 2020_Operator''s Comment'!BJ41),'IMO 2020_Operator''s Comment'!BJ41,"")</f>
        <v>203</v>
      </c>
      <c r="BK41" s="245" t="str">
        <f>IF(ISTEXT('IMO 2020_Operator''s Comment'!BK41),'IMO 2020_Operator''s Comment'!BK41,"")</f>
        <v>No</v>
      </c>
      <c r="BL41" s="245">
        <f>IF(ISNUMBER('IMO 2020_Operator''s Comment'!BL41),'IMO 2020_Operator''s Comment'!BL41,"")</f>
        <v>203</v>
      </c>
      <c r="BM41" s="245" t="str">
        <f>IF(ISTEXT('IMO 2020_Operator''s Comment'!BM41),'IMO 2020_Operator''s Comment'!BM41,"")</f>
        <v>No</v>
      </c>
      <c r="BN41" s="245" t="str">
        <f>IF(ISNUMBER('IMO 2020_Operator''s Comment'!BN41),'IMO 2020_Operator''s Comment'!BN41,"")</f>
        <v/>
      </c>
      <c r="BO41" s="245" t="str">
        <f>IF(ISTEXT('IMO 2020_Operator''s Comment'!BO41),'IMO 2020_Operator''s Comment'!BO41,"")</f>
        <v/>
      </c>
      <c r="BP41" s="245" t="str">
        <f>IF(ISNUMBER('IMO 2020_Operator''s Comment'!BP41),'IMO 2020_Operator''s Comment'!BP41,"")</f>
        <v/>
      </c>
      <c r="BQ41" s="245" t="str">
        <f>IF(ISTEXT('IMO 2020_Operator''s Comment'!BQ41),'IMO 2020_Operator''s Comment'!BQ41,"")</f>
        <v/>
      </c>
      <c r="BR41" s="287"/>
      <c r="BS41" s="245" t="str">
        <f>IF(ISNUMBER('IMO 2020_Operator''s Comment'!BS41),'IMO 2020_Operator''s Comment'!BS41,"")</f>
        <v/>
      </c>
      <c r="BT41" s="245" t="str">
        <f>IF(ISTEXT('IMO 2020_Operator''s Comment'!BT41),'IMO 2020_Operator''s Comment'!BT41,"")</f>
        <v>No</v>
      </c>
      <c r="BU41" s="245" t="str">
        <f>IF(ISNUMBER('IMO 2020_Operator''s Comment'!BU41),'IMO 2020_Operator''s Comment'!BU41,"")</f>
        <v/>
      </c>
      <c r="BV41" s="245" t="str">
        <f>IF(ISTEXT('IMO 2020_Operator''s Comment'!BV41),'IMO 2020_Operator''s Comment'!BV41,"")</f>
        <v>No</v>
      </c>
      <c r="BX41" s="245" t="str">
        <f>IF(ISNUMBER('IMO 2020_Operator''s Comment'!BX41),'IMO 2020_Operator''s Comment'!BX41,"")</f>
        <v/>
      </c>
      <c r="BY41" s="245" t="str">
        <f>IF(ISTEXT('IMO 2020_Operator''s Comment'!BY41),'IMO 2020_Operator''s Comment'!BY41,"")</f>
        <v>No</v>
      </c>
      <c r="BZ41" s="245" t="str">
        <f>IF(ISNUMBER('IMO 2020_Operator''s Comment'!BZ41),'IMO 2020_Operator''s Comment'!BZ41,"")</f>
        <v/>
      </c>
      <c r="CA41" s="245" t="str">
        <f>IF(ISTEXT('IMO 2020_Operator''s Comment'!CA41),'IMO 2020_Operator''s Comment'!CA41,"")</f>
        <v>No</v>
      </c>
      <c r="CB41" s="245" t="str">
        <f>IF(ISNUMBER('IMO 2020_Operator''s Comment'!CB41),'IMO 2020_Operator''s Comment'!CB41,"")</f>
        <v/>
      </c>
      <c r="CC41" s="245" t="str">
        <f>IF(ISTEXT('IMO 2020_Operator''s Comment'!CC41),'IMO 2020_Operator''s Comment'!CC41,"")</f>
        <v/>
      </c>
    </row>
    <row r="42" spans="1:81" s="194" customFormat="1" ht="15.75" hidden="1" thickBot="1" x14ac:dyDescent="0.3">
      <c r="A42" s="247" t="str">
        <f>INDEX('[4]Handy -MR - LR2 Operators'!$H:$H,MATCH(E42,'[4]Handy -MR - LR2 Operators'!$B:$B,0))</f>
        <v>MVK</v>
      </c>
      <c r="B42" s="247" t="s">
        <v>393</v>
      </c>
      <c r="C42" s="98" t="s">
        <v>395</v>
      </c>
      <c r="D42" s="98">
        <v>9383962</v>
      </c>
      <c r="E42" s="139" t="s">
        <v>89</v>
      </c>
      <c r="F42" s="139"/>
      <c r="G42" s="237"/>
      <c r="H42" s="236">
        <v>43780.416666666664</v>
      </c>
      <c r="I42" s="186">
        <f>IFERROR(INDEX(RemainingOnBoard_RAW!V:V,MATCH('IMO _2020_Dont Edit'!D42,RemainingOnBoard_RAW!B:B,0))," ")</f>
        <v>95.5</v>
      </c>
      <c r="J42" s="193">
        <f>IFERROR(INDEX(RemainingOnBoard_RAW!W:W,MATCH('IMO _2020_Dont Edit'!D42,RemainingOnBoard_RAW!B:B,0)),"")</f>
        <v>0</v>
      </c>
      <c r="K42" s="193">
        <f>IFERROR(INDEX(RemainingOnBoard_RAW!X:X,MATCH('IMO _2020_Dont Edit'!D42,RemainingOnBoard_RAW!B:B,0)),"")</f>
        <v>0</v>
      </c>
      <c r="L42" s="193">
        <f>IFERROR(INDEX(RemainingOnBoard_RAW!Y:Y,MATCH('IMO _2020_Dont Edit'!D42,RemainingOnBoard_RAW!B:B,0)),"")</f>
        <v>142.5</v>
      </c>
      <c r="M42" s="193"/>
      <c r="N42" s="193">
        <f>IFERROR(INDEX(RemainingOnBoard_RAW!AJ:AJ,MATCH('IMO _2020_Dont Edit'!D42,RemainingOnBoard_RAW!B:B,0))," ")</f>
        <v>3459.86</v>
      </c>
      <c r="O42" s="193">
        <f>IFERROR(INDEX(RemainingOnBoard_RAW!AK:AK,MATCH('IMO _2020_Dont Edit'!D42,RemainingOnBoard_RAW!B:B,0))," ")</f>
        <v>0</v>
      </c>
      <c r="P42" s="193">
        <f>IFERROR(INDEX(RemainingOnBoard_RAW!AL:AL,MATCH('IMO _2020_Dont Edit'!D42,RemainingOnBoard_RAW!B:B,0))," ")</f>
        <v>0</v>
      </c>
      <c r="Q42" s="193">
        <f>IFERROR(INDEX(RemainingOnBoard_RAW!AM:AM,MATCH('IMO _2020_Dont Edit'!D42,RemainingOnBoard_RAW!B:B,0))," ")</f>
        <v>531.32000000000005</v>
      </c>
      <c r="S42" s="195">
        <v>0.45</v>
      </c>
      <c r="T42" s="195">
        <v>0.05</v>
      </c>
      <c r="U42" s="195">
        <v>0.17499999999999999</v>
      </c>
      <c r="V42" s="195">
        <v>0.32500000000000001</v>
      </c>
      <c r="X42" s="196">
        <f>INDEX(Handy!T:T,MATCH('IMO _2020_Dont Edit'!E42,Handy!B:B,0))</f>
        <v>3.7</v>
      </c>
      <c r="Y42" s="196">
        <f>INDEX(Handy!U:U,MATCH('IMO _2020_Dont Edit'!E42,Handy!B:B,0))</f>
        <v>17.3</v>
      </c>
      <c r="Z42" s="196">
        <f>INDEX(Handy!V:V,MATCH('IMO _2020_Dont Edit'!E42,Handy!B:B,0))</f>
        <v>20</v>
      </c>
      <c r="AA42" s="196">
        <f>INDEX(Handy!W:W,MATCH('IMO _2020_Dont Edit'!E42,Handy!B:B,0))</f>
        <v>22.6</v>
      </c>
      <c r="AB42" s="196">
        <f t="shared" si="26"/>
        <v>13.375</v>
      </c>
      <c r="AC42" s="196">
        <f>IFERROR(INDEX('Monthly_Consumption _Trend'!R:R,MATCH('IMO _2020_Dont Edit'!D42,'Monthly_Consumption _Trend'!D:D,0))/30,"")</f>
        <v>11.185533333333332</v>
      </c>
      <c r="AD42" s="196">
        <f t="shared" si="3"/>
        <v>11.185533333333332</v>
      </c>
      <c r="AF42" s="197">
        <f t="shared" si="27"/>
        <v>0.86687646260003304</v>
      </c>
      <c r="AG42" s="197">
        <f t="shared" si="28"/>
        <v>0.13312353739996696</v>
      </c>
      <c r="AH42" s="197"/>
      <c r="AI42" s="197"/>
      <c r="AJ42" s="196">
        <f t="shared" si="4"/>
        <v>1029.0690666666665</v>
      </c>
      <c r="AK42" s="196">
        <f t="shared" si="5"/>
        <v>682.31753333333324</v>
      </c>
      <c r="AL42" s="196">
        <f t="shared" si="6"/>
        <v>346.75153333333327</v>
      </c>
      <c r="AM42" s="196">
        <f t="shared" si="7"/>
        <v>167.78299999999999</v>
      </c>
      <c r="AN42" s="198">
        <v>3</v>
      </c>
      <c r="AO42" s="263" t="s">
        <v>692</v>
      </c>
      <c r="AP42" s="263">
        <v>2</v>
      </c>
      <c r="AQ42" s="263">
        <v>2</v>
      </c>
      <c r="AR42" s="268"/>
      <c r="AT42" s="196">
        <f t="shared" si="8"/>
        <v>346.75153333333327</v>
      </c>
      <c r="AU42" s="196">
        <f t="shared" si="9"/>
        <v>223.71066666666664</v>
      </c>
      <c r="AV42" s="196">
        <f t="shared" si="10"/>
        <v>167.78299999999999</v>
      </c>
      <c r="AW42" s="199" t="s">
        <v>529</v>
      </c>
      <c r="AY42" s="199" t="str">
        <f t="shared" si="23"/>
        <v>Okay</v>
      </c>
      <c r="AZ42" s="199" t="str">
        <f t="shared" si="24"/>
        <v>Okay</v>
      </c>
      <c r="BA42" s="199" t="str">
        <f t="shared" si="25"/>
        <v>Okay</v>
      </c>
      <c r="BC42" s="191">
        <f t="shared" si="14"/>
        <v>0</v>
      </c>
      <c r="BD42" s="191">
        <f t="shared" si="15"/>
        <v>0</v>
      </c>
      <c r="BE42" s="191">
        <f t="shared" si="16"/>
        <v>0</v>
      </c>
      <c r="BF42" s="139" t="str">
        <f>IF(ISTEXT('IMO 2020_Operator''s Comment'!BF42),'IMO 2020_Operator''s Comment'!BF42,"")</f>
        <v/>
      </c>
      <c r="BH42" s="245">
        <f>IF(ISNUMBER('IMO 2020_Operator''s Comment'!BH42),'IMO 2020_Operator''s Comment'!BH42,"")</f>
        <v>295</v>
      </c>
      <c r="BI42" s="245" t="str">
        <f>IF(ISTEXT('IMO 2020_Operator''s Comment'!BI42),'IMO 2020_Operator''s Comment'!BI42,"")</f>
        <v>Yes</v>
      </c>
      <c r="BJ42" s="245">
        <f>IF(ISNUMBER('IMO 2020_Operator''s Comment'!BJ42),'IMO 2020_Operator''s Comment'!BJ42,"")</f>
        <v>195</v>
      </c>
      <c r="BK42" s="245" t="str">
        <f>IF(ISTEXT('IMO 2020_Operator''s Comment'!BK42),'IMO 2020_Operator''s Comment'!BK42,"")</f>
        <v>No</v>
      </c>
      <c r="BL42" s="245">
        <f>IF(ISNUMBER('IMO 2020_Operator''s Comment'!BL42),'IMO 2020_Operator''s Comment'!BL42,"")</f>
        <v>195</v>
      </c>
      <c r="BM42" s="245" t="str">
        <f>IF(ISTEXT('IMO 2020_Operator''s Comment'!BM42),'IMO 2020_Operator''s Comment'!BM42,"")</f>
        <v>No</v>
      </c>
      <c r="BN42" s="245" t="str">
        <f>IF(ISNUMBER('IMO 2020_Operator''s Comment'!BN42),'IMO 2020_Operator''s Comment'!BN42,"")</f>
        <v/>
      </c>
      <c r="BO42" s="245" t="str">
        <f>IF(ISTEXT('IMO 2020_Operator''s Comment'!BO42),'IMO 2020_Operator''s Comment'!BO42,"")</f>
        <v/>
      </c>
      <c r="BP42" s="245" t="str">
        <f>IF(ISNUMBER('IMO 2020_Operator''s Comment'!BP42),'IMO 2020_Operator''s Comment'!BP42,"")</f>
        <v/>
      </c>
      <c r="BQ42" s="245" t="str">
        <f>IF(ISTEXT('IMO 2020_Operator''s Comment'!BQ42),'IMO 2020_Operator''s Comment'!BQ42,"")</f>
        <v/>
      </c>
      <c r="BR42" s="287"/>
      <c r="BS42" s="245" t="str">
        <f>IF(ISNUMBER('IMO 2020_Operator''s Comment'!BS42),'IMO 2020_Operator''s Comment'!BS42,"")</f>
        <v/>
      </c>
      <c r="BT42" s="245" t="str">
        <f>IF(ISTEXT('IMO 2020_Operator''s Comment'!BT42),'IMO 2020_Operator''s Comment'!BT42,"")</f>
        <v>Yes</v>
      </c>
      <c r="BU42" s="245" t="str">
        <f>IF(ISNUMBER('IMO 2020_Operator''s Comment'!BU42),'IMO 2020_Operator''s Comment'!BU42,"")</f>
        <v/>
      </c>
      <c r="BV42" s="245" t="str">
        <f>IF(ISTEXT('IMO 2020_Operator''s Comment'!BV42),'IMO 2020_Operator''s Comment'!BV42,"")</f>
        <v>Yes</v>
      </c>
      <c r="BX42" s="245" t="str">
        <f>IF(ISNUMBER('IMO 2020_Operator''s Comment'!BX42),'IMO 2020_Operator''s Comment'!BX42,"")</f>
        <v/>
      </c>
      <c r="BY42" s="245" t="str">
        <f>IF(ISTEXT('IMO 2020_Operator''s Comment'!BY42),'IMO 2020_Operator''s Comment'!BY42,"")</f>
        <v>No</v>
      </c>
      <c r="BZ42" s="245" t="str">
        <f>IF(ISNUMBER('IMO 2020_Operator''s Comment'!BZ42),'IMO 2020_Operator''s Comment'!BZ42,"")</f>
        <v/>
      </c>
      <c r="CA42" s="245" t="str">
        <f>IF(ISTEXT('IMO 2020_Operator''s Comment'!CA42),'IMO 2020_Operator''s Comment'!CA42,"")</f>
        <v>No</v>
      </c>
      <c r="CB42" s="245" t="str">
        <f>IF(ISNUMBER('IMO 2020_Operator''s Comment'!CB42),'IMO 2020_Operator''s Comment'!CB42,"")</f>
        <v/>
      </c>
      <c r="CC42" s="245" t="str">
        <f>IF(ISTEXT('IMO 2020_Operator''s Comment'!CC42),'IMO 2020_Operator''s Comment'!CC42,"")</f>
        <v/>
      </c>
    </row>
    <row r="43" spans="1:81" s="194" customFormat="1" ht="15.75" hidden="1" thickBot="1" x14ac:dyDescent="0.3">
      <c r="A43" s="247" t="str">
        <f>INDEX('[4]Handy -MR - LR2 Operators'!$H:$H,MATCH(E43,'[4]Handy -MR - LR2 Operators'!$B:$B,0))</f>
        <v>SSH1</v>
      </c>
      <c r="B43" s="247" t="s">
        <v>393</v>
      </c>
      <c r="C43" s="98" t="s">
        <v>396</v>
      </c>
      <c r="D43" s="98">
        <v>9259915</v>
      </c>
      <c r="E43" s="139" t="s">
        <v>95</v>
      </c>
      <c r="F43" s="139"/>
      <c r="G43" s="237"/>
      <c r="H43" s="236">
        <v>43780.5</v>
      </c>
      <c r="I43" s="186">
        <f>IFERROR(INDEX(RemainingOnBoard_RAW!V:V,MATCH('IMO _2020_Dont Edit'!D43,RemainingOnBoard_RAW!B:B,0))," ")</f>
        <v>181.4</v>
      </c>
      <c r="J43" s="193">
        <f>IFERROR(INDEX(RemainingOnBoard_RAW!W:W,MATCH('IMO _2020_Dont Edit'!D43,RemainingOnBoard_RAW!B:B,0)),"")</f>
        <v>0</v>
      </c>
      <c r="K43" s="193">
        <f>IFERROR(INDEX(RemainingOnBoard_RAW!X:X,MATCH('IMO _2020_Dont Edit'!D43,RemainingOnBoard_RAW!B:B,0)),"")</f>
        <v>0</v>
      </c>
      <c r="L43" s="193">
        <f>IFERROR(INDEX(RemainingOnBoard_RAW!Y:Y,MATCH('IMO _2020_Dont Edit'!D43,RemainingOnBoard_RAW!B:B,0)),"")</f>
        <v>120.3</v>
      </c>
      <c r="M43" s="193"/>
      <c r="N43" s="193">
        <f>IFERROR(INDEX(RemainingOnBoard_RAW!AJ:AJ,MATCH('IMO _2020_Dont Edit'!D43,RemainingOnBoard_RAW!B:B,0))," ")</f>
        <v>3663.5</v>
      </c>
      <c r="O43" s="193">
        <f>IFERROR(INDEX(RemainingOnBoard_RAW!AK:AK,MATCH('IMO _2020_Dont Edit'!D43,RemainingOnBoard_RAW!B:B,0))," ")</f>
        <v>0</v>
      </c>
      <c r="P43" s="193">
        <f>IFERROR(INDEX(RemainingOnBoard_RAW!AL:AL,MATCH('IMO _2020_Dont Edit'!D43,RemainingOnBoard_RAW!B:B,0))," ")</f>
        <v>0.3</v>
      </c>
      <c r="Q43" s="193">
        <f>IFERROR(INDEX(RemainingOnBoard_RAW!AM:AM,MATCH('IMO _2020_Dont Edit'!D43,RemainingOnBoard_RAW!B:B,0))," ")</f>
        <v>744.1</v>
      </c>
      <c r="S43" s="195">
        <v>0.45</v>
      </c>
      <c r="T43" s="195">
        <v>0.05</v>
      </c>
      <c r="U43" s="195">
        <v>0.17499999999999999</v>
      </c>
      <c r="V43" s="195">
        <v>0.32500000000000001</v>
      </c>
      <c r="X43" s="196">
        <f>INDEX(Handy!T:T,MATCH('IMO _2020_Dont Edit'!E43,Handy!B:B,0))</f>
        <v>4.0999999999999996</v>
      </c>
      <c r="Y43" s="196">
        <f>INDEX(Handy!U:U,MATCH('IMO _2020_Dont Edit'!E43,Handy!B:B,0))</f>
        <v>20</v>
      </c>
      <c r="Z43" s="196">
        <f>INDEX(Handy!V:V,MATCH('IMO _2020_Dont Edit'!E43,Handy!B:B,0))</f>
        <v>24.2</v>
      </c>
      <c r="AA43" s="196">
        <f>INDEX(Handy!W:W,MATCH('IMO _2020_Dont Edit'!E43,Handy!B:B,0))</f>
        <v>26.7</v>
      </c>
      <c r="AB43" s="196">
        <f t="shared" si="26"/>
        <v>15.7575</v>
      </c>
      <c r="AC43" s="196">
        <f>IFERROR(INDEX('Monthly_Consumption _Trend'!R:R,MATCH('IMO _2020_Dont Edit'!D43,'Monthly_Consumption _Trend'!D:D,0))/30,"")</f>
        <v>12.211666666666668</v>
      </c>
      <c r="AD43" s="196">
        <f t="shared" si="3"/>
        <v>12.211666666666668</v>
      </c>
      <c r="AF43" s="197">
        <f t="shared" si="27"/>
        <v>0.83112139567594534</v>
      </c>
      <c r="AG43" s="197">
        <f t="shared" si="28"/>
        <v>0.16887860432405466</v>
      </c>
      <c r="AH43" s="197"/>
      <c r="AI43" s="197"/>
      <c r="AJ43" s="196">
        <f t="shared" si="4"/>
        <v>1123.4733333333334</v>
      </c>
      <c r="AK43" s="196">
        <f t="shared" si="5"/>
        <v>744.91166666666675</v>
      </c>
      <c r="AL43" s="196">
        <f t="shared" si="6"/>
        <v>378.56166666666672</v>
      </c>
      <c r="AM43" s="196">
        <f t="shared" si="7"/>
        <v>183.17500000000001</v>
      </c>
      <c r="AN43" s="198">
        <v>3</v>
      </c>
      <c r="AO43" s="263" t="s">
        <v>719</v>
      </c>
      <c r="AP43" s="263">
        <v>1</v>
      </c>
      <c r="AQ43" s="263">
        <v>1</v>
      </c>
      <c r="AR43" s="268">
        <v>0.9</v>
      </c>
      <c r="AT43" s="196">
        <f t="shared" si="8"/>
        <v>378.56166666666672</v>
      </c>
      <c r="AU43" s="196">
        <f t="shared" si="9"/>
        <v>244.23333333333335</v>
      </c>
      <c r="AV43" s="196">
        <f t="shared" si="10"/>
        <v>183.17500000000001</v>
      </c>
      <c r="AW43" s="199" t="s">
        <v>529</v>
      </c>
      <c r="AY43" s="199" t="str">
        <f t="shared" si="23"/>
        <v>Okay</v>
      </c>
      <c r="AZ43" s="199" t="str">
        <f t="shared" si="24"/>
        <v>Okay</v>
      </c>
      <c r="BA43" s="199" t="str">
        <f t="shared" si="25"/>
        <v>Okay</v>
      </c>
      <c r="BC43" s="191">
        <f t="shared" si="14"/>
        <v>0</v>
      </c>
      <c r="BD43" s="191">
        <f t="shared" si="15"/>
        <v>0</v>
      </c>
      <c r="BE43" s="191">
        <f t="shared" si="16"/>
        <v>0</v>
      </c>
      <c r="BF43" s="139" t="str">
        <f>IF(ISTEXT('IMO 2020_Operator''s Comment'!BF43),'IMO 2020_Operator''s Comment'!BF43,"")</f>
        <v xml:space="preserve">1or 2 tanks can be cleaned  // cha has been informed to fix outside ECA to consume the HFO </v>
      </c>
      <c r="BH43" s="245">
        <f>IF(ISNUMBER('IMO 2020_Operator''s Comment'!BH43),'IMO 2020_Operator''s Comment'!BH43,"")</f>
        <v>280</v>
      </c>
      <c r="BI43" s="245" t="str">
        <f>IF(ISTEXT('IMO 2020_Operator''s Comment'!BI43),'IMO 2020_Operator''s Comment'!BI43,"")</f>
        <v>No</v>
      </c>
      <c r="BJ43" s="245">
        <f>IF(ISNUMBER('IMO 2020_Operator''s Comment'!BJ43),'IMO 2020_Operator''s Comment'!BJ43,"")</f>
        <v>225</v>
      </c>
      <c r="BK43" s="245" t="str">
        <f>IF(ISTEXT('IMO 2020_Operator''s Comment'!BK43),'IMO 2020_Operator''s Comment'!BK43,"")</f>
        <v>No</v>
      </c>
      <c r="BL43" s="245">
        <f>IF(ISNUMBER('IMO 2020_Operator''s Comment'!BL43),'IMO 2020_Operator''s Comment'!BL43,"")</f>
        <v>225</v>
      </c>
      <c r="BM43" s="245" t="str">
        <f>IF(ISTEXT('IMO 2020_Operator''s Comment'!BM43),'IMO 2020_Operator''s Comment'!BM43,"")</f>
        <v>No</v>
      </c>
      <c r="BN43" s="245" t="str">
        <f>IF(ISNUMBER('IMO 2020_Operator''s Comment'!BN43),'IMO 2020_Operator''s Comment'!BN43,"")</f>
        <v/>
      </c>
      <c r="BO43" s="245" t="str">
        <f>IF(ISTEXT('IMO 2020_Operator''s Comment'!BO43),'IMO 2020_Operator''s Comment'!BO43,"")</f>
        <v/>
      </c>
      <c r="BP43" s="245" t="str">
        <f>IF(ISNUMBER('IMO 2020_Operator''s Comment'!BP43),'IMO 2020_Operator''s Comment'!BP43,"")</f>
        <v/>
      </c>
      <c r="BQ43" s="245" t="str">
        <f>IF(ISTEXT('IMO 2020_Operator''s Comment'!BQ43),'IMO 2020_Operator''s Comment'!BQ43,"")</f>
        <v/>
      </c>
      <c r="BR43" s="287"/>
      <c r="BS43" s="245" t="str">
        <f>IF(ISNUMBER('IMO 2020_Operator''s Comment'!BS43),'IMO 2020_Operator''s Comment'!BS43,"")</f>
        <v/>
      </c>
      <c r="BT43" s="245" t="str">
        <f>IF(ISTEXT('IMO 2020_Operator''s Comment'!BT43),'IMO 2020_Operator''s Comment'!BT43,"")</f>
        <v>No</v>
      </c>
      <c r="BU43" s="245" t="str">
        <f>IF(ISNUMBER('IMO 2020_Operator''s Comment'!BU43),'IMO 2020_Operator''s Comment'!BU43,"")</f>
        <v/>
      </c>
      <c r="BV43" s="245" t="str">
        <f>IF(ISTEXT('IMO 2020_Operator''s Comment'!BV43),'IMO 2020_Operator''s Comment'!BV43,"")</f>
        <v/>
      </c>
      <c r="BX43" s="245" t="str">
        <f>IF(ISNUMBER('IMO 2020_Operator''s Comment'!BX43),'IMO 2020_Operator''s Comment'!BX43,"")</f>
        <v/>
      </c>
      <c r="BY43" s="245" t="str">
        <f>IF(ISTEXT('IMO 2020_Operator''s Comment'!BY43),'IMO 2020_Operator''s Comment'!BY43,"")</f>
        <v>No</v>
      </c>
      <c r="BZ43" s="245" t="str">
        <f>IF(ISNUMBER('IMO 2020_Operator''s Comment'!BZ43),'IMO 2020_Operator''s Comment'!BZ43,"")</f>
        <v/>
      </c>
      <c r="CA43" s="245" t="str">
        <f>IF(ISTEXT('IMO 2020_Operator''s Comment'!CA43),'IMO 2020_Operator''s Comment'!CA43,"")</f>
        <v/>
      </c>
      <c r="CB43" s="245" t="str">
        <f>IF(ISNUMBER('IMO 2020_Operator''s Comment'!CB43),'IMO 2020_Operator''s Comment'!CB43,"")</f>
        <v/>
      </c>
      <c r="CC43" s="245" t="str">
        <f>IF(ISTEXT('IMO 2020_Operator''s Comment'!CC43),'IMO 2020_Operator''s Comment'!CC43,"")</f>
        <v/>
      </c>
    </row>
    <row r="44" spans="1:81" s="194" customFormat="1" ht="15.75" hidden="1" thickBot="1" x14ac:dyDescent="0.3">
      <c r="A44" s="247" t="str">
        <f>INDEX('[4]Handy -MR - LR2 Operators'!$H:$H,MATCH(E44,'[4]Handy -MR - LR2 Operators'!$B:$B,0))</f>
        <v>SSH1</v>
      </c>
      <c r="B44" s="247" t="s">
        <v>393</v>
      </c>
      <c r="C44" s="98" t="s">
        <v>396</v>
      </c>
      <c r="D44" s="98">
        <v>9365283</v>
      </c>
      <c r="E44" s="139" t="s">
        <v>104</v>
      </c>
      <c r="F44" s="139"/>
      <c r="G44" s="237"/>
      <c r="H44" s="236">
        <v>43780.375</v>
      </c>
      <c r="I44" s="186">
        <f>IFERROR(INDEX(RemainingOnBoard_RAW!V:V,MATCH('IMO _2020_Dont Edit'!D44,RemainingOnBoard_RAW!B:B,0))," ")</f>
        <v>47.58</v>
      </c>
      <c r="J44" s="193">
        <f>IFERROR(INDEX(RemainingOnBoard_RAW!W:W,MATCH('IMO _2020_Dont Edit'!D44,RemainingOnBoard_RAW!B:B,0)),"")</f>
        <v>0</v>
      </c>
      <c r="K44" s="193">
        <f>IFERROR(INDEX(RemainingOnBoard_RAW!X:X,MATCH('IMO _2020_Dont Edit'!D44,RemainingOnBoard_RAW!B:B,0)),"")</f>
        <v>0</v>
      </c>
      <c r="L44" s="193">
        <f>IFERROR(INDEX(RemainingOnBoard_RAW!Y:Y,MATCH('IMO _2020_Dont Edit'!D44,RemainingOnBoard_RAW!B:B,0)),"")</f>
        <v>157.24</v>
      </c>
      <c r="M44" s="193"/>
      <c r="N44" s="193">
        <f>IFERROR(INDEX(RemainingOnBoard_RAW!AJ:AJ,MATCH('IMO _2020_Dont Edit'!D44,RemainingOnBoard_RAW!B:B,0))," ")</f>
        <v>3041.74</v>
      </c>
      <c r="O44" s="193">
        <f>IFERROR(INDEX(RemainingOnBoard_RAW!AK:AK,MATCH('IMO _2020_Dont Edit'!D44,RemainingOnBoard_RAW!B:B,0))," ")</f>
        <v>0</v>
      </c>
      <c r="P44" s="193">
        <f>IFERROR(INDEX(RemainingOnBoard_RAW!AL:AL,MATCH('IMO _2020_Dont Edit'!D44,RemainingOnBoard_RAW!B:B,0))," ")</f>
        <v>4.4000000000000004</v>
      </c>
      <c r="Q44" s="193">
        <f>IFERROR(INDEX(RemainingOnBoard_RAW!AM:AM,MATCH('IMO _2020_Dont Edit'!D44,RemainingOnBoard_RAW!B:B,0))," ")</f>
        <v>643.39</v>
      </c>
      <c r="S44" s="195">
        <v>0.45</v>
      </c>
      <c r="T44" s="195">
        <v>0.05</v>
      </c>
      <c r="U44" s="195">
        <v>0.17499999999999999</v>
      </c>
      <c r="V44" s="195">
        <v>0.32500000000000001</v>
      </c>
      <c r="X44" s="196">
        <f>INDEX(Handy!T:T,MATCH('IMO _2020_Dont Edit'!E44,Handy!B:B,0))</f>
        <v>4.5999999999999996</v>
      </c>
      <c r="Y44" s="196">
        <f>INDEX(Handy!U:U,MATCH('IMO _2020_Dont Edit'!E44,Handy!B:B,0))</f>
        <v>17.8</v>
      </c>
      <c r="Z44" s="196">
        <f>INDEX(Handy!V:V,MATCH('IMO _2020_Dont Edit'!E44,Handy!B:B,0))</f>
        <v>25.4</v>
      </c>
      <c r="AA44" s="196">
        <f>INDEX(Handy!W:W,MATCH('IMO _2020_Dont Edit'!E44,Handy!B:B,0))</f>
        <v>29.5</v>
      </c>
      <c r="AB44" s="196">
        <f t="shared" si="26"/>
        <v>16.9925</v>
      </c>
      <c r="AC44" s="196">
        <f>IFERROR(INDEX('Monthly_Consumption _Trend'!R:R,MATCH('IMO _2020_Dont Edit'!D44,'Monthly_Consumption _Trend'!D:D,0))/30,"")</f>
        <v>9.5648999999999997</v>
      </c>
      <c r="AD44" s="196">
        <f t="shared" si="3"/>
        <v>9.5648999999999997</v>
      </c>
      <c r="AF44" s="197">
        <f t="shared" si="27"/>
        <v>0.82442479123357171</v>
      </c>
      <c r="AG44" s="197">
        <f t="shared" si="28"/>
        <v>0.17557520876642829</v>
      </c>
      <c r="AH44" s="197"/>
      <c r="AI44" s="197"/>
      <c r="AJ44" s="196">
        <f t="shared" si="4"/>
        <v>879.97079999999994</v>
      </c>
      <c r="AK44" s="196">
        <f t="shared" si="5"/>
        <v>583.45889999999997</v>
      </c>
      <c r="AL44" s="196">
        <f t="shared" si="6"/>
        <v>296.51189999999997</v>
      </c>
      <c r="AM44" s="196">
        <f t="shared" si="7"/>
        <v>143.4735</v>
      </c>
      <c r="AN44" s="198">
        <v>3</v>
      </c>
      <c r="AO44" s="263" t="s">
        <v>689</v>
      </c>
      <c r="AP44" s="263">
        <v>1</v>
      </c>
      <c r="AQ44" s="263">
        <v>2</v>
      </c>
      <c r="AR44" s="268">
        <v>0.85</v>
      </c>
      <c r="AT44" s="196">
        <f t="shared" si="8"/>
        <v>296.51189999999997</v>
      </c>
      <c r="AU44" s="196">
        <f t="shared" si="9"/>
        <v>191.298</v>
      </c>
      <c r="AV44" s="196">
        <f t="shared" si="10"/>
        <v>143.4735</v>
      </c>
      <c r="AW44" s="199" t="s">
        <v>529</v>
      </c>
      <c r="AY44" s="199" t="str">
        <f t="shared" si="23"/>
        <v>Okay</v>
      </c>
      <c r="AZ44" s="199" t="str">
        <f t="shared" si="24"/>
        <v>Okay</v>
      </c>
      <c r="BA44" s="199" t="str">
        <f t="shared" si="25"/>
        <v>Okay</v>
      </c>
      <c r="BC44" s="191">
        <f t="shared" si="14"/>
        <v>0</v>
      </c>
      <c r="BD44" s="191">
        <f t="shared" si="15"/>
        <v>0</v>
      </c>
      <c r="BE44" s="191">
        <f t="shared" si="16"/>
        <v>0</v>
      </c>
      <c r="BF44" s="139" t="str">
        <f>IF(ISTEXT('IMO 2020_Operator''s Comment'!BF44),'IMO 2020_Operator''s Comment'!BF44,"")</f>
        <v>She is on subs for black sea to singapore voy, cleaning will decide after lifting subs</v>
      </c>
      <c r="BH44" s="245">
        <f>IF(ISNUMBER('IMO 2020_Operator''s Comment'!BH44),'IMO 2020_Operator''s Comment'!BH44,"")</f>
        <v>272</v>
      </c>
      <c r="BI44" s="245" t="str">
        <f>IF(ISTEXT('IMO 2020_Operator''s Comment'!BI44),'IMO 2020_Operator''s Comment'!BI44,"")</f>
        <v>No</v>
      </c>
      <c r="BJ44" s="245">
        <f>IF(ISNUMBER('IMO 2020_Operator''s Comment'!BJ44),'IMO 2020_Operator''s Comment'!BJ44,"")</f>
        <v>178</v>
      </c>
      <c r="BK44" s="245" t="str">
        <f>IF(ISTEXT('IMO 2020_Operator''s Comment'!BK44),'IMO 2020_Operator''s Comment'!BK44,"")</f>
        <v>No</v>
      </c>
      <c r="BL44" s="245">
        <f>IF(ISNUMBER('IMO 2020_Operator''s Comment'!BL44),'IMO 2020_Operator''s Comment'!BL44,"")</f>
        <v>178</v>
      </c>
      <c r="BM44" s="245" t="str">
        <f>IF(ISTEXT('IMO 2020_Operator''s Comment'!BM44),'IMO 2020_Operator''s Comment'!BM44,"")</f>
        <v>No</v>
      </c>
      <c r="BN44" s="245" t="str">
        <f>IF(ISNUMBER('IMO 2020_Operator''s Comment'!BN44),'IMO 2020_Operator''s Comment'!BN44,"")</f>
        <v/>
      </c>
      <c r="BO44" s="245" t="str">
        <f>IF(ISTEXT('IMO 2020_Operator''s Comment'!BO44),'IMO 2020_Operator''s Comment'!BO44,"")</f>
        <v/>
      </c>
      <c r="BP44" s="245" t="str">
        <f>IF(ISNUMBER('IMO 2020_Operator''s Comment'!BP44),'IMO 2020_Operator''s Comment'!BP44,"")</f>
        <v/>
      </c>
      <c r="BQ44" s="245" t="str">
        <f>IF(ISTEXT('IMO 2020_Operator''s Comment'!BQ44),'IMO 2020_Operator''s Comment'!BQ44,"")</f>
        <v/>
      </c>
      <c r="BR44" s="287"/>
      <c r="BS44" s="245" t="str">
        <f>IF(ISNUMBER('IMO 2020_Operator''s Comment'!BS44),'IMO 2020_Operator''s Comment'!BS44,"")</f>
        <v/>
      </c>
      <c r="BT44" s="245" t="str">
        <f>IF(ISTEXT('IMO 2020_Operator''s Comment'!BT44),'IMO 2020_Operator''s Comment'!BT44,"")</f>
        <v>No</v>
      </c>
      <c r="BU44" s="245" t="str">
        <f>IF(ISNUMBER('IMO 2020_Operator''s Comment'!BU44),'IMO 2020_Operator''s Comment'!BU44,"")</f>
        <v/>
      </c>
      <c r="BV44" s="245" t="str">
        <f>IF(ISTEXT('IMO 2020_Operator''s Comment'!BV44),'IMO 2020_Operator''s Comment'!BV44,"")</f>
        <v/>
      </c>
      <c r="BX44" s="245" t="str">
        <f>IF(ISNUMBER('IMO 2020_Operator''s Comment'!BX44),'IMO 2020_Operator''s Comment'!BX44,"")</f>
        <v/>
      </c>
      <c r="BY44" s="245" t="str">
        <f>IF(ISTEXT('IMO 2020_Operator''s Comment'!BY44),'IMO 2020_Operator''s Comment'!BY44,"")</f>
        <v>No</v>
      </c>
      <c r="BZ44" s="245" t="str">
        <f>IF(ISNUMBER('IMO 2020_Operator''s Comment'!BZ44),'IMO 2020_Operator''s Comment'!BZ44,"")</f>
        <v/>
      </c>
      <c r="CA44" s="245" t="str">
        <f>IF(ISTEXT('IMO 2020_Operator''s Comment'!CA44),'IMO 2020_Operator''s Comment'!CA44,"")</f>
        <v>No</v>
      </c>
      <c r="CB44" s="245" t="str">
        <f>IF(ISNUMBER('IMO 2020_Operator''s Comment'!CB44),'IMO 2020_Operator''s Comment'!CB44,"")</f>
        <v/>
      </c>
      <c r="CC44" s="245" t="str">
        <f>IF(ISTEXT('IMO 2020_Operator''s Comment'!CC44),'IMO 2020_Operator''s Comment'!CC44,"")</f>
        <v/>
      </c>
    </row>
    <row r="45" spans="1:81" s="194" customFormat="1" ht="27" hidden="1" thickBot="1" x14ac:dyDescent="0.3">
      <c r="A45" s="247" t="str">
        <f>INDEX('[4]Handy -MR - LR2 Operators'!$H:$H,MATCH(E45,'[4]Handy -MR - LR2 Operators'!$B:$B,0))</f>
        <v>SJB</v>
      </c>
      <c r="B45" s="247" t="s">
        <v>393</v>
      </c>
      <c r="C45" s="98" t="s">
        <v>382</v>
      </c>
      <c r="D45" s="98">
        <v>9341433</v>
      </c>
      <c r="E45" s="139" t="s">
        <v>397</v>
      </c>
      <c r="F45" s="139"/>
      <c r="G45" s="237"/>
      <c r="H45" s="236">
        <v>43781.241666666669</v>
      </c>
      <c r="I45" s="186">
        <f>IFERROR(INDEX(RemainingOnBoard_RAW!V:V,MATCH('IMO _2020_Dont Edit'!D45,RemainingOnBoard_RAW!B:B,0))," ")</f>
        <v>162.78</v>
      </c>
      <c r="J45" s="193">
        <f>IFERROR(INDEX(RemainingOnBoard_RAW!W:W,MATCH('IMO _2020_Dont Edit'!D45,RemainingOnBoard_RAW!B:B,0)),"")</f>
        <v>0</v>
      </c>
      <c r="K45" s="193">
        <f>IFERROR(INDEX(RemainingOnBoard_RAW!X:X,MATCH('IMO _2020_Dont Edit'!D45,RemainingOnBoard_RAW!B:B,0)),"")</f>
        <v>0</v>
      </c>
      <c r="L45" s="193">
        <f>IFERROR(INDEX(RemainingOnBoard_RAW!Y:Y,MATCH('IMO _2020_Dont Edit'!D45,RemainingOnBoard_RAW!B:B,0)),"")</f>
        <v>160.41999999999999</v>
      </c>
      <c r="M45" s="193"/>
      <c r="N45" s="193">
        <f>IFERROR(INDEX(RemainingOnBoard_RAW!AJ:AJ,MATCH('IMO _2020_Dont Edit'!D45,RemainingOnBoard_RAW!B:B,0))," ")</f>
        <v>3082.91</v>
      </c>
      <c r="O45" s="193">
        <f>IFERROR(INDEX(RemainingOnBoard_RAW!AK:AK,MATCH('IMO _2020_Dont Edit'!D45,RemainingOnBoard_RAW!B:B,0))," ")</f>
        <v>3.6</v>
      </c>
      <c r="P45" s="193">
        <f>IFERROR(INDEX(RemainingOnBoard_RAW!AL:AL,MATCH('IMO _2020_Dont Edit'!D45,RemainingOnBoard_RAW!B:B,0))," ")</f>
        <v>0</v>
      </c>
      <c r="Q45" s="193">
        <f>IFERROR(INDEX(RemainingOnBoard_RAW!AM:AM,MATCH('IMO _2020_Dont Edit'!D45,RemainingOnBoard_RAW!B:B,0))," ")</f>
        <v>1008.021</v>
      </c>
      <c r="S45" s="195">
        <v>0.45</v>
      </c>
      <c r="T45" s="195">
        <v>0.05</v>
      </c>
      <c r="U45" s="195">
        <v>0.17499999999999999</v>
      </c>
      <c r="V45" s="195">
        <v>0.32500000000000001</v>
      </c>
      <c r="X45" s="196">
        <f>INDEX(Handy!T:T,MATCH('IMO _2020_Dont Edit'!E45,Handy!B:B,0))</f>
        <v>3.3</v>
      </c>
      <c r="Y45" s="196">
        <f>INDEX(Handy!U:U,MATCH('IMO _2020_Dont Edit'!E45,Handy!B:B,0))</f>
        <v>13.8</v>
      </c>
      <c r="Z45" s="196">
        <f>INDEX(Handy!V:V,MATCH('IMO _2020_Dont Edit'!E45,Handy!B:B,0))</f>
        <v>20.2</v>
      </c>
      <c r="AA45" s="196">
        <f>INDEX(Handy!W:W,MATCH('IMO _2020_Dont Edit'!E45,Handy!B:B,0))</f>
        <v>22.8</v>
      </c>
      <c r="AB45" s="196">
        <f t="shared" si="26"/>
        <v>13.12</v>
      </c>
      <c r="AC45" s="196">
        <f>IFERROR(INDEX('Monthly_Consumption _Trend'!R:R,MATCH('IMO _2020_Dont Edit'!D45,'Monthly_Consumption _Trend'!D:D,0))/30,"")</f>
        <v>9.7822999999999993</v>
      </c>
      <c r="AD45" s="196">
        <f t="shared" si="3"/>
        <v>9.7822999999999993</v>
      </c>
      <c r="AF45" s="197">
        <f t="shared" si="27"/>
        <v>0.75293360826917655</v>
      </c>
      <c r="AG45" s="197">
        <f t="shared" si="28"/>
        <v>0.24706639173082345</v>
      </c>
      <c r="AH45" s="197"/>
      <c r="AI45" s="197"/>
      <c r="AJ45" s="196">
        <f t="shared" si="4"/>
        <v>899.97159999999997</v>
      </c>
      <c r="AK45" s="196">
        <f t="shared" si="5"/>
        <v>596.72029999999995</v>
      </c>
      <c r="AL45" s="196">
        <f t="shared" si="6"/>
        <v>303.25129999999996</v>
      </c>
      <c r="AM45" s="196">
        <f t="shared" si="7"/>
        <v>146.7345</v>
      </c>
      <c r="AN45" s="198">
        <v>4</v>
      </c>
      <c r="AO45" s="263" t="str">
        <f>INDEX([1]Handy!$D:$D,MATCH(E45,[1]Handy!$B:$B,0))</f>
        <v>4 pcs. 558,2/ 519,6/ 121,3/ 124,9</v>
      </c>
      <c r="AP45" s="263" t="str">
        <f>INDEX([1]Handy!$E:$E,MATCH(E45,[1]Handy!$B:$B,0))</f>
        <v>2 pcs. 38,7/ 38,7</v>
      </c>
      <c r="AQ45" s="263" t="str">
        <f>INDEX([1]Handy!$F:$F,MATCH(E45,[1]Handy!$B:$B,0))</f>
        <v>2 pcs. 38,7/ 38,7</v>
      </c>
      <c r="AR45" s="268">
        <f>INDEX([1]Handy!$J:$J,MATCH(E45,[1]Handy!$B:$B,0))</f>
        <v>0.9</v>
      </c>
      <c r="AT45" s="196">
        <f t="shared" si="8"/>
        <v>303.25129999999996</v>
      </c>
      <c r="AU45" s="196">
        <f t="shared" si="9"/>
        <v>195.64599999999999</v>
      </c>
      <c r="AV45" s="196">
        <f t="shared" si="10"/>
        <v>146.7345</v>
      </c>
      <c r="AW45" s="199" t="s">
        <v>529</v>
      </c>
      <c r="AY45" s="199" t="str">
        <f t="shared" si="23"/>
        <v>Okay</v>
      </c>
      <c r="AZ45" s="199" t="str">
        <f t="shared" si="24"/>
        <v>Okay</v>
      </c>
      <c r="BA45" s="199" t="str">
        <f t="shared" si="25"/>
        <v>High Stock</v>
      </c>
      <c r="BC45" s="191">
        <f t="shared" si="14"/>
        <v>0</v>
      </c>
      <c r="BD45" s="191">
        <f t="shared" si="15"/>
        <v>0</v>
      </c>
      <c r="BE45" s="191">
        <f t="shared" si="16"/>
        <v>16.045500000000004</v>
      </c>
      <c r="BF45" s="139" t="str">
        <f>IF(ISTEXT('IMO 2020_Operator''s Comment'!BF45),'IMO 2020_Operator''s Comment'!BF45,"")</f>
        <v>ROB is incorrect . Present ROB 170 mt HSFO. Vessel is fixed for discharge in Aliaga .</v>
      </c>
      <c r="BH45" s="245">
        <f>IF(ISNUMBER('IMO 2020_Operator''s Comment'!BH45),'IMO 2020_Operator''s Comment'!BH45,"")</f>
        <v>558.20000000000005</v>
      </c>
      <c r="BI45" s="245" t="str">
        <f>IF(ISTEXT('IMO 2020_Operator''s Comment'!BI45),'IMO 2020_Operator''s Comment'!BI45,"")</f>
        <v>Yes</v>
      </c>
      <c r="BJ45" s="245">
        <f>IF(ISNUMBER('IMO 2020_Operator''s Comment'!BJ45),'IMO 2020_Operator''s Comment'!BJ45,"")</f>
        <v>519.6</v>
      </c>
      <c r="BK45" s="245" t="str">
        <f>IF(ISTEXT('IMO 2020_Operator''s Comment'!BK45),'IMO 2020_Operator''s Comment'!BK45,"")</f>
        <v>Yes</v>
      </c>
      <c r="BL45" s="245">
        <f>IF(ISNUMBER('IMO 2020_Operator''s Comment'!BL45),'IMO 2020_Operator''s Comment'!BL45,"")</f>
        <v>121.3</v>
      </c>
      <c r="BM45" s="245" t="str">
        <f>IF(ISTEXT('IMO 2020_Operator''s Comment'!BM45),'IMO 2020_Operator''s Comment'!BM45,"")</f>
        <v>Yes</v>
      </c>
      <c r="BN45" s="245">
        <f>IF(ISNUMBER('IMO 2020_Operator''s Comment'!BN45),'IMO 2020_Operator''s Comment'!BN45,"")</f>
        <v>124.9</v>
      </c>
      <c r="BO45" s="245" t="str">
        <f>IF(ISTEXT('IMO 2020_Operator''s Comment'!BO45),'IMO 2020_Operator''s Comment'!BO45,"")</f>
        <v>Yes</v>
      </c>
      <c r="BP45" s="245" t="str">
        <f>IF(ISNUMBER('IMO 2020_Operator''s Comment'!BP45),'IMO 2020_Operator''s Comment'!BP45,"")</f>
        <v/>
      </c>
      <c r="BQ45" s="245" t="str">
        <f>IF(ISTEXT('IMO 2020_Operator''s Comment'!BQ45),'IMO 2020_Operator''s Comment'!BQ45,"")</f>
        <v/>
      </c>
      <c r="BR45" s="287"/>
      <c r="BS45" s="245">
        <f>IF(ISNUMBER('IMO 2020_Operator''s Comment'!BS45),'IMO 2020_Operator''s Comment'!BS45,"")</f>
        <v>38.700000000000003</v>
      </c>
      <c r="BT45" s="245" t="str">
        <f>IF(ISTEXT('IMO 2020_Operator''s Comment'!BT45),'IMO 2020_Operator''s Comment'!BT45,"")</f>
        <v>Yes</v>
      </c>
      <c r="BU45" s="245">
        <f>IF(ISNUMBER('IMO 2020_Operator''s Comment'!BU45),'IMO 2020_Operator''s Comment'!BU45,"")</f>
        <v>38.700000000000003</v>
      </c>
      <c r="BV45" s="245" t="str">
        <f>IF(ISTEXT('IMO 2020_Operator''s Comment'!BV45),'IMO 2020_Operator''s Comment'!BV45,"")</f>
        <v>Yes</v>
      </c>
      <c r="BX45" s="245">
        <f>IF(ISNUMBER('IMO 2020_Operator''s Comment'!BX45),'IMO 2020_Operator''s Comment'!BX45,"")</f>
        <v>38.700000000000003</v>
      </c>
      <c r="BY45" s="245" t="str">
        <f>IF(ISTEXT('IMO 2020_Operator''s Comment'!BY45),'IMO 2020_Operator''s Comment'!BY45,"")</f>
        <v>No</v>
      </c>
      <c r="BZ45" s="245">
        <f>IF(ISNUMBER('IMO 2020_Operator''s Comment'!BZ45),'IMO 2020_Operator''s Comment'!BZ45,"")</f>
        <v>38.700000000000003</v>
      </c>
      <c r="CA45" s="245" t="str">
        <f>IF(ISTEXT('IMO 2020_Operator''s Comment'!CA45),'IMO 2020_Operator''s Comment'!CA45,"")</f>
        <v>Yes</v>
      </c>
      <c r="CB45" s="245" t="str">
        <f>IF(ISNUMBER('IMO 2020_Operator''s Comment'!CB45),'IMO 2020_Operator''s Comment'!CB45,"")</f>
        <v/>
      </c>
      <c r="CC45" s="245" t="str">
        <f>IF(ISTEXT('IMO 2020_Operator''s Comment'!CC45),'IMO 2020_Operator''s Comment'!CC45,"")</f>
        <v/>
      </c>
    </row>
    <row r="46" spans="1:81" s="194" customFormat="1" ht="15.75" hidden="1" thickBot="1" x14ac:dyDescent="0.3">
      <c r="A46" s="247" t="str">
        <f>INDEX('[4]Handy -MR - LR2 Operators'!$H:$H,MATCH(E46,'[4]Handy -MR - LR2 Operators'!$B:$B,0))</f>
        <v>SJB</v>
      </c>
      <c r="B46" s="247" t="s">
        <v>393</v>
      </c>
      <c r="C46" s="98" t="s">
        <v>398</v>
      </c>
      <c r="D46" s="98">
        <v>9340116</v>
      </c>
      <c r="E46" s="139" t="s">
        <v>159</v>
      </c>
      <c r="F46" s="139"/>
      <c r="G46" s="237"/>
      <c r="H46" s="236">
        <v>43778.166666666664</v>
      </c>
      <c r="I46" s="186">
        <f>IFERROR(INDEX(RemainingOnBoard_RAW!V:V,MATCH('IMO _2020_Dont Edit'!D46,RemainingOnBoard_RAW!B:B,0))," ")</f>
        <v>352.9</v>
      </c>
      <c r="J46" s="193">
        <f>IFERROR(INDEX(RemainingOnBoard_RAW!W:W,MATCH('IMO _2020_Dont Edit'!D46,RemainingOnBoard_RAW!B:B,0)),"")</f>
        <v>0</v>
      </c>
      <c r="K46" s="193">
        <f>IFERROR(INDEX(RemainingOnBoard_RAW!X:X,MATCH('IMO _2020_Dont Edit'!D46,RemainingOnBoard_RAW!B:B,0)),"")</f>
        <v>0</v>
      </c>
      <c r="L46" s="193">
        <f>IFERROR(INDEX(RemainingOnBoard_RAW!Y:Y,MATCH('IMO _2020_Dont Edit'!D46,RemainingOnBoard_RAW!B:B,0)),"")</f>
        <v>153.30000000000001</v>
      </c>
      <c r="M46" s="193"/>
      <c r="N46" s="193">
        <f>IFERROR(INDEX(RemainingOnBoard_RAW!AJ:AJ,MATCH('IMO _2020_Dont Edit'!D46,RemainingOnBoard_RAW!B:B,0))," ")</f>
        <v>3798.5</v>
      </c>
      <c r="O46" s="193">
        <f>IFERROR(INDEX(RemainingOnBoard_RAW!AK:AK,MATCH('IMO _2020_Dont Edit'!D46,RemainingOnBoard_RAW!B:B,0))," ")</f>
        <v>0</v>
      </c>
      <c r="P46" s="193">
        <f>IFERROR(INDEX(RemainingOnBoard_RAW!AL:AL,MATCH('IMO _2020_Dont Edit'!D46,RemainingOnBoard_RAW!B:B,0))," ")</f>
        <v>0</v>
      </c>
      <c r="Q46" s="193">
        <f>IFERROR(INDEX(RemainingOnBoard_RAW!AM:AM,MATCH('IMO _2020_Dont Edit'!D46,RemainingOnBoard_RAW!B:B,0))," ")</f>
        <v>1178.4000000000001</v>
      </c>
      <c r="S46" s="195">
        <v>0.45</v>
      </c>
      <c r="T46" s="195">
        <v>0.05</v>
      </c>
      <c r="U46" s="195">
        <v>0.17499999999999999</v>
      </c>
      <c r="V46" s="195">
        <v>0.32500000000000001</v>
      </c>
      <c r="X46" s="196">
        <f>INDEX(Handy!T:T,MATCH('IMO _2020_Dont Edit'!E46,Handy!B:B,0))</f>
        <v>3.7</v>
      </c>
      <c r="Y46" s="196">
        <f>INDEX(Handy!U:U,MATCH('IMO _2020_Dont Edit'!E46,Handy!B:B,0))</f>
        <v>17</v>
      </c>
      <c r="Z46" s="196">
        <f>INDEX(Handy!V:V,MATCH('IMO _2020_Dont Edit'!E46,Handy!B:B,0))</f>
        <v>20.6</v>
      </c>
      <c r="AA46" s="196">
        <f>INDEX(Handy!W:W,MATCH('IMO _2020_Dont Edit'!E46,Handy!B:B,0))</f>
        <v>23.3</v>
      </c>
      <c r="AB46" s="196">
        <f t="shared" si="26"/>
        <v>13.692500000000001</v>
      </c>
      <c r="AC46" s="196">
        <f>IFERROR(INDEX('Monthly_Consumption _Trend'!R:R,MATCH('IMO _2020_Dont Edit'!D46,'Monthly_Consumption _Trend'!D:D,0))/30,"")</f>
        <v>13.045185185185185</v>
      </c>
      <c r="AD46" s="196">
        <f t="shared" si="3"/>
        <v>13.045185185185185</v>
      </c>
      <c r="AF46" s="197">
        <f t="shared" si="27"/>
        <v>0.76322610460326712</v>
      </c>
      <c r="AG46" s="197">
        <f t="shared" si="28"/>
        <v>0.23677389539673288</v>
      </c>
      <c r="AH46" s="197"/>
      <c r="AI46" s="197"/>
      <c r="AJ46" s="196">
        <f t="shared" si="4"/>
        <v>1200.1570370370371</v>
      </c>
      <c r="AK46" s="196">
        <f t="shared" si="5"/>
        <v>795.75629629629623</v>
      </c>
      <c r="AL46" s="196">
        <f t="shared" si="6"/>
        <v>404.40074074074073</v>
      </c>
      <c r="AM46" s="196">
        <f t="shared" si="7"/>
        <v>195.67777777777778</v>
      </c>
      <c r="AN46" s="198">
        <v>4</v>
      </c>
      <c r="AO46" s="263" t="s">
        <v>738</v>
      </c>
      <c r="AP46" s="263">
        <v>1</v>
      </c>
      <c r="AQ46" s="263">
        <v>2</v>
      </c>
      <c r="AR46" s="268"/>
      <c r="AT46" s="196">
        <f t="shared" si="8"/>
        <v>404.40074074074073</v>
      </c>
      <c r="AU46" s="196">
        <f t="shared" si="9"/>
        <v>260.90370370370368</v>
      </c>
      <c r="AV46" s="196">
        <f t="shared" si="10"/>
        <v>195.67777777777778</v>
      </c>
      <c r="AW46" s="199" t="s">
        <v>529</v>
      </c>
      <c r="AY46" s="199" t="str">
        <f t="shared" si="23"/>
        <v>Okay</v>
      </c>
      <c r="AZ46" s="199" t="str">
        <f t="shared" si="24"/>
        <v>High Stock</v>
      </c>
      <c r="BA46" s="199" t="str">
        <f t="shared" si="25"/>
        <v>High Stock</v>
      </c>
      <c r="BC46" s="191">
        <f t="shared" si="14"/>
        <v>0</v>
      </c>
      <c r="BD46" s="191">
        <f t="shared" si="15"/>
        <v>91.996296296296293</v>
      </c>
      <c r="BE46" s="191">
        <f t="shared" si="16"/>
        <v>157.2222222222222</v>
      </c>
      <c r="BF46" s="139" t="str">
        <f>IF(ISTEXT('IMO 2020_Operator''s Comment'!BF46),'IMO 2020_Operator''s Comment'!BF46,"")</f>
        <v>Vessel arriving with 100 MT HSFO Bunkers and supplying 450 MT HSFO at Singapore sufficient enough for Vessel to discharge and return back to Indonesia for Loading</v>
      </c>
      <c r="BH46" s="245">
        <f>IF(ISNUMBER('IMO 2020_Operator''s Comment'!BH46),'IMO 2020_Operator''s Comment'!BH46,"")</f>
        <v>326</v>
      </c>
      <c r="BI46" s="245" t="str">
        <f>IF(ISTEXT('IMO 2020_Operator''s Comment'!BI46),'IMO 2020_Operator''s Comment'!BI46,"")</f>
        <v>No</v>
      </c>
      <c r="BJ46" s="245">
        <f>IF(ISNUMBER('IMO 2020_Operator''s Comment'!BJ46),'IMO 2020_Operator''s Comment'!BJ46,"")</f>
        <v>134</v>
      </c>
      <c r="BK46" s="245" t="str">
        <f>IF(ISTEXT('IMO 2020_Operator''s Comment'!BK46),'IMO 2020_Operator''s Comment'!BK46,"")</f>
        <v>No</v>
      </c>
      <c r="BL46" s="245">
        <f>IF(ISNUMBER('IMO 2020_Operator''s Comment'!BL46),'IMO 2020_Operator''s Comment'!BL46,"")</f>
        <v>326</v>
      </c>
      <c r="BM46" s="245" t="str">
        <f>IF(ISTEXT('IMO 2020_Operator''s Comment'!BM46),'IMO 2020_Operator''s Comment'!BM46,"")</f>
        <v>No</v>
      </c>
      <c r="BN46" s="245">
        <f>IF(ISNUMBER('IMO 2020_Operator''s Comment'!BN46),'IMO 2020_Operator''s Comment'!BN46,"")</f>
        <v>134</v>
      </c>
      <c r="BO46" s="245" t="str">
        <f>IF(ISTEXT('IMO 2020_Operator''s Comment'!BO46),'IMO 2020_Operator''s Comment'!BO46,"")</f>
        <v>No</v>
      </c>
      <c r="BP46" s="245" t="str">
        <f>IF(ISNUMBER('IMO 2020_Operator''s Comment'!BP46),'IMO 2020_Operator''s Comment'!BP46,"")</f>
        <v/>
      </c>
      <c r="BQ46" s="245" t="str">
        <f>IF(ISTEXT('IMO 2020_Operator''s Comment'!BQ46),'IMO 2020_Operator''s Comment'!BQ46,"")</f>
        <v/>
      </c>
      <c r="BR46" s="287"/>
      <c r="BS46" s="245" t="str">
        <f>IF(ISNUMBER('IMO 2020_Operator''s Comment'!BS46),'IMO 2020_Operator''s Comment'!BS46,"")</f>
        <v/>
      </c>
      <c r="BT46" s="245" t="str">
        <f>IF(ISTEXT('IMO 2020_Operator''s Comment'!BT46),'IMO 2020_Operator''s Comment'!BT46,"")</f>
        <v>No</v>
      </c>
      <c r="BU46" s="245" t="str">
        <f>IF(ISNUMBER('IMO 2020_Operator''s Comment'!BU46),'IMO 2020_Operator''s Comment'!BU46,"")</f>
        <v/>
      </c>
      <c r="BV46" s="245" t="str">
        <f>IF(ISTEXT('IMO 2020_Operator''s Comment'!BV46),'IMO 2020_Operator''s Comment'!BV46,"")</f>
        <v/>
      </c>
      <c r="BX46" s="245" t="str">
        <f>IF(ISNUMBER('IMO 2020_Operator''s Comment'!BX46),'IMO 2020_Operator''s Comment'!BX46,"")</f>
        <v/>
      </c>
      <c r="BY46" s="245" t="str">
        <f>IF(ISTEXT('IMO 2020_Operator''s Comment'!BY46),'IMO 2020_Operator''s Comment'!BY46,"")</f>
        <v>No</v>
      </c>
      <c r="BZ46" s="245" t="str">
        <f>IF(ISNUMBER('IMO 2020_Operator''s Comment'!BZ46),'IMO 2020_Operator''s Comment'!BZ46,"")</f>
        <v/>
      </c>
      <c r="CA46" s="245" t="str">
        <f>IF(ISTEXT('IMO 2020_Operator''s Comment'!CA46),'IMO 2020_Operator''s Comment'!CA46,"")</f>
        <v>No</v>
      </c>
      <c r="CB46" s="245" t="str">
        <f>IF(ISNUMBER('IMO 2020_Operator''s Comment'!CB46),'IMO 2020_Operator''s Comment'!CB46,"")</f>
        <v/>
      </c>
      <c r="CC46" s="245" t="str">
        <f>IF(ISTEXT('IMO 2020_Operator''s Comment'!CC46),'IMO 2020_Operator''s Comment'!CC46,"")</f>
        <v/>
      </c>
    </row>
    <row r="47" spans="1:81" s="194" customFormat="1" ht="15.75" hidden="1" thickBot="1" x14ac:dyDescent="0.3">
      <c r="A47" s="247" t="str">
        <f>INDEX('[4]Handy -MR - LR2 Operators'!$H:$H,MATCH(E47,'[4]Handy -MR - LR2 Operators'!$B:$B,0))</f>
        <v>MVK</v>
      </c>
      <c r="B47" s="247" t="s">
        <v>393</v>
      </c>
      <c r="C47" s="98" t="s">
        <v>398</v>
      </c>
      <c r="D47" s="98">
        <v>9374416</v>
      </c>
      <c r="E47" s="139" t="s">
        <v>163</v>
      </c>
      <c r="F47" s="139"/>
      <c r="G47" s="237"/>
      <c r="H47" s="236">
        <v>43764.787499999999</v>
      </c>
      <c r="I47" s="186">
        <f>IFERROR(INDEX(RemainingOnBoard_RAW!V:V,MATCH('IMO _2020_Dont Edit'!D47,RemainingOnBoard_RAW!B:B,0))," ")</f>
        <v>628.70000000000005</v>
      </c>
      <c r="J47" s="193">
        <f>IFERROR(INDEX(RemainingOnBoard_RAW!W:W,MATCH('IMO _2020_Dont Edit'!D47,RemainingOnBoard_RAW!B:B,0)),"")</f>
        <v>0</v>
      </c>
      <c r="K47" s="193">
        <f>IFERROR(INDEX(RemainingOnBoard_RAW!X:X,MATCH('IMO _2020_Dont Edit'!D47,RemainingOnBoard_RAW!B:B,0)),"")</f>
        <v>0</v>
      </c>
      <c r="L47" s="193">
        <f>IFERROR(INDEX(RemainingOnBoard_RAW!Y:Y,MATCH('IMO _2020_Dont Edit'!D47,RemainingOnBoard_RAW!B:B,0)),"")</f>
        <v>166.3</v>
      </c>
      <c r="M47" s="193"/>
      <c r="N47" s="193">
        <f>IFERROR(INDEX(RemainingOnBoard_RAW!AJ:AJ,MATCH('IMO _2020_Dont Edit'!D47,RemainingOnBoard_RAW!B:B,0))," ")</f>
        <v>4635.4449999999997</v>
      </c>
      <c r="O47" s="193">
        <f>IFERROR(INDEX(RemainingOnBoard_RAW!AK:AK,MATCH('IMO _2020_Dont Edit'!D47,RemainingOnBoard_RAW!B:B,0))," ")</f>
        <v>0</v>
      </c>
      <c r="P47" s="193">
        <f>IFERROR(INDEX(RemainingOnBoard_RAW!AL:AL,MATCH('IMO _2020_Dont Edit'!D47,RemainingOnBoard_RAW!B:B,0))," ")</f>
        <v>0</v>
      </c>
      <c r="Q47" s="193">
        <f>IFERROR(INDEX(RemainingOnBoard_RAW!AM:AM,MATCH('IMO _2020_Dont Edit'!D47,RemainingOnBoard_RAW!B:B,0))," ")</f>
        <v>942.63</v>
      </c>
      <c r="S47" s="195">
        <v>0.45</v>
      </c>
      <c r="T47" s="195">
        <v>0.05</v>
      </c>
      <c r="U47" s="195">
        <v>0.17499999999999999</v>
      </c>
      <c r="V47" s="195">
        <v>0.32500000000000001</v>
      </c>
      <c r="X47" s="196">
        <f>INDEX(Handy!T:T,MATCH('IMO _2020_Dont Edit'!E47,Handy!B:B,0))</f>
        <v>4.4000000000000004</v>
      </c>
      <c r="Y47" s="196">
        <f>INDEX(Handy!U:U,MATCH('IMO _2020_Dont Edit'!E47,Handy!B:B,0))</f>
        <v>17.600000000000001</v>
      </c>
      <c r="Z47" s="196">
        <f>INDEX(Handy!V:V,MATCH('IMO _2020_Dont Edit'!E47,Handy!B:B,0))</f>
        <v>20.7</v>
      </c>
      <c r="AA47" s="196">
        <f>INDEX(Handy!W:W,MATCH('IMO _2020_Dont Edit'!E47,Handy!B:B,0))</f>
        <v>23</v>
      </c>
      <c r="AB47" s="196">
        <f t="shared" si="26"/>
        <v>13.9575</v>
      </c>
      <c r="AC47" s="196">
        <f>IFERROR(INDEX('Monthly_Consumption _Trend'!R:R,MATCH('IMO _2020_Dont Edit'!D47,'Monthly_Consumption _Trend'!D:D,0))/30,"")</f>
        <v>15.486483333333332</v>
      </c>
      <c r="AD47" s="196">
        <f t="shared" si="3"/>
        <v>13.9575</v>
      </c>
      <c r="AF47" s="197">
        <f t="shared" si="27"/>
        <v>0.83101159450168738</v>
      </c>
      <c r="AG47" s="197">
        <f t="shared" si="28"/>
        <v>0.16898840549831262</v>
      </c>
      <c r="AH47" s="197"/>
      <c r="AI47" s="197"/>
      <c r="AJ47" s="196">
        <f t="shared" si="4"/>
        <v>1284.0899999999999</v>
      </c>
      <c r="AK47" s="196">
        <f t="shared" si="5"/>
        <v>851.40750000000003</v>
      </c>
      <c r="AL47" s="196">
        <f t="shared" si="6"/>
        <v>432.6825</v>
      </c>
      <c r="AM47" s="196">
        <f t="shared" si="7"/>
        <v>209.36249999999998</v>
      </c>
      <c r="AN47" s="198">
        <v>4</v>
      </c>
      <c r="AO47" s="263" t="s">
        <v>694</v>
      </c>
      <c r="AP47" s="263">
        <v>1</v>
      </c>
      <c r="AQ47" s="263">
        <v>2</v>
      </c>
      <c r="AR47" s="268"/>
      <c r="AT47" s="196">
        <f t="shared" si="8"/>
        <v>432.6825</v>
      </c>
      <c r="AU47" s="196">
        <f t="shared" si="9"/>
        <v>279.14999999999998</v>
      </c>
      <c r="AV47" s="196">
        <f t="shared" si="10"/>
        <v>209.36249999999998</v>
      </c>
      <c r="AW47" s="199" t="s">
        <v>529</v>
      </c>
      <c r="AY47" s="199" t="str">
        <f t="shared" si="23"/>
        <v>High Stock</v>
      </c>
      <c r="AZ47" s="199" t="str">
        <f t="shared" si="24"/>
        <v>High Stock</v>
      </c>
      <c r="BA47" s="199" t="str">
        <f t="shared" si="25"/>
        <v>High Stock</v>
      </c>
      <c r="BC47" s="191">
        <f t="shared" si="14"/>
        <v>196.01750000000004</v>
      </c>
      <c r="BD47" s="191">
        <f t="shared" si="15"/>
        <v>349.55000000000007</v>
      </c>
      <c r="BE47" s="191">
        <f t="shared" si="16"/>
        <v>419.33750000000009</v>
      </c>
      <c r="BF47" s="139" t="str">
        <f>IF(ISTEXT('IMO 2020_Operator''s Comment'!BF47),'IMO 2020_Operator''s Comment'!BF47,"")</f>
        <v>Vessel will arrive disport China o/a 20th November with HSFO ROB of 50 MT</v>
      </c>
      <c r="BH47" s="245">
        <f>IF(ISNUMBER('IMO 2020_Operator''s Comment'!BH47),'IMO 2020_Operator''s Comment'!BH47,"")</f>
        <v>290</v>
      </c>
      <c r="BI47" s="245" t="str">
        <f>IF(ISTEXT('IMO 2020_Operator''s Comment'!BI47),'IMO 2020_Operator''s Comment'!BI47,"")</f>
        <v>No</v>
      </c>
      <c r="BJ47" s="245">
        <f>IF(ISNUMBER('IMO 2020_Operator''s Comment'!BJ47),'IMO 2020_Operator''s Comment'!BJ47,"")</f>
        <v>125</v>
      </c>
      <c r="BK47" s="245" t="str">
        <f>IF(ISTEXT('IMO 2020_Operator''s Comment'!BK47),'IMO 2020_Operator''s Comment'!BK47,"")</f>
        <v>No</v>
      </c>
      <c r="BL47" s="245">
        <f>IF(ISNUMBER('IMO 2020_Operator''s Comment'!BL47),'IMO 2020_Operator''s Comment'!BL47,"")</f>
        <v>290</v>
      </c>
      <c r="BM47" s="245" t="str">
        <f>IF(ISTEXT('IMO 2020_Operator''s Comment'!BM47),'IMO 2020_Operator''s Comment'!BM47,"")</f>
        <v>No</v>
      </c>
      <c r="BN47" s="245">
        <f>IF(ISNUMBER('IMO 2020_Operator''s Comment'!BN47),'IMO 2020_Operator''s Comment'!BN47,"")</f>
        <v>125</v>
      </c>
      <c r="BO47" s="245" t="str">
        <f>IF(ISTEXT('IMO 2020_Operator''s Comment'!BO47),'IMO 2020_Operator''s Comment'!BO47,"")</f>
        <v>No</v>
      </c>
      <c r="BP47" s="245" t="str">
        <f>IF(ISNUMBER('IMO 2020_Operator''s Comment'!BP47),'IMO 2020_Operator''s Comment'!BP47,"")</f>
        <v/>
      </c>
      <c r="BQ47" s="245" t="str">
        <f>IF(ISTEXT('IMO 2020_Operator''s Comment'!BQ47),'IMO 2020_Operator''s Comment'!BQ47,"")</f>
        <v/>
      </c>
      <c r="BR47" s="287"/>
      <c r="BS47" s="245" t="str">
        <f>IF(ISNUMBER('IMO 2020_Operator''s Comment'!BS47),'IMO 2020_Operator''s Comment'!BS47,"")</f>
        <v/>
      </c>
      <c r="BT47" s="245" t="str">
        <f>IF(ISTEXT('IMO 2020_Operator''s Comment'!BT47),'IMO 2020_Operator''s Comment'!BT47,"")</f>
        <v>No</v>
      </c>
      <c r="BU47" s="245" t="str">
        <f>IF(ISNUMBER('IMO 2020_Operator''s Comment'!BU47),'IMO 2020_Operator''s Comment'!BU47,"")</f>
        <v/>
      </c>
      <c r="BV47" s="245" t="str">
        <f>IF(ISTEXT('IMO 2020_Operator''s Comment'!BV47),'IMO 2020_Operator''s Comment'!BV47,"")</f>
        <v/>
      </c>
      <c r="BX47" s="245" t="str">
        <f>IF(ISNUMBER('IMO 2020_Operator''s Comment'!BX47),'IMO 2020_Operator''s Comment'!BX47,"")</f>
        <v/>
      </c>
      <c r="BY47" s="245" t="str">
        <f>IF(ISTEXT('IMO 2020_Operator''s Comment'!BY47),'IMO 2020_Operator''s Comment'!BY47,"")</f>
        <v>No</v>
      </c>
      <c r="BZ47" s="245" t="str">
        <f>IF(ISNUMBER('IMO 2020_Operator''s Comment'!BZ47),'IMO 2020_Operator''s Comment'!BZ47,"")</f>
        <v/>
      </c>
      <c r="CA47" s="245" t="str">
        <f>IF(ISTEXT('IMO 2020_Operator''s Comment'!CA47),'IMO 2020_Operator''s Comment'!CA47,"")</f>
        <v>No</v>
      </c>
      <c r="CB47" s="245" t="str">
        <f>IF(ISNUMBER('IMO 2020_Operator''s Comment'!CB47),'IMO 2020_Operator''s Comment'!CB47,"")</f>
        <v/>
      </c>
      <c r="CC47" s="245" t="str">
        <f>IF(ISTEXT('IMO 2020_Operator''s Comment'!CC47),'IMO 2020_Operator''s Comment'!CC47,"")</f>
        <v/>
      </c>
    </row>
    <row r="48" spans="1:81" s="194" customFormat="1" ht="15.75" hidden="1" thickBot="1" x14ac:dyDescent="0.3">
      <c r="A48" s="247" t="str">
        <f>INDEX('[4]Handy -MR - LR2 Operators'!$H:$H,MATCH(E48,'[4]Handy -MR - LR2 Operators'!$B:$B,0))</f>
        <v>ASU</v>
      </c>
      <c r="B48" s="247" t="s">
        <v>393</v>
      </c>
      <c r="C48" s="98" t="s">
        <v>399</v>
      </c>
      <c r="D48" s="98">
        <v>9214745</v>
      </c>
      <c r="E48" s="139" t="s">
        <v>164</v>
      </c>
      <c r="F48" s="139"/>
      <c r="G48" s="237"/>
      <c r="H48" s="236">
        <v>43779.275000000001</v>
      </c>
      <c r="I48" s="186">
        <f>IFERROR(INDEX(RemainingOnBoard_RAW!V:V,MATCH('IMO _2020_Dont Edit'!D48,RemainingOnBoard_RAW!B:B,0))," ")</f>
        <v>372.64</v>
      </c>
      <c r="J48" s="193">
        <f>IFERROR(INDEX(RemainingOnBoard_RAW!W:W,MATCH('IMO _2020_Dont Edit'!D48,RemainingOnBoard_RAW!B:B,0)),"")</f>
        <v>0</v>
      </c>
      <c r="K48" s="193">
        <f>IFERROR(INDEX(RemainingOnBoard_RAW!X:X,MATCH('IMO _2020_Dont Edit'!D48,RemainingOnBoard_RAW!B:B,0)),"")</f>
        <v>0</v>
      </c>
      <c r="L48" s="193">
        <f>IFERROR(INDEX(RemainingOnBoard_RAW!Y:Y,MATCH('IMO _2020_Dont Edit'!D48,RemainingOnBoard_RAW!B:B,0)),"")</f>
        <v>134.30000000000001</v>
      </c>
      <c r="M48" s="193"/>
      <c r="N48" s="193">
        <f>IFERROR(INDEX(RemainingOnBoard_RAW!AJ:AJ,MATCH('IMO _2020_Dont Edit'!D48,RemainingOnBoard_RAW!B:B,0))," ")</f>
        <v>2367.6999999999998</v>
      </c>
      <c r="O48" s="193">
        <f>IFERROR(INDEX(RemainingOnBoard_RAW!AK:AK,MATCH('IMO _2020_Dont Edit'!D48,RemainingOnBoard_RAW!B:B,0))," ")</f>
        <v>0</v>
      </c>
      <c r="P48" s="193">
        <f>IFERROR(INDEX(RemainingOnBoard_RAW!AL:AL,MATCH('IMO _2020_Dont Edit'!D48,RemainingOnBoard_RAW!B:B,0))," ")</f>
        <v>0</v>
      </c>
      <c r="Q48" s="193">
        <f>IFERROR(INDEX(RemainingOnBoard_RAW!AM:AM,MATCH('IMO _2020_Dont Edit'!D48,RemainingOnBoard_RAW!B:B,0))," ")</f>
        <v>230.35</v>
      </c>
      <c r="S48" s="195">
        <v>0.45</v>
      </c>
      <c r="T48" s="195">
        <v>0.05</v>
      </c>
      <c r="U48" s="195">
        <v>0.17499999999999999</v>
      </c>
      <c r="V48" s="195">
        <v>0.32500000000000001</v>
      </c>
      <c r="X48" s="196">
        <f>INDEX(Handy!T:T,MATCH('IMO _2020_Dont Edit'!E48,Handy!B:B,0))</f>
        <v>3.2</v>
      </c>
      <c r="Y48" s="196">
        <f>INDEX(Handy!U:U,MATCH('IMO _2020_Dont Edit'!E48,Handy!B:B,0))</f>
        <v>15</v>
      </c>
      <c r="Z48" s="196">
        <f>INDEX(Handy!V:V,MATCH('IMO _2020_Dont Edit'!E48,Handy!B:B,0))</f>
        <v>21.2</v>
      </c>
      <c r="AA48" s="196">
        <f>INDEX(Handy!W:W,MATCH('IMO _2020_Dont Edit'!E48,Handy!B:B,0))</f>
        <v>24.6</v>
      </c>
      <c r="AB48" s="196">
        <f t="shared" si="26"/>
        <v>13.895000000000001</v>
      </c>
      <c r="AC48" s="196">
        <f>IFERROR(INDEX('Monthly_Consumption _Trend'!R:R,MATCH('IMO _2020_Dont Edit'!D48,'Monthly_Consumption _Trend'!D:D,0))/30,"")</f>
        <v>7.5274999999999999</v>
      </c>
      <c r="AD48" s="196">
        <f t="shared" si="3"/>
        <v>7.5274999999999999</v>
      </c>
      <c r="AF48" s="197">
        <f t="shared" si="27"/>
        <v>0.91133734916572051</v>
      </c>
      <c r="AG48" s="197">
        <f t="shared" si="28"/>
        <v>8.8662650834279488E-2</v>
      </c>
      <c r="AH48" s="197"/>
      <c r="AI48" s="197"/>
      <c r="AJ48" s="196">
        <f t="shared" si="4"/>
        <v>692.53</v>
      </c>
      <c r="AK48" s="196">
        <f t="shared" si="5"/>
        <v>459.17750000000001</v>
      </c>
      <c r="AL48" s="196">
        <f t="shared" si="6"/>
        <v>233.35249999999999</v>
      </c>
      <c r="AM48" s="196">
        <f t="shared" si="7"/>
        <v>112.91249999999999</v>
      </c>
      <c r="AN48" s="198">
        <v>4</v>
      </c>
      <c r="AO48" s="263" t="s">
        <v>699</v>
      </c>
      <c r="AP48" s="263">
        <v>1</v>
      </c>
      <c r="AQ48" s="263">
        <v>1</v>
      </c>
      <c r="AR48" s="268"/>
      <c r="AT48" s="196">
        <f t="shared" si="8"/>
        <v>233.35249999999999</v>
      </c>
      <c r="AU48" s="196">
        <f t="shared" si="9"/>
        <v>150.55000000000001</v>
      </c>
      <c r="AV48" s="196">
        <f t="shared" si="10"/>
        <v>112.91249999999999</v>
      </c>
      <c r="AW48" s="199" t="s">
        <v>529</v>
      </c>
      <c r="AY48" s="199" t="str">
        <f t="shared" si="23"/>
        <v>High Stock</v>
      </c>
      <c r="AZ48" s="199" t="str">
        <f t="shared" si="24"/>
        <v>High Stock</v>
      </c>
      <c r="BA48" s="199" t="str">
        <f t="shared" si="25"/>
        <v>High Stock</v>
      </c>
      <c r="BC48" s="191">
        <f t="shared" si="14"/>
        <v>139.28749999999999</v>
      </c>
      <c r="BD48" s="191">
        <f t="shared" si="15"/>
        <v>222.08999999999997</v>
      </c>
      <c r="BE48" s="191">
        <f t="shared" si="16"/>
        <v>259.72749999999996</v>
      </c>
      <c r="BF48" s="139" t="str">
        <f>IF(ISTEXT('IMO 2020_Operator''s Comment'!BF48),'IMO 2020_Operator''s Comment'!BF48,"")</f>
        <v>Vessel is now fixed for voyage SIN-CHITTA so she expected to open in Singapore again on 17th Nov with 250 mt which is ok</v>
      </c>
      <c r="BH48" s="245">
        <f>IF(ISNUMBER('IMO 2020_Operator''s Comment'!BH48),'IMO 2020_Operator''s Comment'!BH48,"")</f>
        <v>390</v>
      </c>
      <c r="BI48" s="245" t="str">
        <f>IF(ISTEXT('IMO 2020_Operator''s Comment'!BI48),'IMO 2020_Operator''s Comment'!BI48,"")</f>
        <v>No</v>
      </c>
      <c r="BJ48" s="245">
        <f>IF(ISNUMBER('IMO 2020_Operator''s Comment'!BJ48),'IMO 2020_Operator''s Comment'!BJ48,"")</f>
        <v>146</v>
      </c>
      <c r="BK48" s="245" t="str">
        <f>IF(ISTEXT('IMO 2020_Operator''s Comment'!BK48),'IMO 2020_Operator''s Comment'!BK48,"")</f>
        <v>No</v>
      </c>
      <c r="BL48" s="245">
        <f>IF(ISNUMBER('IMO 2020_Operator''s Comment'!BL48),'IMO 2020_Operator''s Comment'!BL48,"")</f>
        <v>390</v>
      </c>
      <c r="BM48" s="245" t="str">
        <f>IF(ISTEXT('IMO 2020_Operator''s Comment'!BM48),'IMO 2020_Operator''s Comment'!BM48,"")</f>
        <v>No</v>
      </c>
      <c r="BN48" s="245">
        <f>IF(ISNUMBER('IMO 2020_Operator''s Comment'!BN48),'IMO 2020_Operator''s Comment'!BN48,"")</f>
        <v>146</v>
      </c>
      <c r="BO48" s="245" t="str">
        <f>IF(ISTEXT('IMO 2020_Operator''s Comment'!BO48),'IMO 2020_Operator''s Comment'!BO48,"")</f>
        <v>No</v>
      </c>
      <c r="BP48" s="245" t="str">
        <f>IF(ISNUMBER('IMO 2020_Operator''s Comment'!BP48),'IMO 2020_Operator''s Comment'!BP48,"")</f>
        <v/>
      </c>
      <c r="BQ48" s="245" t="str">
        <f>IF(ISTEXT('IMO 2020_Operator''s Comment'!BQ48),'IMO 2020_Operator''s Comment'!BQ48,"")</f>
        <v/>
      </c>
      <c r="BR48" s="287"/>
      <c r="BS48" s="245" t="str">
        <f>IF(ISNUMBER('IMO 2020_Operator''s Comment'!BS48),'IMO 2020_Operator''s Comment'!BS48,"")</f>
        <v/>
      </c>
      <c r="BT48" s="245" t="str">
        <f>IF(ISTEXT('IMO 2020_Operator''s Comment'!BT48),'IMO 2020_Operator''s Comment'!BT48,"")</f>
        <v>No</v>
      </c>
      <c r="BU48" s="245" t="str">
        <f>IF(ISNUMBER('IMO 2020_Operator''s Comment'!BU48),'IMO 2020_Operator''s Comment'!BU48,"")</f>
        <v/>
      </c>
      <c r="BV48" s="245" t="str">
        <f>IF(ISTEXT('IMO 2020_Operator''s Comment'!BV48),'IMO 2020_Operator''s Comment'!BV48,"")</f>
        <v/>
      </c>
      <c r="BX48" s="245" t="str">
        <f>IF(ISNUMBER('IMO 2020_Operator''s Comment'!BX48),'IMO 2020_Operator''s Comment'!BX48,"")</f>
        <v/>
      </c>
      <c r="BY48" s="245" t="str">
        <f>IF(ISTEXT('IMO 2020_Operator''s Comment'!BY48),'IMO 2020_Operator''s Comment'!BY48,"")</f>
        <v>No</v>
      </c>
      <c r="BZ48" s="245" t="str">
        <f>IF(ISNUMBER('IMO 2020_Operator''s Comment'!BZ48),'IMO 2020_Operator''s Comment'!BZ48,"")</f>
        <v/>
      </c>
      <c r="CA48" s="245" t="str">
        <f>IF(ISTEXT('IMO 2020_Operator''s Comment'!CA48),'IMO 2020_Operator''s Comment'!CA48,"")</f>
        <v/>
      </c>
      <c r="CB48" s="245" t="str">
        <f>IF(ISNUMBER('IMO 2020_Operator''s Comment'!CB48),'IMO 2020_Operator''s Comment'!CB48,"")</f>
        <v/>
      </c>
      <c r="CC48" s="245" t="str">
        <f>IF(ISTEXT('IMO 2020_Operator''s Comment'!CC48),'IMO 2020_Operator''s Comment'!CC48,"")</f>
        <v/>
      </c>
    </row>
    <row r="49" spans="1:81" s="194" customFormat="1" ht="15.75" hidden="1" thickBot="1" x14ac:dyDescent="0.3">
      <c r="A49" s="247" t="str">
        <f>INDEX('[4]Handy -MR - LR2 Operators'!$H:$H,MATCH(E49,'[4]Handy -MR - LR2 Operators'!$B:$B,0))</f>
        <v>ASU</v>
      </c>
      <c r="B49" s="247" t="s">
        <v>393</v>
      </c>
      <c r="C49" s="98" t="s">
        <v>399</v>
      </c>
      <c r="D49" s="98">
        <v>9167174</v>
      </c>
      <c r="E49" s="139" t="s">
        <v>165</v>
      </c>
      <c r="F49" s="139"/>
      <c r="G49" s="237"/>
      <c r="H49" s="236">
        <v>43780.25</v>
      </c>
      <c r="I49" s="186">
        <f>IFERROR(INDEX(RemainingOnBoard_RAW!V:V,MATCH('IMO _2020_Dont Edit'!D49,RemainingOnBoard_RAW!B:B,0))," ")</f>
        <v>178.64</v>
      </c>
      <c r="J49" s="193">
        <f>IFERROR(INDEX(RemainingOnBoard_RAW!W:W,MATCH('IMO _2020_Dont Edit'!D49,RemainingOnBoard_RAW!B:B,0)),"")</f>
        <v>0</v>
      </c>
      <c r="K49" s="193">
        <f>IFERROR(INDEX(RemainingOnBoard_RAW!X:X,MATCH('IMO _2020_Dont Edit'!D49,RemainingOnBoard_RAW!B:B,0)),"")</f>
        <v>0</v>
      </c>
      <c r="L49" s="193">
        <f>IFERROR(INDEX(RemainingOnBoard_RAW!Y:Y,MATCH('IMO _2020_Dont Edit'!D49,RemainingOnBoard_RAW!B:B,0)),"")</f>
        <v>124.8</v>
      </c>
      <c r="M49" s="193"/>
      <c r="N49" s="193">
        <f>IFERROR(INDEX(RemainingOnBoard_RAW!AJ:AJ,MATCH('IMO _2020_Dont Edit'!D49,RemainingOnBoard_RAW!B:B,0))," ")</f>
        <v>2642.03</v>
      </c>
      <c r="O49" s="193">
        <f>IFERROR(INDEX(RemainingOnBoard_RAW!AK:AK,MATCH('IMO _2020_Dont Edit'!D49,RemainingOnBoard_RAW!B:B,0))," ")</f>
        <v>0</v>
      </c>
      <c r="P49" s="193">
        <f>IFERROR(INDEX(RemainingOnBoard_RAW!AL:AL,MATCH('IMO _2020_Dont Edit'!D49,RemainingOnBoard_RAW!B:B,0))," ")</f>
        <v>0</v>
      </c>
      <c r="Q49" s="193">
        <f>IFERROR(INDEX(RemainingOnBoard_RAW!AM:AM,MATCH('IMO _2020_Dont Edit'!D49,RemainingOnBoard_RAW!B:B,0))," ")</f>
        <v>86.970000000000098</v>
      </c>
      <c r="S49" s="195">
        <v>0.45</v>
      </c>
      <c r="T49" s="195">
        <v>0.05</v>
      </c>
      <c r="U49" s="195">
        <v>0.17499999999999999</v>
      </c>
      <c r="V49" s="195">
        <v>0.32500000000000001</v>
      </c>
      <c r="X49" s="196">
        <f>INDEX(Handy!T:T,MATCH('IMO _2020_Dont Edit'!E49,Handy!B:B,0))</f>
        <v>3.3</v>
      </c>
      <c r="Y49" s="196">
        <f>INDEX(Handy!U:U,MATCH('IMO _2020_Dont Edit'!E49,Handy!B:B,0))</f>
        <v>15.1</v>
      </c>
      <c r="Z49" s="196">
        <f>INDEX(Handy!V:V,MATCH('IMO _2020_Dont Edit'!E49,Handy!B:B,0))</f>
        <v>22.5</v>
      </c>
      <c r="AA49" s="196">
        <f>INDEX(Handy!W:W,MATCH('IMO _2020_Dont Edit'!E49,Handy!B:B,0))</f>
        <v>25.4</v>
      </c>
      <c r="AB49" s="196">
        <f t="shared" si="26"/>
        <v>14.432499999999997</v>
      </c>
      <c r="AC49" s="196">
        <f>IFERROR(INDEX('Monthly_Consumption _Trend'!R:R,MATCH('IMO _2020_Dont Edit'!D49,'Monthly_Consumption _Trend'!D:D,0))/30,"")</f>
        <v>8.1021666666666672</v>
      </c>
      <c r="AD49" s="196">
        <f t="shared" si="3"/>
        <v>8.1021666666666672</v>
      </c>
      <c r="AF49" s="197">
        <f t="shared" si="27"/>
        <v>0.96813118358373018</v>
      </c>
      <c r="AG49" s="197">
        <f t="shared" si="28"/>
        <v>3.1868816416269818E-2</v>
      </c>
      <c r="AH49" s="197"/>
      <c r="AI49" s="197"/>
      <c r="AJ49" s="196">
        <f t="shared" si="4"/>
        <v>745.3993333333334</v>
      </c>
      <c r="AK49" s="196">
        <f t="shared" si="5"/>
        <v>494.23216666666667</v>
      </c>
      <c r="AL49" s="196">
        <f t="shared" si="6"/>
        <v>251.16716666666667</v>
      </c>
      <c r="AM49" s="196">
        <f t="shared" si="7"/>
        <v>121.53250000000001</v>
      </c>
      <c r="AN49" s="198">
        <v>4</v>
      </c>
      <c r="AO49" s="263" t="s">
        <v>744</v>
      </c>
      <c r="AP49" s="263">
        <v>1</v>
      </c>
      <c r="AQ49" s="263">
        <v>1</v>
      </c>
      <c r="AR49" s="268">
        <v>0.95</v>
      </c>
      <c r="AT49" s="196">
        <f t="shared" si="8"/>
        <v>251.16716666666667</v>
      </c>
      <c r="AU49" s="196">
        <f t="shared" si="9"/>
        <v>162.04333333333335</v>
      </c>
      <c r="AV49" s="196">
        <f t="shared" si="10"/>
        <v>121.53250000000001</v>
      </c>
      <c r="AW49" s="199" t="s">
        <v>529</v>
      </c>
      <c r="AY49" s="199" t="str">
        <f t="shared" si="23"/>
        <v>Okay</v>
      </c>
      <c r="AZ49" s="199" t="str">
        <f t="shared" si="24"/>
        <v>High Stock</v>
      </c>
      <c r="BA49" s="199" t="str">
        <f t="shared" si="25"/>
        <v>High Stock</v>
      </c>
      <c r="BC49" s="191">
        <f t="shared" si="14"/>
        <v>0</v>
      </c>
      <c r="BD49" s="191">
        <f t="shared" si="15"/>
        <v>16.596666666666636</v>
      </c>
      <c r="BE49" s="191">
        <f t="shared" si="16"/>
        <v>57.107499999999973</v>
      </c>
      <c r="BF49" s="139" t="str">
        <f>IF(ISTEXT('IMO 2020_Operator''s Comment'!BF49),'IMO 2020_Operator''s Comment'!BF49,"")</f>
        <v>Long confirmed voyage. Mesaieed&gt;Singapore). CST Belchem to advise on tank readiness.</v>
      </c>
      <c r="BH49" s="245">
        <f>IF(ISNUMBER('IMO 2020_Operator''s Comment'!BH49),'IMO 2020_Operator''s Comment'!BH49,"")</f>
        <v>390</v>
      </c>
      <c r="BI49" s="245" t="str">
        <f>IF(ISTEXT('IMO 2020_Operator''s Comment'!BI49),'IMO 2020_Operator''s Comment'!BI49,"")</f>
        <v>No</v>
      </c>
      <c r="BJ49" s="245">
        <f>IF(ISNUMBER('IMO 2020_Operator''s Comment'!BJ49),'IMO 2020_Operator''s Comment'!BJ49,"")</f>
        <v>207</v>
      </c>
      <c r="BK49" s="245" t="str">
        <f>IF(ISTEXT('IMO 2020_Operator''s Comment'!BK49),'IMO 2020_Operator''s Comment'!BK49,"")</f>
        <v>No</v>
      </c>
      <c r="BL49" s="245">
        <f>IF(ISNUMBER('IMO 2020_Operator''s Comment'!BL49),'IMO 2020_Operator''s Comment'!BL49,"")</f>
        <v>390</v>
      </c>
      <c r="BM49" s="245" t="str">
        <f>IF(ISTEXT('IMO 2020_Operator''s Comment'!BM49),'IMO 2020_Operator''s Comment'!BM49,"")</f>
        <v>No</v>
      </c>
      <c r="BN49" s="245">
        <f>IF(ISNUMBER('IMO 2020_Operator''s Comment'!BN49),'IMO 2020_Operator''s Comment'!BN49,"")</f>
        <v>207</v>
      </c>
      <c r="BO49" s="245" t="str">
        <f>IF(ISTEXT('IMO 2020_Operator''s Comment'!BO49),'IMO 2020_Operator''s Comment'!BO49,"")</f>
        <v>No</v>
      </c>
      <c r="BP49" s="245" t="str">
        <f>IF(ISNUMBER('IMO 2020_Operator''s Comment'!BP49),'IMO 2020_Operator''s Comment'!BP49,"")</f>
        <v/>
      </c>
      <c r="BQ49" s="245" t="str">
        <f>IF(ISTEXT('IMO 2020_Operator''s Comment'!BQ49),'IMO 2020_Operator''s Comment'!BQ49,"")</f>
        <v/>
      </c>
      <c r="BR49" s="287"/>
      <c r="BS49" s="245" t="str">
        <f>IF(ISNUMBER('IMO 2020_Operator''s Comment'!BS49),'IMO 2020_Operator''s Comment'!BS49,"")</f>
        <v/>
      </c>
      <c r="BT49" s="245" t="str">
        <f>IF(ISTEXT('IMO 2020_Operator''s Comment'!BT49),'IMO 2020_Operator''s Comment'!BT49,"")</f>
        <v>No</v>
      </c>
      <c r="BU49" s="245" t="str">
        <f>IF(ISNUMBER('IMO 2020_Operator''s Comment'!BU49),'IMO 2020_Operator''s Comment'!BU49,"")</f>
        <v/>
      </c>
      <c r="BV49" s="245" t="str">
        <f>IF(ISTEXT('IMO 2020_Operator''s Comment'!BV49),'IMO 2020_Operator''s Comment'!BV49,"")</f>
        <v/>
      </c>
      <c r="BX49" s="245" t="str">
        <f>IF(ISNUMBER('IMO 2020_Operator''s Comment'!BX49),'IMO 2020_Operator''s Comment'!BX49,"")</f>
        <v/>
      </c>
      <c r="BY49" s="245" t="str">
        <f>IF(ISTEXT('IMO 2020_Operator''s Comment'!BY49),'IMO 2020_Operator''s Comment'!BY49,"")</f>
        <v>No</v>
      </c>
      <c r="BZ49" s="245" t="str">
        <f>IF(ISNUMBER('IMO 2020_Operator''s Comment'!BZ49),'IMO 2020_Operator''s Comment'!BZ49,"")</f>
        <v/>
      </c>
      <c r="CA49" s="245" t="str">
        <f>IF(ISTEXT('IMO 2020_Operator''s Comment'!CA49),'IMO 2020_Operator''s Comment'!CA49,"")</f>
        <v/>
      </c>
      <c r="CB49" s="245" t="str">
        <f>IF(ISNUMBER('IMO 2020_Operator''s Comment'!CB49),'IMO 2020_Operator''s Comment'!CB49,"")</f>
        <v/>
      </c>
      <c r="CC49" s="245" t="str">
        <f>IF(ISTEXT('IMO 2020_Operator''s Comment'!CC49),'IMO 2020_Operator''s Comment'!CC49,"")</f>
        <v/>
      </c>
    </row>
    <row r="50" spans="1:81" s="194" customFormat="1" ht="15.75" hidden="1" thickBot="1" x14ac:dyDescent="0.3">
      <c r="A50" s="247" t="str">
        <f>INDEX('[4]Handy -MR - LR2 Operators'!$H:$H,MATCH(E50,'[4]Handy -MR - LR2 Operators'!$B:$B,0))</f>
        <v>ASU</v>
      </c>
      <c r="B50" s="247" t="s">
        <v>393</v>
      </c>
      <c r="C50" s="98" t="s">
        <v>399</v>
      </c>
      <c r="D50" s="98">
        <v>9167186</v>
      </c>
      <c r="E50" s="139" t="s">
        <v>166</v>
      </c>
      <c r="F50" s="139"/>
      <c r="G50" s="237"/>
      <c r="H50" s="236">
        <v>43781.166666666664</v>
      </c>
      <c r="I50" s="186">
        <f>IFERROR(INDEX(RemainingOnBoard_RAW!V:V,MATCH('IMO _2020_Dont Edit'!D50,RemainingOnBoard_RAW!B:B,0))," ")</f>
        <v>343.5</v>
      </c>
      <c r="J50" s="193">
        <f>IFERROR(INDEX(RemainingOnBoard_RAW!W:W,MATCH('IMO _2020_Dont Edit'!D50,RemainingOnBoard_RAW!B:B,0)),"")</f>
        <v>0</v>
      </c>
      <c r="K50" s="193">
        <f>IFERROR(INDEX(RemainingOnBoard_RAW!X:X,MATCH('IMO _2020_Dont Edit'!D50,RemainingOnBoard_RAW!B:B,0)),"")</f>
        <v>0</v>
      </c>
      <c r="L50" s="193">
        <f>IFERROR(INDEX(RemainingOnBoard_RAW!Y:Y,MATCH('IMO _2020_Dont Edit'!D50,RemainingOnBoard_RAW!B:B,0)),"")</f>
        <v>97.5</v>
      </c>
      <c r="M50" s="193"/>
      <c r="N50" s="193">
        <f>IFERROR(INDEX(RemainingOnBoard_RAW!AJ:AJ,MATCH('IMO _2020_Dont Edit'!D50,RemainingOnBoard_RAW!B:B,0))," ")</f>
        <v>3173.68</v>
      </c>
      <c r="O50" s="193">
        <f>IFERROR(INDEX(RemainingOnBoard_RAW!AK:AK,MATCH('IMO _2020_Dont Edit'!D50,RemainingOnBoard_RAW!B:B,0))," ")</f>
        <v>0</v>
      </c>
      <c r="P50" s="193">
        <f>IFERROR(INDEX(RemainingOnBoard_RAW!AL:AL,MATCH('IMO _2020_Dont Edit'!D50,RemainingOnBoard_RAW!B:B,0))," ")</f>
        <v>36.25</v>
      </c>
      <c r="Q50" s="193">
        <f>IFERROR(INDEX(RemainingOnBoard_RAW!AM:AM,MATCH('IMO _2020_Dont Edit'!D50,RemainingOnBoard_RAW!B:B,0))," ")</f>
        <v>52.3</v>
      </c>
      <c r="S50" s="195">
        <v>0.45</v>
      </c>
      <c r="T50" s="195">
        <v>0.05</v>
      </c>
      <c r="U50" s="195">
        <v>0.17499999999999999</v>
      </c>
      <c r="V50" s="195">
        <v>0.32500000000000001</v>
      </c>
      <c r="X50" s="196">
        <f>INDEX(Handy!T:T,MATCH('IMO _2020_Dont Edit'!E50,Handy!B:B,0))</f>
        <v>3.3</v>
      </c>
      <c r="Y50" s="196">
        <f>INDEX(Handy!U:U,MATCH('IMO _2020_Dont Edit'!E50,Handy!B:B,0))</f>
        <v>15.1</v>
      </c>
      <c r="Z50" s="196">
        <f>INDEX(Handy!V:V,MATCH('IMO _2020_Dont Edit'!E50,Handy!B:B,0))</f>
        <v>20.8</v>
      </c>
      <c r="AA50" s="196">
        <f>INDEX(Handy!W:W,MATCH('IMO _2020_Dont Edit'!E50,Handy!B:B,0))</f>
        <v>23.5</v>
      </c>
      <c r="AB50" s="196">
        <f t="shared" si="26"/>
        <v>13.517499999999998</v>
      </c>
      <c r="AC50" s="196">
        <f>IFERROR(INDEX('Monthly_Consumption _Trend'!R:R,MATCH('IMO _2020_Dont Edit'!D50,'Monthly_Consumption _Trend'!D:D,0))/30,"")</f>
        <v>10.450133333333333</v>
      </c>
      <c r="AD50" s="196">
        <f t="shared" si="3"/>
        <v>10.450133333333333</v>
      </c>
      <c r="AF50" s="197">
        <f t="shared" si="27"/>
        <v>0.97285599114716004</v>
      </c>
      <c r="AG50" s="197">
        <f t="shared" si="28"/>
        <v>2.7144008852839963E-2</v>
      </c>
      <c r="AH50" s="197"/>
      <c r="AI50" s="197"/>
      <c r="AJ50" s="196">
        <f t="shared" si="4"/>
        <v>961.41226666666671</v>
      </c>
      <c r="AK50" s="196">
        <f t="shared" si="5"/>
        <v>637.45813333333331</v>
      </c>
      <c r="AL50" s="196">
        <f t="shared" si="6"/>
        <v>323.95413333333335</v>
      </c>
      <c r="AM50" s="196">
        <f t="shared" si="7"/>
        <v>156.75200000000001</v>
      </c>
      <c r="AN50" s="198">
        <v>3</v>
      </c>
      <c r="AO50" s="263" t="s">
        <v>726</v>
      </c>
      <c r="AP50" s="263">
        <v>1</v>
      </c>
      <c r="AQ50" s="263">
        <v>1</v>
      </c>
      <c r="AR50" s="268">
        <v>0.95</v>
      </c>
      <c r="AT50" s="196">
        <f t="shared" si="8"/>
        <v>323.95413333333335</v>
      </c>
      <c r="AU50" s="196">
        <f t="shared" si="9"/>
        <v>209.00266666666667</v>
      </c>
      <c r="AV50" s="196">
        <f t="shared" si="10"/>
        <v>156.75200000000001</v>
      </c>
      <c r="AW50" s="199" t="s">
        <v>529</v>
      </c>
      <c r="AY50" s="199" t="str">
        <f t="shared" si="23"/>
        <v>High Stock</v>
      </c>
      <c r="AZ50" s="199" t="str">
        <f t="shared" si="24"/>
        <v>High Stock</v>
      </c>
      <c r="BA50" s="199" t="str">
        <f t="shared" si="25"/>
        <v>High Stock</v>
      </c>
      <c r="BC50" s="191">
        <f t="shared" si="14"/>
        <v>19.545866666666655</v>
      </c>
      <c r="BD50" s="191">
        <f t="shared" si="15"/>
        <v>134.49733333333333</v>
      </c>
      <c r="BE50" s="191">
        <f t="shared" si="16"/>
        <v>186.74799999999999</v>
      </c>
      <c r="BF50" s="139" t="str">
        <f>IF(ISTEXT('IMO 2020_Operator''s Comment'!BF50),'IMO 2020_Operator''s Comment'!BF50,"")</f>
        <v>Basis current ROB vessel need atleast 5 days of sailing which is not a issue</v>
      </c>
      <c r="BH50" s="245">
        <f>IF(ISNUMBER('IMO 2020_Operator''s Comment'!BH50),'IMO 2020_Operator''s Comment'!BH50,"")</f>
        <v>400</v>
      </c>
      <c r="BI50" s="245" t="str">
        <f>IF(ISTEXT('IMO 2020_Operator''s Comment'!BI50),'IMO 2020_Operator''s Comment'!BI50,"")</f>
        <v>No</v>
      </c>
      <c r="BJ50" s="245">
        <f>IF(ISNUMBER('IMO 2020_Operator''s Comment'!BJ50),'IMO 2020_Operator''s Comment'!BJ50,"")</f>
        <v>252</v>
      </c>
      <c r="BK50" s="245" t="str">
        <f>IF(ISTEXT('IMO 2020_Operator''s Comment'!BK50),'IMO 2020_Operator''s Comment'!BK50,"")</f>
        <v>No</v>
      </c>
      <c r="BL50" s="245">
        <f>IF(ISNUMBER('IMO 2020_Operator''s Comment'!BL50),'IMO 2020_Operator''s Comment'!BL50,"")</f>
        <v>252</v>
      </c>
      <c r="BM50" s="245" t="str">
        <f>IF(ISTEXT('IMO 2020_Operator''s Comment'!BM50),'IMO 2020_Operator''s Comment'!BM50,"")</f>
        <v>No</v>
      </c>
      <c r="BN50" s="245" t="str">
        <f>IF(ISNUMBER('IMO 2020_Operator''s Comment'!BN50),'IMO 2020_Operator''s Comment'!BN50,"")</f>
        <v/>
      </c>
      <c r="BO50" s="245" t="str">
        <f>IF(ISTEXT('IMO 2020_Operator''s Comment'!BO50),'IMO 2020_Operator''s Comment'!BO50,"")</f>
        <v/>
      </c>
      <c r="BP50" s="245" t="str">
        <f>IF(ISNUMBER('IMO 2020_Operator''s Comment'!BP50),'IMO 2020_Operator''s Comment'!BP50,"")</f>
        <v/>
      </c>
      <c r="BQ50" s="245" t="str">
        <f>IF(ISTEXT('IMO 2020_Operator''s Comment'!BQ50),'IMO 2020_Operator''s Comment'!BQ50,"")</f>
        <v/>
      </c>
      <c r="BR50" s="287"/>
      <c r="BS50" s="245" t="str">
        <f>IF(ISNUMBER('IMO 2020_Operator''s Comment'!BS50),'IMO 2020_Operator''s Comment'!BS50,"")</f>
        <v/>
      </c>
      <c r="BT50" s="245" t="str">
        <f>IF(ISTEXT('IMO 2020_Operator''s Comment'!BT50),'IMO 2020_Operator''s Comment'!BT50,"")</f>
        <v>No</v>
      </c>
      <c r="BU50" s="245" t="str">
        <f>IF(ISNUMBER('IMO 2020_Operator''s Comment'!BU50),'IMO 2020_Operator''s Comment'!BU50,"")</f>
        <v/>
      </c>
      <c r="BV50" s="245" t="str">
        <f>IF(ISTEXT('IMO 2020_Operator''s Comment'!BV50),'IMO 2020_Operator''s Comment'!BV50,"")</f>
        <v/>
      </c>
      <c r="BX50" s="245" t="str">
        <f>IF(ISNUMBER('IMO 2020_Operator''s Comment'!BX50),'IMO 2020_Operator''s Comment'!BX50,"")</f>
        <v/>
      </c>
      <c r="BY50" s="245" t="str">
        <f>IF(ISTEXT('IMO 2020_Operator''s Comment'!BY50),'IMO 2020_Operator''s Comment'!BY50,"")</f>
        <v>No</v>
      </c>
      <c r="BZ50" s="245" t="str">
        <f>IF(ISNUMBER('IMO 2020_Operator''s Comment'!BZ50),'IMO 2020_Operator''s Comment'!BZ50,"")</f>
        <v/>
      </c>
      <c r="CA50" s="245" t="str">
        <f>IF(ISTEXT('IMO 2020_Operator''s Comment'!CA50),'IMO 2020_Operator''s Comment'!CA50,"")</f>
        <v/>
      </c>
      <c r="CB50" s="245" t="str">
        <f>IF(ISNUMBER('IMO 2020_Operator''s Comment'!CB50),'IMO 2020_Operator''s Comment'!CB50,"")</f>
        <v/>
      </c>
      <c r="CC50" s="245" t="str">
        <f>IF(ISTEXT('IMO 2020_Operator''s Comment'!CC50),'IMO 2020_Operator''s Comment'!CC50,"")</f>
        <v/>
      </c>
    </row>
    <row r="51" spans="1:81" s="194" customFormat="1" ht="15.75" hidden="1" thickBot="1" x14ac:dyDescent="0.3">
      <c r="A51" s="247" t="str">
        <f>INDEX('[4]Handy -MR - LR2 Operators'!$H:$H,MATCH(E51,'[4]Handy -MR - LR2 Operators'!$B:$B,0))</f>
        <v>HKU</v>
      </c>
      <c r="B51" s="247" t="s">
        <v>393</v>
      </c>
      <c r="C51" s="98" t="s">
        <v>394</v>
      </c>
      <c r="D51" s="98">
        <v>9246786</v>
      </c>
      <c r="E51" s="139" t="s">
        <v>191</v>
      </c>
      <c r="F51" s="139"/>
      <c r="G51" s="237"/>
      <c r="H51" s="236">
        <v>43779.166666666664</v>
      </c>
      <c r="I51" s="186">
        <f>IFERROR(INDEX(RemainingOnBoard_RAW!V:V,MATCH('IMO _2020_Dont Edit'!D51,RemainingOnBoard_RAW!B:B,0))," ")</f>
        <v>160.04</v>
      </c>
      <c r="J51" s="193">
        <f>IFERROR(INDEX(RemainingOnBoard_RAW!W:W,MATCH('IMO _2020_Dont Edit'!D51,RemainingOnBoard_RAW!B:B,0)),"")</f>
        <v>0</v>
      </c>
      <c r="K51" s="193">
        <f>IFERROR(INDEX(RemainingOnBoard_RAW!X:X,MATCH('IMO _2020_Dont Edit'!D51,RemainingOnBoard_RAW!B:B,0)),"")</f>
        <v>0</v>
      </c>
      <c r="L51" s="193">
        <f>IFERROR(INDEX(RemainingOnBoard_RAW!Y:Y,MATCH('IMO _2020_Dont Edit'!D51,RemainingOnBoard_RAW!B:B,0)),"")</f>
        <v>83.6</v>
      </c>
      <c r="M51" s="193"/>
      <c r="N51" s="193">
        <f>IFERROR(INDEX(RemainingOnBoard_RAW!AJ:AJ,MATCH('IMO _2020_Dont Edit'!D51,RemainingOnBoard_RAW!B:B,0))," ")</f>
        <v>4104.9629999999997</v>
      </c>
      <c r="O51" s="193">
        <f>IFERROR(INDEX(RemainingOnBoard_RAW!AK:AK,MATCH('IMO _2020_Dont Edit'!D51,RemainingOnBoard_RAW!B:B,0))," ")</f>
        <v>0</v>
      </c>
      <c r="P51" s="193">
        <f>IFERROR(INDEX(RemainingOnBoard_RAW!AL:AL,MATCH('IMO _2020_Dont Edit'!D51,RemainingOnBoard_RAW!B:B,0))," ")</f>
        <v>0</v>
      </c>
      <c r="Q51" s="193">
        <f>IFERROR(INDEX(RemainingOnBoard_RAW!AM:AM,MATCH('IMO _2020_Dont Edit'!D51,RemainingOnBoard_RAW!B:B,0))," ")</f>
        <v>251.59299999999999</v>
      </c>
      <c r="S51" s="195">
        <v>0.45</v>
      </c>
      <c r="T51" s="195">
        <v>0.05</v>
      </c>
      <c r="U51" s="195">
        <v>0.17499999999999999</v>
      </c>
      <c r="V51" s="195">
        <v>0.32500000000000001</v>
      </c>
      <c r="X51" s="196">
        <f>INDEX(Handy!T:T,MATCH('IMO _2020_Dont Edit'!E51,Handy!B:B,0))</f>
        <v>3.3</v>
      </c>
      <c r="Y51" s="196">
        <f>INDEX(Handy!U:U,MATCH('IMO _2020_Dont Edit'!E51,Handy!B:B,0))</f>
        <v>17.899999999999999</v>
      </c>
      <c r="Z51" s="196">
        <f>INDEX(Handy!V:V,MATCH('IMO _2020_Dont Edit'!E51,Handy!B:B,0))</f>
        <v>32</v>
      </c>
      <c r="AA51" s="196">
        <f>INDEX(Handy!W:W,MATCH('IMO _2020_Dont Edit'!E51,Handy!B:B,0))</f>
        <v>34.4</v>
      </c>
      <c r="AB51" s="196">
        <f t="shared" si="26"/>
        <v>19.16</v>
      </c>
      <c r="AC51" s="196">
        <f>IFERROR(INDEX('Monthly_Consumption _Trend'!R:R,MATCH('IMO _2020_Dont Edit'!D51,'Monthly_Consumption _Trend'!D:D,0))/30,"")</f>
        <v>13.221849999999998</v>
      </c>
      <c r="AD51" s="196">
        <f t="shared" si="3"/>
        <v>13.221849999999998</v>
      </c>
      <c r="AF51" s="197">
        <f t="shared" si="27"/>
        <v>0.9422495659415373</v>
      </c>
      <c r="AG51" s="197">
        <f t="shared" si="28"/>
        <v>5.7750434058462696E-2</v>
      </c>
      <c r="AH51" s="197"/>
      <c r="AI51" s="197"/>
      <c r="AJ51" s="196">
        <f t="shared" si="4"/>
        <v>1216.4101999999998</v>
      </c>
      <c r="AK51" s="196">
        <f t="shared" si="5"/>
        <v>806.53284999999994</v>
      </c>
      <c r="AL51" s="196">
        <f t="shared" si="6"/>
        <v>409.87734999999992</v>
      </c>
      <c r="AM51" s="196">
        <f t="shared" si="7"/>
        <v>198.32774999999998</v>
      </c>
      <c r="AN51" s="198">
        <v>3</v>
      </c>
      <c r="AO51" s="263" t="s">
        <v>741</v>
      </c>
      <c r="AP51" s="263">
        <v>1</v>
      </c>
      <c r="AQ51" s="263">
        <v>1</v>
      </c>
      <c r="AR51" s="268">
        <v>0.95</v>
      </c>
      <c r="AT51" s="196">
        <f t="shared" si="8"/>
        <v>409.87734999999992</v>
      </c>
      <c r="AU51" s="196">
        <f t="shared" si="9"/>
        <v>264.43699999999995</v>
      </c>
      <c r="AV51" s="196">
        <f t="shared" si="10"/>
        <v>198.32774999999998</v>
      </c>
      <c r="AW51" s="199" t="s">
        <v>529</v>
      </c>
      <c r="AY51" s="199" t="str">
        <f t="shared" si="23"/>
        <v>Okay</v>
      </c>
      <c r="AZ51" s="199" t="str">
        <f t="shared" si="24"/>
        <v>Okay</v>
      </c>
      <c r="BA51" s="199" t="str">
        <f t="shared" si="25"/>
        <v>Okay</v>
      </c>
      <c r="BC51" s="191">
        <f t="shared" si="14"/>
        <v>0</v>
      </c>
      <c r="BD51" s="191">
        <f t="shared" si="15"/>
        <v>0</v>
      </c>
      <c r="BE51" s="191">
        <f t="shared" si="16"/>
        <v>0</v>
      </c>
      <c r="BF51" s="139" t="str">
        <f>IF(ISTEXT('IMO 2020_Operator''s Comment'!BF51),'IMO 2020_Operator''s Comment'!BF51,"")</f>
        <v>HSFO bunkering will be planned as per next voy. VLSFO can be taken in 1P &amp; 1S .</v>
      </c>
      <c r="BH51" s="245">
        <f>IF(ISNUMBER('IMO 2020_Operator''s Comment'!BH51),'IMO 2020_Operator''s Comment'!BH51,"")</f>
        <v>400</v>
      </c>
      <c r="BI51" s="245" t="str">
        <f>IF(ISTEXT('IMO 2020_Operator''s Comment'!BI51),'IMO 2020_Operator''s Comment'!BI51,"")</f>
        <v>No</v>
      </c>
      <c r="BJ51" s="245">
        <f>IF(ISNUMBER('IMO 2020_Operator''s Comment'!BJ51),'IMO 2020_Operator''s Comment'!BJ51,"")</f>
        <v>252</v>
      </c>
      <c r="BK51" s="245" t="str">
        <f>IF(ISTEXT('IMO 2020_Operator''s Comment'!BK51),'IMO 2020_Operator''s Comment'!BK51,"")</f>
        <v>No</v>
      </c>
      <c r="BL51" s="245">
        <f>IF(ISNUMBER('IMO 2020_Operator''s Comment'!BL51),'IMO 2020_Operator''s Comment'!BL51,"")</f>
        <v>252</v>
      </c>
      <c r="BM51" s="245" t="str">
        <f>IF(ISTEXT('IMO 2020_Operator''s Comment'!BM51),'IMO 2020_Operator''s Comment'!BM51,"")</f>
        <v>No</v>
      </c>
      <c r="BN51" s="245" t="str">
        <f>IF(ISNUMBER('IMO 2020_Operator''s Comment'!BN51),'IMO 2020_Operator''s Comment'!BN51,"")</f>
        <v/>
      </c>
      <c r="BO51" s="245" t="str">
        <f>IF(ISTEXT('IMO 2020_Operator''s Comment'!BO51),'IMO 2020_Operator''s Comment'!BO51,"")</f>
        <v/>
      </c>
      <c r="BP51" s="245" t="str">
        <f>IF(ISNUMBER('IMO 2020_Operator''s Comment'!BP51),'IMO 2020_Operator''s Comment'!BP51,"")</f>
        <v/>
      </c>
      <c r="BQ51" s="245" t="str">
        <f>IF(ISTEXT('IMO 2020_Operator''s Comment'!BQ51),'IMO 2020_Operator''s Comment'!BQ51,"")</f>
        <v/>
      </c>
      <c r="BR51" s="287"/>
      <c r="BS51" s="245" t="str">
        <f>IF(ISNUMBER('IMO 2020_Operator''s Comment'!BS51),'IMO 2020_Operator''s Comment'!BS51,"")</f>
        <v/>
      </c>
      <c r="BT51" s="245" t="str">
        <f>IF(ISTEXT('IMO 2020_Operator''s Comment'!BT51),'IMO 2020_Operator''s Comment'!BT51,"")</f>
        <v>No</v>
      </c>
      <c r="BU51" s="245" t="str">
        <f>IF(ISNUMBER('IMO 2020_Operator''s Comment'!BU51),'IMO 2020_Operator''s Comment'!BU51,"")</f>
        <v/>
      </c>
      <c r="BV51" s="245" t="str">
        <f>IF(ISTEXT('IMO 2020_Operator''s Comment'!BV51),'IMO 2020_Operator''s Comment'!BV51,"")</f>
        <v/>
      </c>
      <c r="BX51" s="245" t="str">
        <f>IF(ISNUMBER('IMO 2020_Operator''s Comment'!BX51),'IMO 2020_Operator''s Comment'!BX51,"")</f>
        <v/>
      </c>
      <c r="BY51" s="245" t="str">
        <f>IF(ISTEXT('IMO 2020_Operator''s Comment'!BY51),'IMO 2020_Operator''s Comment'!BY51,"")</f>
        <v>No</v>
      </c>
      <c r="BZ51" s="245" t="str">
        <f>IF(ISNUMBER('IMO 2020_Operator''s Comment'!BZ51),'IMO 2020_Operator''s Comment'!BZ51,"")</f>
        <v/>
      </c>
      <c r="CA51" s="245" t="str">
        <f>IF(ISTEXT('IMO 2020_Operator''s Comment'!CA51),'IMO 2020_Operator''s Comment'!CA51,"")</f>
        <v/>
      </c>
      <c r="CB51" s="245" t="str">
        <f>IF(ISNUMBER('IMO 2020_Operator''s Comment'!CB51),'IMO 2020_Operator''s Comment'!CB51,"")</f>
        <v/>
      </c>
      <c r="CC51" s="245" t="str">
        <f>IF(ISTEXT('IMO 2020_Operator''s Comment'!CC51),'IMO 2020_Operator''s Comment'!CC51,"")</f>
        <v/>
      </c>
    </row>
    <row r="52" spans="1:81" s="194" customFormat="1" ht="15.75" hidden="1" thickBot="1" x14ac:dyDescent="0.3">
      <c r="A52" s="247" t="str">
        <f>INDEX('[4]Handy -MR - LR2 Operators'!$H:$H,MATCH(E52,'[4]Handy -MR - LR2 Operators'!$B:$B,0))</f>
        <v>SSH1</v>
      </c>
      <c r="B52" s="247" t="s">
        <v>393</v>
      </c>
      <c r="C52" s="98" t="s">
        <v>394</v>
      </c>
      <c r="D52" s="98">
        <v>9231183</v>
      </c>
      <c r="E52" s="139" t="s">
        <v>98</v>
      </c>
      <c r="F52" s="139"/>
      <c r="G52" s="237"/>
      <c r="H52" s="236">
        <v>43780.458333333336</v>
      </c>
      <c r="I52" s="186">
        <f>IFERROR(INDEX(RemainingOnBoard_RAW!V:V,MATCH('IMO _2020_Dont Edit'!D52,RemainingOnBoard_RAW!B:B,0))," ")</f>
        <v>113.1</v>
      </c>
      <c r="J52" s="193">
        <f>IFERROR(INDEX(RemainingOnBoard_RAW!W:W,MATCH('IMO _2020_Dont Edit'!D52,RemainingOnBoard_RAW!B:B,0)),"")</f>
        <v>0</v>
      </c>
      <c r="K52" s="193">
        <f>IFERROR(INDEX(RemainingOnBoard_RAW!X:X,MATCH('IMO _2020_Dont Edit'!D52,RemainingOnBoard_RAW!B:B,0)),"")</f>
        <v>0</v>
      </c>
      <c r="L52" s="193">
        <f>IFERROR(INDEX(RemainingOnBoard_RAW!Y:Y,MATCH('IMO _2020_Dont Edit'!D52,RemainingOnBoard_RAW!B:B,0)),"")</f>
        <v>155.6</v>
      </c>
      <c r="M52" s="193"/>
      <c r="N52" s="193">
        <f>IFERROR(INDEX(RemainingOnBoard_RAW!AJ:AJ,MATCH('IMO _2020_Dont Edit'!D52,RemainingOnBoard_RAW!B:B,0))," ")</f>
        <v>2825.9</v>
      </c>
      <c r="O52" s="193">
        <f>IFERROR(INDEX(RemainingOnBoard_RAW!AK:AK,MATCH('IMO _2020_Dont Edit'!D52,RemainingOnBoard_RAW!B:B,0))," ")</f>
        <v>23.4</v>
      </c>
      <c r="P52" s="193">
        <f>IFERROR(INDEX(RemainingOnBoard_RAW!AL:AL,MATCH('IMO _2020_Dont Edit'!D52,RemainingOnBoard_RAW!B:B,0))," ")</f>
        <v>0</v>
      </c>
      <c r="Q52" s="193">
        <f>IFERROR(INDEX(RemainingOnBoard_RAW!AM:AM,MATCH('IMO _2020_Dont Edit'!D52,RemainingOnBoard_RAW!B:B,0))," ")</f>
        <v>468.9</v>
      </c>
      <c r="S52" s="195">
        <v>0.45</v>
      </c>
      <c r="T52" s="195">
        <v>0.05</v>
      </c>
      <c r="U52" s="195">
        <v>0.17499999999999999</v>
      </c>
      <c r="V52" s="195">
        <v>0.32500000000000001</v>
      </c>
      <c r="X52" s="196">
        <f>INDEX(Handy!T:T,MATCH('IMO _2020_Dont Edit'!E52,Handy!B:B,0))</f>
        <v>3.8</v>
      </c>
      <c r="Y52" s="196">
        <f>INDEX(Handy!U:U,MATCH('IMO _2020_Dont Edit'!E52,Handy!B:B,0))</f>
        <v>18.399999999999999</v>
      </c>
      <c r="Z52" s="196">
        <f>INDEX(Handy!V:V,MATCH('IMO _2020_Dont Edit'!E52,Handy!B:B,0))</f>
        <v>24.3</v>
      </c>
      <c r="AA52" s="196">
        <f>INDEX(Handy!W:W,MATCH('IMO _2020_Dont Edit'!E52,Handy!B:B,0))</f>
        <v>26</v>
      </c>
      <c r="AB52" s="196">
        <f t="shared" si="26"/>
        <v>15.3325</v>
      </c>
      <c r="AC52" s="196">
        <f>IFERROR(INDEX('Monthly_Consumption _Trend'!R:R,MATCH('IMO _2020_Dont Edit'!D52,'Monthly_Consumption _Trend'!D:D,0))/30,"")</f>
        <v>8.7469999999999981</v>
      </c>
      <c r="AD52" s="196">
        <f t="shared" si="3"/>
        <v>8.7469999999999981</v>
      </c>
      <c r="AF52" s="197">
        <f t="shared" si="27"/>
        <v>0.85163642938942796</v>
      </c>
      <c r="AG52" s="197">
        <f t="shared" si="28"/>
        <v>0.14836357061057204</v>
      </c>
      <c r="AH52" s="197"/>
      <c r="AI52" s="197"/>
      <c r="AJ52" s="196">
        <f t="shared" si="4"/>
        <v>804.72399999999982</v>
      </c>
      <c r="AK52" s="196">
        <f t="shared" si="5"/>
        <v>533.56699999999989</v>
      </c>
      <c r="AL52" s="196">
        <f t="shared" si="6"/>
        <v>271.15699999999993</v>
      </c>
      <c r="AM52" s="196">
        <f t="shared" si="7"/>
        <v>131.20499999999998</v>
      </c>
      <c r="AN52" s="198">
        <v>3</v>
      </c>
      <c r="AO52" s="263" t="s">
        <v>716</v>
      </c>
      <c r="AP52" s="263">
        <v>1</v>
      </c>
      <c r="AQ52" s="263">
        <v>1</v>
      </c>
      <c r="AR52" s="268">
        <v>0.9</v>
      </c>
      <c r="AT52" s="196">
        <f t="shared" si="8"/>
        <v>271.15699999999993</v>
      </c>
      <c r="AU52" s="196">
        <f t="shared" si="9"/>
        <v>174.93999999999997</v>
      </c>
      <c r="AV52" s="196">
        <f t="shared" si="10"/>
        <v>131.20499999999998</v>
      </c>
      <c r="AW52" s="199" t="s">
        <v>529</v>
      </c>
      <c r="AY52" s="199" t="str">
        <f t="shared" si="23"/>
        <v>Okay</v>
      </c>
      <c r="AZ52" s="199" t="str">
        <f t="shared" si="24"/>
        <v>Okay</v>
      </c>
      <c r="BA52" s="199" t="str">
        <f t="shared" si="25"/>
        <v>Okay</v>
      </c>
      <c r="BC52" s="191">
        <f t="shared" si="14"/>
        <v>0</v>
      </c>
      <c r="BD52" s="191">
        <f t="shared" si="15"/>
        <v>0</v>
      </c>
      <c r="BE52" s="191">
        <f t="shared" si="16"/>
        <v>0</v>
      </c>
      <c r="BF52" s="139" t="str">
        <f>IF(ISTEXT('IMO 2020_Operator''s Comment'!BF52),'IMO 2020_Operator''s Comment'!BF52,"")</f>
        <v xml:space="preserve">Bunker needed for the voy. </v>
      </c>
      <c r="BH52" s="245">
        <f>IF(ISNUMBER('IMO 2020_Operator''s Comment'!BH52),'IMO 2020_Operator''s Comment'!BH52,"")</f>
        <v>360</v>
      </c>
      <c r="BI52" s="245" t="str">
        <f>IF(ISTEXT('IMO 2020_Operator''s Comment'!BI52),'IMO 2020_Operator''s Comment'!BI52,"")</f>
        <v>No</v>
      </c>
      <c r="BJ52" s="245">
        <f>IF(ISNUMBER('IMO 2020_Operator''s Comment'!BJ52),'IMO 2020_Operator''s Comment'!BJ52,"")</f>
        <v>229</v>
      </c>
      <c r="BK52" s="245" t="str">
        <f>IF(ISTEXT('IMO 2020_Operator''s Comment'!BK52),'IMO 2020_Operator''s Comment'!BK52,"")</f>
        <v>No</v>
      </c>
      <c r="BL52" s="245">
        <f>IF(ISNUMBER('IMO 2020_Operator''s Comment'!BL52),'IMO 2020_Operator''s Comment'!BL52,"")</f>
        <v>229</v>
      </c>
      <c r="BM52" s="245" t="str">
        <f>IF(ISTEXT('IMO 2020_Operator''s Comment'!BM52),'IMO 2020_Operator''s Comment'!BM52,"")</f>
        <v>No</v>
      </c>
      <c r="BN52" s="245" t="str">
        <f>IF(ISNUMBER('IMO 2020_Operator''s Comment'!BN52),'IMO 2020_Operator''s Comment'!BN52,"")</f>
        <v/>
      </c>
      <c r="BO52" s="245" t="str">
        <f>IF(ISTEXT('IMO 2020_Operator''s Comment'!BO52),'IMO 2020_Operator''s Comment'!BO52,"")</f>
        <v/>
      </c>
      <c r="BP52" s="245" t="str">
        <f>IF(ISNUMBER('IMO 2020_Operator''s Comment'!BP52),'IMO 2020_Operator''s Comment'!BP52,"")</f>
        <v/>
      </c>
      <c r="BQ52" s="245" t="str">
        <f>IF(ISTEXT('IMO 2020_Operator''s Comment'!BQ52),'IMO 2020_Operator''s Comment'!BQ52,"")</f>
        <v/>
      </c>
      <c r="BR52" s="287"/>
      <c r="BS52" s="245" t="str">
        <f>IF(ISNUMBER('IMO 2020_Operator''s Comment'!BS52),'IMO 2020_Operator''s Comment'!BS52,"")</f>
        <v/>
      </c>
      <c r="BT52" s="245" t="str">
        <f>IF(ISTEXT('IMO 2020_Operator''s Comment'!BT52),'IMO 2020_Operator''s Comment'!BT52,"")</f>
        <v>No</v>
      </c>
      <c r="BU52" s="245" t="str">
        <f>IF(ISNUMBER('IMO 2020_Operator''s Comment'!BU52),'IMO 2020_Operator''s Comment'!BU52,"")</f>
        <v/>
      </c>
      <c r="BV52" s="245" t="str">
        <f>IF(ISTEXT('IMO 2020_Operator''s Comment'!BV52),'IMO 2020_Operator''s Comment'!BV52,"")</f>
        <v/>
      </c>
      <c r="BX52" s="245" t="str">
        <f>IF(ISNUMBER('IMO 2020_Operator''s Comment'!BX52),'IMO 2020_Operator''s Comment'!BX52,"")</f>
        <v/>
      </c>
      <c r="BY52" s="245" t="str">
        <f>IF(ISTEXT('IMO 2020_Operator''s Comment'!BY52),'IMO 2020_Operator''s Comment'!BY52,"")</f>
        <v>No</v>
      </c>
      <c r="BZ52" s="245" t="str">
        <f>IF(ISNUMBER('IMO 2020_Operator''s Comment'!BZ52),'IMO 2020_Operator''s Comment'!BZ52,"")</f>
        <v/>
      </c>
      <c r="CA52" s="245" t="str">
        <f>IF(ISTEXT('IMO 2020_Operator''s Comment'!CA52),'IMO 2020_Operator''s Comment'!CA52,"")</f>
        <v/>
      </c>
      <c r="CB52" s="245" t="str">
        <f>IF(ISNUMBER('IMO 2020_Operator''s Comment'!CB52),'IMO 2020_Operator''s Comment'!CB52,"")</f>
        <v/>
      </c>
      <c r="CC52" s="245" t="str">
        <f>IF(ISTEXT('IMO 2020_Operator''s Comment'!CC52),'IMO 2020_Operator''s Comment'!CC52,"")</f>
        <v/>
      </c>
    </row>
    <row r="53" spans="1:81" s="194" customFormat="1" ht="15.75" hidden="1" thickBot="1" x14ac:dyDescent="0.3">
      <c r="A53" s="247" t="str">
        <f>INDEX('[4]Handy -MR - LR2 Operators'!$H:$H,MATCH(E53,'[4]Handy -MR - LR2 Operators'!$B:$B,0))</f>
        <v>SSH1</v>
      </c>
      <c r="B53" s="247" t="s">
        <v>393</v>
      </c>
      <c r="C53" s="98" t="s">
        <v>394</v>
      </c>
      <c r="D53" s="98">
        <v>9231171</v>
      </c>
      <c r="E53" s="139" t="s">
        <v>346</v>
      </c>
      <c r="F53" s="139"/>
      <c r="G53" s="237"/>
      <c r="H53" s="236">
        <v>43777.6875</v>
      </c>
      <c r="I53" s="186">
        <f>IFERROR(INDEX(RemainingOnBoard_RAW!V:V,MATCH('IMO _2020_Dont Edit'!D53,RemainingOnBoard_RAW!B:B,0))," ")</f>
        <v>103.4</v>
      </c>
      <c r="J53" s="193">
        <f>IFERROR(INDEX(RemainingOnBoard_RAW!W:W,MATCH('IMO _2020_Dont Edit'!D53,RemainingOnBoard_RAW!B:B,0)),"")</f>
        <v>0</v>
      </c>
      <c r="K53" s="193">
        <f>IFERROR(INDEX(RemainingOnBoard_RAW!X:X,MATCH('IMO _2020_Dont Edit'!D53,RemainingOnBoard_RAW!B:B,0)),"")</f>
        <v>0</v>
      </c>
      <c r="L53" s="193">
        <f>IFERROR(INDEX(RemainingOnBoard_RAW!Y:Y,MATCH('IMO _2020_Dont Edit'!D53,RemainingOnBoard_RAW!B:B,0)),"")</f>
        <v>150.69999999999999</v>
      </c>
      <c r="M53" s="193"/>
      <c r="N53" s="193">
        <f>IFERROR(INDEX(RemainingOnBoard_RAW!AJ:AJ,MATCH('IMO _2020_Dont Edit'!D53,RemainingOnBoard_RAW!B:B,0))," ")</f>
        <v>3469.7</v>
      </c>
      <c r="O53" s="193">
        <f>IFERROR(INDEX(RemainingOnBoard_RAW!AK:AK,MATCH('IMO _2020_Dont Edit'!D53,RemainingOnBoard_RAW!B:B,0))," ")</f>
        <v>0</v>
      </c>
      <c r="P53" s="193">
        <f>IFERROR(INDEX(RemainingOnBoard_RAW!AL:AL,MATCH('IMO _2020_Dont Edit'!D53,RemainingOnBoard_RAW!B:B,0))," ")</f>
        <v>3.6</v>
      </c>
      <c r="Q53" s="193">
        <f>IFERROR(INDEX(RemainingOnBoard_RAW!AM:AM,MATCH('IMO _2020_Dont Edit'!D53,RemainingOnBoard_RAW!B:B,0))," ")</f>
        <v>1311.5</v>
      </c>
      <c r="S53" s="195">
        <v>0.45</v>
      </c>
      <c r="T53" s="195">
        <v>0.05</v>
      </c>
      <c r="U53" s="195">
        <v>0.17499999999999999</v>
      </c>
      <c r="V53" s="195">
        <v>0.32500000000000001</v>
      </c>
      <c r="X53" s="196">
        <f>INDEX(Handy!T:T,MATCH('IMO _2020_Dont Edit'!E53,Handy!B:B,0))</f>
        <v>4.3</v>
      </c>
      <c r="Y53" s="196">
        <f>INDEX(Handy!U:U,MATCH('IMO _2020_Dont Edit'!E53,Handy!B:B,0))</f>
        <v>18.899999999999999</v>
      </c>
      <c r="Z53" s="196">
        <f>INDEX(Handy!V:V,MATCH('IMO _2020_Dont Edit'!E53,Handy!B:B,0))</f>
        <v>28</v>
      </c>
      <c r="AA53" s="196">
        <f>INDEX(Handy!W:W,MATCH('IMO _2020_Dont Edit'!E53,Handy!B:B,0))</f>
        <v>29.9</v>
      </c>
      <c r="AB53" s="196">
        <f t="shared" si="26"/>
        <v>17.497499999999999</v>
      </c>
      <c r="AC53" s="196">
        <f>IFERROR(INDEX('Monthly_Consumption _Trend'!R:R,MATCH('IMO _2020_Dont Edit'!D53,'Monthly_Consumption _Trend'!D:D,0))/30,"")</f>
        <v>11.011333333333335</v>
      </c>
      <c r="AD53" s="196">
        <f t="shared" si="3"/>
        <v>11.011333333333335</v>
      </c>
      <c r="AF53" s="197">
        <f t="shared" si="27"/>
        <v>0.72515047650894504</v>
      </c>
      <c r="AG53" s="197">
        <f t="shared" si="28"/>
        <v>0.27484952349105496</v>
      </c>
      <c r="AH53" s="197"/>
      <c r="AI53" s="197"/>
      <c r="AJ53" s="196">
        <f t="shared" si="4"/>
        <v>1013.0426666666668</v>
      </c>
      <c r="AK53" s="196">
        <f t="shared" si="5"/>
        <v>671.69133333333343</v>
      </c>
      <c r="AL53" s="196">
        <f t="shared" si="6"/>
        <v>341.3513333333334</v>
      </c>
      <c r="AM53" s="196">
        <f t="shared" si="7"/>
        <v>165.17000000000002</v>
      </c>
      <c r="AN53" s="198">
        <v>3</v>
      </c>
      <c r="AO53" s="263" t="s">
        <v>688</v>
      </c>
      <c r="AP53" s="263">
        <v>1</v>
      </c>
      <c r="AQ53" s="263">
        <v>1</v>
      </c>
      <c r="AR53" s="268">
        <v>0.85</v>
      </c>
      <c r="AT53" s="196">
        <f t="shared" si="8"/>
        <v>341.3513333333334</v>
      </c>
      <c r="AU53" s="196">
        <f t="shared" si="9"/>
        <v>220.22666666666669</v>
      </c>
      <c r="AV53" s="196">
        <f t="shared" si="10"/>
        <v>165.17000000000002</v>
      </c>
      <c r="AW53" s="199" t="s">
        <v>529</v>
      </c>
      <c r="AY53" s="199" t="str">
        <f t="shared" si="23"/>
        <v>Okay</v>
      </c>
      <c r="AZ53" s="199" t="str">
        <f t="shared" si="24"/>
        <v>Okay</v>
      </c>
      <c r="BA53" s="199" t="str">
        <f t="shared" si="25"/>
        <v>Okay</v>
      </c>
      <c r="BC53" s="191">
        <f t="shared" si="14"/>
        <v>0</v>
      </c>
      <c r="BD53" s="191">
        <f t="shared" si="15"/>
        <v>0</v>
      </c>
      <c r="BE53" s="191">
        <f t="shared" si="16"/>
        <v>0</v>
      </c>
      <c r="BF53" s="139" t="str">
        <f>IF(ISTEXT('IMO 2020_Operator''s Comment'!BF53),'IMO 2020_Operator''s Comment'!BF53,"")</f>
        <v xml:space="preserve">Bunker needed for the voy. </v>
      </c>
      <c r="BH53" s="245">
        <f>IF(ISNUMBER('IMO 2020_Operator''s Comment'!BH53),'IMO 2020_Operator''s Comment'!BH53,"")</f>
        <v>350</v>
      </c>
      <c r="BI53" s="245" t="str">
        <f>IF(ISTEXT('IMO 2020_Operator''s Comment'!BI53),'IMO 2020_Operator''s Comment'!BI53,"")</f>
        <v>No</v>
      </c>
      <c r="BJ53" s="245">
        <f>IF(ISNUMBER('IMO 2020_Operator''s Comment'!BJ53),'IMO 2020_Operator''s Comment'!BJ53,"")</f>
        <v>225</v>
      </c>
      <c r="BK53" s="245" t="str">
        <f>IF(ISTEXT('IMO 2020_Operator''s Comment'!BK53),'IMO 2020_Operator''s Comment'!BK53,"")</f>
        <v>No</v>
      </c>
      <c r="BL53" s="245">
        <f>IF(ISNUMBER('IMO 2020_Operator''s Comment'!BL53),'IMO 2020_Operator''s Comment'!BL53,"")</f>
        <v>225</v>
      </c>
      <c r="BM53" s="245" t="str">
        <f>IF(ISTEXT('IMO 2020_Operator''s Comment'!BM53),'IMO 2020_Operator''s Comment'!BM53,"")</f>
        <v>No</v>
      </c>
      <c r="BN53" s="245" t="str">
        <f>IF(ISNUMBER('IMO 2020_Operator''s Comment'!BN53),'IMO 2020_Operator''s Comment'!BN53,"")</f>
        <v/>
      </c>
      <c r="BO53" s="245" t="str">
        <f>IF(ISTEXT('IMO 2020_Operator''s Comment'!BO53),'IMO 2020_Operator''s Comment'!BO53,"")</f>
        <v/>
      </c>
      <c r="BP53" s="245" t="str">
        <f>IF(ISNUMBER('IMO 2020_Operator''s Comment'!BP53),'IMO 2020_Operator''s Comment'!BP53,"")</f>
        <v/>
      </c>
      <c r="BQ53" s="245" t="str">
        <f>IF(ISTEXT('IMO 2020_Operator''s Comment'!BQ53),'IMO 2020_Operator''s Comment'!BQ53,"")</f>
        <v/>
      </c>
      <c r="BR53" s="287"/>
      <c r="BS53" s="245" t="str">
        <f>IF(ISNUMBER('IMO 2020_Operator''s Comment'!BS53),'IMO 2020_Operator''s Comment'!BS53,"")</f>
        <v/>
      </c>
      <c r="BT53" s="245" t="str">
        <f>IF(ISTEXT('IMO 2020_Operator''s Comment'!BT53),'IMO 2020_Operator''s Comment'!BT53,"")</f>
        <v>No</v>
      </c>
      <c r="BU53" s="245" t="str">
        <f>IF(ISNUMBER('IMO 2020_Operator''s Comment'!BU53),'IMO 2020_Operator''s Comment'!BU53,"")</f>
        <v/>
      </c>
      <c r="BV53" s="245" t="str">
        <f>IF(ISTEXT('IMO 2020_Operator''s Comment'!BV53),'IMO 2020_Operator''s Comment'!BV53,"")</f>
        <v/>
      </c>
      <c r="BX53" s="245" t="str">
        <f>IF(ISNUMBER('IMO 2020_Operator''s Comment'!BX53),'IMO 2020_Operator''s Comment'!BX53,"")</f>
        <v/>
      </c>
      <c r="BY53" s="245" t="str">
        <f>IF(ISTEXT('IMO 2020_Operator''s Comment'!BY53),'IMO 2020_Operator''s Comment'!BY53,"")</f>
        <v>No</v>
      </c>
      <c r="BZ53" s="245" t="str">
        <f>IF(ISNUMBER('IMO 2020_Operator''s Comment'!BZ53),'IMO 2020_Operator''s Comment'!BZ53,"")</f>
        <v/>
      </c>
      <c r="CA53" s="245" t="str">
        <f>IF(ISTEXT('IMO 2020_Operator''s Comment'!CA53),'IMO 2020_Operator''s Comment'!CA53,"")</f>
        <v/>
      </c>
      <c r="CB53" s="245" t="str">
        <f>IF(ISNUMBER('IMO 2020_Operator''s Comment'!CB53),'IMO 2020_Operator''s Comment'!CB53,"")</f>
        <v/>
      </c>
      <c r="CC53" s="245" t="str">
        <f>IF(ISTEXT('IMO 2020_Operator''s Comment'!CC53),'IMO 2020_Operator''s Comment'!CC53,"")</f>
        <v/>
      </c>
    </row>
    <row r="54" spans="1:81" s="194" customFormat="1" ht="15.75" hidden="1" thickBot="1" x14ac:dyDescent="0.3">
      <c r="A54" s="247" t="str">
        <f>INDEX('[4]Handy -MR - LR2 Operators'!$H:$H,MATCH(E54,'[4]Handy -MR - LR2 Operators'!$B:$B,0))</f>
        <v>TSE</v>
      </c>
      <c r="B54" s="247" t="s">
        <v>393</v>
      </c>
      <c r="C54" s="98" t="s">
        <v>400</v>
      </c>
      <c r="D54" s="98">
        <v>9339624</v>
      </c>
      <c r="E54" s="139" t="s">
        <v>194</v>
      </c>
      <c r="F54" s="139"/>
      <c r="G54" s="237"/>
      <c r="H54" s="236">
        <v>43780.458333333336</v>
      </c>
      <c r="I54" s="186">
        <f>IFERROR(INDEX(RemainingOnBoard_RAW!V:V,MATCH('IMO _2020_Dont Edit'!D54,RemainingOnBoard_RAW!B:B,0))," ")</f>
        <v>193.7</v>
      </c>
      <c r="J54" s="193">
        <f>IFERROR(INDEX(RemainingOnBoard_RAW!W:W,MATCH('IMO _2020_Dont Edit'!D54,RemainingOnBoard_RAW!B:B,0)),"")</f>
        <v>0</v>
      </c>
      <c r="K54" s="193">
        <f>IFERROR(INDEX(RemainingOnBoard_RAW!X:X,MATCH('IMO _2020_Dont Edit'!D54,RemainingOnBoard_RAW!B:B,0)),"")</f>
        <v>0</v>
      </c>
      <c r="L54" s="193">
        <f>IFERROR(INDEX(RemainingOnBoard_RAW!Y:Y,MATCH('IMO _2020_Dont Edit'!D54,RemainingOnBoard_RAW!B:B,0)),"")</f>
        <v>189.9</v>
      </c>
      <c r="M54" s="193"/>
      <c r="N54" s="193">
        <f>IFERROR(INDEX(RemainingOnBoard_RAW!AJ:AJ,MATCH('IMO _2020_Dont Edit'!D54,RemainingOnBoard_RAW!B:B,0))," ")</f>
        <v>3396.05</v>
      </c>
      <c r="O54" s="193">
        <f>IFERROR(INDEX(RemainingOnBoard_RAW!AK:AK,MATCH('IMO _2020_Dont Edit'!D54,RemainingOnBoard_RAW!B:B,0))," ")</f>
        <v>0</v>
      </c>
      <c r="P54" s="193">
        <f>IFERROR(INDEX(RemainingOnBoard_RAW!AL:AL,MATCH('IMO _2020_Dont Edit'!D54,RemainingOnBoard_RAW!B:B,0))," ")</f>
        <v>0</v>
      </c>
      <c r="Q54" s="193">
        <f>IFERROR(INDEX(RemainingOnBoard_RAW!AM:AM,MATCH('IMO _2020_Dont Edit'!D54,RemainingOnBoard_RAW!B:B,0))," ")</f>
        <v>952.6</v>
      </c>
      <c r="S54" s="195">
        <v>0.45</v>
      </c>
      <c r="T54" s="195">
        <v>0.05</v>
      </c>
      <c r="U54" s="195">
        <v>0.17499999999999999</v>
      </c>
      <c r="V54" s="195">
        <v>0.32500000000000001</v>
      </c>
      <c r="X54" s="196">
        <f>INDEX(Handy!T:T,MATCH('IMO _2020_Dont Edit'!E54,Handy!B:B,0))</f>
        <v>3.9</v>
      </c>
      <c r="Y54" s="196">
        <f>INDEX(Handy!U:U,MATCH('IMO _2020_Dont Edit'!E54,Handy!B:B,0))</f>
        <v>15.7</v>
      </c>
      <c r="Z54" s="196">
        <f>INDEX(Handy!V:V,MATCH('IMO _2020_Dont Edit'!E54,Handy!B:B,0))</f>
        <v>21.2</v>
      </c>
      <c r="AA54" s="196">
        <f>INDEX(Handy!W:W,MATCH('IMO _2020_Dont Edit'!E54,Handy!B:B,0))</f>
        <v>24.1</v>
      </c>
      <c r="AB54" s="196">
        <f t="shared" si="26"/>
        <v>14.0825</v>
      </c>
      <c r="AC54" s="196">
        <f>IFERROR(INDEX('Monthly_Consumption _Trend'!R:R,MATCH('IMO _2020_Dont Edit'!D54,'Monthly_Consumption _Trend'!D:D,0))/30,"")</f>
        <v>10.608833333333333</v>
      </c>
      <c r="AD54" s="196">
        <f t="shared" si="3"/>
        <v>10.608833333333333</v>
      </c>
      <c r="AF54" s="197">
        <f t="shared" si="27"/>
        <v>0.78094351120462668</v>
      </c>
      <c r="AG54" s="197">
        <f t="shared" si="28"/>
        <v>0.21905648879537332</v>
      </c>
      <c r="AH54" s="197"/>
      <c r="AI54" s="197"/>
      <c r="AJ54" s="196">
        <f t="shared" si="4"/>
        <v>976.01266666666663</v>
      </c>
      <c r="AK54" s="196">
        <f t="shared" si="5"/>
        <v>647.13883333333331</v>
      </c>
      <c r="AL54" s="196">
        <f t="shared" si="6"/>
        <v>328.87383333333332</v>
      </c>
      <c r="AM54" s="196">
        <f t="shared" si="7"/>
        <v>159.13249999999999</v>
      </c>
      <c r="AN54" s="198">
        <v>4</v>
      </c>
      <c r="AO54" s="263" t="s">
        <v>722</v>
      </c>
      <c r="AP54" s="263">
        <v>2</v>
      </c>
      <c r="AQ54" s="263">
        <v>2</v>
      </c>
      <c r="AR54" s="268">
        <v>0.85</v>
      </c>
      <c r="AT54" s="196">
        <f t="shared" si="8"/>
        <v>328.87383333333332</v>
      </c>
      <c r="AU54" s="196">
        <f t="shared" si="9"/>
        <v>212.17666666666668</v>
      </c>
      <c r="AV54" s="196">
        <f t="shared" si="10"/>
        <v>159.13249999999999</v>
      </c>
      <c r="AW54" s="199" t="s">
        <v>529</v>
      </c>
      <c r="AY54" s="199" t="str">
        <f t="shared" si="23"/>
        <v>Okay</v>
      </c>
      <c r="AZ54" s="199" t="str">
        <f t="shared" si="24"/>
        <v>Okay</v>
      </c>
      <c r="BA54" s="199" t="str">
        <f t="shared" si="25"/>
        <v>High Stock</v>
      </c>
      <c r="BC54" s="191">
        <f t="shared" si="14"/>
        <v>0</v>
      </c>
      <c r="BD54" s="191">
        <f t="shared" si="15"/>
        <v>0</v>
      </c>
      <c r="BE54" s="191">
        <f t="shared" si="16"/>
        <v>34.567499999999995</v>
      </c>
      <c r="BF54" s="139" t="str">
        <f>IF(ISTEXT('IMO 2020_Operator''s Comment'!BF54),'IMO 2020_Operator''s Comment'!BF54,"")</f>
        <v/>
      </c>
      <c r="BH54" s="245">
        <f>IF(ISNUMBER('IMO 2020_Operator''s Comment'!BH54),'IMO 2020_Operator''s Comment'!BH54,"")</f>
        <v>286</v>
      </c>
      <c r="BI54" s="245" t="str">
        <f>IF(ISTEXT('IMO 2020_Operator''s Comment'!BI54),'IMO 2020_Operator''s Comment'!BI54,"")</f>
        <v>No</v>
      </c>
      <c r="BJ54" s="245">
        <f>IF(ISNUMBER('IMO 2020_Operator''s Comment'!BJ54),'IMO 2020_Operator''s Comment'!BJ54,"")</f>
        <v>130</v>
      </c>
      <c r="BK54" s="245" t="str">
        <f>IF(ISTEXT('IMO 2020_Operator''s Comment'!BK54),'IMO 2020_Operator''s Comment'!BK54,"")</f>
        <v>No</v>
      </c>
      <c r="BL54" s="245">
        <f>IF(ISNUMBER('IMO 2020_Operator''s Comment'!BL54),'IMO 2020_Operator''s Comment'!BL54,"")</f>
        <v>286</v>
      </c>
      <c r="BM54" s="245" t="str">
        <f>IF(ISTEXT('IMO 2020_Operator''s Comment'!BM54),'IMO 2020_Operator''s Comment'!BM54,"")</f>
        <v>No</v>
      </c>
      <c r="BN54" s="245">
        <f>IF(ISNUMBER('IMO 2020_Operator''s Comment'!BN54),'IMO 2020_Operator''s Comment'!BN54,"")</f>
        <v>130</v>
      </c>
      <c r="BO54" s="245" t="str">
        <f>IF(ISTEXT('IMO 2020_Operator''s Comment'!BO54),'IMO 2020_Operator''s Comment'!BO54,"")</f>
        <v>No</v>
      </c>
      <c r="BP54" s="245" t="str">
        <f>IF(ISNUMBER('IMO 2020_Operator''s Comment'!BP54),'IMO 2020_Operator''s Comment'!BP54,"")</f>
        <v/>
      </c>
      <c r="BQ54" s="245" t="str">
        <f>IF(ISTEXT('IMO 2020_Operator''s Comment'!BQ54),'IMO 2020_Operator''s Comment'!BQ54,"")</f>
        <v/>
      </c>
      <c r="BR54" s="287"/>
      <c r="BS54" s="245" t="str">
        <f>IF(ISNUMBER('IMO 2020_Operator''s Comment'!BS54),'IMO 2020_Operator''s Comment'!BS54,"")</f>
        <v/>
      </c>
      <c r="BT54" s="245" t="str">
        <f>IF(ISTEXT('IMO 2020_Operator''s Comment'!BT54),'IMO 2020_Operator''s Comment'!BT54,"")</f>
        <v>No</v>
      </c>
      <c r="BU54" s="245" t="str">
        <f>IF(ISNUMBER('IMO 2020_Operator''s Comment'!BU54),'IMO 2020_Operator''s Comment'!BU54,"")</f>
        <v/>
      </c>
      <c r="BV54" s="245" t="str">
        <f>IF(ISTEXT('IMO 2020_Operator''s Comment'!BV54),'IMO 2020_Operator''s Comment'!BV54,"")</f>
        <v>No</v>
      </c>
      <c r="BX54" s="245" t="str">
        <f>IF(ISNUMBER('IMO 2020_Operator''s Comment'!BX54),'IMO 2020_Operator''s Comment'!BX54,"")</f>
        <v/>
      </c>
      <c r="BY54" s="245" t="str">
        <f>IF(ISTEXT('IMO 2020_Operator''s Comment'!BY54),'IMO 2020_Operator''s Comment'!BY54,"")</f>
        <v>No</v>
      </c>
      <c r="BZ54" s="245" t="str">
        <f>IF(ISNUMBER('IMO 2020_Operator''s Comment'!BZ54),'IMO 2020_Operator''s Comment'!BZ54,"")</f>
        <v/>
      </c>
      <c r="CA54" s="245" t="str">
        <f>IF(ISTEXT('IMO 2020_Operator''s Comment'!CA54),'IMO 2020_Operator''s Comment'!CA54,"")</f>
        <v>No</v>
      </c>
      <c r="CB54" s="245" t="str">
        <f>IF(ISNUMBER('IMO 2020_Operator''s Comment'!CB54),'IMO 2020_Operator''s Comment'!CB54,"")</f>
        <v/>
      </c>
      <c r="CC54" s="245" t="str">
        <f>IF(ISTEXT('IMO 2020_Operator''s Comment'!CC54),'IMO 2020_Operator''s Comment'!CC54,"")</f>
        <v/>
      </c>
    </row>
    <row r="55" spans="1:81" s="194" customFormat="1" ht="15.75" hidden="1" thickBot="1" x14ac:dyDescent="0.3">
      <c r="A55" s="247" t="str">
        <f>INDEX('[4]Handy -MR - LR2 Operators'!$H:$H,MATCH(E55,'[4]Handy -MR - LR2 Operators'!$B:$B,0))</f>
        <v>SSH1</v>
      </c>
      <c r="B55" s="247" t="s">
        <v>393</v>
      </c>
      <c r="C55" s="98" t="s">
        <v>399</v>
      </c>
      <c r="D55" s="98">
        <v>9247508</v>
      </c>
      <c r="E55" s="139" t="s">
        <v>195</v>
      </c>
      <c r="F55" s="139"/>
      <c r="G55" s="237"/>
      <c r="H55" s="236">
        <v>43780.416666666664</v>
      </c>
      <c r="I55" s="186">
        <f>IFERROR(INDEX(RemainingOnBoard_RAW!V:V,MATCH('IMO _2020_Dont Edit'!D55,RemainingOnBoard_RAW!B:B,0))," ")</f>
        <v>297.3</v>
      </c>
      <c r="J55" s="193">
        <f>IFERROR(INDEX(RemainingOnBoard_RAW!W:W,MATCH('IMO _2020_Dont Edit'!D55,RemainingOnBoard_RAW!B:B,0)),"")</f>
        <v>0</v>
      </c>
      <c r="K55" s="193">
        <f>IFERROR(INDEX(RemainingOnBoard_RAW!X:X,MATCH('IMO _2020_Dont Edit'!D55,RemainingOnBoard_RAW!B:B,0)),"")</f>
        <v>0</v>
      </c>
      <c r="L55" s="193">
        <f>IFERROR(INDEX(RemainingOnBoard_RAW!Y:Y,MATCH('IMO _2020_Dont Edit'!D55,RemainingOnBoard_RAW!B:B,0)),"")</f>
        <v>198.9</v>
      </c>
      <c r="M55" s="193"/>
      <c r="N55" s="193">
        <f>IFERROR(INDEX(RemainingOnBoard_RAW!AJ:AJ,MATCH('IMO _2020_Dont Edit'!D55,RemainingOnBoard_RAW!B:B,0))," ")</f>
        <v>3171.72</v>
      </c>
      <c r="O55" s="193">
        <f>IFERROR(INDEX(RemainingOnBoard_RAW!AK:AK,MATCH('IMO _2020_Dont Edit'!D55,RemainingOnBoard_RAW!B:B,0))," ")</f>
        <v>0</v>
      </c>
      <c r="P55" s="193">
        <f>IFERROR(INDEX(RemainingOnBoard_RAW!AL:AL,MATCH('IMO _2020_Dont Edit'!D55,RemainingOnBoard_RAW!B:B,0))," ")</f>
        <v>0</v>
      </c>
      <c r="Q55" s="193">
        <f>IFERROR(INDEX(RemainingOnBoard_RAW!AM:AM,MATCH('IMO _2020_Dont Edit'!D55,RemainingOnBoard_RAW!B:B,0))," ")</f>
        <v>485.8</v>
      </c>
      <c r="S55" s="195">
        <v>0.45</v>
      </c>
      <c r="T55" s="195">
        <v>0.05</v>
      </c>
      <c r="U55" s="195">
        <v>0.17499999999999999</v>
      </c>
      <c r="V55" s="195">
        <v>0.32500000000000001</v>
      </c>
      <c r="X55" s="196">
        <f>INDEX(Handy!T:T,MATCH('IMO _2020_Dont Edit'!E55,Handy!B:B,0))</f>
        <v>3.9</v>
      </c>
      <c r="Y55" s="196">
        <f>INDEX(Handy!U:U,MATCH('IMO _2020_Dont Edit'!E55,Handy!B:B,0))</f>
        <v>17.600000000000001</v>
      </c>
      <c r="Z55" s="196">
        <f>INDEX(Handy!V:V,MATCH('IMO _2020_Dont Edit'!E55,Handy!B:B,0))</f>
        <v>30.3</v>
      </c>
      <c r="AA55" s="196">
        <f>INDEX(Handy!W:W,MATCH('IMO _2020_Dont Edit'!E55,Handy!B:B,0))</f>
        <v>33.6</v>
      </c>
      <c r="AB55" s="196">
        <f t="shared" si="26"/>
        <v>18.857500000000002</v>
      </c>
      <c r="AC55" s="196">
        <f>IFERROR(INDEX('Monthly_Consumption _Trend'!R:R,MATCH('IMO _2020_Dont Edit'!D55,'Monthly_Consumption _Trend'!D:D,0))/30,"")</f>
        <v>11.293037037037037</v>
      </c>
      <c r="AD55" s="196">
        <f t="shared" si="3"/>
        <v>11.293037037037037</v>
      </c>
      <c r="AF55" s="197">
        <f t="shared" si="27"/>
        <v>0.8671777597935213</v>
      </c>
      <c r="AG55" s="197">
        <f t="shared" si="28"/>
        <v>0.1328222402064787</v>
      </c>
      <c r="AH55" s="197"/>
      <c r="AI55" s="197"/>
      <c r="AJ55" s="196">
        <f t="shared" si="4"/>
        <v>1038.9594074074073</v>
      </c>
      <c r="AK55" s="196">
        <f t="shared" si="5"/>
        <v>688.87525925925922</v>
      </c>
      <c r="AL55" s="196">
        <f t="shared" si="6"/>
        <v>350.08414814814813</v>
      </c>
      <c r="AM55" s="196">
        <f t="shared" si="7"/>
        <v>169.39555555555555</v>
      </c>
      <c r="AN55" s="198">
        <v>3</v>
      </c>
      <c r="AO55" s="263" t="s">
        <v>705</v>
      </c>
      <c r="AP55" s="263">
        <v>1</v>
      </c>
      <c r="AQ55" s="263">
        <v>2</v>
      </c>
      <c r="AR55" s="268"/>
      <c r="AT55" s="196">
        <f t="shared" si="8"/>
        <v>350.08414814814813</v>
      </c>
      <c r="AU55" s="196">
        <f t="shared" si="9"/>
        <v>225.86074074074074</v>
      </c>
      <c r="AV55" s="196">
        <f t="shared" si="10"/>
        <v>169.39555555555555</v>
      </c>
      <c r="AW55" s="199" t="s">
        <v>529</v>
      </c>
      <c r="AY55" s="199" t="str">
        <f t="shared" si="23"/>
        <v>Okay</v>
      </c>
      <c r="AZ55" s="199" t="str">
        <f t="shared" si="24"/>
        <v>High Stock</v>
      </c>
      <c r="BA55" s="199" t="str">
        <f t="shared" si="25"/>
        <v>High Stock</v>
      </c>
      <c r="BC55" s="191">
        <f t="shared" si="14"/>
        <v>0</v>
      </c>
      <c r="BD55" s="191">
        <f t="shared" si="15"/>
        <v>71.439259259259273</v>
      </c>
      <c r="BE55" s="191">
        <f t="shared" si="16"/>
        <v>127.90444444444447</v>
      </c>
      <c r="BF55" s="139" t="str">
        <f>IF(ISTEXT('IMO 2020_Operator''s Comment'!BF55),'IMO 2020_Operator''s Comment'!BF55,"")</f>
        <v>Vessel will be proceeding to  long voyage towards Europe to discharge several ports in UK</v>
      </c>
      <c r="BH55" s="245">
        <f>IF(ISNUMBER('IMO 2020_Operator''s Comment'!BH55),'IMO 2020_Operator''s Comment'!BH55,"")</f>
        <v>608</v>
      </c>
      <c r="BI55" s="245" t="str">
        <f>IF(ISTEXT('IMO 2020_Operator''s Comment'!BI55),'IMO 2020_Operator''s Comment'!BI55,"")</f>
        <v>No</v>
      </c>
      <c r="BJ55" s="245">
        <f>IF(ISNUMBER('IMO 2020_Operator''s Comment'!BJ55),'IMO 2020_Operator''s Comment'!BJ55,"")</f>
        <v>400</v>
      </c>
      <c r="BK55" s="245" t="str">
        <f>IF(ISTEXT('IMO 2020_Operator''s Comment'!BK55),'IMO 2020_Operator''s Comment'!BK55,"")</f>
        <v>No</v>
      </c>
      <c r="BL55" s="245">
        <f>IF(ISNUMBER('IMO 2020_Operator''s Comment'!BL55),'IMO 2020_Operator''s Comment'!BL55,"")</f>
        <v>400</v>
      </c>
      <c r="BM55" s="245" t="str">
        <f>IF(ISTEXT('IMO 2020_Operator''s Comment'!BM55),'IMO 2020_Operator''s Comment'!BM55,"")</f>
        <v>No</v>
      </c>
      <c r="BN55" s="245" t="str">
        <f>IF(ISNUMBER('IMO 2020_Operator''s Comment'!BN55),'IMO 2020_Operator''s Comment'!BN55,"")</f>
        <v/>
      </c>
      <c r="BO55" s="245" t="str">
        <f>IF(ISTEXT('IMO 2020_Operator''s Comment'!BO55),'IMO 2020_Operator''s Comment'!BO55,"")</f>
        <v/>
      </c>
      <c r="BP55" s="245" t="str">
        <f>IF(ISNUMBER('IMO 2020_Operator''s Comment'!BP55),'IMO 2020_Operator''s Comment'!BP55,"")</f>
        <v/>
      </c>
      <c r="BQ55" s="245" t="str">
        <f>IF(ISTEXT('IMO 2020_Operator''s Comment'!BQ55),'IMO 2020_Operator''s Comment'!BQ55,"")</f>
        <v/>
      </c>
      <c r="BR55" s="287"/>
      <c r="BS55" s="245" t="str">
        <f>IF(ISNUMBER('IMO 2020_Operator''s Comment'!BS55),'IMO 2020_Operator''s Comment'!BS55,"")</f>
        <v/>
      </c>
      <c r="BT55" s="245" t="str">
        <f>IF(ISTEXT('IMO 2020_Operator''s Comment'!BT55),'IMO 2020_Operator''s Comment'!BT55,"")</f>
        <v>No</v>
      </c>
      <c r="BU55" s="245" t="str">
        <f>IF(ISNUMBER('IMO 2020_Operator''s Comment'!BU55),'IMO 2020_Operator''s Comment'!BU55,"")</f>
        <v/>
      </c>
      <c r="BV55" s="245" t="str">
        <f>IF(ISTEXT('IMO 2020_Operator''s Comment'!BV55),'IMO 2020_Operator''s Comment'!BV55,"")</f>
        <v/>
      </c>
      <c r="BX55" s="245" t="str">
        <f>IF(ISNUMBER('IMO 2020_Operator''s Comment'!BX55),'IMO 2020_Operator''s Comment'!BX55,"")</f>
        <v/>
      </c>
      <c r="BY55" s="245" t="str">
        <f>IF(ISTEXT('IMO 2020_Operator''s Comment'!BY55),'IMO 2020_Operator''s Comment'!BY55,"")</f>
        <v>No</v>
      </c>
      <c r="BZ55" s="245" t="str">
        <f>IF(ISNUMBER('IMO 2020_Operator''s Comment'!BZ55),'IMO 2020_Operator''s Comment'!BZ55,"")</f>
        <v/>
      </c>
      <c r="CA55" s="245" t="str">
        <f>IF(ISTEXT('IMO 2020_Operator''s Comment'!CA55),'IMO 2020_Operator''s Comment'!CA55,"")</f>
        <v>No</v>
      </c>
      <c r="CB55" s="245" t="str">
        <f>IF(ISNUMBER('IMO 2020_Operator''s Comment'!CB55),'IMO 2020_Operator''s Comment'!CB55,"")</f>
        <v/>
      </c>
      <c r="CC55" s="245" t="str">
        <f>IF(ISTEXT('IMO 2020_Operator''s Comment'!CC55),'IMO 2020_Operator''s Comment'!CC55,"")</f>
        <v/>
      </c>
    </row>
    <row r="56" spans="1:81" s="194" customFormat="1" ht="15.75" hidden="1" thickBot="1" x14ac:dyDescent="0.3">
      <c r="A56" s="247" t="str">
        <f>INDEX('[4]Handy -MR - LR2 Operators'!$H:$H,MATCH(E56,'[4]Handy -MR - LR2 Operators'!$B:$B,0))</f>
        <v>AKO</v>
      </c>
      <c r="B56" s="247" t="s">
        <v>393</v>
      </c>
      <c r="C56" s="98" t="s">
        <v>385</v>
      </c>
      <c r="D56" s="98">
        <v>9381500</v>
      </c>
      <c r="E56" s="139" t="s">
        <v>199</v>
      </c>
      <c r="F56" s="139"/>
      <c r="G56" s="237"/>
      <c r="H56" s="236">
        <v>43781.17083333333</v>
      </c>
      <c r="I56" s="186">
        <f>IFERROR(INDEX(RemainingOnBoard_RAW!V:V,MATCH('IMO _2020_Dont Edit'!D56,RemainingOnBoard_RAW!B:B,0))," ")</f>
        <v>279.25</v>
      </c>
      <c r="J56" s="193">
        <f>IFERROR(INDEX(RemainingOnBoard_RAW!W:W,MATCH('IMO _2020_Dont Edit'!D56,RemainingOnBoard_RAW!B:B,0)),"")</f>
        <v>0</v>
      </c>
      <c r="K56" s="193">
        <f>IFERROR(INDEX(RemainingOnBoard_RAW!X:X,MATCH('IMO _2020_Dont Edit'!D56,RemainingOnBoard_RAW!B:B,0)),"")</f>
        <v>0</v>
      </c>
      <c r="L56" s="193">
        <f>IFERROR(INDEX(RemainingOnBoard_RAW!Y:Y,MATCH('IMO _2020_Dont Edit'!D56,RemainingOnBoard_RAW!B:B,0)),"")</f>
        <v>168.98</v>
      </c>
      <c r="M56" s="193"/>
      <c r="N56" s="193">
        <f>IFERROR(INDEX(RemainingOnBoard_RAW!AJ:AJ,MATCH('IMO _2020_Dont Edit'!D56,RemainingOnBoard_RAW!B:B,0))," ")</f>
        <v>2675.71</v>
      </c>
      <c r="O56" s="193">
        <f>IFERROR(INDEX(RemainingOnBoard_RAW!AK:AK,MATCH('IMO _2020_Dont Edit'!D56,RemainingOnBoard_RAW!B:B,0))," ")</f>
        <v>0</v>
      </c>
      <c r="P56" s="193">
        <f>IFERROR(INDEX(RemainingOnBoard_RAW!AL:AL,MATCH('IMO _2020_Dont Edit'!D56,RemainingOnBoard_RAW!B:B,0))," ")</f>
        <v>0</v>
      </c>
      <c r="Q56" s="193">
        <f>IFERROR(INDEX(RemainingOnBoard_RAW!AM:AM,MATCH('IMO _2020_Dont Edit'!D56,RemainingOnBoard_RAW!B:B,0))," ")</f>
        <v>883.65099999999995</v>
      </c>
      <c r="S56" s="195">
        <v>0.45</v>
      </c>
      <c r="T56" s="195">
        <v>0.05</v>
      </c>
      <c r="U56" s="195">
        <v>0.17499999999999999</v>
      </c>
      <c r="V56" s="195">
        <v>0.32500000000000001</v>
      </c>
      <c r="X56" s="196">
        <f>INDEX(Handy!T:T,MATCH('IMO _2020_Dont Edit'!E56,Handy!B:B,0))</f>
        <v>3.4</v>
      </c>
      <c r="Y56" s="196">
        <f>INDEX(Handy!U:U,MATCH('IMO _2020_Dont Edit'!E56,Handy!B:B,0))</f>
        <v>17.2</v>
      </c>
      <c r="Z56" s="196">
        <f>INDEX(Handy!V:V,MATCH('IMO _2020_Dont Edit'!E56,Handy!B:B,0))</f>
        <v>21.4</v>
      </c>
      <c r="AA56" s="196">
        <f>INDEX(Handy!W:W,MATCH('IMO _2020_Dont Edit'!E56,Handy!B:B,0))</f>
        <v>22.9</v>
      </c>
      <c r="AB56" s="196">
        <f t="shared" si="26"/>
        <v>13.577500000000001</v>
      </c>
      <c r="AC56" s="196">
        <f>IFERROR(INDEX('Monthly_Consumption _Trend'!R:R,MATCH('IMO _2020_Dont Edit'!D56,'Monthly_Consumption _Trend'!D:D,0))/30,"")</f>
        <v>8.6339000000000006</v>
      </c>
      <c r="AD56" s="196">
        <f t="shared" si="3"/>
        <v>8.6339000000000006</v>
      </c>
      <c r="AF56" s="197">
        <f t="shared" si="27"/>
        <v>0.75173886548737268</v>
      </c>
      <c r="AG56" s="197">
        <f t="shared" si="28"/>
        <v>0.24826113451262732</v>
      </c>
      <c r="AH56" s="197"/>
      <c r="AI56" s="197"/>
      <c r="AJ56" s="196">
        <f t="shared" si="4"/>
        <v>794.31880000000001</v>
      </c>
      <c r="AK56" s="196">
        <f t="shared" si="5"/>
        <v>526.66790000000003</v>
      </c>
      <c r="AL56" s="196">
        <f t="shared" si="6"/>
        <v>267.65090000000004</v>
      </c>
      <c r="AM56" s="196">
        <f t="shared" si="7"/>
        <v>129.5085</v>
      </c>
      <c r="AN56" s="198">
        <v>3</v>
      </c>
      <c r="AO56" s="263" t="s">
        <v>701</v>
      </c>
      <c r="AP56" s="263">
        <v>1</v>
      </c>
      <c r="AQ56" s="263">
        <v>2</v>
      </c>
      <c r="AR56" s="268"/>
      <c r="AT56" s="196">
        <f t="shared" si="8"/>
        <v>267.65090000000004</v>
      </c>
      <c r="AU56" s="196">
        <f t="shared" si="9"/>
        <v>172.678</v>
      </c>
      <c r="AV56" s="196">
        <f t="shared" si="10"/>
        <v>129.5085</v>
      </c>
      <c r="AW56" s="199" t="s">
        <v>529</v>
      </c>
      <c r="AY56" s="199" t="str">
        <f t="shared" si="23"/>
        <v>High Stock</v>
      </c>
      <c r="AZ56" s="199" t="str">
        <f t="shared" si="24"/>
        <v>High Stock</v>
      </c>
      <c r="BA56" s="199" t="str">
        <f t="shared" si="25"/>
        <v>High Stock</v>
      </c>
      <c r="BC56" s="191">
        <f t="shared" si="14"/>
        <v>11.599099999999964</v>
      </c>
      <c r="BD56" s="191">
        <f t="shared" si="15"/>
        <v>106.572</v>
      </c>
      <c r="BE56" s="191">
        <f t="shared" si="16"/>
        <v>149.7415</v>
      </c>
      <c r="BF56" s="139" t="str">
        <f>IF(ISTEXT('IMO 2020_Operator''s Comment'!BF56),'IMO 2020_Operator''s Comment'!BF56,"")</f>
        <v>Storage tk centre is clean for 0.5 FO</v>
      </c>
      <c r="BH56" s="245">
        <f>IF(ISNUMBER('IMO 2020_Operator''s Comment'!BH56),'IMO 2020_Operator''s Comment'!BH56,"")</f>
        <v>448</v>
      </c>
      <c r="BI56" s="245" t="str">
        <f>IF(ISTEXT('IMO 2020_Operator''s Comment'!BI56),'IMO 2020_Operator''s Comment'!BI56,"")</f>
        <v>No</v>
      </c>
      <c r="BJ56" s="245">
        <f>IF(ISNUMBER('IMO 2020_Operator''s Comment'!BJ56),'IMO 2020_Operator''s Comment'!BJ56,"")</f>
        <v>355</v>
      </c>
      <c r="BK56" s="245" t="str">
        <f>IF(ISTEXT('IMO 2020_Operator''s Comment'!BK56),'IMO 2020_Operator''s Comment'!BK56,"")</f>
        <v>No</v>
      </c>
      <c r="BL56" s="245">
        <f>IF(ISNUMBER('IMO 2020_Operator''s Comment'!BL56),'IMO 2020_Operator''s Comment'!BL56,"")</f>
        <v>355</v>
      </c>
      <c r="BM56" s="245" t="str">
        <f>IF(ISTEXT('IMO 2020_Operator''s Comment'!BM56),'IMO 2020_Operator''s Comment'!BM56,"")</f>
        <v>No</v>
      </c>
      <c r="BN56" s="245" t="str">
        <f>IF(ISNUMBER('IMO 2020_Operator''s Comment'!BN56),'IMO 2020_Operator''s Comment'!BN56,"")</f>
        <v/>
      </c>
      <c r="BO56" s="245" t="str">
        <f>IF(ISTEXT('IMO 2020_Operator''s Comment'!BO56),'IMO 2020_Operator''s Comment'!BO56,"")</f>
        <v/>
      </c>
      <c r="BP56" s="245" t="str">
        <f>IF(ISNUMBER('IMO 2020_Operator''s Comment'!BP56),'IMO 2020_Operator''s Comment'!BP56,"")</f>
        <v/>
      </c>
      <c r="BQ56" s="245" t="str">
        <f>IF(ISTEXT('IMO 2020_Operator''s Comment'!BQ56),'IMO 2020_Operator''s Comment'!BQ56,"")</f>
        <v/>
      </c>
      <c r="BR56" s="287"/>
      <c r="BS56" s="245" t="str">
        <f>IF(ISNUMBER('IMO 2020_Operator''s Comment'!BS56),'IMO 2020_Operator''s Comment'!BS56,"")</f>
        <v/>
      </c>
      <c r="BT56" s="245" t="str">
        <f>IF(ISTEXT('IMO 2020_Operator''s Comment'!BT56),'IMO 2020_Operator''s Comment'!BT56,"")</f>
        <v>No</v>
      </c>
      <c r="BU56" s="245" t="str">
        <f>IF(ISNUMBER('IMO 2020_Operator''s Comment'!BU56),'IMO 2020_Operator''s Comment'!BU56,"")</f>
        <v/>
      </c>
      <c r="BV56" s="245" t="str">
        <f>IF(ISTEXT('IMO 2020_Operator''s Comment'!BV56),'IMO 2020_Operator''s Comment'!BV56,"")</f>
        <v/>
      </c>
      <c r="BX56" s="245" t="str">
        <f>IF(ISNUMBER('IMO 2020_Operator''s Comment'!BX56),'IMO 2020_Operator''s Comment'!BX56,"")</f>
        <v/>
      </c>
      <c r="BY56" s="245" t="str">
        <f>IF(ISTEXT('IMO 2020_Operator''s Comment'!BY56),'IMO 2020_Operator''s Comment'!BY56,"")</f>
        <v>No</v>
      </c>
      <c r="BZ56" s="245" t="str">
        <f>IF(ISNUMBER('IMO 2020_Operator''s Comment'!BZ56),'IMO 2020_Operator''s Comment'!BZ56,"")</f>
        <v/>
      </c>
      <c r="CA56" s="245" t="str">
        <f>IF(ISTEXT('IMO 2020_Operator''s Comment'!CA56),'IMO 2020_Operator''s Comment'!CA56,"")</f>
        <v>No</v>
      </c>
      <c r="CB56" s="245" t="str">
        <f>IF(ISNUMBER('IMO 2020_Operator''s Comment'!CB56),'IMO 2020_Operator''s Comment'!CB56,"")</f>
        <v/>
      </c>
      <c r="CC56" s="245" t="str">
        <f>IF(ISTEXT('IMO 2020_Operator''s Comment'!CC56),'IMO 2020_Operator''s Comment'!CC56,"")</f>
        <v/>
      </c>
    </row>
    <row r="57" spans="1:81" s="194" customFormat="1" ht="27" hidden="1" thickBot="1" x14ac:dyDescent="0.3">
      <c r="A57" s="247" t="str">
        <f>INDEX('[4]Handy -MR - LR2 Operators'!$H:$H,MATCH(E57,'[4]Handy -MR - LR2 Operators'!$B:$B,0))</f>
        <v>ASU</v>
      </c>
      <c r="B57" s="247" t="s">
        <v>393</v>
      </c>
      <c r="C57" s="98" t="s">
        <v>382</v>
      </c>
      <c r="D57" s="98">
        <v>9423712</v>
      </c>
      <c r="E57" s="139" t="s">
        <v>401</v>
      </c>
      <c r="F57" s="139"/>
      <c r="G57" s="237"/>
      <c r="H57" s="236">
        <v>43780.408333333333</v>
      </c>
      <c r="I57" s="186">
        <f>IFERROR(INDEX(RemainingOnBoard_RAW!V:V,MATCH('IMO _2020_Dont Edit'!D57,RemainingOnBoard_RAW!B:B,0))," ")</f>
        <v>243.52</v>
      </c>
      <c r="J57" s="193">
        <f>IFERROR(INDEX(RemainingOnBoard_RAW!W:W,MATCH('IMO _2020_Dont Edit'!D57,RemainingOnBoard_RAW!B:B,0)),"")</f>
        <v>0</v>
      </c>
      <c r="K57" s="193">
        <f>IFERROR(INDEX(RemainingOnBoard_RAW!X:X,MATCH('IMO _2020_Dont Edit'!D57,RemainingOnBoard_RAW!B:B,0)),"")</f>
        <v>0</v>
      </c>
      <c r="L57" s="193">
        <f>IFERROR(INDEX(RemainingOnBoard_RAW!Y:Y,MATCH('IMO _2020_Dont Edit'!D57,RemainingOnBoard_RAW!B:B,0)),"")</f>
        <v>146.62</v>
      </c>
      <c r="M57" s="193"/>
      <c r="N57" s="193">
        <f>IFERROR(INDEX(RemainingOnBoard_RAW!AJ:AJ,MATCH('IMO _2020_Dont Edit'!D57,RemainingOnBoard_RAW!B:B,0))," ")</f>
        <v>3775.23</v>
      </c>
      <c r="O57" s="193">
        <f>IFERROR(INDEX(RemainingOnBoard_RAW!AK:AK,MATCH('IMO _2020_Dont Edit'!D57,RemainingOnBoard_RAW!B:B,0))," ")</f>
        <v>0</v>
      </c>
      <c r="P57" s="193">
        <f>IFERROR(INDEX(RemainingOnBoard_RAW!AL:AL,MATCH('IMO _2020_Dont Edit'!D57,RemainingOnBoard_RAW!B:B,0))," ")</f>
        <v>0</v>
      </c>
      <c r="Q57" s="193">
        <f>IFERROR(INDEX(RemainingOnBoard_RAW!AM:AM,MATCH('IMO _2020_Dont Edit'!D57,RemainingOnBoard_RAW!B:B,0))," ")</f>
        <v>70.8</v>
      </c>
      <c r="S57" s="195">
        <v>0.45</v>
      </c>
      <c r="T57" s="195">
        <v>0.05</v>
      </c>
      <c r="U57" s="195">
        <v>0.17499999999999999</v>
      </c>
      <c r="V57" s="195">
        <v>0.32500000000000001</v>
      </c>
      <c r="X57" s="196">
        <f>INDEX(Handy!T:T,MATCH('IMO _2020_Dont Edit'!E57,Handy!B:B,0))</f>
        <v>2.8</v>
      </c>
      <c r="Y57" s="196">
        <f>INDEX(Handy!U:U,MATCH('IMO _2020_Dont Edit'!E57,Handy!B:B,0))</f>
        <v>16.100000000000001</v>
      </c>
      <c r="Z57" s="196">
        <f>INDEX(Handy!V:V,MATCH('IMO _2020_Dont Edit'!E57,Handy!B:B,0))</f>
        <v>23.2</v>
      </c>
      <c r="AA57" s="196">
        <f>INDEX(Handy!W:W,MATCH('IMO _2020_Dont Edit'!E57,Handy!B:B,0))</f>
        <v>27.6</v>
      </c>
      <c r="AB57" s="196">
        <f t="shared" si="26"/>
        <v>15.095000000000001</v>
      </c>
      <c r="AC57" s="196">
        <f>IFERROR(INDEX('Monthly_Consumption _Trend'!R:R,MATCH('IMO _2020_Dont Edit'!D57,'Monthly_Consumption _Trend'!D:D,0))/30,"")</f>
        <v>12.088206666666668</v>
      </c>
      <c r="AD57" s="196">
        <f t="shared" si="3"/>
        <v>12.088206666666668</v>
      </c>
      <c r="AF57" s="197">
        <f t="shared" si="27"/>
        <v>0.98159140724331317</v>
      </c>
      <c r="AG57" s="197">
        <f t="shared" si="28"/>
        <v>1.8408592756686826E-2</v>
      </c>
      <c r="AH57" s="197"/>
      <c r="AI57" s="197"/>
      <c r="AJ57" s="196">
        <f t="shared" si="4"/>
        <v>1112.1150133333335</v>
      </c>
      <c r="AK57" s="196">
        <f t="shared" si="5"/>
        <v>737.38060666666672</v>
      </c>
      <c r="AL57" s="196">
        <f t="shared" si="6"/>
        <v>374.7344066666667</v>
      </c>
      <c r="AM57" s="196">
        <f t="shared" si="7"/>
        <v>181.32310000000001</v>
      </c>
      <c r="AN57" s="198">
        <v>4</v>
      </c>
      <c r="AO57" s="263" t="str">
        <f>INDEX([1]Handy!$D:$D,MATCH(E57,[1]Handy!$B:$B,0))</f>
        <v>4 pcs. 395,5/ 389,9/ 284,4/ 249,4</v>
      </c>
      <c r="AP57" s="263" t="str">
        <f>INDEX([1]Handy!$E:$E,MATCH(E57,[1]Handy!$B:$B,0))</f>
        <v>2 pcs. 30,8/ 30,8</v>
      </c>
      <c r="AQ57" s="263" t="str">
        <f>INDEX([1]Handy!$F:$F,MATCH(E57,[1]Handy!$B:$B,0))</f>
        <v>2 pcs. 30,8/ 30,8</v>
      </c>
      <c r="AR57" s="268">
        <f>INDEX([1]Handy!$J:$J,MATCH(E57,[1]Handy!$B:$B,0))</f>
        <v>0.9</v>
      </c>
      <c r="AT57" s="196">
        <f t="shared" si="8"/>
        <v>374.7344066666667</v>
      </c>
      <c r="AU57" s="196">
        <f t="shared" si="9"/>
        <v>241.76413333333335</v>
      </c>
      <c r="AV57" s="196">
        <f t="shared" si="10"/>
        <v>181.32310000000001</v>
      </c>
      <c r="AW57" s="199" t="s">
        <v>529</v>
      </c>
      <c r="AY57" s="199" t="str">
        <f t="shared" si="23"/>
        <v>Okay</v>
      </c>
      <c r="AZ57" s="199" t="str">
        <f t="shared" si="24"/>
        <v>High Stock</v>
      </c>
      <c r="BA57" s="199" t="str">
        <f t="shared" si="25"/>
        <v>High Stock</v>
      </c>
      <c r="BC57" s="191">
        <f t="shared" si="14"/>
        <v>0</v>
      </c>
      <c r="BD57" s="191">
        <f t="shared" si="15"/>
        <v>1.7558666666666625</v>
      </c>
      <c r="BE57" s="191">
        <f t="shared" si="16"/>
        <v>62.196899999999999</v>
      </c>
      <c r="BF57" s="139" t="str">
        <f>IF(ISTEXT('IMO 2020_Operator''s Comment'!BF57),'IMO 2020_Operator''s Comment'!BF57,"")</f>
        <v>Will sail from Mombasa today to Fujairah for next voy. 2 tanks are ready for 2020</v>
      </c>
      <c r="BH57" s="245">
        <f>IF(ISNUMBER('IMO 2020_Operator''s Comment'!BH57),'IMO 2020_Operator''s Comment'!BH57,"")</f>
        <v>395.5</v>
      </c>
      <c r="BI57" s="245" t="str">
        <f>IF(ISTEXT('IMO 2020_Operator''s Comment'!BI57),'IMO 2020_Operator''s Comment'!BI57,"")</f>
        <v>No</v>
      </c>
      <c r="BJ57" s="245">
        <f>IF(ISNUMBER('IMO 2020_Operator''s Comment'!BJ57),'IMO 2020_Operator''s Comment'!BJ57,"")</f>
        <v>389.9</v>
      </c>
      <c r="BK57" s="245" t="str">
        <f>IF(ISTEXT('IMO 2020_Operator''s Comment'!BK57),'IMO 2020_Operator''s Comment'!BK57,"")</f>
        <v>No</v>
      </c>
      <c r="BL57" s="245">
        <f>IF(ISNUMBER('IMO 2020_Operator''s Comment'!BL57),'IMO 2020_Operator''s Comment'!BL57,"")</f>
        <v>284.39999999999998</v>
      </c>
      <c r="BM57" s="245" t="str">
        <f>IF(ISTEXT('IMO 2020_Operator''s Comment'!BM57),'IMO 2020_Operator''s Comment'!BM57,"")</f>
        <v>Yes</v>
      </c>
      <c r="BN57" s="245">
        <f>IF(ISNUMBER('IMO 2020_Operator''s Comment'!BN57),'IMO 2020_Operator''s Comment'!BN57,"")</f>
        <v>249.4</v>
      </c>
      <c r="BO57" s="245" t="str">
        <f>IF(ISTEXT('IMO 2020_Operator''s Comment'!BO57),'IMO 2020_Operator''s Comment'!BO57,"")</f>
        <v>Yes</v>
      </c>
      <c r="BP57" s="245" t="str">
        <f>IF(ISNUMBER('IMO 2020_Operator''s Comment'!BP57),'IMO 2020_Operator''s Comment'!BP57,"")</f>
        <v/>
      </c>
      <c r="BQ57" s="245" t="str">
        <f>IF(ISTEXT('IMO 2020_Operator''s Comment'!BQ57),'IMO 2020_Operator''s Comment'!BQ57,"")</f>
        <v/>
      </c>
      <c r="BR57" s="287"/>
      <c r="BS57" s="245">
        <f>IF(ISNUMBER('IMO 2020_Operator''s Comment'!BS57),'IMO 2020_Operator''s Comment'!BS57,"")</f>
        <v>30.8</v>
      </c>
      <c r="BT57" s="245" t="str">
        <f>IF(ISTEXT('IMO 2020_Operator''s Comment'!BT57),'IMO 2020_Operator''s Comment'!BT57,"")</f>
        <v>No</v>
      </c>
      <c r="BU57" s="245">
        <f>IF(ISNUMBER('IMO 2020_Operator''s Comment'!BU57),'IMO 2020_Operator''s Comment'!BU57,"")</f>
        <v>30.8</v>
      </c>
      <c r="BV57" s="245" t="str">
        <f>IF(ISTEXT('IMO 2020_Operator''s Comment'!BV57),'IMO 2020_Operator''s Comment'!BV57,"")</f>
        <v>Yes</v>
      </c>
      <c r="BX57" s="245">
        <f>IF(ISNUMBER('IMO 2020_Operator''s Comment'!BX57),'IMO 2020_Operator''s Comment'!BX57,"")</f>
        <v>30.8</v>
      </c>
      <c r="BY57" s="245" t="str">
        <f>IF(ISTEXT('IMO 2020_Operator''s Comment'!BY57),'IMO 2020_Operator''s Comment'!BY57,"")</f>
        <v>No</v>
      </c>
      <c r="BZ57" s="245">
        <f>IF(ISNUMBER('IMO 2020_Operator''s Comment'!BZ57),'IMO 2020_Operator''s Comment'!BZ57,"")</f>
        <v>30.8</v>
      </c>
      <c r="CA57" s="245" t="str">
        <f>IF(ISTEXT('IMO 2020_Operator''s Comment'!CA57),'IMO 2020_Operator''s Comment'!CA57,"")</f>
        <v>Yes</v>
      </c>
      <c r="CB57" s="245" t="str">
        <f>IF(ISNUMBER('IMO 2020_Operator''s Comment'!CB57),'IMO 2020_Operator''s Comment'!CB57,"")</f>
        <v/>
      </c>
      <c r="CC57" s="245" t="str">
        <f>IF(ISTEXT('IMO 2020_Operator''s Comment'!CC57),'IMO 2020_Operator''s Comment'!CC57,"")</f>
        <v/>
      </c>
    </row>
    <row r="58" spans="1:81" s="194" customFormat="1" ht="15.75" hidden="1" thickBot="1" x14ac:dyDescent="0.3">
      <c r="A58" s="247" t="str">
        <f>INDEX('[4]Handy -MR - LR2 Operators'!$H:$H,MATCH(E58,'[4]Handy -MR - LR2 Operators'!$B:$B,0))</f>
        <v>HKU</v>
      </c>
      <c r="B58" s="247" t="s">
        <v>393</v>
      </c>
      <c r="C58" s="98" t="s">
        <v>396</v>
      </c>
      <c r="D58" s="98">
        <v>9295050</v>
      </c>
      <c r="E58" s="139" t="s">
        <v>213</v>
      </c>
      <c r="F58" s="139"/>
      <c r="G58" s="237"/>
      <c r="H58" s="236">
        <v>43781.208333333336</v>
      </c>
      <c r="I58" s="186">
        <f>IFERROR(INDEX(RemainingOnBoard_RAW!V:V,MATCH('IMO _2020_Dont Edit'!D58,RemainingOnBoard_RAW!B:B,0))," ")</f>
        <v>0</v>
      </c>
      <c r="J58" s="193">
        <f>IFERROR(INDEX(RemainingOnBoard_RAW!W:W,MATCH('IMO _2020_Dont Edit'!D58,RemainingOnBoard_RAW!B:B,0)),"")</f>
        <v>0</v>
      </c>
      <c r="K58" s="193">
        <f>IFERROR(INDEX(RemainingOnBoard_RAW!X:X,MATCH('IMO _2020_Dont Edit'!D58,RemainingOnBoard_RAW!B:B,0)),"")</f>
        <v>0</v>
      </c>
      <c r="L58" s="193">
        <f>IFERROR(INDEX(RemainingOnBoard_RAW!Y:Y,MATCH('IMO _2020_Dont Edit'!D58,RemainingOnBoard_RAW!B:B,0)),"")</f>
        <v>0</v>
      </c>
      <c r="M58" s="193"/>
      <c r="N58" s="193">
        <f>IFERROR(INDEX(RemainingOnBoard_RAW!AJ:AJ,MATCH('IMO _2020_Dont Edit'!D58,RemainingOnBoard_RAW!B:B,0))," ")</f>
        <v>2254.38</v>
      </c>
      <c r="O58" s="193">
        <f>IFERROR(INDEX(RemainingOnBoard_RAW!AK:AK,MATCH('IMO _2020_Dont Edit'!D58,RemainingOnBoard_RAW!B:B,0))," ")</f>
        <v>0</v>
      </c>
      <c r="P58" s="193">
        <f>IFERROR(INDEX(RemainingOnBoard_RAW!AL:AL,MATCH('IMO _2020_Dont Edit'!D58,RemainingOnBoard_RAW!B:B,0))," ")</f>
        <v>0</v>
      </c>
      <c r="Q58" s="193">
        <f>IFERROR(INDEX(RemainingOnBoard_RAW!AM:AM,MATCH('IMO _2020_Dont Edit'!D58,RemainingOnBoard_RAW!B:B,0))," ")</f>
        <v>93.11</v>
      </c>
      <c r="S58" s="195">
        <v>0.45</v>
      </c>
      <c r="T58" s="195">
        <v>0.05</v>
      </c>
      <c r="U58" s="195">
        <v>0.17499999999999999</v>
      </c>
      <c r="V58" s="195">
        <v>0.32500000000000001</v>
      </c>
      <c r="X58" s="196">
        <f>INDEX(Handy!T:T,MATCH('IMO _2020_Dont Edit'!E58,Handy!B:B,0))</f>
        <v>3.7</v>
      </c>
      <c r="Y58" s="196">
        <f>INDEX(Handy!U:U,MATCH('IMO _2020_Dont Edit'!E58,Handy!B:B,0))</f>
        <v>15.4</v>
      </c>
      <c r="Z58" s="196">
        <f>INDEX(Handy!V:V,MATCH('IMO _2020_Dont Edit'!E58,Handy!B:B,0))</f>
        <v>25.3</v>
      </c>
      <c r="AA58" s="196">
        <f>INDEX(Handy!W:W,MATCH('IMO _2020_Dont Edit'!E58,Handy!B:B,0))</f>
        <v>29.2</v>
      </c>
      <c r="AB58" s="196">
        <f t="shared" si="26"/>
        <v>16.352499999999999</v>
      </c>
      <c r="AC58" s="196">
        <f>IFERROR(INDEX('Monthly_Consumption _Trend'!R:R,MATCH('IMO _2020_Dont Edit'!D58,'Monthly_Consumption _Trend'!D:D,0))/30,"")</f>
        <v>7.3742666666666672</v>
      </c>
      <c r="AD58" s="196">
        <f t="shared" si="3"/>
        <v>7.3742666666666672</v>
      </c>
      <c r="AF58" s="197">
        <f t="shared" si="27"/>
        <v>0.96033635926031624</v>
      </c>
      <c r="AG58" s="197">
        <f t="shared" si="28"/>
        <v>3.9663640739683759E-2</v>
      </c>
      <c r="AH58" s="197"/>
      <c r="AI58" s="197"/>
      <c r="AJ58" s="196">
        <f t="shared" si="4"/>
        <v>678.43253333333337</v>
      </c>
      <c r="AK58" s="196">
        <f t="shared" si="5"/>
        <v>449.83026666666672</v>
      </c>
      <c r="AL58" s="196">
        <f t="shared" si="6"/>
        <v>228.60226666666668</v>
      </c>
      <c r="AM58" s="196">
        <f t="shared" si="7"/>
        <v>110.614</v>
      </c>
      <c r="AN58" s="198">
        <v>4</v>
      </c>
      <c r="AO58" s="263" t="s">
        <v>739</v>
      </c>
      <c r="AP58" s="263">
        <v>1</v>
      </c>
      <c r="AQ58" s="263">
        <v>1</v>
      </c>
      <c r="AR58" s="268">
        <v>0.9</v>
      </c>
      <c r="AT58" s="196">
        <f t="shared" si="8"/>
        <v>228.60226666666668</v>
      </c>
      <c r="AU58" s="196">
        <f t="shared" si="9"/>
        <v>147.48533333333336</v>
      </c>
      <c r="AV58" s="196">
        <f t="shared" si="10"/>
        <v>110.614</v>
      </c>
      <c r="AW58" s="199" t="s">
        <v>529</v>
      </c>
      <c r="AY58" s="199" t="str">
        <f t="shared" si="23"/>
        <v>Okay</v>
      </c>
      <c r="AZ58" s="199" t="str">
        <f t="shared" si="24"/>
        <v>Okay</v>
      </c>
      <c r="BA58" s="199" t="str">
        <f t="shared" si="25"/>
        <v>Okay</v>
      </c>
      <c r="BC58" s="191">
        <f t="shared" si="14"/>
        <v>0</v>
      </c>
      <c r="BD58" s="191">
        <f t="shared" si="15"/>
        <v>0</v>
      </c>
      <c r="BE58" s="191">
        <f t="shared" si="16"/>
        <v>0</v>
      </c>
      <c r="BF58" s="139" t="str">
        <f>IF(ISTEXT('IMO 2020_Operator''s Comment'!BF58),'IMO 2020_Operator''s Comment'!BF58,"")</f>
        <v>Red flag raised , vessel at Vietnam since Jun 2019 awaiting discharge, cargo on FH. No tanks cleaned.</v>
      </c>
      <c r="BH58" s="245">
        <f>IF(ISNUMBER('IMO 2020_Operator''s Comment'!BH58),'IMO 2020_Operator''s Comment'!BH58,"")</f>
        <v>368</v>
      </c>
      <c r="BI58" s="245" t="str">
        <f>IF(ISTEXT('IMO 2020_Operator''s Comment'!BI58),'IMO 2020_Operator''s Comment'!BI58,"")</f>
        <v>No</v>
      </c>
      <c r="BJ58" s="245">
        <f>IF(ISNUMBER('IMO 2020_Operator''s Comment'!BJ58),'IMO 2020_Operator''s Comment'!BJ58,"")</f>
        <v>195</v>
      </c>
      <c r="BK58" s="245" t="str">
        <f>IF(ISTEXT('IMO 2020_Operator''s Comment'!BK58),'IMO 2020_Operator''s Comment'!BK58,"")</f>
        <v>No</v>
      </c>
      <c r="BL58" s="245">
        <f>IF(ISNUMBER('IMO 2020_Operator''s Comment'!BL58),'IMO 2020_Operator''s Comment'!BL58,"")</f>
        <v>368</v>
      </c>
      <c r="BM58" s="245" t="str">
        <f>IF(ISTEXT('IMO 2020_Operator''s Comment'!BM58),'IMO 2020_Operator''s Comment'!BM58,"")</f>
        <v>No</v>
      </c>
      <c r="BN58" s="245">
        <f>IF(ISNUMBER('IMO 2020_Operator''s Comment'!BN58),'IMO 2020_Operator''s Comment'!BN58,"")</f>
        <v>195</v>
      </c>
      <c r="BO58" s="245" t="str">
        <f>IF(ISTEXT('IMO 2020_Operator''s Comment'!BO58),'IMO 2020_Operator''s Comment'!BO58,"")</f>
        <v>No</v>
      </c>
      <c r="BP58" s="245" t="str">
        <f>IF(ISNUMBER('IMO 2020_Operator''s Comment'!BP58),'IMO 2020_Operator''s Comment'!BP58,"")</f>
        <v/>
      </c>
      <c r="BQ58" s="245" t="str">
        <f>IF(ISTEXT('IMO 2020_Operator''s Comment'!BQ58),'IMO 2020_Operator''s Comment'!BQ58,"")</f>
        <v/>
      </c>
      <c r="BR58" s="287"/>
      <c r="BS58" s="245" t="str">
        <f>IF(ISNUMBER('IMO 2020_Operator''s Comment'!BS58),'IMO 2020_Operator''s Comment'!BS58,"")</f>
        <v/>
      </c>
      <c r="BT58" s="245" t="str">
        <f>IF(ISTEXT('IMO 2020_Operator''s Comment'!BT58),'IMO 2020_Operator''s Comment'!BT58,"")</f>
        <v>No</v>
      </c>
      <c r="BU58" s="245" t="str">
        <f>IF(ISNUMBER('IMO 2020_Operator''s Comment'!BU58),'IMO 2020_Operator''s Comment'!BU58,"")</f>
        <v/>
      </c>
      <c r="BV58" s="245" t="str">
        <f>IF(ISTEXT('IMO 2020_Operator''s Comment'!BV58),'IMO 2020_Operator''s Comment'!BV58,"")</f>
        <v/>
      </c>
      <c r="BX58" s="245" t="str">
        <f>IF(ISNUMBER('IMO 2020_Operator''s Comment'!BX58),'IMO 2020_Operator''s Comment'!BX58,"")</f>
        <v/>
      </c>
      <c r="BY58" s="245" t="str">
        <f>IF(ISTEXT('IMO 2020_Operator''s Comment'!BY58),'IMO 2020_Operator''s Comment'!BY58,"")</f>
        <v>No</v>
      </c>
      <c r="BZ58" s="245" t="str">
        <f>IF(ISNUMBER('IMO 2020_Operator''s Comment'!BZ58),'IMO 2020_Operator''s Comment'!BZ58,"")</f>
        <v/>
      </c>
      <c r="CA58" s="245" t="str">
        <f>IF(ISTEXT('IMO 2020_Operator''s Comment'!CA58),'IMO 2020_Operator''s Comment'!CA58,"")</f>
        <v/>
      </c>
      <c r="CB58" s="245" t="str">
        <f>IF(ISNUMBER('IMO 2020_Operator''s Comment'!CB58),'IMO 2020_Operator''s Comment'!CB58,"")</f>
        <v/>
      </c>
      <c r="CC58" s="245" t="str">
        <f>IF(ISTEXT('IMO 2020_Operator''s Comment'!CC58),'IMO 2020_Operator''s Comment'!CC58,"")</f>
        <v/>
      </c>
    </row>
    <row r="59" spans="1:81" s="194" customFormat="1" ht="27" hidden="1" thickBot="1" x14ac:dyDescent="0.3">
      <c r="A59" s="247" t="str">
        <f>INDEX('[4]Handy -MR - LR2 Operators'!$H:$H,MATCH(E59,'[4]Handy -MR - LR2 Operators'!$B:$B,0))</f>
        <v>ASU</v>
      </c>
      <c r="B59" s="247" t="s">
        <v>393</v>
      </c>
      <c r="C59" s="98" t="s">
        <v>382</v>
      </c>
      <c r="D59" s="98">
        <v>9431264</v>
      </c>
      <c r="E59" s="139" t="s">
        <v>402</v>
      </c>
      <c r="F59" s="139"/>
      <c r="G59" s="237"/>
      <c r="H59" s="236">
        <v>43781.333333333336</v>
      </c>
      <c r="I59" s="186">
        <f>IFERROR(INDEX(RemainingOnBoard_RAW!V:V,MATCH('IMO _2020_Dont Edit'!D59,RemainingOnBoard_RAW!B:B,0))," ")</f>
        <v>270.54199999999997</v>
      </c>
      <c r="J59" s="193">
        <f>IFERROR(INDEX(RemainingOnBoard_RAW!W:W,MATCH('IMO _2020_Dont Edit'!D59,RemainingOnBoard_RAW!B:B,0)),"")</f>
        <v>0</v>
      </c>
      <c r="K59" s="193">
        <f>IFERROR(INDEX(RemainingOnBoard_RAW!X:X,MATCH('IMO _2020_Dont Edit'!D59,RemainingOnBoard_RAW!B:B,0)),"")</f>
        <v>0</v>
      </c>
      <c r="L59" s="193">
        <f>IFERROR(INDEX(RemainingOnBoard_RAW!Y:Y,MATCH('IMO _2020_Dont Edit'!D59,RemainingOnBoard_RAW!B:B,0)),"")</f>
        <v>107.9</v>
      </c>
      <c r="M59" s="193"/>
      <c r="N59" s="193">
        <f>IFERROR(INDEX(RemainingOnBoard_RAW!AJ:AJ,MATCH('IMO _2020_Dont Edit'!D59,RemainingOnBoard_RAW!B:B,0))," ")</f>
        <v>4419.415</v>
      </c>
      <c r="O59" s="193">
        <f>IFERROR(INDEX(RemainingOnBoard_RAW!AK:AK,MATCH('IMO _2020_Dont Edit'!D59,RemainingOnBoard_RAW!B:B,0))," ")</f>
        <v>0</v>
      </c>
      <c r="P59" s="193">
        <f>IFERROR(INDEX(RemainingOnBoard_RAW!AL:AL,MATCH('IMO _2020_Dont Edit'!D59,RemainingOnBoard_RAW!B:B,0))," ")</f>
        <v>0</v>
      </c>
      <c r="Q59" s="193">
        <f>IFERROR(INDEX(RemainingOnBoard_RAW!AM:AM,MATCH('IMO _2020_Dont Edit'!D59,RemainingOnBoard_RAW!B:B,0))," ")</f>
        <v>69.3</v>
      </c>
      <c r="S59" s="195">
        <v>0.45</v>
      </c>
      <c r="T59" s="195">
        <v>0.05</v>
      </c>
      <c r="U59" s="195">
        <v>0.17499999999999999</v>
      </c>
      <c r="V59" s="195">
        <v>0.32500000000000001</v>
      </c>
      <c r="X59" s="196">
        <f>INDEX(Handy!T:T,MATCH('IMO _2020_Dont Edit'!E59,Handy!B:B,0))</f>
        <v>3.4</v>
      </c>
      <c r="Y59" s="196">
        <f>INDEX(Handy!U:U,MATCH('IMO _2020_Dont Edit'!E59,Handy!B:B,0))</f>
        <v>16.7</v>
      </c>
      <c r="Z59" s="196">
        <f>INDEX(Handy!V:V,MATCH('IMO _2020_Dont Edit'!E59,Handy!B:B,0))</f>
        <v>20.8</v>
      </c>
      <c r="AA59" s="196">
        <f>INDEX(Handy!W:W,MATCH('IMO _2020_Dont Edit'!E59,Handy!B:B,0))</f>
        <v>25</v>
      </c>
      <c r="AB59" s="196">
        <f t="shared" si="26"/>
        <v>14.129999999999999</v>
      </c>
      <c r="AC59" s="196">
        <f>IFERROR(INDEX('Monthly_Consumption _Trend'!R:R,MATCH('IMO _2020_Dont Edit'!D59,'Monthly_Consumption _Trend'!D:D,0))/30,"")</f>
        <v>14.534343333333334</v>
      </c>
      <c r="AD59" s="196">
        <f t="shared" si="3"/>
        <v>14.129999999999999</v>
      </c>
      <c r="AF59" s="197">
        <f t="shared" si="27"/>
        <v>0.98456128312891322</v>
      </c>
      <c r="AG59" s="197">
        <f t="shared" si="28"/>
        <v>1.5438716871086777E-2</v>
      </c>
      <c r="AH59" s="197"/>
      <c r="AI59" s="197"/>
      <c r="AJ59" s="196">
        <f t="shared" si="4"/>
        <v>1299.9599999999998</v>
      </c>
      <c r="AK59" s="196">
        <f t="shared" si="5"/>
        <v>861.93</v>
      </c>
      <c r="AL59" s="196">
        <f t="shared" si="6"/>
        <v>438.03</v>
      </c>
      <c r="AM59" s="196">
        <f t="shared" si="7"/>
        <v>211.95</v>
      </c>
      <c r="AN59" s="198">
        <v>4</v>
      </c>
      <c r="AO59" s="263" t="str">
        <f>INDEX([1]Handy!$D:$D,MATCH(E59,[1]Handy!$B:$B,0))</f>
        <v>4 pcs. 395,5/ 389,9/ 284,4/ 249,4</v>
      </c>
      <c r="AP59" s="263" t="str">
        <f>INDEX([1]Handy!$E:$E,MATCH(E59,[1]Handy!$B:$B,0))</f>
        <v>2 pcs. 30,8/ 30,8</v>
      </c>
      <c r="AQ59" s="263" t="str">
        <f>INDEX([1]Handy!$F:$F,MATCH(E59,[1]Handy!$B:$B,0))</f>
        <v>2 pcs. 30,8/ 30,8</v>
      </c>
      <c r="AR59" s="268">
        <f>INDEX([1]Handy!$J:$J,MATCH(E59,[1]Handy!$B:$B,0))</f>
        <v>0.9</v>
      </c>
      <c r="AT59" s="196">
        <f t="shared" si="8"/>
        <v>438.03</v>
      </c>
      <c r="AU59" s="196">
        <f t="shared" si="9"/>
        <v>282.59999999999997</v>
      </c>
      <c r="AV59" s="196">
        <f t="shared" si="10"/>
        <v>211.95</v>
      </c>
      <c r="AW59" s="199" t="s">
        <v>529</v>
      </c>
      <c r="AY59" s="199" t="str">
        <f t="shared" si="23"/>
        <v>Okay</v>
      </c>
      <c r="AZ59" s="199" t="str">
        <f t="shared" si="24"/>
        <v>Okay</v>
      </c>
      <c r="BA59" s="199" t="str">
        <f t="shared" si="25"/>
        <v>High Stock</v>
      </c>
      <c r="BC59" s="191">
        <f t="shared" si="14"/>
        <v>0</v>
      </c>
      <c r="BD59" s="191">
        <f t="shared" si="15"/>
        <v>0</v>
      </c>
      <c r="BE59" s="191">
        <f t="shared" si="16"/>
        <v>58.591999999999985</v>
      </c>
      <c r="BF59" s="139" t="str">
        <f>IF(ISTEXT('IMO 2020_Operator''s Comment'!BF59),'IMO 2020_Operator''s Comment'!BF59,"")</f>
        <v>2 tanks are ready for 2020</v>
      </c>
      <c r="BH59" s="245">
        <f>IF(ISNUMBER('IMO 2020_Operator''s Comment'!BH59),'IMO 2020_Operator''s Comment'!BH59,"")</f>
        <v>395.5</v>
      </c>
      <c r="BI59" s="245" t="str">
        <f>IF(ISTEXT('IMO 2020_Operator''s Comment'!BI59),'IMO 2020_Operator''s Comment'!BI59,"")</f>
        <v>Yes</v>
      </c>
      <c r="BJ59" s="245">
        <f>IF(ISNUMBER('IMO 2020_Operator''s Comment'!BJ59),'IMO 2020_Operator''s Comment'!BJ59,"")</f>
        <v>389.9</v>
      </c>
      <c r="BK59" s="245" t="str">
        <f>IF(ISTEXT('IMO 2020_Operator''s Comment'!BK59),'IMO 2020_Operator''s Comment'!BK59,"")</f>
        <v>No</v>
      </c>
      <c r="BL59" s="245">
        <f>IF(ISNUMBER('IMO 2020_Operator''s Comment'!BL59),'IMO 2020_Operator''s Comment'!BL59,"")</f>
        <v>284.39999999999998</v>
      </c>
      <c r="BM59" s="245" t="str">
        <f>IF(ISTEXT('IMO 2020_Operator''s Comment'!BM59),'IMO 2020_Operator''s Comment'!BM59,"")</f>
        <v>Yes</v>
      </c>
      <c r="BN59" s="245">
        <f>IF(ISNUMBER('IMO 2020_Operator''s Comment'!BN59),'IMO 2020_Operator''s Comment'!BN59,"")</f>
        <v>249.4</v>
      </c>
      <c r="BO59" s="245" t="str">
        <f>IF(ISTEXT('IMO 2020_Operator''s Comment'!BO59),'IMO 2020_Operator''s Comment'!BO59,"")</f>
        <v>Yes</v>
      </c>
      <c r="BP59" s="245" t="str">
        <f>IF(ISNUMBER('IMO 2020_Operator''s Comment'!BP59),'IMO 2020_Operator''s Comment'!BP59,"")</f>
        <v/>
      </c>
      <c r="BQ59" s="245" t="str">
        <f>IF(ISTEXT('IMO 2020_Operator''s Comment'!BQ59),'IMO 2020_Operator''s Comment'!BQ59,"")</f>
        <v/>
      </c>
      <c r="BR59" s="287"/>
      <c r="BS59" s="245">
        <f>IF(ISNUMBER('IMO 2020_Operator''s Comment'!BS59),'IMO 2020_Operator''s Comment'!BS59,"")</f>
        <v>30.8</v>
      </c>
      <c r="BT59" s="245" t="str">
        <f>IF(ISTEXT('IMO 2020_Operator''s Comment'!BT59),'IMO 2020_Operator''s Comment'!BT59,"")</f>
        <v>No</v>
      </c>
      <c r="BU59" s="245">
        <f>IF(ISNUMBER('IMO 2020_Operator''s Comment'!BU59),'IMO 2020_Operator''s Comment'!BU59,"")</f>
        <v>30.8</v>
      </c>
      <c r="BV59" s="245" t="str">
        <f>IF(ISTEXT('IMO 2020_Operator''s Comment'!BV59),'IMO 2020_Operator''s Comment'!BV59,"")</f>
        <v>Yes</v>
      </c>
      <c r="BX59" s="245">
        <f>IF(ISNUMBER('IMO 2020_Operator''s Comment'!BX59),'IMO 2020_Operator''s Comment'!BX59,"")</f>
        <v>30.8</v>
      </c>
      <c r="BY59" s="245" t="str">
        <f>IF(ISTEXT('IMO 2020_Operator''s Comment'!BY59),'IMO 2020_Operator''s Comment'!BY59,"")</f>
        <v>No</v>
      </c>
      <c r="BZ59" s="245">
        <f>IF(ISNUMBER('IMO 2020_Operator''s Comment'!BZ59),'IMO 2020_Operator''s Comment'!BZ59,"")</f>
        <v>30.8</v>
      </c>
      <c r="CA59" s="245" t="str">
        <f>IF(ISTEXT('IMO 2020_Operator''s Comment'!CA59),'IMO 2020_Operator''s Comment'!CA59,"")</f>
        <v>Yes</v>
      </c>
      <c r="CB59" s="245" t="str">
        <f>IF(ISNUMBER('IMO 2020_Operator''s Comment'!CB59),'IMO 2020_Operator''s Comment'!CB59,"")</f>
        <v/>
      </c>
      <c r="CC59" s="245" t="str">
        <f>IF(ISTEXT('IMO 2020_Operator''s Comment'!CC59),'IMO 2020_Operator''s Comment'!CC59,"")</f>
        <v/>
      </c>
    </row>
    <row r="60" spans="1:81" s="194" customFormat="1" ht="27" hidden="1" thickBot="1" x14ac:dyDescent="0.3">
      <c r="A60" s="247" t="str">
        <f>INDEX('[4]Handy -MR - LR2 Operators'!$H:$H,MATCH(E60,'[4]Handy -MR - LR2 Operators'!$B:$B,0))</f>
        <v>AKO</v>
      </c>
      <c r="B60" s="247" t="s">
        <v>393</v>
      </c>
      <c r="C60" s="98" t="s">
        <v>382</v>
      </c>
      <c r="D60" s="98">
        <v>9636632</v>
      </c>
      <c r="E60" s="139" t="s">
        <v>403</v>
      </c>
      <c r="F60" s="139"/>
      <c r="G60" s="237"/>
      <c r="H60" s="236">
        <v>43778.333333333336</v>
      </c>
      <c r="I60" s="186">
        <f>IFERROR(INDEX(RemainingOnBoard_RAW!V:V,MATCH('IMO _2020_Dont Edit'!D60,RemainingOnBoard_RAW!B:B,0))," ")</f>
        <v>300.2</v>
      </c>
      <c r="J60" s="193">
        <f>IFERROR(INDEX(RemainingOnBoard_RAW!W:W,MATCH('IMO _2020_Dont Edit'!D60,RemainingOnBoard_RAW!B:B,0)),"")</f>
        <v>0</v>
      </c>
      <c r="K60" s="193">
        <f>IFERROR(INDEX(RemainingOnBoard_RAW!X:X,MATCH('IMO _2020_Dont Edit'!D60,RemainingOnBoard_RAW!B:B,0)),"")</f>
        <v>0</v>
      </c>
      <c r="L60" s="193">
        <f>IFERROR(INDEX(RemainingOnBoard_RAW!Y:Y,MATCH('IMO _2020_Dont Edit'!D60,RemainingOnBoard_RAW!B:B,0)),"")</f>
        <v>210</v>
      </c>
      <c r="M60" s="193"/>
      <c r="N60" s="193">
        <f>IFERROR(INDEX(RemainingOnBoard_RAW!AJ:AJ,MATCH('IMO _2020_Dont Edit'!D60,RemainingOnBoard_RAW!B:B,0))," ")</f>
        <v>2265.2330000000002</v>
      </c>
      <c r="O60" s="193">
        <f>IFERROR(INDEX(RemainingOnBoard_RAW!AK:AK,MATCH('IMO _2020_Dont Edit'!D60,RemainingOnBoard_RAW!B:B,0))," ")</f>
        <v>0</v>
      </c>
      <c r="P60" s="193">
        <f>IFERROR(INDEX(RemainingOnBoard_RAW!AL:AL,MATCH('IMO _2020_Dont Edit'!D60,RemainingOnBoard_RAW!B:B,0))," ")</f>
        <v>0</v>
      </c>
      <c r="Q60" s="193">
        <f>IFERROR(INDEX(RemainingOnBoard_RAW!AM:AM,MATCH('IMO _2020_Dont Edit'!D60,RemainingOnBoard_RAW!B:B,0))," ")</f>
        <v>379.26000000000101</v>
      </c>
      <c r="S60" s="195">
        <v>0.45</v>
      </c>
      <c r="T60" s="195">
        <v>0.05</v>
      </c>
      <c r="U60" s="195">
        <v>0.17499999999999999</v>
      </c>
      <c r="V60" s="195">
        <v>0.32500000000000001</v>
      </c>
      <c r="X60" s="196">
        <f>INDEX(Handy!T:T,MATCH('IMO _2020_Dont Edit'!E60,Handy!B:B,0))</f>
        <v>3.3</v>
      </c>
      <c r="Y60" s="196">
        <f>INDEX(Handy!U:U,MATCH('IMO _2020_Dont Edit'!E60,Handy!B:B,0))</f>
        <v>17</v>
      </c>
      <c r="Z60" s="196">
        <f>INDEX(Handy!V:V,MATCH('IMO _2020_Dont Edit'!E60,Handy!B:B,0))</f>
        <v>19.899999999999999</v>
      </c>
      <c r="AA60" s="196">
        <f>INDEX(Handy!W:W,MATCH('IMO _2020_Dont Edit'!E60,Handy!B:B,0))</f>
        <v>22.2</v>
      </c>
      <c r="AB60" s="196">
        <f t="shared" si="26"/>
        <v>13.032499999999999</v>
      </c>
      <c r="AC60" s="196">
        <f>IFERROR(INDEX('Monthly_Consumption _Trend'!R:R,MATCH('IMO _2020_Dont Edit'!D60,'Monthly_Consumption _Trend'!D:D,0))/30,"")</f>
        <v>7.399443333333334</v>
      </c>
      <c r="AD60" s="196">
        <f t="shared" si="3"/>
        <v>7.399443333333334</v>
      </c>
      <c r="AF60" s="197">
        <f t="shared" si="27"/>
        <v>0.85658498623365575</v>
      </c>
      <c r="AG60" s="197">
        <f t="shared" si="28"/>
        <v>0.14341501376634425</v>
      </c>
      <c r="AH60" s="197"/>
      <c r="AI60" s="197"/>
      <c r="AJ60" s="196">
        <f t="shared" si="4"/>
        <v>680.74878666666677</v>
      </c>
      <c r="AK60" s="196">
        <f t="shared" si="5"/>
        <v>451.36604333333338</v>
      </c>
      <c r="AL60" s="196">
        <f t="shared" si="6"/>
        <v>229.38274333333337</v>
      </c>
      <c r="AM60" s="196">
        <f t="shared" si="7"/>
        <v>110.99165000000001</v>
      </c>
      <c r="AN60" s="198">
        <v>4</v>
      </c>
      <c r="AO60" s="263" t="str">
        <f>INDEX([1]Handy!$D:$D,MATCH(E60,[1]Handy!$B:$B,0))</f>
        <v>4 pcs. 188,1/ 343,2/ 232,9/ 227,4</v>
      </c>
      <c r="AP60" s="263" t="str">
        <f>INDEX([1]Handy!$E:$E,MATCH(E60,[1]Handy!$B:$B,0))</f>
        <v>2 pcs. 27,7/ 39,6</v>
      </c>
      <c r="AQ60" s="263" t="str">
        <f>INDEX([1]Handy!$F:$F,MATCH(E60,[1]Handy!$B:$B,0))</f>
        <v>2 pcs. 27,7/ 40,7</v>
      </c>
      <c r="AR60" s="268">
        <f>INDEX([1]Handy!$J:$J,MATCH(E60,[1]Handy!$B:$B,0))</f>
        <v>0.9</v>
      </c>
      <c r="AT60" s="196">
        <f t="shared" si="8"/>
        <v>229.38274333333337</v>
      </c>
      <c r="AU60" s="196">
        <f t="shared" si="9"/>
        <v>147.98886666666669</v>
      </c>
      <c r="AV60" s="196">
        <f t="shared" si="10"/>
        <v>110.99165000000001</v>
      </c>
      <c r="AW60" s="199" t="s">
        <v>529</v>
      </c>
      <c r="AY60" s="199" t="str">
        <f t="shared" si="23"/>
        <v>High Stock</v>
      </c>
      <c r="AZ60" s="199" t="str">
        <f t="shared" si="24"/>
        <v>High Stock</v>
      </c>
      <c r="BA60" s="199" t="str">
        <f t="shared" si="25"/>
        <v>High Stock</v>
      </c>
      <c r="BC60" s="191">
        <f t="shared" si="14"/>
        <v>70.817256666666623</v>
      </c>
      <c r="BD60" s="191">
        <f t="shared" si="15"/>
        <v>152.21113333333329</v>
      </c>
      <c r="BE60" s="191">
        <f t="shared" si="16"/>
        <v>189.20835</v>
      </c>
      <c r="BF60" s="139" t="str">
        <f>IF(ISTEXT('IMO 2020_Operator''s Comment'!BF60),'IMO 2020_Operator''s Comment'!BF60,"")</f>
        <v xml:space="preserve">Took redelivery of the vessel at Djibouti, vessel yet to commence cleaning of bunker tanks. </v>
      </c>
      <c r="BH60" s="245">
        <f>IF(ISNUMBER('IMO 2020_Operator''s Comment'!BH60),'IMO 2020_Operator''s Comment'!BH60,"")</f>
        <v>188.1</v>
      </c>
      <c r="BI60" s="245" t="str">
        <f>IF(ISTEXT('IMO 2020_Operator''s Comment'!BI60),'IMO 2020_Operator''s Comment'!BI60,"")</f>
        <v>No</v>
      </c>
      <c r="BJ60" s="245">
        <f>IF(ISNUMBER('IMO 2020_Operator''s Comment'!BJ60),'IMO 2020_Operator''s Comment'!BJ60,"")</f>
        <v>343.2</v>
      </c>
      <c r="BK60" s="245" t="str">
        <f>IF(ISTEXT('IMO 2020_Operator''s Comment'!BK60),'IMO 2020_Operator''s Comment'!BK60,"")</f>
        <v>No</v>
      </c>
      <c r="BL60" s="245">
        <f>IF(ISNUMBER('IMO 2020_Operator''s Comment'!BL60),'IMO 2020_Operator''s Comment'!BL60,"")</f>
        <v>232.9</v>
      </c>
      <c r="BM60" s="245" t="str">
        <f>IF(ISTEXT('IMO 2020_Operator''s Comment'!BM60),'IMO 2020_Operator''s Comment'!BM60,"")</f>
        <v>No</v>
      </c>
      <c r="BN60" s="245">
        <f>IF(ISNUMBER('IMO 2020_Operator''s Comment'!BN60),'IMO 2020_Operator''s Comment'!BN60,"")</f>
        <v>227.4</v>
      </c>
      <c r="BO60" s="245" t="str">
        <f>IF(ISTEXT('IMO 2020_Operator''s Comment'!BO60),'IMO 2020_Operator''s Comment'!BO60,"")</f>
        <v>No</v>
      </c>
      <c r="BP60" s="245" t="str">
        <f>IF(ISNUMBER('IMO 2020_Operator''s Comment'!BP60),'IMO 2020_Operator''s Comment'!BP60,"")</f>
        <v/>
      </c>
      <c r="BQ60" s="245" t="str">
        <f>IF(ISTEXT('IMO 2020_Operator''s Comment'!BQ60),'IMO 2020_Operator''s Comment'!BQ60,"")</f>
        <v/>
      </c>
      <c r="BR60" s="287"/>
      <c r="BS60" s="245">
        <f>IF(ISNUMBER('IMO 2020_Operator''s Comment'!BS60),'IMO 2020_Operator''s Comment'!BS60,"")</f>
        <v>27.7</v>
      </c>
      <c r="BT60" s="245" t="str">
        <f>IF(ISTEXT('IMO 2020_Operator''s Comment'!BT60),'IMO 2020_Operator''s Comment'!BT60,"")</f>
        <v>No</v>
      </c>
      <c r="BU60" s="245">
        <f>IF(ISNUMBER('IMO 2020_Operator''s Comment'!BU60),'IMO 2020_Operator''s Comment'!BU60,"")</f>
        <v>39.6</v>
      </c>
      <c r="BV60" s="245" t="str">
        <f>IF(ISTEXT('IMO 2020_Operator''s Comment'!BV60),'IMO 2020_Operator''s Comment'!BV60,"")</f>
        <v>No</v>
      </c>
      <c r="BX60" s="245">
        <f>IF(ISNUMBER('IMO 2020_Operator''s Comment'!BX60),'IMO 2020_Operator''s Comment'!BX60,"")</f>
        <v>27.7</v>
      </c>
      <c r="BY60" s="245" t="str">
        <f>IF(ISTEXT('IMO 2020_Operator''s Comment'!BY60),'IMO 2020_Operator''s Comment'!BY60,"")</f>
        <v>No</v>
      </c>
      <c r="BZ60" s="245">
        <f>IF(ISNUMBER('IMO 2020_Operator''s Comment'!BZ60),'IMO 2020_Operator''s Comment'!BZ60,"")</f>
        <v>40.700000000000003</v>
      </c>
      <c r="CA60" s="245" t="str">
        <f>IF(ISTEXT('IMO 2020_Operator''s Comment'!CA60),'IMO 2020_Operator''s Comment'!CA60,"")</f>
        <v>No</v>
      </c>
      <c r="CB60" s="245" t="str">
        <f>IF(ISNUMBER('IMO 2020_Operator''s Comment'!CB60),'IMO 2020_Operator''s Comment'!CB60,"")</f>
        <v/>
      </c>
      <c r="CC60" s="245" t="str">
        <f>IF(ISTEXT('IMO 2020_Operator''s Comment'!CC60),'IMO 2020_Operator''s Comment'!CC60,"")</f>
        <v/>
      </c>
    </row>
    <row r="61" spans="1:81" s="194" customFormat="1" ht="27" hidden="1" thickBot="1" x14ac:dyDescent="0.3">
      <c r="A61" s="247" t="str">
        <f>INDEX('[4]Handy -MR - LR2 Operators'!$H:$H,MATCH(E61,'[4]Handy -MR - LR2 Operators'!$B:$B,0))</f>
        <v>ARA</v>
      </c>
      <c r="B61" s="247" t="s">
        <v>393</v>
      </c>
      <c r="C61" s="98" t="s">
        <v>382</v>
      </c>
      <c r="D61" s="98">
        <v>9636644</v>
      </c>
      <c r="E61" s="139" t="s">
        <v>404</v>
      </c>
      <c r="F61" s="139"/>
      <c r="G61" s="237"/>
      <c r="H61" s="236">
        <v>43779.283333333333</v>
      </c>
      <c r="I61" s="186">
        <f>IFERROR(INDEX(RemainingOnBoard_RAW!V:V,MATCH('IMO _2020_Dont Edit'!D61,RemainingOnBoard_RAW!B:B,0))," ")</f>
        <v>236.01</v>
      </c>
      <c r="J61" s="193">
        <f>IFERROR(INDEX(RemainingOnBoard_RAW!W:W,MATCH('IMO _2020_Dont Edit'!D61,RemainingOnBoard_RAW!B:B,0)),"")</f>
        <v>0</v>
      </c>
      <c r="K61" s="193">
        <f>IFERROR(INDEX(RemainingOnBoard_RAW!X:X,MATCH('IMO _2020_Dont Edit'!D61,RemainingOnBoard_RAW!B:B,0)),"")</f>
        <v>0</v>
      </c>
      <c r="L61" s="193">
        <f>IFERROR(INDEX(RemainingOnBoard_RAW!Y:Y,MATCH('IMO _2020_Dont Edit'!D61,RemainingOnBoard_RAW!B:B,0)),"")</f>
        <v>129.47</v>
      </c>
      <c r="M61" s="193"/>
      <c r="N61" s="193">
        <f>IFERROR(INDEX(RemainingOnBoard_RAW!AJ:AJ,MATCH('IMO _2020_Dont Edit'!D61,RemainingOnBoard_RAW!B:B,0))," ")</f>
        <v>3240.2449999999999</v>
      </c>
      <c r="O61" s="193">
        <f>IFERROR(INDEX(RemainingOnBoard_RAW!AK:AK,MATCH('IMO _2020_Dont Edit'!D61,RemainingOnBoard_RAW!B:B,0))," ")</f>
        <v>177.64</v>
      </c>
      <c r="P61" s="193">
        <f>IFERROR(INDEX(RemainingOnBoard_RAW!AL:AL,MATCH('IMO _2020_Dont Edit'!D61,RemainingOnBoard_RAW!B:B,0))," ")</f>
        <v>0</v>
      </c>
      <c r="Q61" s="193">
        <f>IFERROR(INDEX(RemainingOnBoard_RAW!AM:AM,MATCH('IMO _2020_Dont Edit'!D61,RemainingOnBoard_RAW!B:B,0))," ")</f>
        <v>267.88499999999999</v>
      </c>
      <c r="S61" s="195">
        <v>0.45</v>
      </c>
      <c r="T61" s="195">
        <v>0.05</v>
      </c>
      <c r="U61" s="195">
        <v>0.17499999999999999</v>
      </c>
      <c r="V61" s="195">
        <v>0.32500000000000001</v>
      </c>
      <c r="X61" s="196">
        <f>INDEX(Handy!T:T,MATCH('IMO _2020_Dont Edit'!E61,Handy!B:B,0))</f>
        <v>3.4</v>
      </c>
      <c r="Y61" s="196">
        <f>INDEX(Handy!U:U,MATCH('IMO _2020_Dont Edit'!E61,Handy!B:B,0))</f>
        <v>17.100000000000001</v>
      </c>
      <c r="Z61" s="196">
        <f>INDEX(Handy!V:V,MATCH('IMO _2020_Dont Edit'!E61,Handy!B:B,0))</f>
        <v>19</v>
      </c>
      <c r="AA61" s="196">
        <f>INDEX(Handy!W:W,MATCH('IMO _2020_Dont Edit'!E61,Handy!B:B,0))</f>
        <v>21.2</v>
      </c>
      <c r="AB61" s="196">
        <f t="shared" si="26"/>
        <v>12.6</v>
      </c>
      <c r="AC61" s="196">
        <f>IFERROR(INDEX('Monthly_Consumption _Trend'!R:R,MATCH('IMO _2020_Dont Edit'!D61,'Monthly_Consumption _Trend'!D:D,0))/30,"")</f>
        <v>10.574383333333333</v>
      </c>
      <c r="AD61" s="196">
        <f t="shared" si="3"/>
        <v>10.574383333333333</v>
      </c>
      <c r="AF61" s="197">
        <f t="shared" si="27"/>
        <v>0.87912295124220996</v>
      </c>
      <c r="AG61" s="197">
        <f t="shared" si="28"/>
        <v>0.12087704875779004</v>
      </c>
      <c r="AH61" s="197"/>
      <c r="AI61" s="197"/>
      <c r="AJ61" s="196">
        <f t="shared" si="4"/>
        <v>972.84326666666664</v>
      </c>
      <c r="AK61" s="196">
        <f t="shared" si="5"/>
        <v>645.03738333333331</v>
      </c>
      <c r="AL61" s="196">
        <f t="shared" si="6"/>
        <v>327.80588333333333</v>
      </c>
      <c r="AM61" s="196">
        <f t="shared" si="7"/>
        <v>158.61574999999999</v>
      </c>
      <c r="AN61" s="198">
        <v>4</v>
      </c>
      <c r="AO61" s="263" t="str">
        <f>INDEX([1]Handy!$D:$D,MATCH(E61,[1]Handy!$B:$B,0))</f>
        <v>4 pcs. 188,1/ 343,2/ 232,9/ 227,4</v>
      </c>
      <c r="AP61" s="263" t="str">
        <f>INDEX([1]Handy!$E:$E,MATCH(E61,[1]Handy!$B:$B,0))</f>
        <v>2 pcs. 27,7/ 39,6</v>
      </c>
      <c r="AQ61" s="263" t="str">
        <f>INDEX([1]Handy!$F:$F,MATCH(E61,[1]Handy!$B:$B,0))</f>
        <v>2 pcs. 27,7/ 40,7</v>
      </c>
      <c r="AR61" s="268">
        <f>INDEX([1]Handy!$J:$J,MATCH(E61,[1]Handy!$B:$B,0))</f>
        <v>0.9</v>
      </c>
      <c r="AT61" s="196">
        <f t="shared" si="8"/>
        <v>327.80588333333333</v>
      </c>
      <c r="AU61" s="196">
        <f t="shared" si="9"/>
        <v>211.48766666666666</v>
      </c>
      <c r="AV61" s="196">
        <f t="shared" si="10"/>
        <v>158.61574999999999</v>
      </c>
      <c r="AW61" s="199" t="s">
        <v>529</v>
      </c>
      <c r="AY61" s="199" t="str">
        <f t="shared" si="23"/>
        <v>Okay</v>
      </c>
      <c r="AZ61" s="199" t="str">
        <f t="shared" si="24"/>
        <v>High Stock</v>
      </c>
      <c r="BA61" s="199" t="str">
        <f t="shared" si="25"/>
        <v>High Stock</v>
      </c>
      <c r="BC61" s="191">
        <f t="shared" si="14"/>
        <v>0</v>
      </c>
      <c r="BD61" s="191">
        <f t="shared" si="15"/>
        <v>24.522333333333336</v>
      </c>
      <c r="BE61" s="191">
        <f t="shared" si="16"/>
        <v>77.39425</v>
      </c>
      <c r="BF61" s="139" t="str">
        <f>IF(ISTEXT('IMO 2020_Operator''s Comment'!BF61),'IMO 2020_Operator''s Comment'!BF61,"")</f>
        <v/>
      </c>
      <c r="BH61" s="245">
        <f>IF(ISNUMBER('IMO 2020_Operator''s Comment'!BH61),'IMO 2020_Operator''s Comment'!BH61,"")</f>
        <v>188.1</v>
      </c>
      <c r="BI61" s="245" t="str">
        <f>IF(ISTEXT('IMO 2020_Operator''s Comment'!BI61),'IMO 2020_Operator''s Comment'!BI61,"")</f>
        <v>Yes</v>
      </c>
      <c r="BJ61" s="245">
        <f>IF(ISNUMBER('IMO 2020_Operator''s Comment'!BJ61),'IMO 2020_Operator''s Comment'!BJ61,"")</f>
        <v>343.2</v>
      </c>
      <c r="BK61" s="245" t="str">
        <f>IF(ISTEXT('IMO 2020_Operator''s Comment'!BK61),'IMO 2020_Operator''s Comment'!BK61,"")</f>
        <v>No</v>
      </c>
      <c r="BL61" s="245">
        <f>IF(ISNUMBER('IMO 2020_Operator''s Comment'!BL61),'IMO 2020_Operator''s Comment'!BL61,"")</f>
        <v>232.9</v>
      </c>
      <c r="BM61" s="245" t="str">
        <f>IF(ISTEXT('IMO 2020_Operator''s Comment'!BM61),'IMO 2020_Operator''s Comment'!BM61,"")</f>
        <v>No</v>
      </c>
      <c r="BN61" s="245">
        <f>IF(ISNUMBER('IMO 2020_Operator''s Comment'!BN61),'IMO 2020_Operator''s Comment'!BN61,"")</f>
        <v>227.4</v>
      </c>
      <c r="BO61" s="245" t="str">
        <f>IF(ISTEXT('IMO 2020_Operator''s Comment'!BO61),'IMO 2020_Operator''s Comment'!BO61,"")</f>
        <v>No</v>
      </c>
      <c r="BP61" s="245" t="str">
        <f>IF(ISNUMBER('IMO 2020_Operator''s Comment'!BP61),'IMO 2020_Operator''s Comment'!BP61,"")</f>
        <v/>
      </c>
      <c r="BQ61" s="245" t="str">
        <f>IF(ISTEXT('IMO 2020_Operator''s Comment'!BQ61),'IMO 2020_Operator''s Comment'!BQ61,"")</f>
        <v/>
      </c>
      <c r="BR61" s="287"/>
      <c r="BS61" s="245">
        <f>IF(ISNUMBER('IMO 2020_Operator''s Comment'!BS61),'IMO 2020_Operator''s Comment'!BS61,"")</f>
        <v>27.7</v>
      </c>
      <c r="BT61" s="245" t="str">
        <f>IF(ISTEXT('IMO 2020_Operator''s Comment'!BT61),'IMO 2020_Operator''s Comment'!BT61,"")</f>
        <v>Yes</v>
      </c>
      <c r="BU61" s="245">
        <f>IF(ISNUMBER('IMO 2020_Operator''s Comment'!BU61),'IMO 2020_Operator''s Comment'!BU61,"")</f>
        <v>39.6</v>
      </c>
      <c r="BV61" s="245" t="str">
        <f>IF(ISTEXT('IMO 2020_Operator''s Comment'!BV61),'IMO 2020_Operator''s Comment'!BV61,"")</f>
        <v>Yes</v>
      </c>
      <c r="BX61" s="245">
        <f>IF(ISNUMBER('IMO 2020_Operator''s Comment'!BX61),'IMO 2020_Operator''s Comment'!BX61,"")</f>
        <v>27.7</v>
      </c>
      <c r="BY61" s="245" t="str">
        <f>IF(ISTEXT('IMO 2020_Operator''s Comment'!BY61),'IMO 2020_Operator''s Comment'!BY61,"")</f>
        <v>Yes</v>
      </c>
      <c r="BZ61" s="245">
        <f>IF(ISNUMBER('IMO 2020_Operator''s Comment'!BZ61),'IMO 2020_Operator''s Comment'!BZ61,"")</f>
        <v>40.700000000000003</v>
      </c>
      <c r="CA61" s="245" t="str">
        <f>IF(ISTEXT('IMO 2020_Operator''s Comment'!CA61),'IMO 2020_Operator''s Comment'!CA61,"")</f>
        <v>No</v>
      </c>
      <c r="CB61" s="245" t="str">
        <f>IF(ISNUMBER('IMO 2020_Operator''s Comment'!CB61),'IMO 2020_Operator''s Comment'!CB61,"")</f>
        <v/>
      </c>
      <c r="CC61" s="245" t="str">
        <f>IF(ISTEXT('IMO 2020_Operator''s Comment'!CC61),'IMO 2020_Operator''s Comment'!CC61,"")</f>
        <v/>
      </c>
    </row>
    <row r="62" spans="1:81" s="194" customFormat="1" ht="27" hidden="1" thickBot="1" x14ac:dyDescent="0.3">
      <c r="A62" s="247"/>
      <c r="B62" s="247" t="s">
        <v>393</v>
      </c>
      <c r="C62" s="98" t="s">
        <v>382</v>
      </c>
      <c r="D62" s="98">
        <v>9311751</v>
      </c>
      <c r="E62" s="139" t="s">
        <v>405</v>
      </c>
      <c r="F62" s="139"/>
      <c r="G62" s="237"/>
      <c r="H62" s="236">
        <v>43781.375</v>
      </c>
      <c r="I62" s="186">
        <f>IFERROR(INDEX(RemainingOnBoard_RAW!V:V,MATCH('IMO _2020_Dont Edit'!D62,RemainingOnBoard_RAW!B:B,0))," ")</f>
        <v>97.5</v>
      </c>
      <c r="J62" s="193">
        <f>IFERROR(INDEX(RemainingOnBoard_RAW!W:W,MATCH('IMO _2020_Dont Edit'!D62,RemainingOnBoard_RAW!B:B,0)),"")</f>
        <v>0</v>
      </c>
      <c r="K62" s="193">
        <f>IFERROR(INDEX(RemainingOnBoard_RAW!X:X,MATCH('IMO _2020_Dont Edit'!D62,RemainingOnBoard_RAW!B:B,0)),"")</f>
        <v>0</v>
      </c>
      <c r="L62" s="193">
        <f>IFERROR(INDEX(RemainingOnBoard_RAW!Y:Y,MATCH('IMO _2020_Dont Edit'!D62,RemainingOnBoard_RAW!B:B,0)),"")</f>
        <v>138.69999999999999</v>
      </c>
      <c r="M62" s="193"/>
      <c r="N62" s="193">
        <f>IFERROR(INDEX(RemainingOnBoard_RAW!AJ:AJ,MATCH('IMO _2020_Dont Edit'!D62,RemainingOnBoard_RAW!B:B,0))," ")</f>
        <v>2487.3000000000002</v>
      </c>
      <c r="O62" s="193">
        <f>IFERROR(INDEX(RemainingOnBoard_RAW!AK:AK,MATCH('IMO _2020_Dont Edit'!D62,RemainingOnBoard_RAW!B:B,0))," ")</f>
        <v>0</v>
      </c>
      <c r="P62" s="193">
        <f>IFERROR(INDEX(RemainingOnBoard_RAW!AL:AL,MATCH('IMO _2020_Dont Edit'!D62,RemainingOnBoard_RAW!B:B,0))," ")</f>
        <v>0</v>
      </c>
      <c r="Q62" s="193">
        <f>IFERROR(INDEX(RemainingOnBoard_RAW!AM:AM,MATCH('IMO _2020_Dont Edit'!D62,RemainingOnBoard_RAW!B:B,0))," ")</f>
        <v>1537.1420000000001</v>
      </c>
      <c r="S62" s="195">
        <v>0.45</v>
      </c>
      <c r="T62" s="195">
        <v>0.05</v>
      </c>
      <c r="U62" s="195">
        <v>0.17499999999999999</v>
      </c>
      <c r="V62" s="195">
        <v>0.32500000000000001</v>
      </c>
      <c r="X62" s="196">
        <f>INDEX(Handy!T:T,MATCH('IMO _2020_Dont Edit'!E62,Handy!B:B,0))</f>
        <v>3.1</v>
      </c>
      <c r="Y62" s="196">
        <f>INDEX(Handy!U:U,MATCH('IMO _2020_Dont Edit'!E62,Handy!B:B,0))</f>
        <v>16.899999999999999</v>
      </c>
      <c r="Z62" s="196">
        <f>INDEX(Handy!V:V,MATCH('IMO _2020_Dont Edit'!E62,Handy!B:B,0))</f>
        <v>21.3</v>
      </c>
      <c r="AA62" s="196">
        <f>INDEX(Handy!W:W,MATCH('IMO _2020_Dont Edit'!E62,Handy!B:B,0))</f>
        <v>24</v>
      </c>
      <c r="AB62" s="196">
        <f t="shared" si="26"/>
        <v>13.767500000000002</v>
      </c>
      <c r="AC62" s="196">
        <f>IFERROR(INDEX('Monthly_Consumption _Trend'!R:R,MATCH('IMO _2020_Dont Edit'!D62,'Monthly_Consumption _Trend'!D:D,0))/30,"")</f>
        <v>9.2122222222222216</v>
      </c>
      <c r="AD62" s="196">
        <f t="shared" si="3"/>
        <v>9.2122222222222216</v>
      </c>
      <c r="AF62" s="197">
        <f t="shared" si="27"/>
        <v>0.61804841515916997</v>
      </c>
      <c r="AG62" s="197">
        <f t="shared" si="28"/>
        <v>0.38195158484083003</v>
      </c>
      <c r="AH62" s="197"/>
      <c r="AI62" s="197"/>
      <c r="AJ62" s="196">
        <f t="shared" si="4"/>
        <v>847.52444444444438</v>
      </c>
      <c r="AK62" s="196">
        <f t="shared" si="5"/>
        <v>561.94555555555553</v>
      </c>
      <c r="AL62" s="196">
        <f t="shared" si="6"/>
        <v>285.57888888888886</v>
      </c>
      <c r="AM62" s="196">
        <f t="shared" si="7"/>
        <v>138.18333333333334</v>
      </c>
      <c r="AN62" s="198">
        <v>3</v>
      </c>
      <c r="AO62" s="263" t="str">
        <f>INDEX([1]Handy!$D:$D,MATCH(E62,[1]Handy!$B:$B,0))</f>
        <v>3 pcs. 301,6/ 633,4/ 219,9</v>
      </c>
      <c r="AP62" s="263" t="str">
        <f>INDEX([1]Handy!$E:$E,MATCH(E62,[1]Handy!$B:$B,0))</f>
        <v>1 pc. 36,9</v>
      </c>
      <c r="AQ62" s="263" t="str">
        <f>INDEX([1]Handy!$F:$F,MATCH(E62,[1]Handy!$B:$B,0))</f>
        <v>1 pc. 41,1</v>
      </c>
      <c r="AR62" s="268">
        <f>INDEX([1]Handy!$J:$J,MATCH(E62,[1]Handy!$B:$B,0))</f>
        <v>0.9</v>
      </c>
      <c r="AT62" s="196">
        <f t="shared" si="8"/>
        <v>285.57888888888886</v>
      </c>
      <c r="AU62" s="196">
        <f t="shared" si="9"/>
        <v>184.24444444444444</v>
      </c>
      <c r="AV62" s="196">
        <f t="shared" si="10"/>
        <v>138.18333333333334</v>
      </c>
      <c r="AW62" s="199" t="s">
        <v>529</v>
      </c>
      <c r="AY62" s="199" t="str">
        <f t="shared" si="23"/>
        <v>Okay</v>
      </c>
      <c r="AZ62" s="199" t="str">
        <f t="shared" si="24"/>
        <v>Okay</v>
      </c>
      <c r="BA62" s="199" t="str">
        <f t="shared" si="25"/>
        <v>Okay</v>
      </c>
      <c r="BC62" s="191">
        <f t="shared" si="14"/>
        <v>0</v>
      </c>
      <c r="BD62" s="191">
        <f t="shared" si="15"/>
        <v>0</v>
      </c>
      <c r="BE62" s="191">
        <f t="shared" si="16"/>
        <v>0</v>
      </c>
      <c r="BF62" s="139" t="str">
        <f>IF(ISTEXT('IMO 2020_Operator''s Comment'!BF62),'IMO 2020_Operator''s Comment'!BF62,"")</f>
        <v>No tank cleaned, planned to make one ready soon for complient fuel</v>
      </c>
      <c r="BH62" s="245">
        <f>IF(ISNUMBER('IMO 2020_Operator''s Comment'!BH62),'IMO 2020_Operator''s Comment'!BH62,"")</f>
        <v>301.60000000000002</v>
      </c>
      <c r="BI62" s="245" t="str">
        <f>IF(ISTEXT('IMO 2020_Operator''s Comment'!BI62),'IMO 2020_Operator''s Comment'!BI62,"")</f>
        <v>Yes</v>
      </c>
      <c r="BJ62" s="245">
        <f>IF(ISNUMBER('IMO 2020_Operator''s Comment'!BJ62),'IMO 2020_Operator''s Comment'!BJ62,"")</f>
        <v>633.4</v>
      </c>
      <c r="BK62" s="245" t="str">
        <f>IF(ISTEXT('IMO 2020_Operator''s Comment'!BK62),'IMO 2020_Operator''s Comment'!BK62,"")</f>
        <v>Yes</v>
      </c>
      <c r="BL62" s="245">
        <f>IF(ISNUMBER('IMO 2020_Operator''s Comment'!BL62),'IMO 2020_Operator''s Comment'!BL62,"")</f>
        <v>219.9</v>
      </c>
      <c r="BM62" s="245" t="str">
        <f>IF(ISTEXT('IMO 2020_Operator''s Comment'!BM62),'IMO 2020_Operator''s Comment'!BM62,"")</f>
        <v>No</v>
      </c>
      <c r="BN62" s="245" t="str">
        <f>IF(ISNUMBER('IMO 2020_Operator''s Comment'!BN62),'IMO 2020_Operator''s Comment'!BN62,"")</f>
        <v/>
      </c>
      <c r="BO62" s="245" t="str">
        <f>IF(ISTEXT('IMO 2020_Operator''s Comment'!BO62),'IMO 2020_Operator''s Comment'!BO62,"")</f>
        <v/>
      </c>
      <c r="BP62" s="245" t="str">
        <f>IF(ISNUMBER('IMO 2020_Operator''s Comment'!BP62),'IMO 2020_Operator''s Comment'!BP62,"")</f>
        <v/>
      </c>
      <c r="BQ62" s="245" t="str">
        <f>IF(ISTEXT('IMO 2020_Operator''s Comment'!BQ62),'IMO 2020_Operator''s Comment'!BQ62,"")</f>
        <v/>
      </c>
      <c r="BR62" s="287"/>
      <c r="BS62" s="245">
        <f>IF(ISNUMBER('IMO 2020_Operator''s Comment'!BS62),'IMO 2020_Operator''s Comment'!BS62,"")</f>
        <v>36.9</v>
      </c>
      <c r="BT62" s="245" t="str">
        <f>IF(ISTEXT('IMO 2020_Operator''s Comment'!BT62),'IMO 2020_Operator''s Comment'!BT62,"")</f>
        <v>Yes</v>
      </c>
      <c r="BU62" s="245" t="str">
        <f>IF(ISNUMBER('IMO 2020_Operator''s Comment'!BU62),'IMO 2020_Operator''s Comment'!BU62,"")</f>
        <v/>
      </c>
      <c r="BV62" s="245" t="str">
        <f>IF(ISTEXT('IMO 2020_Operator''s Comment'!BV62),'IMO 2020_Operator''s Comment'!BV62,"")</f>
        <v/>
      </c>
      <c r="BX62" s="245">
        <f>IF(ISNUMBER('IMO 2020_Operator''s Comment'!BX62),'IMO 2020_Operator''s Comment'!BX62,"")</f>
        <v>41.1</v>
      </c>
      <c r="BY62" s="245" t="str">
        <f>IF(ISTEXT('IMO 2020_Operator''s Comment'!BY62),'IMO 2020_Operator''s Comment'!BY62,"")</f>
        <v>No</v>
      </c>
      <c r="BZ62" s="245" t="str">
        <f>IF(ISNUMBER('IMO 2020_Operator''s Comment'!BZ62),'IMO 2020_Operator''s Comment'!BZ62,"")</f>
        <v/>
      </c>
      <c r="CA62" s="245" t="str">
        <f>IF(ISTEXT('IMO 2020_Operator''s Comment'!CA62),'IMO 2020_Operator''s Comment'!CA62,"")</f>
        <v/>
      </c>
      <c r="CB62" s="245" t="str">
        <f>IF(ISNUMBER('IMO 2020_Operator''s Comment'!CB62),'IMO 2020_Operator''s Comment'!CB62,"")</f>
        <v/>
      </c>
      <c r="CC62" s="245" t="str">
        <f>IF(ISTEXT('IMO 2020_Operator''s Comment'!CC62),'IMO 2020_Operator''s Comment'!CC62,"")</f>
        <v/>
      </c>
    </row>
    <row r="63" spans="1:81" s="194" customFormat="1" ht="27" hidden="1" thickBot="1" x14ac:dyDescent="0.3">
      <c r="A63" s="247" t="str">
        <f>INDEX('[4]Handy -MR - LR2 Operators'!$H:$H,MATCH(E63,'[4]Handy -MR - LR2 Operators'!$B:$B,0))</f>
        <v>VBU</v>
      </c>
      <c r="B63" s="247" t="s">
        <v>393</v>
      </c>
      <c r="C63" s="98" t="s">
        <v>382</v>
      </c>
      <c r="D63" s="98">
        <v>9299458</v>
      </c>
      <c r="E63" s="139" t="s">
        <v>406</v>
      </c>
      <c r="F63" s="139"/>
      <c r="G63" s="237"/>
      <c r="H63" s="236">
        <v>43778.791666666664</v>
      </c>
      <c r="I63" s="186">
        <f>IFERROR(INDEX(RemainingOnBoard_RAW!V:V,MATCH('IMO _2020_Dont Edit'!D63,RemainingOnBoard_RAW!B:B,0))," ")</f>
        <v>64.78</v>
      </c>
      <c r="J63" s="193">
        <f>IFERROR(INDEX(RemainingOnBoard_RAW!W:W,MATCH('IMO _2020_Dont Edit'!D63,RemainingOnBoard_RAW!B:B,0)),"")</f>
        <v>0</v>
      </c>
      <c r="K63" s="193">
        <f>IFERROR(INDEX(RemainingOnBoard_RAW!X:X,MATCH('IMO _2020_Dont Edit'!D63,RemainingOnBoard_RAW!B:B,0)),"")</f>
        <v>0</v>
      </c>
      <c r="L63" s="193">
        <f>IFERROR(INDEX(RemainingOnBoard_RAW!Y:Y,MATCH('IMO _2020_Dont Edit'!D63,RemainingOnBoard_RAW!B:B,0)),"")</f>
        <v>219.7</v>
      </c>
      <c r="M63" s="193"/>
      <c r="N63" s="193">
        <f>IFERROR(INDEX(RemainingOnBoard_RAW!AJ:AJ,MATCH('IMO _2020_Dont Edit'!D63,RemainingOnBoard_RAW!B:B,0))," ")</f>
        <v>3638.89</v>
      </c>
      <c r="O63" s="193">
        <f>IFERROR(INDEX(RemainingOnBoard_RAW!AK:AK,MATCH('IMO _2020_Dont Edit'!D63,RemainingOnBoard_RAW!B:B,0))," ")</f>
        <v>0</v>
      </c>
      <c r="P63" s="193">
        <f>IFERROR(INDEX(RemainingOnBoard_RAW!AL:AL,MATCH('IMO _2020_Dont Edit'!D63,RemainingOnBoard_RAW!B:B,0))," ")</f>
        <v>0</v>
      </c>
      <c r="Q63" s="193">
        <f>IFERROR(INDEX(RemainingOnBoard_RAW!AM:AM,MATCH('IMO _2020_Dont Edit'!D63,RemainingOnBoard_RAW!B:B,0))," ")</f>
        <v>514.54</v>
      </c>
      <c r="S63" s="195">
        <v>0.45</v>
      </c>
      <c r="T63" s="195">
        <v>0.05</v>
      </c>
      <c r="U63" s="195">
        <v>0.17499999999999999</v>
      </c>
      <c r="V63" s="195">
        <v>0.32500000000000001</v>
      </c>
      <c r="X63" s="196">
        <f>INDEX(Handy!T:T,MATCH('IMO _2020_Dont Edit'!E63,Handy!B:B,0))</f>
        <v>3.1</v>
      </c>
      <c r="Y63" s="196">
        <f>INDEX(Handy!U:U,MATCH('IMO _2020_Dont Edit'!E63,Handy!B:B,0))</f>
        <v>13.6</v>
      </c>
      <c r="Z63" s="196">
        <f>INDEX(Handy!V:V,MATCH('IMO _2020_Dont Edit'!E63,Handy!B:B,0))</f>
        <v>18.7</v>
      </c>
      <c r="AA63" s="196">
        <f>INDEX(Handy!W:W,MATCH('IMO _2020_Dont Edit'!E63,Handy!B:B,0))</f>
        <v>21</v>
      </c>
      <c r="AB63" s="196">
        <f t="shared" si="26"/>
        <v>12.172499999999999</v>
      </c>
      <c r="AC63" s="196">
        <f>IFERROR(INDEX('Monthly_Consumption _Trend'!R:R,MATCH('IMO _2020_Dont Edit'!D63,'Monthly_Consumption _Trend'!D:D,0))/30,"")</f>
        <v>11.927033333333334</v>
      </c>
      <c r="AD63" s="196">
        <f t="shared" si="3"/>
        <v>11.927033333333334</v>
      </c>
      <c r="AF63" s="197">
        <f t="shared" si="27"/>
        <v>0.87611684800273504</v>
      </c>
      <c r="AG63" s="197">
        <f t="shared" si="28"/>
        <v>0.12388315199726496</v>
      </c>
      <c r="AH63" s="197"/>
      <c r="AI63" s="197"/>
      <c r="AJ63" s="196">
        <f t="shared" si="4"/>
        <v>1097.2870666666668</v>
      </c>
      <c r="AK63" s="196">
        <f t="shared" si="5"/>
        <v>727.54903333333334</v>
      </c>
      <c r="AL63" s="196">
        <f t="shared" si="6"/>
        <v>369.73803333333336</v>
      </c>
      <c r="AM63" s="196">
        <f t="shared" si="7"/>
        <v>178.90550000000002</v>
      </c>
      <c r="AN63" s="198">
        <v>3</v>
      </c>
      <c r="AO63" s="263" t="str">
        <f>INDEX([1]Handy!$D:$D,MATCH(E63,[1]Handy!$B:$B,0))</f>
        <v>3 pcs. 558,2/ 519,6/ 121,3/ 124,9</v>
      </c>
      <c r="AP63" s="263" t="str">
        <f>INDEX([1]Handy!$E:$E,MATCH(E63,[1]Handy!$B:$B,0))</f>
        <v>2 pcs. 38,7/ 38,7</v>
      </c>
      <c r="AQ63" s="263" t="str">
        <f>INDEX([1]Handy!$F:$F,MATCH(E63,[1]Handy!$B:$B,0))</f>
        <v>2 pcs. 38,7/ 38,7</v>
      </c>
      <c r="AR63" s="268">
        <f>INDEX([1]Handy!$J:$J,MATCH(E63,[1]Handy!$B:$B,0))</f>
        <v>0.9</v>
      </c>
      <c r="AT63" s="196">
        <f t="shared" si="8"/>
        <v>369.73803333333336</v>
      </c>
      <c r="AU63" s="196">
        <f t="shared" si="9"/>
        <v>238.54066666666668</v>
      </c>
      <c r="AV63" s="196">
        <f t="shared" si="10"/>
        <v>178.90550000000002</v>
      </c>
      <c r="AW63" s="199" t="s">
        <v>529</v>
      </c>
      <c r="AY63" s="199" t="str">
        <f t="shared" si="23"/>
        <v>Okay</v>
      </c>
      <c r="AZ63" s="199" t="str">
        <f t="shared" si="24"/>
        <v>Okay</v>
      </c>
      <c r="BA63" s="199" t="str">
        <f t="shared" si="25"/>
        <v>Okay</v>
      </c>
      <c r="BC63" s="191">
        <f t="shared" si="14"/>
        <v>0</v>
      </c>
      <c r="BD63" s="191">
        <f t="shared" si="15"/>
        <v>0</v>
      </c>
      <c r="BE63" s="191">
        <f t="shared" si="16"/>
        <v>0</v>
      </c>
      <c r="BF63" s="139" t="str">
        <f>IF(ISTEXT('IMO 2020_Operator''s Comment'!BF63),'IMO 2020_Operator''s Comment'!BF63,"")</f>
        <v>Vessel having ROB around 66 T nov First week / Chartering planning voy from Russia to china. Once fixed will supply HFO for her Voy. Vessel has one of the big HFO tank ready for receiving compliant fuel.</v>
      </c>
      <c r="BH63" s="245">
        <f>IF(ISNUMBER('IMO 2020_Operator''s Comment'!BH63),'IMO 2020_Operator''s Comment'!BH63,"")</f>
        <v>558.20000000000005</v>
      </c>
      <c r="BI63" s="245" t="str">
        <f>IF(ISTEXT('IMO 2020_Operator''s Comment'!BI63),'IMO 2020_Operator''s Comment'!BI63,"")</f>
        <v>No</v>
      </c>
      <c r="BJ63" s="245">
        <f>IF(ISNUMBER('IMO 2020_Operator''s Comment'!BJ63),'IMO 2020_Operator''s Comment'!BJ63,"")</f>
        <v>519.6</v>
      </c>
      <c r="BK63" s="245" t="str">
        <f>IF(ISTEXT('IMO 2020_Operator''s Comment'!BK63),'IMO 2020_Operator''s Comment'!BK63,"")</f>
        <v>No</v>
      </c>
      <c r="BL63" s="245">
        <f>IF(ISNUMBER('IMO 2020_Operator''s Comment'!BL63),'IMO 2020_Operator''s Comment'!BL63,"")</f>
        <v>121.3</v>
      </c>
      <c r="BM63" s="245" t="str">
        <f>IF(ISTEXT('IMO 2020_Operator''s Comment'!BM63),'IMO 2020_Operator''s Comment'!BM63,"")</f>
        <v>No</v>
      </c>
      <c r="BN63" s="245">
        <f>IF(ISNUMBER('IMO 2020_Operator''s Comment'!BN63),'IMO 2020_Operator''s Comment'!BN63,"")</f>
        <v>124.9</v>
      </c>
      <c r="BO63" s="245" t="str">
        <f>IF(ISTEXT('IMO 2020_Operator''s Comment'!BO63),'IMO 2020_Operator''s Comment'!BO63,"")</f>
        <v>Yes</v>
      </c>
      <c r="BP63" s="245" t="str">
        <f>IF(ISNUMBER('IMO 2020_Operator''s Comment'!BP63),'IMO 2020_Operator''s Comment'!BP63,"")</f>
        <v/>
      </c>
      <c r="BQ63" s="245" t="str">
        <f>IF(ISTEXT('IMO 2020_Operator''s Comment'!BQ63),'IMO 2020_Operator''s Comment'!BQ63,"")</f>
        <v/>
      </c>
      <c r="BR63" s="287"/>
      <c r="BS63" s="245">
        <f>IF(ISNUMBER('IMO 2020_Operator''s Comment'!BS63),'IMO 2020_Operator''s Comment'!BS63,"")</f>
        <v>38.700000000000003</v>
      </c>
      <c r="BT63" s="245" t="str">
        <f>IF(ISTEXT('IMO 2020_Operator''s Comment'!BT63),'IMO 2020_Operator''s Comment'!BT63,"")</f>
        <v>No</v>
      </c>
      <c r="BU63" s="245">
        <f>IF(ISNUMBER('IMO 2020_Operator''s Comment'!BU63),'IMO 2020_Operator''s Comment'!BU63,"")</f>
        <v>38.700000000000003</v>
      </c>
      <c r="BV63" s="245" t="str">
        <f>IF(ISTEXT('IMO 2020_Operator''s Comment'!BV63),'IMO 2020_Operator''s Comment'!BV63,"")</f>
        <v>Yes</v>
      </c>
      <c r="BX63" s="245">
        <f>IF(ISNUMBER('IMO 2020_Operator''s Comment'!BX63),'IMO 2020_Operator''s Comment'!BX63,"")</f>
        <v>38.700000000000003</v>
      </c>
      <c r="BY63" s="245" t="str">
        <f>IF(ISTEXT('IMO 2020_Operator''s Comment'!BY63),'IMO 2020_Operator''s Comment'!BY63,"")</f>
        <v>No</v>
      </c>
      <c r="BZ63" s="245">
        <f>IF(ISNUMBER('IMO 2020_Operator''s Comment'!BZ63),'IMO 2020_Operator''s Comment'!BZ63,"")</f>
        <v>38.700000000000003</v>
      </c>
      <c r="CA63" s="245" t="str">
        <f>IF(ISTEXT('IMO 2020_Operator''s Comment'!CA63),'IMO 2020_Operator''s Comment'!CA63,"")</f>
        <v>Yes</v>
      </c>
      <c r="CB63" s="245" t="str">
        <f>IF(ISNUMBER('IMO 2020_Operator''s Comment'!CB63),'IMO 2020_Operator''s Comment'!CB63,"")</f>
        <v/>
      </c>
      <c r="CC63" s="245" t="str">
        <f>IF(ISTEXT('IMO 2020_Operator''s Comment'!CC63),'IMO 2020_Operator''s Comment'!CC63,"")</f>
        <v/>
      </c>
    </row>
    <row r="64" spans="1:81" s="194" customFormat="1" ht="27" hidden="1" thickBot="1" x14ac:dyDescent="0.3">
      <c r="A64" s="247" t="str">
        <f>INDEX('[4]Handy -MR - LR2 Operators'!$H:$H,MATCH(E64,'[4]Handy -MR - LR2 Operators'!$B:$B,0))</f>
        <v>SJB</v>
      </c>
      <c r="B64" s="247" t="s">
        <v>393</v>
      </c>
      <c r="C64" s="98" t="s">
        <v>382</v>
      </c>
      <c r="D64" s="98">
        <v>9340594</v>
      </c>
      <c r="E64" s="139" t="s">
        <v>407</v>
      </c>
      <c r="F64" s="139"/>
      <c r="G64" s="237"/>
      <c r="H64" s="236">
        <v>43781.333333333336</v>
      </c>
      <c r="I64" s="186">
        <f>IFERROR(INDEX(RemainingOnBoard_RAW!V:V,MATCH('IMO _2020_Dont Edit'!D64,RemainingOnBoard_RAW!B:B,0))," ")</f>
        <v>91.3</v>
      </c>
      <c r="J64" s="193">
        <f>IFERROR(INDEX(RemainingOnBoard_RAW!W:W,MATCH('IMO _2020_Dont Edit'!D64,RemainingOnBoard_RAW!B:B,0)),"")</f>
        <v>0</v>
      </c>
      <c r="K64" s="193">
        <f>IFERROR(INDEX(RemainingOnBoard_RAW!X:X,MATCH('IMO _2020_Dont Edit'!D64,RemainingOnBoard_RAW!B:B,0)),"")</f>
        <v>0</v>
      </c>
      <c r="L64" s="193">
        <f>IFERROR(INDEX(RemainingOnBoard_RAW!Y:Y,MATCH('IMO _2020_Dont Edit'!D64,RemainingOnBoard_RAW!B:B,0)),"")</f>
        <v>126.7</v>
      </c>
      <c r="M64" s="193"/>
      <c r="N64" s="193">
        <f>IFERROR(INDEX(RemainingOnBoard_RAW!AJ:AJ,MATCH('IMO _2020_Dont Edit'!D64,RemainingOnBoard_RAW!B:B,0))," ")</f>
        <v>4474.67</v>
      </c>
      <c r="O64" s="193">
        <f>IFERROR(INDEX(RemainingOnBoard_RAW!AK:AK,MATCH('IMO _2020_Dont Edit'!D64,RemainingOnBoard_RAW!B:B,0))," ")</f>
        <v>7.84</v>
      </c>
      <c r="P64" s="193">
        <f>IFERROR(INDEX(RemainingOnBoard_RAW!AL:AL,MATCH('IMO _2020_Dont Edit'!D64,RemainingOnBoard_RAW!B:B,0))," ")</f>
        <v>0</v>
      </c>
      <c r="Q64" s="193">
        <f>IFERROR(INDEX(RemainingOnBoard_RAW!AM:AM,MATCH('IMO _2020_Dont Edit'!D64,RemainingOnBoard_RAW!B:B,0))," ")</f>
        <v>119.73</v>
      </c>
      <c r="S64" s="195">
        <v>0.45</v>
      </c>
      <c r="T64" s="195">
        <v>0.05</v>
      </c>
      <c r="U64" s="195">
        <v>0.17499999999999999</v>
      </c>
      <c r="V64" s="195">
        <v>0.32500000000000001</v>
      </c>
      <c r="X64" s="196">
        <f>INDEX(Handy!T:T,MATCH('IMO _2020_Dont Edit'!E64,Handy!B:B,0))</f>
        <v>3</v>
      </c>
      <c r="Y64" s="196">
        <f>INDEX(Handy!U:U,MATCH('IMO _2020_Dont Edit'!E64,Handy!B:B,0))</f>
        <v>13.5</v>
      </c>
      <c r="Z64" s="196">
        <f>INDEX(Handy!V:V,MATCH('IMO _2020_Dont Edit'!E64,Handy!B:B,0))</f>
        <v>20</v>
      </c>
      <c r="AA64" s="196">
        <f>INDEX(Handy!W:W,MATCH('IMO _2020_Dont Edit'!E64,Handy!B:B,0))</f>
        <v>22.6</v>
      </c>
      <c r="AB64" s="196">
        <f t="shared" si="26"/>
        <v>12.870000000000001</v>
      </c>
      <c r="AC64" s="196">
        <f>IFERROR(INDEX('Monthly_Consumption _Trend'!R:R,MATCH('IMO _2020_Dont Edit'!D64,'Monthly_Consumption _Trend'!D:D,0))/30,"")</f>
        <v>14.442566666666668</v>
      </c>
      <c r="AD64" s="196">
        <f t="shared" si="3"/>
        <v>12.870000000000001</v>
      </c>
      <c r="AF64" s="197">
        <f t="shared" si="27"/>
        <v>0.97228088930607715</v>
      </c>
      <c r="AG64" s="197">
        <f t="shared" si="28"/>
        <v>2.7719110693922855E-2</v>
      </c>
      <c r="AH64" s="197"/>
      <c r="AI64" s="197"/>
      <c r="AJ64" s="196">
        <f t="shared" si="4"/>
        <v>1184.0400000000002</v>
      </c>
      <c r="AK64" s="196">
        <f t="shared" si="5"/>
        <v>785.07</v>
      </c>
      <c r="AL64" s="196">
        <f t="shared" si="6"/>
        <v>398.97</v>
      </c>
      <c r="AM64" s="196">
        <f t="shared" si="7"/>
        <v>193.05</v>
      </c>
      <c r="AN64" s="198">
        <v>4</v>
      </c>
      <c r="AO64" s="263" t="str">
        <f>INDEX([1]Handy!$D:$D,MATCH(E64,[1]Handy!$B:$B,0))</f>
        <v>4 pcs. 558,2/ 519,6/ 121,3/ 124,9</v>
      </c>
      <c r="AP64" s="263" t="str">
        <f>INDEX([1]Handy!$E:$E,MATCH(E64,[1]Handy!$B:$B,0))</f>
        <v>2 pcs. 38,7/ 38,7</v>
      </c>
      <c r="AQ64" s="263" t="str">
        <f>INDEX([1]Handy!$F:$F,MATCH(E64,[1]Handy!$B:$B,0))</f>
        <v>2 pcs. 38,7/ 38,7</v>
      </c>
      <c r="AR64" s="268">
        <f>INDEX([1]Handy!$J:$J,MATCH(E64,[1]Handy!$B:$B,0))</f>
        <v>0.9</v>
      </c>
      <c r="AT64" s="196">
        <f t="shared" si="8"/>
        <v>398.97</v>
      </c>
      <c r="AU64" s="196">
        <f t="shared" si="9"/>
        <v>257.40000000000003</v>
      </c>
      <c r="AV64" s="196">
        <f t="shared" si="10"/>
        <v>193.05</v>
      </c>
      <c r="AW64" s="199" t="s">
        <v>529</v>
      </c>
      <c r="AY64" s="199" t="str">
        <f t="shared" si="23"/>
        <v>Okay</v>
      </c>
      <c r="AZ64" s="199" t="str">
        <f t="shared" si="24"/>
        <v>Okay</v>
      </c>
      <c r="BA64" s="199" t="str">
        <f t="shared" si="25"/>
        <v>Okay</v>
      </c>
      <c r="BC64" s="191">
        <f t="shared" si="14"/>
        <v>0</v>
      </c>
      <c r="BD64" s="191">
        <f t="shared" si="15"/>
        <v>0</v>
      </c>
      <c r="BE64" s="191">
        <f t="shared" si="16"/>
        <v>0</v>
      </c>
      <c r="BF64" s="139" t="str">
        <f>IF(ISTEXT('IMO 2020_Operator''s Comment'!BF64),'IMO 2020_Operator''s Comment'!BF64,"")</f>
        <v>Vessel is discharging in ports and next voyage not yet fixed.</v>
      </c>
      <c r="BH64" s="245">
        <f>IF(ISNUMBER('IMO 2020_Operator''s Comment'!BH64),'IMO 2020_Operator''s Comment'!BH64,"")</f>
        <v>558.20000000000005</v>
      </c>
      <c r="BI64" s="245" t="str">
        <f>IF(ISTEXT('IMO 2020_Operator''s Comment'!BI64),'IMO 2020_Operator''s Comment'!BI64,"")</f>
        <v>No</v>
      </c>
      <c r="BJ64" s="245">
        <f>IF(ISNUMBER('IMO 2020_Operator''s Comment'!BJ64),'IMO 2020_Operator''s Comment'!BJ64,"")</f>
        <v>519.6</v>
      </c>
      <c r="BK64" s="245" t="str">
        <f>IF(ISTEXT('IMO 2020_Operator''s Comment'!BK64),'IMO 2020_Operator''s Comment'!BK64,"")</f>
        <v>No</v>
      </c>
      <c r="BL64" s="245">
        <f>IF(ISNUMBER('IMO 2020_Operator''s Comment'!BL64),'IMO 2020_Operator''s Comment'!BL64,"")</f>
        <v>121.3</v>
      </c>
      <c r="BM64" s="245" t="str">
        <f>IF(ISTEXT('IMO 2020_Operator''s Comment'!BM64),'IMO 2020_Operator''s Comment'!BM64,"")</f>
        <v>No</v>
      </c>
      <c r="BN64" s="245">
        <f>IF(ISNUMBER('IMO 2020_Operator''s Comment'!BN64),'IMO 2020_Operator''s Comment'!BN64,"")</f>
        <v>124.9</v>
      </c>
      <c r="BO64" s="245" t="str">
        <f>IF(ISTEXT('IMO 2020_Operator''s Comment'!BO64),'IMO 2020_Operator''s Comment'!BO64,"")</f>
        <v>No</v>
      </c>
      <c r="BP64" s="245" t="str">
        <f>IF(ISNUMBER('IMO 2020_Operator''s Comment'!BP64),'IMO 2020_Operator''s Comment'!BP64,"")</f>
        <v/>
      </c>
      <c r="BQ64" s="245" t="str">
        <f>IF(ISTEXT('IMO 2020_Operator''s Comment'!BQ64),'IMO 2020_Operator''s Comment'!BQ64,"")</f>
        <v/>
      </c>
      <c r="BR64" s="287"/>
      <c r="BS64" s="245">
        <f>IF(ISNUMBER('IMO 2020_Operator''s Comment'!BS64),'IMO 2020_Operator''s Comment'!BS64,"")</f>
        <v>38.700000000000003</v>
      </c>
      <c r="BT64" s="245" t="str">
        <f>IF(ISTEXT('IMO 2020_Operator''s Comment'!BT64),'IMO 2020_Operator''s Comment'!BT64,"")</f>
        <v>No</v>
      </c>
      <c r="BU64" s="245">
        <f>IF(ISNUMBER('IMO 2020_Operator''s Comment'!BU64),'IMO 2020_Operator''s Comment'!BU64,"")</f>
        <v>38.700000000000003</v>
      </c>
      <c r="BV64" s="245" t="str">
        <f>IF(ISTEXT('IMO 2020_Operator''s Comment'!BV64),'IMO 2020_Operator''s Comment'!BV64,"")</f>
        <v>No</v>
      </c>
      <c r="BX64" s="245">
        <f>IF(ISNUMBER('IMO 2020_Operator''s Comment'!BX64),'IMO 2020_Operator''s Comment'!BX64,"")</f>
        <v>38.700000000000003</v>
      </c>
      <c r="BY64" s="245" t="str">
        <f>IF(ISTEXT('IMO 2020_Operator''s Comment'!BY64),'IMO 2020_Operator''s Comment'!BY64,"")</f>
        <v>No</v>
      </c>
      <c r="BZ64" s="245">
        <f>IF(ISNUMBER('IMO 2020_Operator''s Comment'!BZ64),'IMO 2020_Operator''s Comment'!BZ64,"")</f>
        <v>38.700000000000003</v>
      </c>
      <c r="CA64" s="245" t="str">
        <f>IF(ISTEXT('IMO 2020_Operator''s Comment'!CA64),'IMO 2020_Operator''s Comment'!CA64,"")</f>
        <v>No</v>
      </c>
      <c r="CB64" s="245" t="str">
        <f>IF(ISNUMBER('IMO 2020_Operator''s Comment'!CB64),'IMO 2020_Operator''s Comment'!CB64,"")</f>
        <v/>
      </c>
      <c r="CC64" s="245" t="str">
        <f>IF(ISTEXT('IMO 2020_Operator''s Comment'!CC64),'IMO 2020_Operator''s Comment'!CC64,"")</f>
        <v/>
      </c>
    </row>
    <row r="65" spans="1:81" s="194" customFormat="1" ht="27" hidden="1" thickBot="1" x14ac:dyDescent="0.3">
      <c r="A65" s="247" t="str">
        <f>INDEX('[4]Handy -MR - LR2 Operators'!$H:$H,MATCH(E65,'[4]Handy -MR - LR2 Operators'!$B:$B,0))</f>
        <v>SJB</v>
      </c>
      <c r="B65" s="247" t="s">
        <v>393</v>
      </c>
      <c r="C65" s="98" t="s">
        <v>382</v>
      </c>
      <c r="D65" s="98">
        <v>9299446</v>
      </c>
      <c r="E65" s="139" t="s">
        <v>408</v>
      </c>
      <c r="F65" s="139"/>
      <c r="G65" s="237"/>
      <c r="H65" s="236">
        <v>43780.25</v>
      </c>
      <c r="I65" s="186">
        <f>IFERROR(INDEX(RemainingOnBoard_RAW!V:V,MATCH('IMO _2020_Dont Edit'!D65,RemainingOnBoard_RAW!B:B,0))," ")</f>
        <v>310.64</v>
      </c>
      <c r="J65" s="193">
        <f>IFERROR(INDEX(RemainingOnBoard_RAW!W:W,MATCH('IMO _2020_Dont Edit'!D65,RemainingOnBoard_RAW!B:B,0)),"")</f>
        <v>0</v>
      </c>
      <c r="K65" s="193">
        <f>IFERROR(INDEX(RemainingOnBoard_RAW!X:X,MATCH('IMO _2020_Dont Edit'!D65,RemainingOnBoard_RAW!B:B,0)),"")</f>
        <v>0</v>
      </c>
      <c r="L65" s="193">
        <f>IFERROR(INDEX(RemainingOnBoard_RAW!Y:Y,MATCH('IMO _2020_Dont Edit'!D65,RemainingOnBoard_RAW!B:B,0)),"")</f>
        <v>130.29</v>
      </c>
      <c r="M65" s="193"/>
      <c r="N65" s="193">
        <f>IFERROR(INDEX(RemainingOnBoard_RAW!AJ:AJ,MATCH('IMO _2020_Dont Edit'!D65,RemainingOnBoard_RAW!B:B,0))," ")</f>
        <v>4667.9849999999997</v>
      </c>
      <c r="O65" s="193">
        <f>IFERROR(INDEX(RemainingOnBoard_RAW!AK:AK,MATCH('IMO _2020_Dont Edit'!D65,RemainingOnBoard_RAW!B:B,0))," ")</f>
        <v>0</v>
      </c>
      <c r="P65" s="193">
        <f>IFERROR(INDEX(RemainingOnBoard_RAW!AL:AL,MATCH('IMO _2020_Dont Edit'!D65,RemainingOnBoard_RAW!B:B,0))," ")</f>
        <v>0</v>
      </c>
      <c r="Q65" s="193">
        <f>IFERROR(INDEX(RemainingOnBoard_RAW!AM:AM,MATCH('IMO _2020_Dont Edit'!D65,RemainingOnBoard_RAW!B:B,0))," ")</f>
        <v>96.3599999999999</v>
      </c>
      <c r="S65" s="195">
        <v>0.45</v>
      </c>
      <c r="T65" s="195">
        <v>0.05</v>
      </c>
      <c r="U65" s="195">
        <v>0.17499999999999999</v>
      </c>
      <c r="V65" s="195">
        <v>0.32500000000000001</v>
      </c>
      <c r="X65" s="196">
        <f>INDEX(Handy!T:T,MATCH('IMO _2020_Dont Edit'!E65,Handy!B:B,0))</f>
        <v>3.3</v>
      </c>
      <c r="Y65" s="196">
        <f>INDEX(Handy!U:U,MATCH('IMO _2020_Dont Edit'!E65,Handy!B:B,0))</f>
        <v>13.9</v>
      </c>
      <c r="Z65" s="196">
        <f>INDEX(Handy!V:V,MATCH('IMO _2020_Dont Edit'!E65,Handy!B:B,0))</f>
        <v>18.899999999999999</v>
      </c>
      <c r="AA65" s="196">
        <f>INDEX(Handy!W:W,MATCH('IMO _2020_Dont Edit'!E65,Handy!B:B,0))</f>
        <v>21.4</v>
      </c>
      <c r="AB65" s="196">
        <f t="shared" si="26"/>
        <v>12.442499999999999</v>
      </c>
      <c r="AC65" s="196">
        <f>IFERROR(INDEX('Monthly_Consumption _Trend'!R:R,MATCH('IMO _2020_Dont Edit'!D65,'Monthly_Consumption _Trend'!D:D,0))/30,"")</f>
        <v>14.902616666666665</v>
      </c>
      <c r="AD65" s="196">
        <f t="shared" si="3"/>
        <v>12.442499999999999</v>
      </c>
      <c r="AF65" s="197">
        <f t="shared" si="27"/>
        <v>0.97977476442197198</v>
      </c>
      <c r="AG65" s="197">
        <f t="shared" si="28"/>
        <v>2.0225235578028022E-2</v>
      </c>
      <c r="AH65" s="197"/>
      <c r="AI65" s="197"/>
      <c r="AJ65" s="196">
        <f t="shared" si="4"/>
        <v>1144.7099999999998</v>
      </c>
      <c r="AK65" s="196">
        <f t="shared" si="5"/>
        <v>758.99249999999995</v>
      </c>
      <c r="AL65" s="196">
        <f t="shared" si="6"/>
        <v>385.71749999999997</v>
      </c>
      <c r="AM65" s="196">
        <f t="shared" si="7"/>
        <v>186.63749999999999</v>
      </c>
      <c r="AN65" s="198">
        <v>4</v>
      </c>
      <c r="AO65" s="263" t="str">
        <f>INDEX([1]Handy!$D:$D,MATCH(E65,[1]Handy!$B:$B,0))</f>
        <v>4 pcs. 558,2/ 519,6/ 121,3/ 124,9</v>
      </c>
      <c r="AP65" s="263" t="str">
        <f>INDEX([1]Handy!$E:$E,MATCH(E65,[1]Handy!$B:$B,0))</f>
        <v>2 pcs. 34.0/ 38,7</v>
      </c>
      <c r="AQ65" s="263" t="str">
        <f>INDEX([1]Handy!$F:$F,MATCH(E65,[1]Handy!$B:$B,0))</f>
        <v>2 pcs. 38,7/ 38,7</v>
      </c>
      <c r="AR65" s="268">
        <f>INDEX([1]Handy!$J:$J,MATCH(E65,[1]Handy!$B:$B,0))</f>
        <v>0.9</v>
      </c>
      <c r="AT65" s="196">
        <f t="shared" si="8"/>
        <v>385.71749999999997</v>
      </c>
      <c r="AU65" s="196">
        <f t="shared" si="9"/>
        <v>248.84999999999997</v>
      </c>
      <c r="AV65" s="196">
        <f t="shared" si="10"/>
        <v>186.63749999999999</v>
      </c>
      <c r="AW65" s="199" t="s">
        <v>529</v>
      </c>
      <c r="AY65" s="199" t="str">
        <f t="shared" si="23"/>
        <v>Okay</v>
      </c>
      <c r="AZ65" s="199" t="str">
        <f t="shared" si="24"/>
        <v>High Stock</v>
      </c>
      <c r="BA65" s="199" t="str">
        <f t="shared" si="25"/>
        <v>High Stock</v>
      </c>
      <c r="BC65" s="191">
        <f t="shared" si="14"/>
        <v>0</v>
      </c>
      <c r="BD65" s="191">
        <f t="shared" si="15"/>
        <v>61.79000000000002</v>
      </c>
      <c r="BE65" s="191">
        <f t="shared" si="16"/>
        <v>124.0025</v>
      </c>
      <c r="BF65" s="139" t="str">
        <f>IF(ISTEXT('IMO 2020_Operator''s Comment'!BF65),'IMO 2020_Operator''s Comment'!BF65,"")</f>
        <v>She is fixed for a long Voyage Taman - Taichung</v>
      </c>
      <c r="BH65" s="245">
        <f>IF(ISNUMBER('IMO 2020_Operator''s Comment'!BH65),'IMO 2020_Operator''s Comment'!BH65,"")</f>
        <v>558.20000000000005</v>
      </c>
      <c r="BI65" s="245" t="str">
        <f>IF(ISTEXT('IMO 2020_Operator''s Comment'!BI65),'IMO 2020_Operator''s Comment'!BI65,"")</f>
        <v>No</v>
      </c>
      <c r="BJ65" s="245">
        <f>IF(ISNUMBER('IMO 2020_Operator''s Comment'!BJ65),'IMO 2020_Operator''s Comment'!BJ65,"")</f>
        <v>519.6</v>
      </c>
      <c r="BK65" s="245" t="str">
        <f>IF(ISTEXT('IMO 2020_Operator''s Comment'!BK65),'IMO 2020_Operator''s Comment'!BK65,"")</f>
        <v>No</v>
      </c>
      <c r="BL65" s="245">
        <f>IF(ISNUMBER('IMO 2020_Operator''s Comment'!BL65),'IMO 2020_Operator''s Comment'!BL65,"")</f>
        <v>121.3</v>
      </c>
      <c r="BM65" s="245" t="str">
        <f>IF(ISTEXT('IMO 2020_Operator''s Comment'!BM65),'IMO 2020_Operator''s Comment'!BM65,"")</f>
        <v>No</v>
      </c>
      <c r="BN65" s="245">
        <f>IF(ISNUMBER('IMO 2020_Operator''s Comment'!BN65),'IMO 2020_Operator''s Comment'!BN65,"")</f>
        <v>124.9</v>
      </c>
      <c r="BO65" s="245" t="str">
        <f>IF(ISTEXT('IMO 2020_Operator''s Comment'!BO65),'IMO 2020_Operator''s Comment'!BO65,"")</f>
        <v>No</v>
      </c>
      <c r="BP65" s="245" t="str">
        <f>IF(ISNUMBER('IMO 2020_Operator''s Comment'!BP65),'IMO 2020_Operator''s Comment'!BP65,"")</f>
        <v/>
      </c>
      <c r="BQ65" s="245" t="str">
        <f>IF(ISTEXT('IMO 2020_Operator''s Comment'!BQ65),'IMO 2020_Operator''s Comment'!BQ65,"")</f>
        <v/>
      </c>
      <c r="BR65" s="287"/>
      <c r="BS65" s="245">
        <f>IF(ISNUMBER('IMO 2020_Operator''s Comment'!BS65),'IMO 2020_Operator''s Comment'!BS65,"")</f>
        <v>34</v>
      </c>
      <c r="BT65" s="245" t="str">
        <f>IF(ISTEXT('IMO 2020_Operator''s Comment'!BT65),'IMO 2020_Operator''s Comment'!BT65,"")</f>
        <v>No</v>
      </c>
      <c r="BU65" s="245">
        <f>IF(ISNUMBER('IMO 2020_Operator''s Comment'!BU65),'IMO 2020_Operator''s Comment'!BU65,"")</f>
        <v>38.700000000000003</v>
      </c>
      <c r="BV65" s="245" t="str">
        <f>IF(ISTEXT('IMO 2020_Operator''s Comment'!BV65),'IMO 2020_Operator''s Comment'!BV65,"")</f>
        <v>Yes</v>
      </c>
      <c r="BX65" s="245">
        <f>IF(ISNUMBER('IMO 2020_Operator''s Comment'!BX65),'IMO 2020_Operator''s Comment'!BX65,"")</f>
        <v>38.700000000000003</v>
      </c>
      <c r="BY65" s="245" t="str">
        <f>IF(ISTEXT('IMO 2020_Operator''s Comment'!BY65),'IMO 2020_Operator''s Comment'!BY65,"")</f>
        <v>No</v>
      </c>
      <c r="BZ65" s="245">
        <f>IF(ISNUMBER('IMO 2020_Operator''s Comment'!BZ65),'IMO 2020_Operator''s Comment'!BZ65,"")</f>
        <v>38.700000000000003</v>
      </c>
      <c r="CA65" s="245" t="str">
        <f>IF(ISTEXT('IMO 2020_Operator''s Comment'!CA65),'IMO 2020_Operator''s Comment'!CA65,"")</f>
        <v>Yes</v>
      </c>
      <c r="CB65" s="245" t="str">
        <f>IF(ISNUMBER('IMO 2020_Operator''s Comment'!CB65),'IMO 2020_Operator''s Comment'!CB65,"")</f>
        <v/>
      </c>
      <c r="CC65" s="245" t="str">
        <f>IF(ISTEXT('IMO 2020_Operator''s Comment'!CC65),'IMO 2020_Operator''s Comment'!CC65,"")</f>
        <v/>
      </c>
    </row>
    <row r="66" spans="1:81" s="194" customFormat="1" ht="27" hidden="1" thickBot="1" x14ac:dyDescent="0.3">
      <c r="A66" s="247" t="str">
        <f>INDEX('[4]Handy -MR - LR2 Operators'!$H:$H,MATCH(E66,'[4]Handy -MR - LR2 Operators'!$B:$B,0))</f>
        <v>SJB</v>
      </c>
      <c r="B66" s="247" t="s">
        <v>393</v>
      </c>
      <c r="C66" s="98" t="s">
        <v>382</v>
      </c>
      <c r="D66" s="98">
        <v>9299422</v>
      </c>
      <c r="E66" s="139" t="s">
        <v>409</v>
      </c>
      <c r="F66" s="139"/>
      <c r="G66" s="237"/>
      <c r="H66" s="236">
        <v>43781.208333333336</v>
      </c>
      <c r="I66" s="186">
        <f>IFERROR(INDEX(RemainingOnBoard_RAW!V:V,MATCH('IMO _2020_Dont Edit'!D66,RemainingOnBoard_RAW!B:B,0))," ")</f>
        <v>439.43</v>
      </c>
      <c r="J66" s="193">
        <f>IFERROR(INDEX(RemainingOnBoard_RAW!W:W,MATCH('IMO _2020_Dont Edit'!D66,RemainingOnBoard_RAW!B:B,0)),"")</f>
        <v>0</v>
      </c>
      <c r="K66" s="193">
        <f>IFERROR(INDEX(RemainingOnBoard_RAW!X:X,MATCH('IMO _2020_Dont Edit'!D66,RemainingOnBoard_RAW!B:B,0)),"")</f>
        <v>0</v>
      </c>
      <c r="L66" s="193">
        <f>IFERROR(INDEX(RemainingOnBoard_RAW!Y:Y,MATCH('IMO _2020_Dont Edit'!D66,RemainingOnBoard_RAW!B:B,0)),"")</f>
        <v>82</v>
      </c>
      <c r="M66" s="193"/>
      <c r="N66" s="193">
        <f>IFERROR(INDEX(RemainingOnBoard_RAW!AJ:AJ,MATCH('IMO _2020_Dont Edit'!D66,RemainingOnBoard_RAW!B:B,0))," ")</f>
        <v>4188.57</v>
      </c>
      <c r="O66" s="193">
        <f>IFERROR(INDEX(RemainingOnBoard_RAW!AK:AK,MATCH('IMO _2020_Dont Edit'!D66,RemainingOnBoard_RAW!B:B,0))," ")</f>
        <v>23</v>
      </c>
      <c r="P66" s="193">
        <f>IFERROR(INDEX(RemainingOnBoard_RAW!AL:AL,MATCH('IMO _2020_Dont Edit'!D66,RemainingOnBoard_RAW!B:B,0))," ")</f>
        <v>0</v>
      </c>
      <c r="Q66" s="193">
        <f>IFERROR(INDEX(RemainingOnBoard_RAW!AM:AM,MATCH('IMO _2020_Dont Edit'!D66,RemainingOnBoard_RAW!B:B,0))," ")</f>
        <v>165.024</v>
      </c>
      <c r="S66" s="195">
        <v>0.45</v>
      </c>
      <c r="T66" s="195">
        <v>0.05</v>
      </c>
      <c r="U66" s="195">
        <v>0.17499999999999999</v>
      </c>
      <c r="V66" s="195">
        <v>0.32500000000000001</v>
      </c>
      <c r="X66" s="196">
        <f>INDEX(Handy!T:T,MATCH('IMO _2020_Dont Edit'!E66,Handy!B:B,0))</f>
        <v>3.1</v>
      </c>
      <c r="Y66" s="196">
        <f>INDEX(Handy!U:U,MATCH('IMO _2020_Dont Edit'!E66,Handy!B:B,0))</f>
        <v>13.6</v>
      </c>
      <c r="Z66" s="196">
        <f>INDEX(Handy!V:V,MATCH('IMO _2020_Dont Edit'!E66,Handy!B:B,0))</f>
        <v>19.8</v>
      </c>
      <c r="AA66" s="196">
        <f>INDEX(Handy!W:W,MATCH('IMO _2020_Dont Edit'!E66,Handy!B:B,0))</f>
        <v>22.3</v>
      </c>
      <c r="AB66" s="196">
        <f t="shared" si="26"/>
        <v>12.787500000000001</v>
      </c>
      <c r="AC66" s="196">
        <f>IFERROR(INDEX('Monthly_Consumption _Trend'!R:R,MATCH('IMO _2020_Dont Edit'!D66,'Monthly_Consumption _Trend'!D:D,0))/30,"")</f>
        <v>13.475199999999999</v>
      </c>
      <c r="AD66" s="196">
        <f t="shared" si="3"/>
        <v>12.787500000000001</v>
      </c>
      <c r="AF66" s="197">
        <f t="shared" si="27"/>
        <v>0.95703873834310416</v>
      </c>
      <c r="AG66" s="197">
        <f t="shared" si="28"/>
        <v>4.2961261656895844E-2</v>
      </c>
      <c r="AH66" s="197"/>
      <c r="AI66" s="197"/>
      <c r="AJ66" s="196">
        <f t="shared" si="4"/>
        <v>1176.45</v>
      </c>
      <c r="AK66" s="196">
        <f t="shared" si="5"/>
        <v>780.03750000000014</v>
      </c>
      <c r="AL66" s="196">
        <f t="shared" si="6"/>
        <v>396.41250000000002</v>
      </c>
      <c r="AM66" s="196">
        <f t="shared" si="7"/>
        <v>191.81250000000003</v>
      </c>
      <c r="AN66" s="198">
        <v>4</v>
      </c>
      <c r="AO66" s="263" t="str">
        <f>INDEX([1]Handy!$D:$D,MATCH(E66,[1]Handy!$B:$B,0))</f>
        <v>4 pcs. 558,2/ 519,6/ 121,3/ 124,9</v>
      </c>
      <c r="AP66" s="263" t="str">
        <f>INDEX([1]Handy!$E:$E,MATCH(E66,[1]Handy!$B:$B,0))</f>
        <v>2 pcs. 38,7/ 38,7</v>
      </c>
      <c r="AQ66" s="263" t="str">
        <f>INDEX([1]Handy!$F:$F,MATCH(E66,[1]Handy!$B:$B,0))</f>
        <v>2 pcs. 38,7/ 38,7</v>
      </c>
      <c r="AR66" s="268">
        <f>INDEX([1]Handy!$J:$J,MATCH(E66,[1]Handy!$B:$B,0))</f>
        <v>0.9</v>
      </c>
      <c r="AT66" s="196">
        <f t="shared" si="8"/>
        <v>396.41250000000002</v>
      </c>
      <c r="AU66" s="196">
        <f t="shared" si="9"/>
        <v>255.75000000000003</v>
      </c>
      <c r="AV66" s="196">
        <f t="shared" si="10"/>
        <v>191.81250000000003</v>
      </c>
      <c r="AW66" s="199" t="s">
        <v>529</v>
      </c>
      <c r="AY66" s="199" t="str">
        <f t="shared" si="23"/>
        <v>High Stock</v>
      </c>
      <c r="AZ66" s="199" t="str">
        <f t="shared" si="24"/>
        <v>High Stock</v>
      </c>
      <c r="BA66" s="199" t="str">
        <f t="shared" si="25"/>
        <v>High Stock</v>
      </c>
      <c r="BC66" s="191">
        <f t="shared" si="14"/>
        <v>43.017499999999984</v>
      </c>
      <c r="BD66" s="191">
        <f t="shared" si="15"/>
        <v>183.67999999999998</v>
      </c>
      <c r="BE66" s="191">
        <f t="shared" si="16"/>
        <v>247.61749999999998</v>
      </c>
      <c r="BF66" s="139" t="str">
        <f>IF(ISTEXT('IMO 2020_Operator''s Comment'!BF66),'IMO 2020_Operator''s Comment'!BF66,"")</f>
        <v xml:space="preserve">Vessel lifted bunker at Taman 0.9%S at lower price (USD 260). She is proceeding to Vung Tau where her ROB would be 450MT. Her next voyage Indonesia - Med is already fixed. </v>
      </c>
      <c r="BH66" s="245">
        <f>IF(ISNUMBER('IMO 2020_Operator''s Comment'!BH66),'IMO 2020_Operator''s Comment'!BH66,"")</f>
        <v>558.20000000000005</v>
      </c>
      <c r="BI66" s="245" t="str">
        <f>IF(ISTEXT('IMO 2020_Operator''s Comment'!BI66),'IMO 2020_Operator''s Comment'!BI66,"")</f>
        <v>No</v>
      </c>
      <c r="BJ66" s="245">
        <f>IF(ISNUMBER('IMO 2020_Operator''s Comment'!BJ66),'IMO 2020_Operator''s Comment'!BJ66,"")</f>
        <v>519.6</v>
      </c>
      <c r="BK66" s="245" t="str">
        <f>IF(ISTEXT('IMO 2020_Operator''s Comment'!BK66),'IMO 2020_Operator''s Comment'!BK66,"")</f>
        <v>No</v>
      </c>
      <c r="BL66" s="245">
        <f>IF(ISNUMBER('IMO 2020_Operator''s Comment'!BL66),'IMO 2020_Operator''s Comment'!BL66,"")</f>
        <v>121.3</v>
      </c>
      <c r="BM66" s="245" t="str">
        <f>IF(ISTEXT('IMO 2020_Operator''s Comment'!BM66),'IMO 2020_Operator''s Comment'!BM66,"")</f>
        <v>No</v>
      </c>
      <c r="BN66" s="245">
        <f>IF(ISNUMBER('IMO 2020_Operator''s Comment'!BN66),'IMO 2020_Operator''s Comment'!BN66,"")</f>
        <v>124.9</v>
      </c>
      <c r="BO66" s="245" t="str">
        <f>IF(ISTEXT('IMO 2020_Operator''s Comment'!BO66),'IMO 2020_Operator''s Comment'!BO66,"")</f>
        <v>No</v>
      </c>
      <c r="BP66" s="245" t="str">
        <f>IF(ISNUMBER('IMO 2020_Operator''s Comment'!BP66),'IMO 2020_Operator''s Comment'!BP66,"")</f>
        <v/>
      </c>
      <c r="BQ66" s="245" t="str">
        <f>IF(ISTEXT('IMO 2020_Operator''s Comment'!BQ66),'IMO 2020_Operator''s Comment'!BQ66,"")</f>
        <v/>
      </c>
      <c r="BR66" s="287"/>
      <c r="BS66" s="245">
        <f>IF(ISNUMBER('IMO 2020_Operator''s Comment'!BS66),'IMO 2020_Operator''s Comment'!BS66,"")</f>
        <v>38.700000000000003</v>
      </c>
      <c r="BT66" s="245" t="str">
        <f>IF(ISTEXT('IMO 2020_Operator''s Comment'!BT66),'IMO 2020_Operator''s Comment'!BT66,"")</f>
        <v>No</v>
      </c>
      <c r="BU66" s="245">
        <f>IF(ISNUMBER('IMO 2020_Operator''s Comment'!BU66),'IMO 2020_Operator''s Comment'!BU66,"")</f>
        <v>38.700000000000003</v>
      </c>
      <c r="BV66" s="245" t="str">
        <f>IF(ISTEXT('IMO 2020_Operator''s Comment'!BV66),'IMO 2020_Operator''s Comment'!BV66,"")</f>
        <v>No</v>
      </c>
      <c r="BX66" s="245">
        <f>IF(ISNUMBER('IMO 2020_Operator''s Comment'!BX66),'IMO 2020_Operator''s Comment'!BX66,"")</f>
        <v>38.700000000000003</v>
      </c>
      <c r="BY66" s="245" t="str">
        <f>IF(ISTEXT('IMO 2020_Operator''s Comment'!BY66),'IMO 2020_Operator''s Comment'!BY66,"")</f>
        <v>No</v>
      </c>
      <c r="BZ66" s="245">
        <f>IF(ISNUMBER('IMO 2020_Operator''s Comment'!BZ66),'IMO 2020_Operator''s Comment'!BZ66,"")</f>
        <v>38.700000000000003</v>
      </c>
      <c r="CA66" s="245" t="str">
        <f>IF(ISTEXT('IMO 2020_Operator''s Comment'!CA66),'IMO 2020_Operator''s Comment'!CA66,"")</f>
        <v>No</v>
      </c>
      <c r="CB66" s="245" t="str">
        <f>IF(ISNUMBER('IMO 2020_Operator''s Comment'!CB66),'IMO 2020_Operator''s Comment'!CB66,"")</f>
        <v/>
      </c>
      <c r="CC66" s="245" t="str">
        <f>IF(ISTEXT('IMO 2020_Operator''s Comment'!CC66),'IMO 2020_Operator''s Comment'!CC66,"")</f>
        <v/>
      </c>
    </row>
    <row r="67" spans="1:81" s="194" customFormat="1" ht="27" hidden="1" thickBot="1" x14ac:dyDescent="0.3">
      <c r="A67" s="247" t="str">
        <f>INDEX('[4]Handy -MR - LR2 Operators'!$H:$H,MATCH(E67,'[4]Handy -MR - LR2 Operators'!$B:$B,0))</f>
        <v>MVK</v>
      </c>
      <c r="B67" s="247" t="s">
        <v>393</v>
      </c>
      <c r="C67" s="98" t="s">
        <v>382</v>
      </c>
      <c r="D67" s="98">
        <v>9341445</v>
      </c>
      <c r="E67" s="139" t="s">
        <v>410</v>
      </c>
      <c r="F67" s="139"/>
      <c r="G67" s="237"/>
      <c r="H67" s="236">
        <v>43780.25</v>
      </c>
      <c r="I67" s="186">
        <f>IFERROR(INDEX(RemainingOnBoard_RAW!V:V,MATCH('IMO _2020_Dont Edit'!D67,RemainingOnBoard_RAW!B:B,0))," ")</f>
        <v>510.52</v>
      </c>
      <c r="J67" s="193">
        <f>IFERROR(INDEX(RemainingOnBoard_RAW!W:W,MATCH('IMO _2020_Dont Edit'!D67,RemainingOnBoard_RAW!B:B,0)),"")</f>
        <v>0</v>
      </c>
      <c r="K67" s="193">
        <f>IFERROR(INDEX(RemainingOnBoard_RAW!X:X,MATCH('IMO _2020_Dont Edit'!D67,RemainingOnBoard_RAW!B:B,0)),"")</f>
        <v>0</v>
      </c>
      <c r="L67" s="193">
        <f>IFERROR(INDEX(RemainingOnBoard_RAW!Y:Y,MATCH('IMO _2020_Dont Edit'!D67,RemainingOnBoard_RAW!B:B,0)),"")</f>
        <v>88.02</v>
      </c>
      <c r="M67" s="193"/>
      <c r="N67" s="193">
        <f>IFERROR(INDEX(RemainingOnBoard_RAW!AJ:AJ,MATCH('IMO _2020_Dont Edit'!D67,RemainingOnBoard_RAW!B:B,0))," ")</f>
        <v>4183.32</v>
      </c>
      <c r="O67" s="193">
        <f>IFERROR(INDEX(RemainingOnBoard_RAW!AK:AK,MATCH('IMO _2020_Dont Edit'!D67,RemainingOnBoard_RAW!B:B,0))," ")</f>
        <v>0</v>
      </c>
      <c r="P67" s="193">
        <f>IFERROR(INDEX(RemainingOnBoard_RAW!AL:AL,MATCH('IMO _2020_Dont Edit'!D67,RemainingOnBoard_RAW!B:B,0))," ")</f>
        <v>0</v>
      </c>
      <c r="Q67" s="193">
        <f>IFERROR(INDEX(RemainingOnBoard_RAW!AM:AM,MATCH('IMO _2020_Dont Edit'!D67,RemainingOnBoard_RAW!B:B,0))," ")</f>
        <v>478.1</v>
      </c>
      <c r="S67" s="195">
        <v>0.45</v>
      </c>
      <c r="T67" s="195">
        <v>0.05</v>
      </c>
      <c r="U67" s="195">
        <v>0.17499999999999999</v>
      </c>
      <c r="V67" s="195">
        <v>0.32500000000000001</v>
      </c>
      <c r="X67" s="196">
        <f>INDEX(Handy!T:T,MATCH('IMO _2020_Dont Edit'!E67,Handy!B:B,0))</f>
        <v>3.4</v>
      </c>
      <c r="Y67" s="196">
        <f>INDEX(Handy!U:U,MATCH('IMO _2020_Dont Edit'!E67,Handy!B:B,0))</f>
        <v>14</v>
      </c>
      <c r="Z67" s="196">
        <f>INDEX(Handy!V:V,MATCH('IMO _2020_Dont Edit'!E67,Handy!B:B,0))</f>
        <v>18.2</v>
      </c>
      <c r="AA67" s="196">
        <f>INDEX(Handy!W:W,MATCH('IMO _2020_Dont Edit'!E67,Handy!B:B,0))</f>
        <v>20.5</v>
      </c>
      <c r="AB67" s="196">
        <f t="shared" ref="AB67:AB105" si="31">IFERROR(SUMPRODUCT(S67:V67,X67:AA67),"")</f>
        <v>12.077500000000001</v>
      </c>
      <c r="AC67" s="196">
        <f>IFERROR(INDEX('Monthly_Consumption _Trend'!R:R,MATCH('IMO _2020_Dont Edit'!D67,'Monthly_Consumption _Trend'!D:D,0))/30,"")</f>
        <v>13.522833333333333</v>
      </c>
      <c r="AD67" s="196">
        <f t="shared" si="3"/>
        <v>12.077500000000001</v>
      </c>
      <c r="AF67" s="197">
        <f t="shared" ref="AF67:AF105" si="32">IFERROR(N67/SUM(N67:Q67), "")</f>
        <v>0.89743468728413223</v>
      </c>
      <c r="AG67" s="197">
        <f t="shared" ref="AG67:AG105" si="33">IFERROR(1-AF67,"")</f>
        <v>0.10256531271586777</v>
      </c>
      <c r="AH67" s="197"/>
      <c r="AI67" s="197"/>
      <c r="AJ67" s="196">
        <f t="shared" si="4"/>
        <v>1111.1300000000001</v>
      </c>
      <c r="AK67" s="196">
        <f t="shared" si="5"/>
        <v>736.72750000000008</v>
      </c>
      <c r="AL67" s="196">
        <f t="shared" si="6"/>
        <v>374.40250000000003</v>
      </c>
      <c r="AM67" s="196">
        <f t="shared" si="7"/>
        <v>181.16250000000002</v>
      </c>
      <c r="AN67" s="198">
        <v>4</v>
      </c>
      <c r="AO67" s="263" t="str">
        <f>INDEX([1]Handy!$D:$D,MATCH(E67,[1]Handy!$B:$B,0))</f>
        <v>4 pcs. 558,2/ 519,6/ 121,3/ 124,9</v>
      </c>
      <c r="AP67" s="263" t="str">
        <f>INDEX([1]Handy!$E:$E,MATCH(E67,[1]Handy!$B:$B,0))</f>
        <v>2 pcs. 38,7/ 38,7</v>
      </c>
      <c r="AQ67" s="263" t="str">
        <f>INDEX([1]Handy!$F:$F,MATCH(E67,[1]Handy!$B:$B,0))</f>
        <v>2 pcs. 38,7/ 38,7</v>
      </c>
      <c r="AR67" s="268">
        <f>INDEX([1]Handy!$J:$J,MATCH(E67,[1]Handy!$B:$B,0))</f>
        <v>0.9</v>
      </c>
      <c r="AT67" s="196">
        <f t="shared" si="8"/>
        <v>374.40250000000003</v>
      </c>
      <c r="AU67" s="196">
        <f t="shared" si="9"/>
        <v>241.55</v>
      </c>
      <c r="AV67" s="196">
        <f t="shared" si="10"/>
        <v>181.16250000000002</v>
      </c>
      <c r="AW67" s="199" t="s">
        <v>529</v>
      </c>
      <c r="AY67" s="199" t="str">
        <f t="shared" si="23"/>
        <v>High Stock</v>
      </c>
      <c r="AZ67" s="199" t="str">
        <f t="shared" si="24"/>
        <v>High Stock</v>
      </c>
      <c r="BA67" s="199" t="str">
        <f t="shared" si="25"/>
        <v>High Stock</v>
      </c>
      <c r="BC67" s="191">
        <f t="shared" si="14"/>
        <v>136.11749999999995</v>
      </c>
      <c r="BD67" s="191">
        <f t="shared" si="15"/>
        <v>268.96999999999997</v>
      </c>
      <c r="BE67" s="191">
        <f t="shared" si="16"/>
        <v>329.35749999999996</v>
      </c>
      <c r="BF67" s="139" t="str">
        <f>IF(ISTEXT('IMO 2020_Operator''s Comment'!BF67),'IMO 2020_Operator''s Comment'!BF67,"")</f>
        <v>Present Bunkers sufficient enough reach Taman for dishcarging ( ETA 01st Dec 2019)</v>
      </c>
      <c r="BH67" s="245">
        <f>IF(ISNUMBER('IMO 2020_Operator''s Comment'!BH67),'IMO 2020_Operator''s Comment'!BH67,"")</f>
        <v>558.20000000000005</v>
      </c>
      <c r="BI67" s="245" t="str">
        <f>IF(ISTEXT('IMO 2020_Operator''s Comment'!BI67),'IMO 2020_Operator''s Comment'!BI67,"")</f>
        <v>No</v>
      </c>
      <c r="BJ67" s="245">
        <f>IF(ISNUMBER('IMO 2020_Operator''s Comment'!BJ67),'IMO 2020_Operator''s Comment'!BJ67,"")</f>
        <v>519.6</v>
      </c>
      <c r="BK67" s="245" t="str">
        <f>IF(ISTEXT('IMO 2020_Operator''s Comment'!BK67),'IMO 2020_Operator''s Comment'!BK67,"")</f>
        <v>Yes</v>
      </c>
      <c r="BL67" s="245">
        <f>IF(ISNUMBER('IMO 2020_Operator''s Comment'!BL67),'IMO 2020_Operator''s Comment'!BL67,"")</f>
        <v>121.3</v>
      </c>
      <c r="BM67" s="245" t="str">
        <f>IF(ISTEXT('IMO 2020_Operator''s Comment'!BM67),'IMO 2020_Operator''s Comment'!BM67,"")</f>
        <v>No</v>
      </c>
      <c r="BN67" s="245">
        <f>IF(ISNUMBER('IMO 2020_Operator''s Comment'!BN67),'IMO 2020_Operator''s Comment'!BN67,"")</f>
        <v>124.9</v>
      </c>
      <c r="BO67" s="245" t="str">
        <f>IF(ISTEXT('IMO 2020_Operator''s Comment'!BO67),'IMO 2020_Operator''s Comment'!BO67,"")</f>
        <v>No</v>
      </c>
      <c r="BP67" s="245" t="str">
        <f>IF(ISNUMBER('IMO 2020_Operator''s Comment'!BP67),'IMO 2020_Operator''s Comment'!BP67,"")</f>
        <v/>
      </c>
      <c r="BQ67" s="245" t="str">
        <f>IF(ISTEXT('IMO 2020_Operator''s Comment'!BQ67),'IMO 2020_Operator''s Comment'!BQ67,"")</f>
        <v/>
      </c>
      <c r="BR67" s="287"/>
      <c r="BS67" s="245">
        <f>IF(ISNUMBER('IMO 2020_Operator''s Comment'!BS67),'IMO 2020_Operator''s Comment'!BS67,"")</f>
        <v>38.700000000000003</v>
      </c>
      <c r="BT67" s="245" t="str">
        <f>IF(ISTEXT('IMO 2020_Operator''s Comment'!BT67),'IMO 2020_Operator''s Comment'!BT67,"")</f>
        <v>Yes</v>
      </c>
      <c r="BU67" s="245">
        <f>IF(ISNUMBER('IMO 2020_Operator''s Comment'!BU67),'IMO 2020_Operator''s Comment'!BU67,"")</f>
        <v>38.700000000000003</v>
      </c>
      <c r="BV67" s="245" t="str">
        <f>IF(ISTEXT('IMO 2020_Operator''s Comment'!BV67),'IMO 2020_Operator''s Comment'!BV67,"")</f>
        <v>Yes</v>
      </c>
      <c r="BX67" s="245">
        <f>IF(ISNUMBER('IMO 2020_Operator''s Comment'!BX67),'IMO 2020_Operator''s Comment'!BX67,"")</f>
        <v>38.700000000000003</v>
      </c>
      <c r="BY67" s="245" t="str">
        <f>IF(ISTEXT('IMO 2020_Operator''s Comment'!BY67),'IMO 2020_Operator''s Comment'!BY67,"")</f>
        <v>Yes</v>
      </c>
      <c r="BZ67" s="245">
        <f>IF(ISNUMBER('IMO 2020_Operator''s Comment'!BZ67),'IMO 2020_Operator''s Comment'!BZ67,"")</f>
        <v>38.700000000000003</v>
      </c>
      <c r="CA67" s="245" t="str">
        <f>IF(ISTEXT('IMO 2020_Operator''s Comment'!CA67),'IMO 2020_Operator''s Comment'!CA67,"")</f>
        <v>Yes</v>
      </c>
      <c r="CB67" s="245" t="str">
        <f>IF(ISNUMBER('IMO 2020_Operator''s Comment'!CB67),'IMO 2020_Operator''s Comment'!CB67,"")</f>
        <v/>
      </c>
      <c r="CC67" s="245" t="str">
        <f>IF(ISTEXT('IMO 2020_Operator''s Comment'!CC67),'IMO 2020_Operator''s Comment'!CC67,"")</f>
        <v/>
      </c>
    </row>
    <row r="68" spans="1:81" s="194" customFormat="1" ht="27" hidden="1" thickBot="1" x14ac:dyDescent="0.3">
      <c r="A68" s="247" t="str">
        <f>INDEX('[4]Handy -MR - LR2 Operators'!$H:$H,MATCH(E68,'[4]Handy -MR - LR2 Operators'!$B:$B,0))</f>
        <v>VBU</v>
      </c>
      <c r="B68" s="247" t="s">
        <v>393</v>
      </c>
      <c r="C68" s="98" t="s">
        <v>382</v>
      </c>
      <c r="D68" s="98">
        <v>9340582</v>
      </c>
      <c r="E68" s="139" t="s">
        <v>411</v>
      </c>
      <c r="F68" s="139"/>
      <c r="G68" s="237"/>
      <c r="H68" s="236">
        <v>43781.375</v>
      </c>
      <c r="I68" s="186">
        <f>IFERROR(INDEX(RemainingOnBoard_RAW!V:V,MATCH('IMO _2020_Dont Edit'!D68,RemainingOnBoard_RAW!B:B,0))," ")</f>
        <v>441.16</v>
      </c>
      <c r="J68" s="193">
        <f>IFERROR(INDEX(RemainingOnBoard_RAW!W:W,MATCH('IMO _2020_Dont Edit'!D68,RemainingOnBoard_RAW!B:B,0)),"")</f>
        <v>0</v>
      </c>
      <c r="K68" s="193">
        <f>IFERROR(INDEX(RemainingOnBoard_RAW!X:X,MATCH('IMO _2020_Dont Edit'!D68,RemainingOnBoard_RAW!B:B,0)),"")</f>
        <v>0</v>
      </c>
      <c r="L68" s="193">
        <f>IFERROR(INDEX(RemainingOnBoard_RAW!Y:Y,MATCH('IMO _2020_Dont Edit'!D68,RemainingOnBoard_RAW!B:B,0)),"")</f>
        <v>156.61000000000001</v>
      </c>
      <c r="M68" s="193"/>
      <c r="N68" s="193">
        <f>IFERROR(INDEX(RemainingOnBoard_RAW!AJ:AJ,MATCH('IMO _2020_Dont Edit'!D68,RemainingOnBoard_RAW!B:B,0))," ")</f>
        <v>3795.3580000000002</v>
      </c>
      <c r="O68" s="193">
        <f>IFERROR(INDEX(RemainingOnBoard_RAW!AK:AK,MATCH('IMO _2020_Dont Edit'!D68,RemainingOnBoard_RAW!B:B,0))," ")</f>
        <v>0</v>
      </c>
      <c r="P68" s="193">
        <f>IFERROR(INDEX(RemainingOnBoard_RAW!AL:AL,MATCH('IMO _2020_Dont Edit'!D68,RemainingOnBoard_RAW!B:B,0))," ")</f>
        <v>0</v>
      </c>
      <c r="Q68" s="193">
        <f>IFERROR(INDEX(RemainingOnBoard_RAW!AM:AM,MATCH('IMO _2020_Dont Edit'!D68,RemainingOnBoard_RAW!B:B,0))," ")</f>
        <v>1008.9160000000001</v>
      </c>
      <c r="S68" s="195">
        <v>0.45</v>
      </c>
      <c r="T68" s="195">
        <v>0.05</v>
      </c>
      <c r="U68" s="195">
        <v>0.17499999999999999</v>
      </c>
      <c r="V68" s="195">
        <v>0.32500000000000001</v>
      </c>
      <c r="X68" s="196">
        <f>INDEX(Handy!T:T,MATCH('IMO _2020_Dont Edit'!E68,Handy!B:B,0))</f>
        <v>3.4</v>
      </c>
      <c r="Y68" s="196">
        <f>INDEX(Handy!U:U,MATCH('IMO _2020_Dont Edit'!E68,Handy!B:B,0))</f>
        <v>13.9</v>
      </c>
      <c r="Z68" s="196">
        <f>INDEX(Handy!V:V,MATCH('IMO _2020_Dont Edit'!E68,Handy!B:B,0))</f>
        <v>18.100000000000001</v>
      </c>
      <c r="AA68" s="196">
        <f>INDEX(Handy!W:W,MATCH('IMO _2020_Dont Edit'!E68,Handy!B:B,0))</f>
        <v>20.3</v>
      </c>
      <c r="AB68" s="196">
        <f t="shared" si="31"/>
        <v>11.99</v>
      </c>
      <c r="AC68" s="196">
        <f>IFERROR(INDEX('Monthly_Consumption _Trend'!R:R,MATCH('IMO _2020_Dont Edit'!D68,'Monthly_Consumption _Trend'!D:D,0))/30,"")</f>
        <v>11.846326666666668</v>
      </c>
      <c r="AD68" s="196">
        <f t="shared" si="3"/>
        <v>11.846326666666668</v>
      </c>
      <c r="AF68" s="197">
        <f t="shared" si="32"/>
        <v>0.78999615758801434</v>
      </c>
      <c r="AG68" s="197">
        <f t="shared" si="33"/>
        <v>0.21000384241198566</v>
      </c>
      <c r="AH68" s="197"/>
      <c r="AI68" s="197"/>
      <c r="AJ68" s="196">
        <f t="shared" si="4"/>
        <v>1089.8620533333335</v>
      </c>
      <c r="AK68" s="196">
        <f t="shared" si="5"/>
        <v>722.62592666666671</v>
      </c>
      <c r="AL68" s="196">
        <f t="shared" si="6"/>
        <v>367.23612666666673</v>
      </c>
      <c r="AM68" s="196">
        <f t="shared" si="7"/>
        <v>177.69490000000002</v>
      </c>
      <c r="AN68" s="198">
        <v>4</v>
      </c>
      <c r="AO68" s="263" t="str">
        <f>INDEX([1]Handy!$D:$D,MATCH(E68,[1]Handy!$B:$B,0))</f>
        <v>4 pcs. 558,2/ 519,6/ 121,3/ 124,9</v>
      </c>
      <c r="AP68" s="263" t="str">
        <f>INDEX([1]Handy!$E:$E,MATCH(E68,[1]Handy!$B:$B,0))</f>
        <v>2 pcs. 38,7/ 38,7</v>
      </c>
      <c r="AQ68" s="263" t="str">
        <f>INDEX([1]Handy!$F:$F,MATCH(E68,[1]Handy!$B:$B,0))</f>
        <v>2 pcs. 38,7/ 38,7</v>
      </c>
      <c r="AR68" s="268">
        <f>INDEX([1]Handy!$J:$J,MATCH(E68,[1]Handy!$B:$B,0))</f>
        <v>0.9</v>
      </c>
      <c r="AT68" s="196">
        <f t="shared" si="8"/>
        <v>367.23612666666673</v>
      </c>
      <c r="AU68" s="196">
        <f t="shared" si="9"/>
        <v>236.92653333333337</v>
      </c>
      <c r="AV68" s="196">
        <f t="shared" si="10"/>
        <v>177.69490000000002</v>
      </c>
      <c r="AW68" s="199" t="s">
        <v>529</v>
      </c>
      <c r="AY68" s="199" t="str">
        <f t="shared" si="23"/>
        <v>High Stock</v>
      </c>
      <c r="AZ68" s="199" t="str">
        <f t="shared" si="24"/>
        <v>High Stock</v>
      </c>
      <c r="BA68" s="199" t="str">
        <f t="shared" si="25"/>
        <v>High Stock</v>
      </c>
      <c r="BC68" s="191">
        <f t="shared" si="14"/>
        <v>73.92387333333329</v>
      </c>
      <c r="BD68" s="191">
        <f t="shared" si="15"/>
        <v>204.23346666666666</v>
      </c>
      <c r="BE68" s="191">
        <f t="shared" si="16"/>
        <v>263.46510000000001</v>
      </c>
      <c r="BF68" s="139" t="str">
        <f>IF(ISTEXT('IMO 2020_Operator''s Comment'!BF68),'IMO 2020_Operator''s Comment'!BF68,"")</f>
        <v>Vessel will have an ROB of 170 MT HSFO around End November on this Voyage.</v>
      </c>
      <c r="BH68" s="245">
        <f>IF(ISNUMBER('IMO 2020_Operator''s Comment'!BH68),'IMO 2020_Operator''s Comment'!BH68,"")</f>
        <v>558.20000000000005</v>
      </c>
      <c r="BI68" s="245" t="str">
        <f>IF(ISTEXT('IMO 2020_Operator''s Comment'!BI68),'IMO 2020_Operator''s Comment'!BI68,"")</f>
        <v>No</v>
      </c>
      <c r="BJ68" s="245">
        <f>IF(ISNUMBER('IMO 2020_Operator''s Comment'!BJ68),'IMO 2020_Operator''s Comment'!BJ68,"")</f>
        <v>519.6</v>
      </c>
      <c r="BK68" s="245" t="str">
        <f>IF(ISTEXT('IMO 2020_Operator''s Comment'!BK68),'IMO 2020_Operator''s Comment'!BK68,"")</f>
        <v>Yes</v>
      </c>
      <c r="BL68" s="245">
        <f>IF(ISNUMBER('IMO 2020_Operator''s Comment'!BL68),'IMO 2020_Operator''s Comment'!BL68,"")</f>
        <v>121.3</v>
      </c>
      <c r="BM68" s="245" t="str">
        <f>IF(ISTEXT('IMO 2020_Operator''s Comment'!BM68),'IMO 2020_Operator''s Comment'!BM68,"")</f>
        <v>No</v>
      </c>
      <c r="BN68" s="245">
        <f>IF(ISNUMBER('IMO 2020_Operator''s Comment'!BN68),'IMO 2020_Operator''s Comment'!BN68,"")</f>
        <v>124.9</v>
      </c>
      <c r="BO68" s="245" t="str">
        <f>IF(ISTEXT('IMO 2020_Operator''s Comment'!BO68),'IMO 2020_Operator''s Comment'!BO68,"")</f>
        <v>No</v>
      </c>
      <c r="BP68" s="245" t="str">
        <f>IF(ISNUMBER('IMO 2020_Operator''s Comment'!BP68),'IMO 2020_Operator''s Comment'!BP68,"")</f>
        <v/>
      </c>
      <c r="BQ68" s="245" t="str">
        <f>IF(ISTEXT('IMO 2020_Operator''s Comment'!BQ68),'IMO 2020_Operator''s Comment'!BQ68,"")</f>
        <v/>
      </c>
      <c r="BR68" s="287"/>
      <c r="BS68" s="245">
        <f>IF(ISNUMBER('IMO 2020_Operator''s Comment'!BS68),'IMO 2020_Operator''s Comment'!BS68,"")</f>
        <v>38.700000000000003</v>
      </c>
      <c r="BT68" s="245" t="str">
        <f>IF(ISTEXT('IMO 2020_Operator''s Comment'!BT68),'IMO 2020_Operator''s Comment'!BT68,"")</f>
        <v>No</v>
      </c>
      <c r="BU68" s="245">
        <f>IF(ISNUMBER('IMO 2020_Operator''s Comment'!BU68),'IMO 2020_Operator''s Comment'!BU68,"")</f>
        <v>38.700000000000003</v>
      </c>
      <c r="BV68" s="245" t="str">
        <f>IF(ISTEXT('IMO 2020_Operator''s Comment'!BV68),'IMO 2020_Operator''s Comment'!BV68,"")</f>
        <v>No</v>
      </c>
      <c r="BX68" s="245">
        <f>IF(ISNUMBER('IMO 2020_Operator''s Comment'!BX68),'IMO 2020_Operator''s Comment'!BX68,"")</f>
        <v>38.700000000000003</v>
      </c>
      <c r="BY68" s="245" t="str">
        <f>IF(ISTEXT('IMO 2020_Operator''s Comment'!BY68),'IMO 2020_Operator''s Comment'!BY68,"")</f>
        <v>No</v>
      </c>
      <c r="BZ68" s="245">
        <f>IF(ISNUMBER('IMO 2020_Operator''s Comment'!BZ68),'IMO 2020_Operator''s Comment'!BZ68,"")</f>
        <v>38.700000000000003</v>
      </c>
      <c r="CA68" s="245" t="str">
        <f>IF(ISTEXT('IMO 2020_Operator''s Comment'!CA68),'IMO 2020_Operator''s Comment'!CA68,"")</f>
        <v>No</v>
      </c>
      <c r="CB68" s="245" t="str">
        <f>IF(ISNUMBER('IMO 2020_Operator''s Comment'!CB68),'IMO 2020_Operator''s Comment'!CB68,"")</f>
        <v/>
      </c>
      <c r="CC68" s="245" t="str">
        <f>IF(ISTEXT('IMO 2020_Operator''s Comment'!CC68),'IMO 2020_Operator''s Comment'!CC68,"")</f>
        <v/>
      </c>
    </row>
    <row r="69" spans="1:81" s="194" customFormat="1" ht="27" hidden="1" thickBot="1" x14ac:dyDescent="0.3">
      <c r="A69" s="247" t="str">
        <f>INDEX('[4]Handy -MR - LR2 Operators'!$H:$H,MATCH(E69,'[4]Handy -MR - LR2 Operators'!$B:$B,0))</f>
        <v>VBU</v>
      </c>
      <c r="B69" s="247" t="s">
        <v>393</v>
      </c>
      <c r="C69" s="98" t="s">
        <v>382</v>
      </c>
      <c r="D69" s="98">
        <v>9299434</v>
      </c>
      <c r="E69" s="139" t="s">
        <v>412</v>
      </c>
      <c r="F69" s="139"/>
      <c r="G69" s="237"/>
      <c r="H69" s="236">
        <v>43780.375</v>
      </c>
      <c r="I69" s="186">
        <f>IFERROR(INDEX(RemainingOnBoard_RAW!V:V,MATCH('IMO _2020_Dont Edit'!D69,RemainingOnBoard_RAW!B:B,0))," ")</f>
        <v>476.53</v>
      </c>
      <c r="J69" s="193">
        <f>IFERROR(INDEX(RemainingOnBoard_RAW!W:W,MATCH('IMO _2020_Dont Edit'!D69,RemainingOnBoard_RAW!B:B,0)),"")</f>
        <v>0</v>
      </c>
      <c r="K69" s="193">
        <f>IFERROR(INDEX(RemainingOnBoard_RAW!X:X,MATCH('IMO _2020_Dont Edit'!D69,RemainingOnBoard_RAW!B:B,0)),"")</f>
        <v>0</v>
      </c>
      <c r="L69" s="193">
        <f>IFERROR(INDEX(RemainingOnBoard_RAW!Y:Y,MATCH('IMO _2020_Dont Edit'!D69,RemainingOnBoard_RAW!B:B,0)),"")</f>
        <v>175.14</v>
      </c>
      <c r="M69" s="193"/>
      <c r="N69" s="193">
        <f>IFERROR(INDEX(RemainingOnBoard_RAW!AJ:AJ,MATCH('IMO _2020_Dont Edit'!D69,RemainingOnBoard_RAW!B:B,0))," ")</f>
        <v>4016.64</v>
      </c>
      <c r="O69" s="193">
        <f>IFERROR(INDEX(RemainingOnBoard_RAW!AK:AK,MATCH('IMO _2020_Dont Edit'!D69,RemainingOnBoard_RAW!B:B,0))," ")</f>
        <v>0</v>
      </c>
      <c r="P69" s="193">
        <f>IFERROR(INDEX(RemainingOnBoard_RAW!AL:AL,MATCH('IMO _2020_Dont Edit'!D69,RemainingOnBoard_RAW!B:B,0))," ")</f>
        <v>0</v>
      </c>
      <c r="Q69" s="193">
        <f>IFERROR(INDEX(RemainingOnBoard_RAW!AM:AM,MATCH('IMO _2020_Dont Edit'!D69,RemainingOnBoard_RAW!B:B,0))," ")</f>
        <v>953.91</v>
      </c>
      <c r="S69" s="195">
        <v>0.45</v>
      </c>
      <c r="T69" s="195">
        <v>0.05</v>
      </c>
      <c r="U69" s="195">
        <v>0.17499999999999999</v>
      </c>
      <c r="V69" s="195">
        <v>0.32500000000000001</v>
      </c>
      <c r="X69" s="196">
        <f>INDEX(Handy!T:T,MATCH('IMO _2020_Dont Edit'!E69,Handy!B:B,0))</f>
        <v>3.3</v>
      </c>
      <c r="Y69" s="196">
        <f>INDEX(Handy!U:U,MATCH('IMO _2020_Dont Edit'!E69,Handy!B:B,0))</f>
        <v>13.8</v>
      </c>
      <c r="Z69" s="196">
        <f>INDEX(Handy!V:V,MATCH('IMO _2020_Dont Edit'!E69,Handy!B:B,0))</f>
        <v>18.600000000000001</v>
      </c>
      <c r="AA69" s="196">
        <f>INDEX(Handy!W:W,MATCH('IMO _2020_Dont Edit'!E69,Handy!B:B,0))</f>
        <v>21</v>
      </c>
      <c r="AB69" s="196">
        <f t="shared" si="31"/>
        <v>12.254999999999999</v>
      </c>
      <c r="AC69" s="196">
        <f>IFERROR(INDEX('Monthly_Consumption _Trend'!R:R,MATCH('IMO _2020_Dont Edit'!D69,'Monthly_Consumption _Trend'!D:D,0))/30,"")</f>
        <v>13.106299999999999</v>
      </c>
      <c r="AD69" s="196">
        <f t="shared" si="3"/>
        <v>12.254999999999999</v>
      </c>
      <c r="AF69" s="197">
        <f t="shared" si="32"/>
        <v>0.80808763617708301</v>
      </c>
      <c r="AG69" s="197">
        <f t="shared" si="33"/>
        <v>0.19191236382291699</v>
      </c>
      <c r="AH69" s="197"/>
      <c r="AI69" s="197"/>
      <c r="AJ69" s="196">
        <f t="shared" si="4"/>
        <v>1127.4599999999998</v>
      </c>
      <c r="AK69" s="196">
        <f t="shared" si="5"/>
        <v>747.55499999999995</v>
      </c>
      <c r="AL69" s="196">
        <f t="shared" si="6"/>
        <v>379.90499999999997</v>
      </c>
      <c r="AM69" s="196">
        <f t="shared" si="7"/>
        <v>183.82499999999999</v>
      </c>
      <c r="AN69" s="198">
        <v>4</v>
      </c>
      <c r="AO69" s="263" t="str">
        <f>INDEX([1]Handy!$D:$D,MATCH(E69,[1]Handy!$B:$B,0))</f>
        <v>4 pcs. 558,2/ 519,6/ 121,3/ 124,9</v>
      </c>
      <c r="AP69" s="263" t="str">
        <f>INDEX([1]Handy!$E:$E,MATCH(E69,[1]Handy!$B:$B,0))</f>
        <v>2 pcs. 38,7/ 38,7</v>
      </c>
      <c r="AQ69" s="263" t="str">
        <f>INDEX([1]Handy!$F:$F,MATCH(E69,[1]Handy!$B:$B,0))</f>
        <v>2 pcs. 38,7/ 38,7</v>
      </c>
      <c r="AR69" s="268">
        <f>INDEX([1]Handy!$J:$J,MATCH(E69,[1]Handy!$B:$B,0))</f>
        <v>0.9</v>
      </c>
      <c r="AT69" s="196">
        <f t="shared" si="8"/>
        <v>379.90499999999997</v>
      </c>
      <c r="AU69" s="196">
        <f t="shared" si="9"/>
        <v>245.09999999999997</v>
      </c>
      <c r="AV69" s="196">
        <f t="shared" si="10"/>
        <v>183.82499999999999</v>
      </c>
      <c r="AW69" s="199" t="s">
        <v>529</v>
      </c>
      <c r="AY69" s="199" t="str">
        <f t="shared" si="23"/>
        <v>High Stock</v>
      </c>
      <c r="AZ69" s="199" t="str">
        <f t="shared" si="24"/>
        <v>High Stock</v>
      </c>
      <c r="BA69" s="199" t="str">
        <f t="shared" si="25"/>
        <v>High Stock</v>
      </c>
      <c r="BC69" s="191">
        <f t="shared" si="14"/>
        <v>96.625</v>
      </c>
      <c r="BD69" s="191">
        <f t="shared" si="15"/>
        <v>231.43</v>
      </c>
      <c r="BE69" s="191">
        <f t="shared" si="16"/>
        <v>292.70499999999998</v>
      </c>
      <c r="BF69" s="139" t="str">
        <f>IF(ISTEXT('IMO 2020_Operator''s Comment'!BF69),'IMO 2020_Operator''s Comment'!BF69,"")</f>
        <v xml:space="preserve">Vessel is at Venice anchorage where she might have to wait for 25 to 30 days for discharge. Red flag is raised. </v>
      </c>
      <c r="BH69" s="245">
        <f>IF(ISNUMBER('IMO 2020_Operator''s Comment'!BH69),'IMO 2020_Operator''s Comment'!BH69,"")</f>
        <v>558.20000000000005</v>
      </c>
      <c r="BI69" s="245" t="str">
        <f>IF(ISTEXT('IMO 2020_Operator''s Comment'!BI69),'IMO 2020_Operator''s Comment'!BI69,"")</f>
        <v>No</v>
      </c>
      <c r="BJ69" s="245">
        <f>IF(ISNUMBER('IMO 2020_Operator''s Comment'!BJ69),'IMO 2020_Operator''s Comment'!BJ69,"")</f>
        <v>519.6</v>
      </c>
      <c r="BK69" s="245" t="str">
        <f>IF(ISTEXT('IMO 2020_Operator''s Comment'!BK69),'IMO 2020_Operator''s Comment'!BK69,"")</f>
        <v>Yes</v>
      </c>
      <c r="BL69" s="245">
        <f>IF(ISNUMBER('IMO 2020_Operator''s Comment'!BL69),'IMO 2020_Operator''s Comment'!BL69,"")</f>
        <v>121.3</v>
      </c>
      <c r="BM69" s="245" t="str">
        <f>IF(ISTEXT('IMO 2020_Operator''s Comment'!BM69),'IMO 2020_Operator''s Comment'!BM69,"")</f>
        <v>No</v>
      </c>
      <c r="BN69" s="245">
        <f>IF(ISNUMBER('IMO 2020_Operator''s Comment'!BN69),'IMO 2020_Operator''s Comment'!BN69,"")</f>
        <v>124.9</v>
      </c>
      <c r="BO69" s="245" t="str">
        <f>IF(ISTEXT('IMO 2020_Operator''s Comment'!BO69),'IMO 2020_Operator''s Comment'!BO69,"")</f>
        <v>No</v>
      </c>
      <c r="BP69" s="245" t="str">
        <f>IF(ISNUMBER('IMO 2020_Operator''s Comment'!BP69),'IMO 2020_Operator''s Comment'!BP69,"")</f>
        <v/>
      </c>
      <c r="BQ69" s="245" t="str">
        <f>IF(ISTEXT('IMO 2020_Operator''s Comment'!BQ69),'IMO 2020_Operator''s Comment'!BQ69,"")</f>
        <v/>
      </c>
      <c r="BR69" s="287"/>
      <c r="BS69" s="245">
        <f>IF(ISNUMBER('IMO 2020_Operator''s Comment'!BS69),'IMO 2020_Operator''s Comment'!BS69,"")</f>
        <v>38.700000000000003</v>
      </c>
      <c r="BT69" s="245" t="str">
        <f>IF(ISTEXT('IMO 2020_Operator''s Comment'!BT69),'IMO 2020_Operator''s Comment'!BT69,"")</f>
        <v>Yes</v>
      </c>
      <c r="BU69" s="245">
        <f>IF(ISNUMBER('IMO 2020_Operator''s Comment'!BU69),'IMO 2020_Operator''s Comment'!BU69,"")</f>
        <v>38.700000000000003</v>
      </c>
      <c r="BV69" s="245" t="str">
        <f>IF(ISTEXT('IMO 2020_Operator''s Comment'!BV69),'IMO 2020_Operator''s Comment'!BV69,"")</f>
        <v>Yes</v>
      </c>
      <c r="BX69" s="245">
        <f>IF(ISNUMBER('IMO 2020_Operator''s Comment'!BX69),'IMO 2020_Operator''s Comment'!BX69,"")</f>
        <v>38.700000000000003</v>
      </c>
      <c r="BY69" s="245" t="str">
        <f>IF(ISTEXT('IMO 2020_Operator''s Comment'!BY69),'IMO 2020_Operator''s Comment'!BY69,"")</f>
        <v>Yes</v>
      </c>
      <c r="BZ69" s="245">
        <f>IF(ISNUMBER('IMO 2020_Operator''s Comment'!BZ69),'IMO 2020_Operator''s Comment'!BZ69,"")</f>
        <v>38.700000000000003</v>
      </c>
      <c r="CA69" s="245" t="str">
        <f>IF(ISTEXT('IMO 2020_Operator''s Comment'!CA69),'IMO 2020_Operator''s Comment'!CA69,"")</f>
        <v>Yes</v>
      </c>
      <c r="CB69" s="245" t="str">
        <f>IF(ISNUMBER('IMO 2020_Operator''s Comment'!CB69),'IMO 2020_Operator''s Comment'!CB69,"")</f>
        <v/>
      </c>
      <c r="CC69" s="245" t="str">
        <f>IF(ISTEXT('IMO 2020_Operator''s Comment'!CC69),'IMO 2020_Operator''s Comment'!CC69,"")</f>
        <v/>
      </c>
    </row>
    <row r="70" spans="1:81" s="194" customFormat="1" ht="27" hidden="1" thickBot="1" x14ac:dyDescent="0.3">
      <c r="A70" s="247" t="str">
        <f>INDEX('[4]Handy -MR - LR2 Operators'!$H:$H,MATCH(E70,'[4]Handy -MR - LR2 Operators'!$B:$B,0))</f>
        <v>SJB</v>
      </c>
      <c r="B70" s="247" t="s">
        <v>393</v>
      </c>
      <c r="C70" s="98" t="s">
        <v>382</v>
      </c>
      <c r="D70" s="98">
        <v>9274630</v>
      </c>
      <c r="E70" s="139" t="s">
        <v>413</v>
      </c>
      <c r="F70" s="139"/>
      <c r="G70" s="237"/>
      <c r="H70" s="236">
        <v>43779.375</v>
      </c>
      <c r="I70" s="186">
        <f>IFERROR(INDEX(RemainingOnBoard_RAW!V:V,MATCH('IMO _2020_Dont Edit'!D70,RemainingOnBoard_RAW!B:B,0))," ")</f>
        <v>157.91999999999999</v>
      </c>
      <c r="J70" s="193">
        <f>IFERROR(INDEX(RemainingOnBoard_RAW!W:W,MATCH('IMO _2020_Dont Edit'!D70,RemainingOnBoard_RAW!B:B,0)),"")</f>
        <v>0</v>
      </c>
      <c r="K70" s="193">
        <f>IFERROR(INDEX(RemainingOnBoard_RAW!X:X,MATCH('IMO _2020_Dont Edit'!D70,RemainingOnBoard_RAW!B:B,0)),"")</f>
        <v>0</v>
      </c>
      <c r="L70" s="193">
        <f>IFERROR(INDEX(RemainingOnBoard_RAW!Y:Y,MATCH('IMO _2020_Dont Edit'!D70,RemainingOnBoard_RAW!B:B,0)),"")</f>
        <v>117.7</v>
      </c>
      <c r="M70" s="193"/>
      <c r="N70" s="193">
        <f>IFERROR(INDEX(RemainingOnBoard_RAW!AJ:AJ,MATCH('IMO _2020_Dont Edit'!D70,RemainingOnBoard_RAW!B:B,0))," ")</f>
        <v>1318.1410000000001</v>
      </c>
      <c r="O70" s="193">
        <f>IFERROR(INDEX(RemainingOnBoard_RAW!AK:AK,MATCH('IMO _2020_Dont Edit'!D70,RemainingOnBoard_RAW!B:B,0))," ")</f>
        <v>1303.069</v>
      </c>
      <c r="P70" s="193">
        <f>IFERROR(INDEX(RemainingOnBoard_RAW!AL:AL,MATCH('IMO _2020_Dont Edit'!D70,RemainingOnBoard_RAW!B:B,0))," ")</f>
        <v>0</v>
      </c>
      <c r="Q70" s="193">
        <f>IFERROR(INDEX(RemainingOnBoard_RAW!AM:AM,MATCH('IMO _2020_Dont Edit'!D70,RemainingOnBoard_RAW!B:B,0))," ")</f>
        <v>921.95299999999997</v>
      </c>
      <c r="S70" s="195">
        <v>0.45</v>
      </c>
      <c r="T70" s="195">
        <v>0.05</v>
      </c>
      <c r="U70" s="195">
        <v>0.17499999999999999</v>
      </c>
      <c r="V70" s="195">
        <v>0.32500000000000001</v>
      </c>
      <c r="X70" s="196">
        <f>INDEX(Handy!T:T,MATCH('IMO _2020_Dont Edit'!E70,Handy!B:B,0))</f>
        <v>3.6</v>
      </c>
      <c r="Y70" s="196">
        <f>INDEX(Handy!U:U,MATCH('IMO _2020_Dont Edit'!E70,Handy!B:B,0))</f>
        <v>18.7</v>
      </c>
      <c r="Z70" s="196">
        <f>INDEX(Handy!V:V,MATCH('IMO _2020_Dont Edit'!E70,Handy!B:B,0))</f>
        <v>25.9</v>
      </c>
      <c r="AA70" s="196">
        <f>INDEX(Handy!W:W,MATCH('IMO _2020_Dont Edit'!E70,Handy!B:B,0))</f>
        <v>28.7</v>
      </c>
      <c r="AB70" s="196">
        <f t="shared" si="31"/>
        <v>16.414999999999999</v>
      </c>
      <c r="AC70" s="196">
        <f>IFERROR(INDEX('Monthly_Consumption _Trend'!R:R,MATCH('IMO _2020_Dont Edit'!D70,'Monthly_Consumption _Trend'!D:D,0))/30,"")</f>
        <v>6.1739277777777781</v>
      </c>
      <c r="AD70" s="196">
        <f t="shared" si="3"/>
        <v>6.1739277777777781</v>
      </c>
      <c r="AF70" s="197">
        <f t="shared" si="32"/>
        <v>0.37202381036379079</v>
      </c>
      <c r="AG70" s="197">
        <f t="shared" si="33"/>
        <v>0.62797618963620927</v>
      </c>
      <c r="AH70" s="197"/>
      <c r="AI70" s="197"/>
      <c r="AJ70" s="196">
        <f t="shared" si="4"/>
        <v>568.00135555555562</v>
      </c>
      <c r="AK70" s="196">
        <f t="shared" si="5"/>
        <v>376.60959444444444</v>
      </c>
      <c r="AL70" s="196">
        <f t="shared" si="6"/>
        <v>191.39176111111112</v>
      </c>
      <c r="AM70" s="196">
        <f t="shared" si="7"/>
        <v>92.608916666666673</v>
      </c>
      <c r="AN70" s="198">
        <v>5</v>
      </c>
      <c r="AO70" s="263" t="str">
        <f>INDEX([1]Handy!$D:$D,MATCH(E70,[1]Handy!$B:$B,0))</f>
        <v>5 pcs. 358,6/ 131,8/ 172,7/ 338,5/ 251,9</v>
      </c>
      <c r="AP70" s="263" t="str">
        <f>INDEX([1]Handy!$E:$E,MATCH(E70,[1]Handy!$B:$B,0))</f>
        <v>2 pcs. 34,3/ 34,3</v>
      </c>
      <c r="AQ70" s="263" t="str">
        <f>INDEX([1]Handy!$F:$F,MATCH(E70,[1]Handy!$B:$B,0))</f>
        <v>2 pcs. 39,8/ 39,8</v>
      </c>
      <c r="AR70" s="268">
        <f>INDEX([1]Handy!$J:$J,MATCH(E70,[1]Handy!$B:$B,0))</f>
        <v>0.95</v>
      </c>
      <c r="AT70" s="196">
        <f t="shared" si="8"/>
        <v>191.39176111111112</v>
      </c>
      <c r="AU70" s="196">
        <f t="shared" si="9"/>
        <v>123.47855555555556</v>
      </c>
      <c r="AV70" s="196">
        <f t="shared" si="10"/>
        <v>92.608916666666673</v>
      </c>
      <c r="AW70" s="199" t="s">
        <v>529</v>
      </c>
      <c r="AY70" s="199" t="str">
        <f t="shared" si="23"/>
        <v>Okay</v>
      </c>
      <c r="AZ70" s="199" t="str">
        <f t="shared" si="24"/>
        <v>High Stock</v>
      </c>
      <c r="BA70" s="199" t="str">
        <f t="shared" si="25"/>
        <v>High Stock</v>
      </c>
      <c r="BC70" s="191">
        <f t="shared" si="14"/>
        <v>0</v>
      </c>
      <c r="BD70" s="191">
        <f t="shared" si="15"/>
        <v>34.441444444444429</v>
      </c>
      <c r="BE70" s="191">
        <f t="shared" si="16"/>
        <v>65.311083333333315</v>
      </c>
      <c r="BF70" s="139" t="str">
        <f>IF(ISTEXT('IMO 2020_Operator''s Comment'!BF70),'IMO 2020_Operator''s Comment'!BF70,"")</f>
        <v>Bunkers have been planned so that Vessel will arrive a Discharge Port in Australia with 80 MT HSFO and thereafter we will deliver the Vessel to New Owners at Singapore with VLSFO Bunkers</v>
      </c>
      <c r="BH70" s="245">
        <f>IF(ISNUMBER('IMO 2020_Operator''s Comment'!BH70),'IMO 2020_Operator''s Comment'!BH70,"")</f>
        <v>358.6</v>
      </c>
      <c r="BI70" s="245" t="str">
        <f>IF(ISTEXT('IMO 2020_Operator''s Comment'!BI70),'IMO 2020_Operator''s Comment'!BI70,"")</f>
        <v>Yes</v>
      </c>
      <c r="BJ70" s="245">
        <f>IF(ISNUMBER('IMO 2020_Operator''s Comment'!BJ70),'IMO 2020_Operator''s Comment'!BJ70,"")</f>
        <v>131.80000000000001</v>
      </c>
      <c r="BK70" s="245" t="str">
        <f>IF(ISTEXT('IMO 2020_Operator''s Comment'!BK70),'IMO 2020_Operator''s Comment'!BK70,"")</f>
        <v>Yes</v>
      </c>
      <c r="BL70" s="245">
        <f>IF(ISNUMBER('IMO 2020_Operator''s Comment'!BL70),'IMO 2020_Operator''s Comment'!BL70,"")</f>
        <v>172.7</v>
      </c>
      <c r="BM70" s="245" t="str">
        <f>IF(ISTEXT('IMO 2020_Operator''s Comment'!BM70),'IMO 2020_Operator''s Comment'!BM70,"")</f>
        <v>Yes</v>
      </c>
      <c r="BN70" s="245">
        <f>IF(ISNUMBER('IMO 2020_Operator''s Comment'!BN70),'IMO 2020_Operator''s Comment'!BN70,"")</f>
        <v>338.5</v>
      </c>
      <c r="BO70" s="245" t="str">
        <f>IF(ISTEXT('IMO 2020_Operator''s Comment'!BO70),'IMO 2020_Operator''s Comment'!BO70,"")</f>
        <v>Yes</v>
      </c>
      <c r="BP70" s="245">
        <f>IF(ISNUMBER('IMO 2020_Operator''s Comment'!BP70),'IMO 2020_Operator''s Comment'!BP70,"")</f>
        <v>251.9</v>
      </c>
      <c r="BQ70" s="245" t="str">
        <f>IF(ISTEXT('IMO 2020_Operator''s Comment'!BQ70),'IMO 2020_Operator''s Comment'!BQ70,"")</f>
        <v>Yes</v>
      </c>
      <c r="BR70" s="287"/>
      <c r="BS70" s="245">
        <f>IF(ISNUMBER('IMO 2020_Operator''s Comment'!BS70),'IMO 2020_Operator''s Comment'!BS70,"")</f>
        <v>34.299999999999997</v>
      </c>
      <c r="BT70" s="245" t="str">
        <f>IF(ISTEXT('IMO 2020_Operator''s Comment'!BT70),'IMO 2020_Operator''s Comment'!BT70,"")</f>
        <v>Yes</v>
      </c>
      <c r="BU70" s="245">
        <f>IF(ISNUMBER('IMO 2020_Operator''s Comment'!BU70),'IMO 2020_Operator''s Comment'!BU70,"")</f>
        <v>34.299999999999997</v>
      </c>
      <c r="BV70" s="245" t="str">
        <f>IF(ISTEXT('IMO 2020_Operator''s Comment'!BV70),'IMO 2020_Operator''s Comment'!BV70,"")</f>
        <v>Yes</v>
      </c>
      <c r="BX70" s="245">
        <f>IF(ISNUMBER('IMO 2020_Operator''s Comment'!BX70),'IMO 2020_Operator''s Comment'!BX70,"")</f>
        <v>39.799999999999997</v>
      </c>
      <c r="BY70" s="245" t="str">
        <f>IF(ISTEXT('IMO 2020_Operator''s Comment'!BY70),'IMO 2020_Operator''s Comment'!BY70,"")</f>
        <v>Yes</v>
      </c>
      <c r="BZ70" s="245">
        <f>IF(ISNUMBER('IMO 2020_Operator''s Comment'!BZ70),'IMO 2020_Operator''s Comment'!BZ70,"")</f>
        <v>39.799999999999997</v>
      </c>
      <c r="CA70" s="245" t="str">
        <f>IF(ISTEXT('IMO 2020_Operator''s Comment'!CA70),'IMO 2020_Operator''s Comment'!CA70,"")</f>
        <v>Yes</v>
      </c>
      <c r="CB70" s="245" t="str">
        <f>IF(ISNUMBER('IMO 2020_Operator''s Comment'!CB70),'IMO 2020_Operator''s Comment'!CB70,"")</f>
        <v/>
      </c>
      <c r="CC70" s="245" t="str">
        <f>IF(ISTEXT('IMO 2020_Operator''s Comment'!CC70),'IMO 2020_Operator''s Comment'!CC70,"")</f>
        <v/>
      </c>
    </row>
    <row r="71" spans="1:81" s="194" customFormat="1" ht="27" hidden="1" thickBot="1" x14ac:dyDescent="0.3">
      <c r="A71" s="247"/>
      <c r="B71" s="247" t="s">
        <v>393</v>
      </c>
      <c r="C71" s="98" t="s">
        <v>382</v>
      </c>
      <c r="D71" s="98">
        <v>9274654</v>
      </c>
      <c r="E71" s="139" t="s">
        <v>414</v>
      </c>
      <c r="F71" s="139"/>
      <c r="G71" s="237"/>
      <c r="H71" s="236">
        <v>43780.658333333333</v>
      </c>
      <c r="I71" s="186">
        <f>IFERROR(INDEX(RemainingOnBoard_RAW!V:V,MATCH('IMO _2020_Dont Edit'!D71,RemainingOnBoard_RAW!B:B,0))," ")</f>
        <v>79.900000000000006</v>
      </c>
      <c r="J71" s="193">
        <f>IFERROR(INDEX(RemainingOnBoard_RAW!W:W,MATCH('IMO _2020_Dont Edit'!D71,RemainingOnBoard_RAW!B:B,0)),"")</f>
        <v>523.29999999999995</v>
      </c>
      <c r="K71" s="193">
        <f>IFERROR(INDEX(RemainingOnBoard_RAW!X:X,MATCH('IMO _2020_Dont Edit'!D71,RemainingOnBoard_RAW!B:B,0)),"")</f>
        <v>0</v>
      </c>
      <c r="L71" s="193">
        <f>IFERROR(INDEX(RemainingOnBoard_RAW!Y:Y,MATCH('IMO _2020_Dont Edit'!D71,RemainingOnBoard_RAW!B:B,0)),"")</f>
        <v>121.72</v>
      </c>
      <c r="M71" s="193"/>
      <c r="N71" s="193">
        <f>IFERROR(INDEX(RemainingOnBoard_RAW!AJ:AJ,MATCH('IMO _2020_Dont Edit'!D71,RemainingOnBoard_RAW!B:B,0))," ")</f>
        <v>1607.38</v>
      </c>
      <c r="O71" s="193">
        <f>IFERROR(INDEX(RemainingOnBoard_RAW!AK:AK,MATCH('IMO _2020_Dont Edit'!D71,RemainingOnBoard_RAW!B:B,0))," ")</f>
        <v>2796.83</v>
      </c>
      <c r="P71" s="193">
        <f>IFERROR(INDEX(RemainingOnBoard_RAW!AL:AL,MATCH('IMO _2020_Dont Edit'!D71,RemainingOnBoard_RAW!B:B,0))," ")</f>
        <v>0</v>
      </c>
      <c r="Q71" s="193">
        <f>IFERROR(INDEX(RemainingOnBoard_RAW!AM:AM,MATCH('IMO _2020_Dont Edit'!D71,RemainingOnBoard_RAW!B:B,0))," ")</f>
        <v>468.34500000000003</v>
      </c>
      <c r="S71" s="195">
        <v>0.45</v>
      </c>
      <c r="T71" s="195">
        <v>0.05</v>
      </c>
      <c r="U71" s="195">
        <v>0.17499999999999999</v>
      </c>
      <c r="V71" s="195">
        <v>0.32500000000000001</v>
      </c>
      <c r="X71" s="196">
        <f>INDEX(Handy!T:T,MATCH('IMO _2020_Dont Edit'!E71,Handy!B:B,0))</f>
        <v>3.9</v>
      </c>
      <c r="Y71" s="196">
        <f>INDEX(Handy!U:U,MATCH('IMO _2020_Dont Edit'!E71,Handy!B:B,0))</f>
        <v>19.5</v>
      </c>
      <c r="Z71" s="196">
        <f>INDEX(Handy!V:V,MATCH('IMO _2020_Dont Edit'!E71,Handy!B:B,0))</f>
        <v>25.8</v>
      </c>
      <c r="AA71" s="196">
        <f>INDEX(Handy!W:W,MATCH('IMO _2020_Dont Edit'!E71,Handy!B:B,0))</f>
        <v>28.3</v>
      </c>
      <c r="AB71" s="196">
        <f t="shared" si="31"/>
        <v>16.442499999999999</v>
      </c>
      <c r="AC71" s="196">
        <f>IFERROR(INDEX('Monthly_Consumption _Trend'!R:R,MATCH('IMO _2020_Dont Edit'!D71,'Monthly_Consumption _Trend'!D:D,0))/30,"")</f>
        <v>10.715866666666667</v>
      </c>
      <c r="AD71" s="196">
        <f t="shared" si="3"/>
        <v>10.715866666666667</v>
      </c>
      <c r="AF71" s="197">
        <f t="shared" si="32"/>
        <v>0.32988442408551572</v>
      </c>
      <c r="AG71" s="197">
        <f t="shared" si="33"/>
        <v>0.67011557591448434</v>
      </c>
      <c r="AH71" s="197"/>
      <c r="AI71" s="197"/>
      <c r="AJ71" s="196">
        <f t="shared" si="4"/>
        <v>985.85973333333334</v>
      </c>
      <c r="AK71" s="196">
        <f t="shared" si="5"/>
        <v>653.66786666666667</v>
      </c>
      <c r="AL71" s="196">
        <f t="shared" si="6"/>
        <v>332.19186666666667</v>
      </c>
      <c r="AM71" s="196">
        <f t="shared" si="7"/>
        <v>160.738</v>
      </c>
      <c r="AN71" s="198">
        <v>5</v>
      </c>
      <c r="AO71" s="263" t="str">
        <f>INDEX([1]Handy!$D:$D,MATCH(E71,[1]Handy!$B:$B,0))</f>
        <v>5 pcs. 365,9/ 134,4/ 176,2/ 345,4/ 257,1</v>
      </c>
      <c r="AP71" s="263" t="str">
        <f>INDEX([1]Handy!$E:$E,MATCH(E71,[1]Handy!$B:$B,0))</f>
        <v>2 pcs.40,6/ 40,6</v>
      </c>
      <c r="AQ71" s="263" t="str">
        <f>INDEX([1]Handy!$F:$F,MATCH(E71,[1]Handy!$B:$B,0))</f>
        <v>2 pcs. 35,0/ 35,0</v>
      </c>
      <c r="AR71" s="268">
        <f>INDEX([1]Handy!$J:$J,MATCH(E71,[1]Handy!$B:$B,0))</f>
        <v>0.95</v>
      </c>
      <c r="AT71" s="196">
        <f t="shared" si="8"/>
        <v>332.19186666666667</v>
      </c>
      <c r="AU71" s="196">
        <f t="shared" si="9"/>
        <v>214.31733333333335</v>
      </c>
      <c r="AV71" s="196">
        <f t="shared" si="10"/>
        <v>160.738</v>
      </c>
      <c r="AW71" s="199" t="s">
        <v>529</v>
      </c>
      <c r="AY71" s="199" t="str">
        <f t="shared" si="23"/>
        <v>Okay</v>
      </c>
      <c r="AZ71" s="199" t="str">
        <f t="shared" si="24"/>
        <v>Okay</v>
      </c>
      <c r="BA71" s="199" t="str">
        <f t="shared" si="25"/>
        <v>Okay</v>
      </c>
      <c r="BC71" s="191">
        <f t="shared" si="14"/>
        <v>0</v>
      </c>
      <c r="BD71" s="191">
        <f t="shared" si="15"/>
        <v>0</v>
      </c>
      <c r="BE71" s="191">
        <f t="shared" si="16"/>
        <v>0</v>
      </c>
      <c r="BF71" s="139" t="str">
        <f>IF(ISTEXT('IMO 2020_Operator''s Comment'!BF71),'IMO 2020_Operator''s Comment'!BF71,"")</f>
        <v/>
      </c>
      <c r="BH71" s="245">
        <f>IF(ISNUMBER('IMO 2020_Operator''s Comment'!BH71),'IMO 2020_Operator''s Comment'!BH71,"")</f>
        <v>365.9</v>
      </c>
      <c r="BI71" s="245" t="str">
        <f>IF(ISTEXT('IMO 2020_Operator''s Comment'!BI71),'IMO 2020_Operator''s Comment'!BI71,"")</f>
        <v>Yes</v>
      </c>
      <c r="BJ71" s="245">
        <f>IF(ISNUMBER('IMO 2020_Operator''s Comment'!BJ71),'IMO 2020_Operator''s Comment'!BJ71,"")</f>
        <v>134.4</v>
      </c>
      <c r="BK71" s="245" t="str">
        <f>IF(ISTEXT('IMO 2020_Operator''s Comment'!BK71),'IMO 2020_Operator''s Comment'!BK71,"")</f>
        <v>No</v>
      </c>
      <c r="BL71" s="245">
        <f>IF(ISNUMBER('IMO 2020_Operator''s Comment'!BL71),'IMO 2020_Operator''s Comment'!BL71,"")</f>
        <v>176.2</v>
      </c>
      <c r="BM71" s="245" t="str">
        <f>IF(ISTEXT('IMO 2020_Operator''s Comment'!BM71),'IMO 2020_Operator''s Comment'!BM71,"")</f>
        <v>No</v>
      </c>
      <c r="BN71" s="245">
        <f>IF(ISNUMBER('IMO 2020_Operator''s Comment'!BN71),'IMO 2020_Operator''s Comment'!BN71,"")</f>
        <v>345.4</v>
      </c>
      <c r="BO71" s="245" t="str">
        <f>IF(ISTEXT('IMO 2020_Operator''s Comment'!BO71),'IMO 2020_Operator''s Comment'!BO71,"")</f>
        <v>No</v>
      </c>
      <c r="BP71" s="245">
        <f>IF(ISNUMBER('IMO 2020_Operator''s Comment'!BP71),'IMO 2020_Operator''s Comment'!BP71,"")</f>
        <v>257.10000000000002</v>
      </c>
      <c r="BQ71" s="245" t="str">
        <f>IF(ISTEXT('IMO 2020_Operator''s Comment'!BQ71),'IMO 2020_Operator''s Comment'!BQ71,"")</f>
        <v>No</v>
      </c>
      <c r="BR71" s="287"/>
      <c r="BS71" s="245">
        <f>IF(ISNUMBER('IMO 2020_Operator''s Comment'!BS71),'IMO 2020_Operator''s Comment'!BS71,"")</f>
        <v>40.6</v>
      </c>
      <c r="BT71" s="245" t="str">
        <f>IF(ISTEXT('IMO 2020_Operator''s Comment'!BT71),'IMO 2020_Operator''s Comment'!BT71,"")</f>
        <v>No</v>
      </c>
      <c r="BU71" s="245">
        <f>IF(ISNUMBER('IMO 2020_Operator''s Comment'!BU71),'IMO 2020_Operator''s Comment'!BU71,"")</f>
        <v>40.6</v>
      </c>
      <c r="BV71" s="245" t="str">
        <f>IF(ISTEXT('IMO 2020_Operator''s Comment'!BV71),'IMO 2020_Operator''s Comment'!BV71,"")</f>
        <v>Yes</v>
      </c>
      <c r="BX71" s="245">
        <f>IF(ISNUMBER('IMO 2020_Operator''s Comment'!BX71),'IMO 2020_Operator''s Comment'!BX71,"")</f>
        <v>35</v>
      </c>
      <c r="BY71" s="245" t="str">
        <f>IF(ISTEXT('IMO 2020_Operator''s Comment'!BY71),'IMO 2020_Operator''s Comment'!BY71,"")</f>
        <v>No</v>
      </c>
      <c r="BZ71" s="245">
        <f>IF(ISNUMBER('IMO 2020_Operator''s Comment'!BZ71),'IMO 2020_Operator''s Comment'!BZ71,"")</f>
        <v>35</v>
      </c>
      <c r="CA71" s="245" t="str">
        <f>IF(ISTEXT('IMO 2020_Operator''s Comment'!CA71),'IMO 2020_Operator''s Comment'!CA71,"")</f>
        <v>No</v>
      </c>
      <c r="CB71" s="245" t="str">
        <f>IF(ISNUMBER('IMO 2020_Operator''s Comment'!CB71),'IMO 2020_Operator''s Comment'!CB71,"")</f>
        <v/>
      </c>
      <c r="CC71" s="245" t="str">
        <f>IF(ISTEXT('IMO 2020_Operator''s Comment'!CC71),'IMO 2020_Operator''s Comment'!CC71,"")</f>
        <v/>
      </c>
    </row>
    <row r="72" spans="1:81" s="194" customFormat="1" ht="27" hidden="1" thickBot="1" x14ac:dyDescent="0.3">
      <c r="A72" s="247"/>
      <c r="B72" s="247" t="s">
        <v>393</v>
      </c>
      <c r="C72" s="98" t="s">
        <v>382</v>
      </c>
      <c r="D72" s="98">
        <v>9274678</v>
      </c>
      <c r="E72" s="139" t="s">
        <v>415</v>
      </c>
      <c r="F72" s="139"/>
      <c r="G72" s="237"/>
      <c r="H72" s="236">
        <v>43781.375</v>
      </c>
      <c r="I72" s="186">
        <f>IFERROR(INDEX(RemainingOnBoard_RAW!V:V,MATCH('IMO _2020_Dont Edit'!D72,RemainingOnBoard_RAW!B:B,0))," ")</f>
        <v>6.6</v>
      </c>
      <c r="J72" s="193">
        <f>IFERROR(INDEX(RemainingOnBoard_RAW!W:W,MATCH('IMO _2020_Dont Edit'!D72,RemainingOnBoard_RAW!B:B,0)),"")</f>
        <v>0</v>
      </c>
      <c r="K72" s="193">
        <f>IFERROR(INDEX(RemainingOnBoard_RAW!X:X,MATCH('IMO _2020_Dont Edit'!D72,RemainingOnBoard_RAW!B:B,0)),"")</f>
        <v>0</v>
      </c>
      <c r="L72" s="193">
        <f>IFERROR(INDEX(RemainingOnBoard_RAW!Y:Y,MATCH('IMO _2020_Dont Edit'!D72,RemainingOnBoard_RAW!B:B,0)),"")</f>
        <v>294.89999999999998</v>
      </c>
      <c r="M72" s="193"/>
      <c r="N72" s="193">
        <f>IFERROR(INDEX(RemainingOnBoard_RAW!AJ:AJ,MATCH('IMO _2020_Dont Edit'!D72,RemainingOnBoard_RAW!B:B,0))," ")</f>
        <v>1165.9000000000001</v>
      </c>
      <c r="O72" s="193">
        <f>IFERROR(INDEX(RemainingOnBoard_RAW!AK:AK,MATCH('IMO _2020_Dont Edit'!D72,RemainingOnBoard_RAW!B:B,0))," ")</f>
        <v>0</v>
      </c>
      <c r="P72" s="193">
        <f>IFERROR(INDEX(RemainingOnBoard_RAW!AL:AL,MATCH('IMO _2020_Dont Edit'!D72,RemainingOnBoard_RAW!B:B,0))," ")</f>
        <v>0</v>
      </c>
      <c r="Q72" s="193">
        <f>IFERROR(INDEX(RemainingOnBoard_RAW!AM:AM,MATCH('IMO _2020_Dont Edit'!D72,RemainingOnBoard_RAW!B:B,0))," ")</f>
        <v>2862.4</v>
      </c>
      <c r="S72" s="195">
        <v>0.45</v>
      </c>
      <c r="T72" s="195">
        <v>0.05</v>
      </c>
      <c r="U72" s="195">
        <v>0.17499999999999999</v>
      </c>
      <c r="V72" s="195">
        <v>0.32500000000000001</v>
      </c>
      <c r="X72" s="196">
        <f>INDEX(Handy!T:T,MATCH('IMO _2020_Dont Edit'!E72,Handy!B:B,0))</f>
        <v>2.9</v>
      </c>
      <c r="Y72" s="196">
        <f>INDEX(Handy!U:U,MATCH('IMO _2020_Dont Edit'!E72,Handy!B:B,0))</f>
        <v>18.399999999999999</v>
      </c>
      <c r="Z72" s="196">
        <f>INDEX(Handy!V:V,MATCH('IMO _2020_Dont Edit'!E72,Handy!B:B,0))</f>
        <v>24.7</v>
      </c>
      <c r="AA72" s="196">
        <f>INDEX(Handy!W:W,MATCH('IMO _2020_Dont Edit'!E72,Handy!B:B,0))</f>
        <v>27</v>
      </c>
      <c r="AB72" s="196">
        <f t="shared" si="31"/>
        <v>15.3225</v>
      </c>
      <c r="AC72" s="196">
        <f>IFERROR(INDEX('Monthly_Consumption _Trend'!R:R,MATCH('IMO _2020_Dont Edit'!D72,'Monthly_Consumption _Trend'!D:D,0))/30,"")</f>
        <v>6.427777777777778</v>
      </c>
      <c r="AD72" s="196">
        <f t="shared" si="3"/>
        <v>6.427777777777778</v>
      </c>
      <c r="AF72" s="197">
        <f t="shared" si="32"/>
        <v>0.28942730183948567</v>
      </c>
      <c r="AG72" s="197">
        <f t="shared" si="33"/>
        <v>0.71057269816051427</v>
      </c>
      <c r="AH72" s="197"/>
      <c r="AI72" s="197"/>
      <c r="AJ72" s="196">
        <f t="shared" si="4"/>
        <v>591.35555555555561</v>
      </c>
      <c r="AK72" s="196">
        <f t="shared" si="5"/>
        <v>392.09444444444443</v>
      </c>
      <c r="AL72" s="196">
        <f t="shared" si="6"/>
        <v>199.26111111111112</v>
      </c>
      <c r="AM72" s="196">
        <f t="shared" si="7"/>
        <v>96.416666666666671</v>
      </c>
      <c r="AN72" s="198">
        <v>4</v>
      </c>
      <c r="AO72" s="263" t="str">
        <f>INDEX([1]Handy!$D:$D,MATCH(E72,[1]Handy!$B:$B,0))</f>
        <v>4 pcs. 134,4/ 176,2/ 345,4/ 257,1</v>
      </c>
      <c r="AP72" s="263" t="str">
        <f>INDEX([1]Handy!$E:$E,MATCH(E72,[1]Handy!$B:$B,0))</f>
        <v>2 pcs. 35,0/ 35,0</v>
      </c>
      <c r="AQ72" s="263" t="str">
        <f>INDEX([1]Handy!$F:$F,MATCH(E72,[1]Handy!$B:$B,0))</f>
        <v>2 pcs. 40,6/ 40,6</v>
      </c>
      <c r="AR72" s="268">
        <f>INDEX([1]Handy!$J:$J,MATCH(E72,[1]Handy!$B:$B,0))</f>
        <v>0.95</v>
      </c>
      <c r="AT72" s="196">
        <f t="shared" si="8"/>
        <v>199.26111111111112</v>
      </c>
      <c r="AU72" s="196">
        <f t="shared" si="9"/>
        <v>128.55555555555557</v>
      </c>
      <c r="AV72" s="196">
        <f t="shared" si="10"/>
        <v>96.416666666666671</v>
      </c>
      <c r="AW72" s="199" t="s">
        <v>529</v>
      </c>
      <c r="AY72" s="199" t="str">
        <f t="shared" si="23"/>
        <v>Okay</v>
      </c>
      <c r="AZ72" s="199" t="str">
        <f t="shared" si="24"/>
        <v>Okay</v>
      </c>
      <c r="BA72" s="199" t="str">
        <f t="shared" si="25"/>
        <v>Okay</v>
      </c>
      <c r="BC72" s="191">
        <f t="shared" si="14"/>
        <v>0</v>
      </c>
      <c r="BD72" s="191">
        <f t="shared" si="15"/>
        <v>0</v>
      </c>
      <c r="BE72" s="191">
        <f t="shared" si="16"/>
        <v>0</v>
      </c>
      <c r="BF72" s="139" t="str">
        <f>IF(ISTEXT('IMO 2020_Operator''s Comment'!BF72),'IMO 2020_Operator''s Comment'!BF72,"")</f>
        <v/>
      </c>
      <c r="BH72" s="245">
        <f>IF(ISNUMBER('IMO 2020_Operator''s Comment'!BH72),'IMO 2020_Operator''s Comment'!BH72,"")</f>
        <v>134.4</v>
      </c>
      <c r="BI72" s="245" t="str">
        <f>IF(ISTEXT('IMO 2020_Operator''s Comment'!BI72),'IMO 2020_Operator''s Comment'!BI72,"")</f>
        <v>No</v>
      </c>
      <c r="BJ72" s="245">
        <f>IF(ISNUMBER('IMO 2020_Operator''s Comment'!BJ72),'IMO 2020_Operator''s Comment'!BJ72,"")</f>
        <v>176.2</v>
      </c>
      <c r="BK72" s="245" t="str">
        <f>IF(ISTEXT('IMO 2020_Operator''s Comment'!BK72),'IMO 2020_Operator''s Comment'!BK72,"")</f>
        <v>No</v>
      </c>
      <c r="BL72" s="245">
        <f>IF(ISNUMBER('IMO 2020_Operator''s Comment'!BL72),'IMO 2020_Operator''s Comment'!BL72,"")</f>
        <v>345.4</v>
      </c>
      <c r="BM72" s="245" t="str">
        <f>IF(ISTEXT('IMO 2020_Operator''s Comment'!BM72),'IMO 2020_Operator''s Comment'!BM72,"")</f>
        <v>No</v>
      </c>
      <c r="BN72" s="245">
        <f>IF(ISNUMBER('IMO 2020_Operator''s Comment'!BN72),'IMO 2020_Operator''s Comment'!BN72,"")</f>
        <v>257.10000000000002</v>
      </c>
      <c r="BO72" s="245" t="str">
        <f>IF(ISTEXT('IMO 2020_Operator''s Comment'!BO72),'IMO 2020_Operator''s Comment'!BO72,"")</f>
        <v>No</v>
      </c>
      <c r="BP72" s="245" t="str">
        <f>IF(ISNUMBER('IMO 2020_Operator''s Comment'!BP72),'IMO 2020_Operator''s Comment'!BP72,"")</f>
        <v/>
      </c>
      <c r="BQ72" s="245" t="str">
        <f>IF(ISTEXT('IMO 2020_Operator''s Comment'!BQ72),'IMO 2020_Operator''s Comment'!BQ72,"")</f>
        <v/>
      </c>
      <c r="BR72" s="287"/>
      <c r="BS72" s="245">
        <f>IF(ISNUMBER('IMO 2020_Operator''s Comment'!BS72),'IMO 2020_Operator''s Comment'!BS72,"")</f>
        <v>35</v>
      </c>
      <c r="BT72" s="245" t="str">
        <f>IF(ISTEXT('IMO 2020_Operator''s Comment'!BT72),'IMO 2020_Operator''s Comment'!BT72,"")</f>
        <v>Yes</v>
      </c>
      <c r="BU72" s="245">
        <f>IF(ISNUMBER('IMO 2020_Operator''s Comment'!BU72),'IMO 2020_Operator''s Comment'!BU72,"")</f>
        <v>35</v>
      </c>
      <c r="BV72" s="245" t="str">
        <f>IF(ISTEXT('IMO 2020_Operator''s Comment'!BV72),'IMO 2020_Operator''s Comment'!BV72,"")</f>
        <v>No</v>
      </c>
      <c r="BX72" s="245">
        <f>IF(ISNUMBER('IMO 2020_Operator''s Comment'!BX72),'IMO 2020_Operator''s Comment'!BX72,"")</f>
        <v>40.6</v>
      </c>
      <c r="BY72" s="245" t="str">
        <f>IF(ISTEXT('IMO 2020_Operator''s Comment'!BY72),'IMO 2020_Operator''s Comment'!BY72,"")</f>
        <v>Yes</v>
      </c>
      <c r="BZ72" s="245">
        <f>IF(ISNUMBER('IMO 2020_Operator''s Comment'!BZ72),'IMO 2020_Operator''s Comment'!BZ72,"")</f>
        <v>40.6</v>
      </c>
      <c r="CA72" s="245" t="str">
        <f>IF(ISTEXT('IMO 2020_Operator''s Comment'!CA72),'IMO 2020_Operator''s Comment'!CA72,"")</f>
        <v>No</v>
      </c>
      <c r="CB72" s="245" t="str">
        <f>IF(ISNUMBER('IMO 2020_Operator''s Comment'!CB72),'IMO 2020_Operator''s Comment'!CB72,"")</f>
        <v/>
      </c>
      <c r="CC72" s="245" t="str">
        <f>IF(ISTEXT('IMO 2020_Operator''s Comment'!CC72),'IMO 2020_Operator''s Comment'!CC72,"")</f>
        <v/>
      </c>
    </row>
    <row r="73" spans="1:81" s="194" customFormat="1" ht="15.75" hidden="1" thickBot="1" x14ac:dyDescent="0.3">
      <c r="A73" s="247" t="str">
        <f>INDEX('[4]Handy -MR - LR2 Operators'!$H:$H,MATCH(E73,'[4]Handy -MR - LR2 Operators'!$B:$B,0))</f>
        <v>SJB</v>
      </c>
      <c r="B73" s="247" t="s">
        <v>393</v>
      </c>
      <c r="C73" s="98" t="s">
        <v>382</v>
      </c>
      <c r="D73" s="98">
        <v>9316608</v>
      </c>
      <c r="E73" s="139" t="s">
        <v>416</v>
      </c>
      <c r="F73" s="139"/>
      <c r="G73" s="237"/>
      <c r="H73" s="236">
        <v>43780.458333333336</v>
      </c>
      <c r="I73" s="186">
        <f>IFERROR(INDEX(RemainingOnBoard_RAW!V:V,MATCH('IMO _2020_Dont Edit'!D73,RemainingOnBoard_RAW!B:B,0))," ")</f>
        <v>134.46</v>
      </c>
      <c r="J73" s="193">
        <f>IFERROR(INDEX(RemainingOnBoard_RAW!W:W,MATCH('IMO _2020_Dont Edit'!D73,RemainingOnBoard_RAW!B:B,0)),"")</f>
        <v>0</v>
      </c>
      <c r="K73" s="193">
        <f>IFERROR(INDEX(RemainingOnBoard_RAW!X:X,MATCH('IMO _2020_Dont Edit'!D73,RemainingOnBoard_RAW!B:B,0)),"")</f>
        <v>0</v>
      </c>
      <c r="L73" s="193">
        <f>IFERROR(INDEX(RemainingOnBoard_RAW!Y:Y,MATCH('IMO _2020_Dont Edit'!D73,RemainingOnBoard_RAW!B:B,0)),"")</f>
        <v>229.71</v>
      </c>
      <c r="M73" s="193"/>
      <c r="N73" s="193">
        <f>IFERROR(INDEX(RemainingOnBoard_RAW!AJ:AJ,MATCH('IMO _2020_Dont Edit'!D73,RemainingOnBoard_RAW!B:B,0))," ")</f>
        <v>4479.6099999999997</v>
      </c>
      <c r="O73" s="193">
        <f>IFERROR(INDEX(RemainingOnBoard_RAW!AK:AK,MATCH('IMO _2020_Dont Edit'!D73,RemainingOnBoard_RAW!B:B,0))," ")</f>
        <v>0</v>
      </c>
      <c r="P73" s="193">
        <f>IFERROR(INDEX(RemainingOnBoard_RAW!AL:AL,MATCH('IMO _2020_Dont Edit'!D73,RemainingOnBoard_RAW!B:B,0))," ")</f>
        <v>0</v>
      </c>
      <c r="Q73" s="193">
        <f>IFERROR(INDEX(RemainingOnBoard_RAW!AM:AM,MATCH('IMO _2020_Dont Edit'!D73,RemainingOnBoard_RAW!B:B,0))," ")</f>
        <v>346.73</v>
      </c>
      <c r="S73" s="195">
        <v>0.45</v>
      </c>
      <c r="T73" s="195">
        <v>0.05</v>
      </c>
      <c r="U73" s="195">
        <v>0.17499999999999999</v>
      </c>
      <c r="V73" s="195">
        <v>0.32500000000000001</v>
      </c>
      <c r="X73" s="196">
        <f>INDEX(Handy!T:T,MATCH('IMO _2020_Dont Edit'!E73,Handy!B:B,0))</f>
        <v>3.3</v>
      </c>
      <c r="Y73" s="196">
        <f>INDEX(Handy!U:U,MATCH('IMO _2020_Dont Edit'!E73,Handy!B:B,0))</f>
        <v>17.100000000000001</v>
      </c>
      <c r="Z73" s="196">
        <f>INDEX(Handy!V:V,MATCH('IMO _2020_Dont Edit'!E73,Handy!B:B,0))</f>
        <v>22.6</v>
      </c>
      <c r="AA73" s="196">
        <f>INDEX(Handy!W:W,MATCH('IMO _2020_Dont Edit'!E73,Handy!B:B,0))</f>
        <v>24.6</v>
      </c>
      <c r="AB73" s="196">
        <f t="shared" si="31"/>
        <v>14.290000000000001</v>
      </c>
      <c r="AC73" s="196">
        <f>IFERROR(INDEX('Monthly_Consumption _Trend'!R:R,MATCH('IMO _2020_Dont Edit'!D73,'Monthly_Consumption _Trend'!D:D,0))/30,"")</f>
        <v>14.486566666666668</v>
      </c>
      <c r="AD73" s="196">
        <f t="shared" si="3"/>
        <v>14.290000000000001</v>
      </c>
      <c r="AF73" s="197">
        <f t="shared" si="32"/>
        <v>0.9281588118532883</v>
      </c>
      <c r="AG73" s="197">
        <f t="shared" si="33"/>
        <v>7.1841188146711699E-2</v>
      </c>
      <c r="AH73" s="197"/>
      <c r="AI73" s="197"/>
      <c r="AJ73" s="196">
        <f t="shared" si="4"/>
        <v>1314.68</v>
      </c>
      <c r="AK73" s="196">
        <f t="shared" si="5"/>
        <v>871.69</v>
      </c>
      <c r="AL73" s="196">
        <f t="shared" si="6"/>
        <v>442.99</v>
      </c>
      <c r="AM73" s="196">
        <f t="shared" si="7"/>
        <v>214.35000000000002</v>
      </c>
      <c r="AN73" s="198">
        <v>3</v>
      </c>
      <c r="AO73" s="263" t="str">
        <f>INDEX([1]Handy!$D:$D,MATCH(E73,[1]Handy!$B:$B,0))</f>
        <v>3 pcs. 399.3/439.5/381.3</v>
      </c>
      <c r="AP73" s="263" t="str">
        <f>INDEX([1]Handy!$E:$E,MATCH(E73,[1]Handy!$B:$B,0))</f>
        <v>1 pcs 37.3</v>
      </c>
      <c r="AQ73" s="263" t="str">
        <f>INDEX([1]Handy!$F:$F,MATCH(E73,[1]Handy!$B:$B,0))</f>
        <v>2 pcs. 29.4/26.0</v>
      </c>
      <c r="AR73" s="268">
        <f>INDEX([1]Handy!$J:$J,MATCH(E73,[1]Handy!$B:$B,0))</f>
        <v>0.9</v>
      </c>
      <c r="AT73" s="196">
        <f t="shared" si="8"/>
        <v>442.99</v>
      </c>
      <c r="AU73" s="196">
        <f t="shared" si="9"/>
        <v>285.8</v>
      </c>
      <c r="AV73" s="196">
        <f t="shared" si="10"/>
        <v>214.35000000000002</v>
      </c>
      <c r="AW73" s="199" t="s">
        <v>529</v>
      </c>
      <c r="AY73" s="199" t="str">
        <f t="shared" si="23"/>
        <v>Okay</v>
      </c>
      <c r="AZ73" s="199" t="str">
        <f t="shared" si="24"/>
        <v>Okay</v>
      </c>
      <c r="BA73" s="199" t="str">
        <f t="shared" si="25"/>
        <v>Okay</v>
      </c>
      <c r="BC73" s="191">
        <f t="shared" si="14"/>
        <v>0</v>
      </c>
      <c r="BD73" s="191">
        <f t="shared" si="15"/>
        <v>0</v>
      </c>
      <c r="BE73" s="191">
        <f t="shared" si="16"/>
        <v>0</v>
      </c>
      <c r="BF73" s="139" t="str">
        <f>IF(ISTEXT('IMO 2020_Operator''s Comment'!BF73),'IMO 2020_Operator''s Comment'!BF73,"")</f>
        <v xml:space="preserve">Vessel to have HSFO ROB of 280 MT at Paldiski around 11th November and Chartering advised to fix Vessel for Voyage out of ECA Area </v>
      </c>
      <c r="BH73" s="245">
        <f>IF(ISNUMBER('IMO 2020_Operator''s Comment'!BH73),'IMO 2020_Operator''s Comment'!BH73,"")</f>
        <v>399.3</v>
      </c>
      <c r="BI73" s="245" t="str">
        <f>IF(ISTEXT('IMO 2020_Operator''s Comment'!BI73),'IMO 2020_Operator''s Comment'!BI73,"")</f>
        <v>No</v>
      </c>
      <c r="BJ73" s="245">
        <f>IF(ISNUMBER('IMO 2020_Operator''s Comment'!BJ73),'IMO 2020_Operator''s Comment'!BJ73,"")</f>
        <v>439.5</v>
      </c>
      <c r="BK73" s="245" t="str">
        <f>IF(ISTEXT('IMO 2020_Operator''s Comment'!BK73),'IMO 2020_Operator''s Comment'!BK73,"")</f>
        <v>Yes</v>
      </c>
      <c r="BL73" s="245">
        <f>IF(ISNUMBER('IMO 2020_Operator''s Comment'!BL73),'IMO 2020_Operator''s Comment'!BL73,"")</f>
        <v>381.3</v>
      </c>
      <c r="BM73" s="245" t="str">
        <f>IF(ISTEXT('IMO 2020_Operator''s Comment'!BM73),'IMO 2020_Operator''s Comment'!BM73,"")</f>
        <v>Yes</v>
      </c>
      <c r="BN73" s="245" t="str">
        <f>IF(ISNUMBER('IMO 2020_Operator''s Comment'!BN73),'IMO 2020_Operator''s Comment'!BN73,"")</f>
        <v/>
      </c>
      <c r="BO73" s="245" t="str">
        <f>IF(ISTEXT('IMO 2020_Operator''s Comment'!BO73),'IMO 2020_Operator''s Comment'!BO73,"")</f>
        <v/>
      </c>
      <c r="BP73" s="245" t="str">
        <f>IF(ISNUMBER('IMO 2020_Operator''s Comment'!BP73),'IMO 2020_Operator''s Comment'!BP73,"")</f>
        <v/>
      </c>
      <c r="BQ73" s="245" t="str">
        <f>IF(ISTEXT('IMO 2020_Operator''s Comment'!BQ73),'IMO 2020_Operator''s Comment'!BQ73,"")</f>
        <v/>
      </c>
      <c r="BR73" s="287"/>
      <c r="BS73" s="245">
        <f>IF(ISNUMBER('IMO 2020_Operator''s Comment'!BS73),'IMO 2020_Operator''s Comment'!BS73,"")</f>
        <v>37.299999999999997</v>
      </c>
      <c r="BT73" s="245" t="str">
        <f>IF(ISTEXT('IMO 2020_Operator''s Comment'!BT73),'IMO 2020_Operator''s Comment'!BT73,"")</f>
        <v>Yes</v>
      </c>
      <c r="BU73" s="245" t="str">
        <f>IF(ISNUMBER('IMO 2020_Operator''s Comment'!BU73),'IMO 2020_Operator''s Comment'!BU73,"")</f>
        <v/>
      </c>
      <c r="BV73" s="245" t="str">
        <f>IF(ISTEXT('IMO 2020_Operator''s Comment'!BV73),'IMO 2020_Operator''s Comment'!BV73,"")</f>
        <v/>
      </c>
      <c r="BX73" s="245">
        <f>IF(ISNUMBER('IMO 2020_Operator''s Comment'!BX73),'IMO 2020_Operator''s Comment'!BX73,"")</f>
        <v>29.4</v>
      </c>
      <c r="BY73" s="245" t="str">
        <f>IF(ISTEXT('IMO 2020_Operator''s Comment'!BY73),'IMO 2020_Operator''s Comment'!BY73,"")</f>
        <v>Yes</v>
      </c>
      <c r="BZ73" s="245">
        <f>IF(ISNUMBER('IMO 2020_Operator''s Comment'!BZ73),'IMO 2020_Operator''s Comment'!BZ73,"")</f>
        <v>26</v>
      </c>
      <c r="CA73" s="245" t="str">
        <f>IF(ISTEXT('IMO 2020_Operator''s Comment'!CA73),'IMO 2020_Operator''s Comment'!CA73,"")</f>
        <v>Yes</v>
      </c>
      <c r="CB73" s="245" t="str">
        <f>IF(ISNUMBER('IMO 2020_Operator''s Comment'!CB73),'IMO 2020_Operator''s Comment'!CB73,"")</f>
        <v/>
      </c>
      <c r="CC73" s="245" t="str">
        <f>IF(ISTEXT('IMO 2020_Operator''s Comment'!CC73),'IMO 2020_Operator''s Comment'!CC73,"")</f>
        <v/>
      </c>
    </row>
    <row r="74" spans="1:81" s="194" customFormat="1" ht="27" hidden="1" thickBot="1" x14ac:dyDescent="0.3">
      <c r="A74" s="247" t="str">
        <f>INDEX('[4]Handy -MR - LR2 Operators'!$H:$H,MATCH(E74,'[4]Handy -MR - LR2 Operators'!$B:$B,0))</f>
        <v>SSH1</v>
      </c>
      <c r="B74" s="247" t="s">
        <v>393</v>
      </c>
      <c r="C74" s="98" t="s">
        <v>382</v>
      </c>
      <c r="D74" s="98">
        <v>9274628</v>
      </c>
      <c r="E74" s="139" t="s">
        <v>417</v>
      </c>
      <c r="F74" s="139"/>
      <c r="G74" s="237"/>
      <c r="H74" s="236">
        <v>43781.333333333336</v>
      </c>
      <c r="I74" s="186">
        <f>IFERROR(INDEX(RemainingOnBoard_RAW!V:V,MATCH('IMO _2020_Dont Edit'!D74,RemainingOnBoard_RAW!B:B,0))," ")</f>
        <v>0</v>
      </c>
      <c r="J74" s="193">
        <f>IFERROR(INDEX(RemainingOnBoard_RAW!W:W,MATCH('IMO _2020_Dont Edit'!D74,RemainingOnBoard_RAW!B:B,0)),"")</f>
        <v>0</v>
      </c>
      <c r="K74" s="193">
        <f>IFERROR(INDEX(RemainingOnBoard_RAW!X:X,MATCH('IMO _2020_Dont Edit'!D74,RemainingOnBoard_RAW!B:B,0)),"")</f>
        <v>0</v>
      </c>
      <c r="L74" s="193">
        <f>IFERROR(INDEX(RemainingOnBoard_RAW!Y:Y,MATCH('IMO _2020_Dont Edit'!D74,RemainingOnBoard_RAW!B:B,0)),"")</f>
        <v>0</v>
      </c>
      <c r="M74" s="193"/>
      <c r="N74" s="193">
        <f>IFERROR(INDEX(RemainingOnBoard_RAW!AJ:AJ,MATCH('IMO _2020_Dont Edit'!D74,RemainingOnBoard_RAW!B:B,0))," ")</f>
        <v>1862.4079999999999</v>
      </c>
      <c r="O74" s="193">
        <f>IFERROR(INDEX(RemainingOnBoard_RAW!AK:AK,MATCH('IMO _2020_Dont Edit'!D74,RemainingOnBoard_RAW!B:B,0))," ")</f>
        <v>5.27</v>
      </c>
      <c r="P74" s="193">
        <f>IFERROR(INDEX(RemainingOnBoard_RAW!AL:AL,MATCH('IMO _2020_Dont Edit'!D74,RemainingOnBoard_RAW!B:B,0))," ")</f>
        <v>0</v>
      </c>
      <c r="Q74" s="193">
        <f>IFERROR(INDEX(RemainingOnBoard_RAW!AM:AM,MATCH('IMO _2020_Dont Edit'!D74,RemainingOnBoard_RAW!B:B,0))," ")</f>
        <v>2088.348</v>
      </c>
      <c r="S74" s="195">
        <v>0.45</v>
      </c>
      <c r="T74" s="195">
        <v>0.05</v>
      </c>
      <c r="U74" s="195">
        <v>0.17499999999999999</v>
      </c>
      <c r="V74" s="195">
        <v>0.32500000000000001</v>
      </c>
      <c r="X74" s="196">
        <f>INDEX(Handy!T:T,MATCH('IMO _2020_Dont Edit'!E74,Handy!B:B,0))</f>
        <v>3.8</v>
      </c>
      <c r="Y74" s="196">
        <f>INDEX(Handy!U:U,MATCH('IMO _2020_Dont Edit'!E74,Handy!B:B,0))</f>
        <v>18.7</v>
      </c>
      <c r="Z74" s="196">
        <f>INDEX(Handy!V:V,MATCH('IMO _2020_Dont Edit'!E74,Handy!B:B,0))</f>
        <v>26.7</v>
      </c>
      <c r="AA74" s="196">
        <f>INDEX(Handy!W:W,MATCH('IMO _2020_Dont Edit'!E74,Handy!B:B,0))</f>
        <v>29.4</v>
      </c>
      <c r="AB74" s="196">
        <f t="shared" si="31"/>
        <v>16.872499999999999</v>
      </c>
      <c r="AC74" s="196">
        <f>IFERROR(INDEX('Monthly_Consumption _Trend'!R:R,MATCH('IMO _2020_Dont Edit'!D74,'Monthly_Consumption _Trend'!D:D,0))/30,"")</f>
        <v>7.4589083333333326</v>
      </c>
      <c r="AD74" s="196">
        <f t="shared" si="3"/>
        <v>7.4589083333333326</v>
      </c>
      <c r="AF74" s="197">
        <f t="shared" si="32"/>
        <v>0.47077749236228478</v>
      </c>
      <c r="AG74" s="197">
        <f t="shared" si="33"/>
        <v>0.52922250763771528</v>
      </c>
      <c r="AH74" s="197"/>
      <c r="AI74" s="197"/>
      <c r="AJ74" s="196">
        <f t="shared" si="4"/>
        <v>686.21956666666665</v>
      </c>
      <c r="AK74" s="196">
        <f t="shared" si="5"/>
        <v>454.99340833333326</v>
      </c>
      <c r="AL74" s="196">
        <f t="shared" si="6"/>
        <v>231.2261583333333</v>
      </c>
      <c r="AM74" s="196">
        <f t="shared" si="7"/>
        <v>111.88362499999999</v>
      </c>
      <c r="AN74" s="198">
        <v>5</v>
      </c>
      <c r="AO74" s="263" t="str">
        <f>INDEX([1]Handy!$D:$D,MATCH(E74,[1]Handy!$B:$B,0))</f>
        <v>5 pcs. 358,6/ 131,8/ 172,7/ 338,5/ 251,9</v>
      </c>
      <c r="AP74" s="263" t="str">
        <f>INDEX([1]Handy!$E:$E,MATCH(E74,[1]Handy!$B:$B,0))</f>
        <v>2 pcs. 34,3/ 34,3</v>
      </c>
      <c r="AQ74" s="263" t="str">
        <f>INDEX([1]Handy!$F:$F,MATCH(E74,[1]Handy!$B:$B,0))</f>
        <v>2 pcs. 39,8/ 39,8</v>
      </c>
      <c r="AR74" s="268">
        <f>INDEX([1]Handy!$J:$J,MATCH(E74,[1]Handy!$B:$B,0))</f>
        <v>0.95</v>
      </c>
      <c r="AT74" s="196">
        <f t="shared" si="8"/>
        <v>231.2261583333333</v>
      </c>
      <c r="AU74" s="196">
        <f t="shared" si="9"/>
        <v>149.17816666666664</v>
      </c>
      <c r="AV74" s="196">
        <f t="shared" si="10"/>
        <v>111.88362499999999</v>
      </c>
      <c r="AW74" s="199" t="s">
        <v>529</v>
      </c>
      <c r="AY74" s="199" t="str">
        <f t="shared" si="23"/>
        <v>Okay</v>
      </c>
      <c r="AZ74" s="199" t="str">
        <f t="shared" si="24"/>
        <v>Okay</v>
      </c>
      <c r="BA74" s="199" t="str">
        <f t="shared" si="25"/>
        <v>Okay</v>
      </c>
      <c r="BC74" s="191">
        <f t="shared" si="14"/>
        <v>0</v>
      </c>
      <c r="BD74" s="191">
        <f t="shared" si="15"/>
        <v>0</v>
      </c>
      <c r="BE74" s="191">
        <f t="shared" si="16"/>
        <v>0</v>
      </c>
      <c r="BF74" s="139" t="str">
        <f>IF(ISTEXT('IMO 2020_Operator''s Comment'!BF74),'IMO 2020_Operator''s Comment'!BF74,"")</f>
        <v/>
      </c>
      <c r="BH74" s="245">
        <f>IF(ISNUMBER('IMO 2020_Operator''s Comment'!BH74),'IMO 2020_Operator''s Comment'!BH74,"")</f>
        <v>358.6</v>
      </c>
      <c r="BI74" s="245" t="str">
        <f>IF(ISTEXT('IMO 2020_Operator''s Comment'!BI74),'IMO 2020_Operator''s Comment'!BI74,"")</f>
        <v>Yes</v>
      </c>
      <c r="BJ74" s="245">
        <f>IF(ISNUMBER('IMO 2020_Operator''s Comment'!BJ74),'IMO 2020_Operator''s Comment'!BJ74,"")</f>
        <v>131.80000000000001</v>
      </c>
      <c r="BK74" s="245" t="str">
        <f>IF(ISTEXT('IMO 2020_Operator''s Comment'!BK74),'IMO 2020_Operator''s Comment'!BK74,"")</f>
        <v>Yes</v>
      </c>
      <c r="BL74" s="245">
        <f>IF(ISNUMBER('IMO 2020_Operator''s Comment'!BL74),'IMO 2020_Operator''s Comment'!BL74,"")</f>
        <v>172.7</v>
      </c>
      <c r="BM74" s="245" t="str">
        <f>IF(ISTEXT('IMO 2020_Operator''s Comment'!BM74),'IMO 2020_Operator''s Comment'!BM74,"")</f>
        <v>Yes</v>
      </c>
      <c r="BN74" s="245">
        <f>IF(ISNUMBER('IMO 2020_Operator''s Comment'!BN74),'IMO 2020_Operator''s Comment'!BN74,"")</f>
        <v>338.5</v>
      </c>
      <c r="BO74" s="245" t="str">
        <f>IF(ISTEXT('IMO 2020_Operator''s Comment'!BO74),'IMO 2020_Operator''s Comment'!BO74,"")</f>
        <v>Yes</v>
      </c>
      <c r="BP74" s="245">
        <f>IF(ISNUMBER('IMO 2020_Operator''s Comment'!BP74),'IMO 2020_Operator''s Comment'!BP74,"")</f>
        <v>251.9</v>
      </c>
      <c r="BQ74" s="245" t="str">
        <f>IF(ISTEXT('IMO 2020_Operator''s Comment'!BQ74),'IMO 2020_Operator''s Comment'!BQ74,"")</f>
        <v>Yes</v>
      </c>
      <c r="BR74" s="287"/>
      <c r="BS74" s="245">
        <f>IF(ISNUMBER('IMO 2020_Operator''s Comment'!BS74),'IMO 2020_Operator''s Comment'!BS74,"")</f>
        <v>34.299999999999997</v>
      </c>
      <c r="BT74" s="245" t="str">
        <f>IF(ISTEXT('IMO 2020_Operator''s Comment'!BT74),'IMO 2020_Operator''s Comment'!BT74,"")</f>
        <v>Yes</v>
      </c>
      <c r="BU74" s="245">
        <f>IF(ISNUMBER('IMO 2020_Operator''s Comment'!BU74),'IMO 2020_Operator''s Comment'!BU74,"")</f>
        <v>34.299999999999997</v>
      </c>
      <c r="BV74" s="245" t="str">
        <f>IF(ISTEXT('IMO 2020_Operator''s Comment'!BV74),'IMO 2020_Operator''s Comment'!BV74,"")</f>
        <v>Yes</v>
      </c>
      <c r="BX74" s="245">
        <f>IF(ISNUMBER('IMO 2020_Operator''s Comment'!BX74),'IMO 2020_Operator''s Comment'!BX74,"")</f>
        <v>39.799999999999997</v>
      </c>
      <c r="BY74" s="245" t="str">
        <f>IF(ISTEXT('IMO 2020_Operator''s Comment'!BY74),'IMO 2020_Operator''s Comment'!BY74,"")</f>
        <v>Yes</v>
      </c>
      <c r="BZ74" s="245">
        <f>IF(ISNUMBER('IMO 2020_Operator''s Comment'!BZ74),'IMO 2020_Operator''s Comment'!BZ74,"")</f>
        <v>39.799999999999997</v>
      </c>
      <c r="CA74" s="245" t="str">
        <f>IF(ISTEXT('IMO 2020_Operator''s Comment'!CA74),'IMO 2020_Operator''s Comment'!CA74,"")</f>
        <v>Yes</v>
      </c>
      <c r="CB74" s="245" t="str">
        <f>IF(ISNUMBER('IMO 2020_Operator''s Comment'!CB74),'IMO 2020_Operator''s Comment'!CB74,"")</f>
        <v/>
      </c>
      <c r="CC74" s="245" t="str">
        <f>IF(ISTEXT('IMO 2020_Operator''s Comment'!CC74),'IMO 2020_Operator''s Comment'!CC74,"")</f>
        <v/>
      </c>
    </row>
    <row r="75" spans="1:81" s="194" customFormat="1" ht="27" hidden="1" thickBot="1" x14ac:dyDescent="0.3">
      <c r="A75" s="247" t="str">
        <f>INDEX('[4]Handy -MR - LR2 Operators'!$H:$H,MATCH(E75,'[4]Handy -MR - LR2 Operators'!$B:$B,0))</f>
        <v>AKO</v>
      </c>
      <c r="B75" s="247" t="s">
        <v>393</v>
      </c>
      <c r="C75" s="98" t="s">
        <v>382</v>
      </c>
      <c r="D75" s="98">
        <v>9274642</v>
      </c>
      <c r="E75" s="139" t="s">
        <v>418</v>
      </c>
      <c r="F75" s="139"/>
      <c r="G75" s="237"/>
      <c r="H75" s="236">
        <v>43759.73333333333</v>
      </c>
      <c r="I75" s="186">
        <f>IFERROR(INDEX(RemainingOnBoard_RAW!V:V,MATCH('IMO _2020_Dont Edit'!D75,RemainingOnBoard_RAW!B:B,0))," ")</f>
        <v>54</v>
      </c>
      <c r="J75" s="193">
        <f>IFERROR(INDEX(RemainingOnBoard_RAW!W:W,MATCH('IMO _2020_Dont Edit'!D75,RemainingOnBoard_RAW!B:B,0)),"")</f>
        <v>0.1</v>
      </c>
      <c r="K75" s="193">
        <f>IFERROR(INDEX(RemainingOnBoard_RAW!X:X,MATCH('IMO _2020_Dont Edit'!D75,RemainingOnBoard_RAW!B:B,0)),"")</f>
        <v>0</v>
      </c>
      <c r="L75" s="193">
        <f>IFERROR(INDEX(RemainingOnBoard_RAW!Y:Y,MATCH('IMO _2020_Dont Edit'!D75,RemainingOnBoard_RAW!B:B,0)),"")</f>
        <v>57.2</v>
      </c>
      <c r="M75" s="193"/>
      <c r="N75" s="193">
        <f>IFERROR(INDEX(RemainingOnBoard_RAW!AJ:AJ,MATCH('IMO _2020_Dont Edit'!D75,RemainingOnBoard_RAW!B:B,0))," ")</f>
        <v>3924.44</v>
      </c>
      <c r="O75" s="193">
        <f>IFERROR(INDEX(RemainingOnBoard_RAW!AK:AK,MATCH('IMO _2020_Dont Edit'!D75,RemainingOnBoard_RAW!B:B,0))," ")</f>
        <v>357.61</v>
      </c>
      <c r="P75" s="193">
        <f>IFERROR(INDEX(RemainingOnBoard_RAW!AL:AL,MATCH('IMO _2020_Dont Edit'!D75,RemainingOnBoard_RAW!B:B,0))," ")</f>
        <v>0</v>
      </c>
      <c r="Q75" s="193">
        <f>IFERROR(INDEX(RemainingOnBoard_RAW!AM:AM,MATCH('IMO _2020_Dont Edit'!D75,RemainingOnBoard_RAW!B:B,0))," ")</f>
        <v>569</v>
      </c>
      <c r="S75" s="195">
        <v>0.45</v>
      </c>
      <c r="T75" s="195">
        <v>0.05</v>
      </c>
      <c r="U75" s="195">
        <v>0.17499999999999999</v>
      </c>
      <c r="V75" s="195">
        <v>0.32500000000000001</v>
      </c>
      <c r="X75" s="196">
        <f>INDEX(Handy!T:T,MATCH('IMO _2020_Dont Edit'!E75,Handy!B:B,0))</f>
        <v>3.9</v>
      </c>
      <c r="Y75" s="196">
        <f>INDEX(Handy!U:U,MATCH('IMO _2020_Dont Edit'!E75,Handy!B:B,0))</f>
        <v>19.399999999999999</v>
      </c>
      <c r="Z75" s="196">
        <f>INDEX(Handy!V:V,MATCH('IMO _2020_Dont Edit'!E75,Handy!B:B,0))</f>
        <v>27.6</v>
      </c>
      <c r="AA75" s="196">
        <f>INDEX(Handy!W:W,MATCH('IMO _2020_Dont Edit'!E75,Handy!B:B,0))</f>
        <v>30.6</v>
      </c>
      <c r="AB75" s="196">
        <f t="shared" si="31"/>
        <v>17.5</v>
      </c>
      <c r="AC75" s="196">
        <f>IFERROR(INDEX('Monthly_Consumption _Trend'!R:R,MATCH('IMO _2020_Dont Edit'!D75,'Monthly_Consumption _Trend'!D:D,0))/30,"")</f>
        <v>13.081466666666667</v>
      </c>
      <c r="AD75" s="196">
        <f t="shared" ref="AD75:AD141" si="34">IFERROR(MIN(AB75,AC75),AB75)</f>
        <v>13.081466666666667</v>
      </c>
      <c r="AF75" s="197">
        <f t="shared" si="32"/>
        <v>0.80898774492120262</v>
      </c>
      <c r="AG75" s="197">
        <f t="shared" si="33"/>
        <v>0.19101225507879738</v>
      </c>
      <c r="AH75" s="197" t="s">
        <v>766</v>
      </c>
      <c r="AI75" s="197"/>
      <c r="AJ75" s="196">
        <f t="shared" ref="AJ75:AJ141" si="35">IFERROR($AD75*92,"")</f>
        <v>1203.4949333333334</v>
      </c>
      <c r="AK75" s="196">
        <f t="shared" ref="AK75:AK141" si="36">IFERROR($AD75*61,"")</f>
        <v>797.96946666666668</v>
      </c>
      <c r="AL75" s="196">
        <f t="shared" ref="AL75:AL141" si="37">IFERROR($AD75*31,"")</f>
        <v>405.52546666666672</v>
      </c>
      <c r="AM75" s="196">
        <f t="shared" ref="AM75:AM141" si="38">IFERROR($AD75*15,"")</f>
        <v>196.22200000000001</v>
      </c>
      <c r="AN75" s="198">
        <v>5</v>
      </c>
      <c r="AO75" s="263" t="str">
        <f>INDEX([1]Handy!$D:$D,MATCH(E75,[1]Handy!$B:$B,0))</f>
        <v>5 pcs. 365,9/ 134,4/ 176,2/ 345,4/ 257,1</v>
      </c>
      <c r="AP75" s="263" t="str">
        <f>INDEX([1]Handy!$E:$E,MATCH(E75,[1]Handy!$B:$B,0))</f>
        <v>2 pcs.40,6/ 40,6</v>
      </c>
      <c r="AQ75" s="263" t="str">
        <f>INDEX([1]Handy!$F:$F,MATCH(E75,[1]Handy!$B:$B,0))</f>
        <v>2 pcs. 35,0/ 35,0</v>
      </c>
      <c r="AR75" s="268">
        <f>INDEX([1]Handy!$J:$J,MATCH(E75,[1]Handy!$B:$B,0))</f>
        <v>0.95</v>
      </c>
      <c r="AT75" s="196">
        <f t="shared" ref="AT75:AT141" si="39">IFERROR($AD75*31,"")</f>
        <v>405.52546666666672</v>
      </c>
      <c r="AU75" s="196">
        <f t="shared" ref="AU75:AU141" si="40">IFERROR($AD75*20,"")</f>
        <v>261.62933333333336</v>
      </c>
      <c r="AV75" s="196">
        <f t="shared" ref="AV75:AV141" si="41">IFERROR($AD75*15,"")</f>
        <v>196.22200000000001</v>
      </c>
      <c r="AW75" s="199" t="s">
        <v>529</v>
      </c>
      <c r="AY75" s="199" t="str">
        <f t="shared" si="23"/>
        <v>Okay</v>
      </c>
      <c r="AZ75" s="199" t="str">
        <f t="shared" si="24"/>
        <v>Okay</v>
      </c>
      <c r="BA75" s="199" t="str">
        <f t="shared" si="25"/>
        <v>Okay</v>
      </c>
      <c r="BC75" s="191">
        <f t="shared" si="14"/>
        <v>0</v>
      </c>
      <c r="BD75" s="191">
        <f t="shared" si="15"/>
        <v>0</v>
      </c>
      <c r="BE75" s="191">
        <f t="shared" si="16"/>
        <v>0</v>
      </c>
      <c r="BF75" s="139" t="str">
        <f>IF(ISTEXT('IMO 2020_Operator''s Comment'!BF75),'IMO 2020_Operator''s Comment'!BF75,"")</f>
        <v>Vessel is in drydock and will be out of dock by  first week - mid of december , can be supplied with the compliant fuel directly.</v>
      </c>
      <c r="BH75" s="245">
        <f>IF(ISNUMBER('IMO 2020_Operator''s Comment'!BH75),'IMO 2020_Operator''s Comment'!BH75,"")</f>
        <v>365.9</v>
      </c>
      <c r="BI75" s="245" t="str">
        <f>IF(ISTEXT('IMO 2020_Operator''s Comment'!BI75),'IMO 2020_Operator''s Comment'!BI75,"")</f>
        <v>Yes</v>
      </c>
      <c r="BJ75" s="245">
        <f>IF(ISNUMBER('IMO 2020_Operator''s Comment'!BJ75),'IMO 2020_Operator''s Comment'!BJ75,"")</f>
        <v>134.4</v>
      </c>
      <c r="BK75" s="245" t="str">
        <f>IF(ISTEXT('IMO 2020_Operator''s Comment'!BK75),'IMO 2020_Operator''s Comment'!BK75,"")</f>
        <v>Yes</v>
      </c>
      <c r="BL75" s="245">
        <f>IF(ISNUMBER('IMO 2020_Operator''s Comment'!BL75),'IMO 2020_Operator''s Comment'!BL75,"")</f>
        <v>176.2</v>
      </c>
      <c r="BM75" s="245" t="str">
        <f>IF(ISTEXT('IMO 2020_Operator''s Comment'!BM75),'IMO 2020_Operator''s Comment'!BM75,"")</f>
        <v>Yes</v>
      </c>
      <c r="BN75" s="245">
        <f>IF(ISNUMBER('IMO 2020_Operator''s Comment'!BN75),'IMO 2020_Operator''s Comment'!BN75,"")</f>
        <v>345.4</v>
      </c>
      <c r="BO75" s="245" t="str">
        <f>IF(ISTEXT('IMO 2020_Operator''s Comment'!BO75),'IMO 2020_Operator''s Comment'!BO75,"")</f>
        <v>Yes</v>
      </c>
      <c r="BP75" s="245">
        <f>IF(ISNUMBER('IMO 2020_Operator''s Comment'!BP75),'IMO 2020_Operator''s Comment'!BP75,"")</f>
        <v>257.10000000000002</v>
      </c>
      <c r="BQ75" s="245" t="str">
        <f>IF(ISTEXT('IMO 2020_Operator''s Comment'!BQ75),'IMO 2020_Operator''s Comment'!BQ75,"")</f>
        <v>Yes</v>
      </c>
      <c r="BR75" s="287"/>
      <c r="BS75" s="245">
        <f>IF(ISNUMBER('IMO 2020_Operator''s Comment'!BS75),'IMO 2020_Operator''s Comment'!BS75,"")</f>
        <v>40.6</v>
      </c>
      <c r="BT75" s="245" t="str">
        <f>IF(ISTEXT('IMO 2020_Operator''s Comment'!BT75),'IMO 2020_Operator''s Comment'!BT75,"")</f>
        <v>No</v>
      </c>
      <c r="BU75" s="245">
        <f>IF(ISNUMBER('IMO 2020_Operator''s Comment'!BU75),'IMO 2020_Operator''s Comment'!BU75,"")</f>
        <v>40.6</v>
      </c>
      <c r="BV75" s="245" t="str">
        <f>IF(ISTEXT('IMO 2020_Operator''s Comment'!BV75),'IMO 2020_Operator''s Comment'!BV75,"")</f>
        <v>No</v>
      </c>
      <c r="BX75" s="245">
        <f>IF(ISNUMBER('IMO 2020_Operator''s Comment'!BX75),'IMO 2020_Operator''s Comment'!BX75,"")</f>
        <v>35</v>
      </c>
      <c r="BY75" s="245" t="str">
        <f>IF(ISTEXT('IMO 2020_Operator''s Comment'!BY75),'IMO 2020_Operator''s Comment'!BY75,"")</f>
        <v>No</v>
      </c>
      <c r="BZ75" s="245">
        <f>IF(ISNUMBER('IMO 2020_Operator''s Comment'!BZ75),'IMO 2020_Operator''s Comment'!BZ75,"")</f>
        <v>35</v>
      </c>
      <c r="CA75" s="245" t="str">
        <f>IF(ISTEXT('IMO 2020_Operator''s Comment'!CA75),'IMO 2020_Operator''s Comment'!CA75,"")</f>
        <v>No</v>
      </c>
      <c r="CB75" s="245" t="str">
        <f>IF(ISNUMBER('IMO 2020_Operator''s Comment'!CB75),'IMO 2020_Operator''s Comment'!CB75,"")</f>
        <v/>
      </c>
      <c r="CC75" s="245" t="str">
        <f>IF(ISTEXT('IMO 2020_Operator''s Comment'!CC75),'IMO 2020_Operator''s Comment'!CC75,"")</f>
        <v/>
      </c>
    </row>
    <row r="76" spans="1:81" s="194" customFormat="1" ht="27" hidden="1" thickBot="1" x14ac:dyDescent="0.3">
      <c r="A76" s="247" t="str">
        <f>INDEX('[4]Handy -MR - LR2 Operators'!$H:$H,MATCH(E76,'[4]Handy -MR - LR2 Operators'!$B:$B,0))</f>
        <v>HKU</v>
      </c>
      <c r="B76" s="247" t="s">
        <v>393</v>
      </c>
      <c r="C76" s="98" t="s">
        <v>382</v>
      </c>
      <c r="D76" s="98">
        <v>9374428</v>
      </c>
      <c r="E76" s="139" t="s">
        <v>419</v>
      </c>
      <c r="F76" s="139"/>
      <c r="G76" s="237"/>
      <c r="H76" s="236">
        <v>43781.333333333336</v>
      </c>
      <c r="I76" s="186">
        <f>IFERROR(INDEX(RemainingOnBoard_RAW!V:V,MATCH('IMO _2020_Dont Edit'!D76,RemainingOnBoard_RAW!B:B,0))," ")</f>
        <v>286.40600000000001</v>
      </c>
      <c r="J76" s="193">
        <f>IFERROR(INDEX(RemainingOnBoard_RAW!W:W,MATCH('IMO _2020_Dont Edit'!D76,RemainingOnBoard_RAW!B:B,0)),"")</f>
        <v>169.4</v>
      </c>
      <c r="K76" s="193">
        <f>IFERROR(INDEX(RemainingOnBoard_RAW!X:X,MATCH('IMO _2020_Dont Edit'!D76,RemainingOnBoard_RAW!B:B,0)),"")</f>
        <v>0</v>
      </c>
      <c r="L76" s="193">
        <f>IFERROR(INDEX(RemainingOnBoard_RAW!Y:Y,MATCH('IMO _2020_Dont Edit'!D76,RemainingOnBoard_RAW!B:B,0)),"")</f>
        <v>110.55</v>
      </c>
      <c r="M76" s="193"/>
      <c r="N76" s="193">
        <f>IFERROR(INDEX(RemainingOnBoard_RAW!AJ:AJ,MATCH('IMO _2020_Dont Edit'!D76,RemainingOnBoard_RAW!B:B,0))," ")</f>
        <v>2971.0239999999999</v>
      </c>
      <c r="O76" s="193">
        <f>IFERROR(INDEX(RemainingOnBoard_RAW!AK:AK,MATCH('IMO _2020_Dont Edit'!D76,RemainingOnBoard_RAW!B:B,0))," ")</f>
        <v>0</v>
      </c>
      <c r="P76" s="193">
        <f>IFERROR(INDEX(RemainingOnBoard_RAW!AL:AL,MATCH('IMO _2020_Dont Edit'!D76,RemainingOnBoard_RAW!B:B,0))," ")</f>
        <v>28.56</v>
      </c>
      <c r="Q76" s="193">
        <f>IFERROR(INDEX(RemainingOnBoard_RAW!AM:AM,MATCH('IMO _2020_Dont Edit'!D76,RemainingOnBoard_RAW!B:B,0))," ")</f>
        <v>137.08000000000001</v>
      </c>
      <c r="S76" s="195">
        <v>0.45</v>
      </c>
      <c r="T76" s="195">
        <v>0.05</v>
      </c>
      <c r="U76" s="195">
        <v>0.17499999999999999</v>
      </c>
      <c r="V76" s="195">
        <v>0.32500000000000001</v>
      </c>
      <c r="X76" s="196">
        <f>INDEX(Handy!T:T,MATCH('IMO _2020_Dont Edit'!E76,Handy!B:B,0))</f>
        <v>3.1</v>
      </c>
      <c r="Y76" s="196">
        <f>INDEX(Handy!U:U,MATCH('IMO _2020_Dont Edit'!E76,Handy!B:B,0))</f>
        <v>16.3</v>
      </c>
      <c r="Z76" s="196">
        <f>INDEX(Handy!V:V,MATCH('IMO _2020_Dont Edit'!E76,Handy!B:B,0))</f>
        <v>20</v>
      </c>
      <c r="AA76" s="196">
        <f>INDEX(Handy!W:W,MATCH('IMO _2020_Dont Edit'!E76,Handy!B:B,0))</f>
        <v>22.5</v>
      </c>
      <c r="AB76" s="196">
        <f t="shared" si="31"/>
        <v>13.022500000000001</v>
      </c>
      <c r="AC76" s="196">
        <f>IFERROR(INDEX('Monthly_Consumption _Trend'!R:R,MATCH('IMO _2020_Dont Edit'!D76,'Monthly_Consumption _Trend'!D:D,0))/30,"")</f>
        <v>9.1304133333333333</v>
      </c>
      <c r="AD76" s="196">
        <f t="shared" si="34"/>
        <v>9.1304133333333333</v>
      </c>
      <c r="AF76" s="197">
        <f t="shared" si="32"/>
        <v>0.94719230367039631</v>
      </c>
      <c r="AG76" s="197">
        <f t="shared" si="33"/>
        <v>5.2807696329603693E-2</v>
      </c>
      <c r="AH76" s="197"/>
      <c r="AI76" s="197"/>
      <c r="AJ76" s="196">
        <f t="shared" si="35"/>
        <v>839.99802666666665</v>
      </c>
      <c r="AK76" s="196">
        <f t="shared" si="36"/>
        <v>556.95521333333329</v>
      </c>
      <c r="AL76" s="196">
        <f t="shared" si="37"/>
        <v>283.04281333333336</v>
      </c>
      <c r="AM76" s="196">
        <f t="shared" si="38"/>
        <v>136.9562</v>
      </c>
      <c r="AN76" s="198">
        <v>5</v>
      </c>
      <c r="AO76" s="263" t="str">
        <f>INDEX([1]Handy!$D:$D,MATCH(E76,[1]Handy!$B:$B,0))</f>
        <v>5 pcs. 210,0/ 210,0/ 319,9/ 363,3/149,8</v>
      </c>
      <c r="AP76" s="263" t="str">
        <f>INDEX([1]Handy!$E:$E,MATCH(E76,[1]Handy!$B:$B,0))</f>
        <v>1 pc. 33,3</v>
      </c>
      <c r="AQ76" s="263" t="str">
        <f>INDEX([1]Handy!$F:$F,MATCH(E76,[1]Handy!$B:$B,0))</f>
        <v>2 pc. 32,2/ 22,7</v>
      </c>
      <c r="AR76" s="268">
        <f>INDEX([1]Handy!$J:$J,MATCH(E76,[1]Handy!$B:$B,0))</f>
        <v>0.9</v>
      </c>
      <c r="AT76" s="196">
        <f t="shared" si="39"/>
        <v>283.04281333333336</v>
      </c>
      <c r="AU76" s="196">
        <f t="shared" si="40"/>
        <v>182.60826666666668</v>
      </c>
      <c r="AV76" s="196">
        <f t="shared" si="41"/>
        <v>136.9562</v>
      </c>
      <c r="AW76" s="199" t="s">
        <v>529</v>
      </c>
      <c r="AY76" s="199" t="str">
        <f t="shared" si="23"/>
        <v>High Stock</v>
      </c>
      <c r="AZ76" s="199" t="str">
        <f t="shared" si="24"/>
        <v>High Stock</v>
      </c>
      <c r="BA76" s="199" t="str">
        <f t="shared" si="25"/>
        <v>High Stock</v>
      </c>
      <c r="BC76" s="191">
        <f t="shared" ref="BC76:BC142" si="42">IF(IFERROR($I76+$K76-AT76,0)&lt;=0,0,IFERROR($I76+$K76-AT76,0))</f>
        <v>3.3631866666666497</v>
      </c>
      <c r="BD76" s="191">
        <f t="shared" ref="BD76:BD142" si="43">IF(IFERROR($I76+$K76-AU76,0)&lt;=0,0,IFERROR($I76+$K76-AU76,0))</f>
        <v>103.79773333333333</v>
      </c>
      <c r="BE76" s="191">
        <f t="shared" ref="BE76:BE142" si="44">IF(IFERROR($I76+$K76-AV76,0)&lt;=0, 0,IFERROR($I76+$K76-AV76,0))</f>
        <v>149.44980000000001</v>
      </c>
      <c r="BF76" s="139" t="str">
        <f>IF(ISTEXT('IMO 2020_Operator''s Comment'!BF76),'IMO 2020_Operator''s Comment'!BF76,"")</f>
        <v>proceeding towards Rotterdam for orders, on confirmation of disport HSFO &amp; VLSFO will be supplied at Malta.</v>
      </c>
      <c r="BH76" s="245">
        <f>IF(ISNUMBER('IMO 2020_Operator''s Comment'!BH76),'IMO 2020_Operator''s Comment'!BH76,"")</f>
        <v>210</v>
      </c>
      <c r="BI76" s="245" t="str">
        <f>IF(ISTEXT('IMO 2020_Operator''s Comment'!BI76),'IMO 2020_Operator''s Comment'!BI76,"")</f>
        <v>No</v>
      </c>
      <c r="BJ76" s="245">
        <f>IF(ISNUMBER('IMO 2020_Operator''s Comment'!BJ76),'IMO 2020_Operator''s Comment'!BJ76,"")</f>
        <v>210</v>
      </c>
      <c r="BK76" s="245" t="str">
        <f>IF(ISTEXT('IMO 2020_Operator''s Comment'!BK76),'IMO 2020_Operator''s Comment'!BK76,"")</f>
        <v>Yes</v>
      </c>
      <c r="BL76" s="245">
        <f>IF(ISNUMBER('IMO 2020_Operator''s Comment'!BL76),'IMO 2020_Operator''s Comment'!BL76,"")</f>
        <v>319.89999999999998</v>
      </c>
      <c r="BM76" s="245" t="str">
        <f>IF(ISTEXT('IMO 2020_Operator''s Comment'!BM76),'IMO 2020_Operator''s Comment'!BM76,"")</f>
        <v>Yes</v>
      </c>
      <c r="BN76" s="245">
        <f>IF(ISNUMBER('IMO 2020_Operator''s Comment'!BN76),'IMO 2020_Operator''s Comment'!BN76,"")</f>
        <v>363.3</v>
      </c>
      <c r="BO76" s="245" t="str">
        <f>IF(ISTEXT('IMO 2020_Operator''s Comment'!BO76),'IMO 2020_Operator''s Comment'!BO76,"")</f>
        <v>No</v>
      </c>
      <c r="BP76" s="245">
        <f>IF(ISNUMBER('IMO 2020_Operator''s Comment'!BP76),'IMO 2020_Operator''s Comment'!BP76,"")</f>
        <v>149.80000000000001</v>
      </c>
      <c r="BQ76" s="245" t="str">
        <f>IF(ISTEXT('IMO 2020_Operator''s Comment'!BQ76),'IMO 2020_Operator''s Comment'!BQ76,"")</f>
        <v>Yes</v>
      </c>
      <c r="BR76" s="287"/>
      <c r="BS76" s="245">
        <f>IF(ISNUMBER('IMO 2020_Operator''s Comment'!BS76),'IMO 2020_Operator''s Comment'!BS76,"")</f>
        <v>33.299999999999997</v>
      </c>
      <c r="BT76" s="245" t="str">
        <f>IF(ISTEXT('IMO 2020_Operator''s Comment'!BT76),'IMO 2020_Operator''s Comment'!BT76,"")</f>
        <v>Yes</v>
      </c>
      <c r="BU76" s="245" t="str">
        <f>IF(ISNUMBER('IMO 2020_Operator''s Comment'!BU76),'IMO 2020_Operator''s Comment'!BU76,"")</f>
        <v/>
      </c>
      <c r="BV76" s="245" t="str">
        <f>IF(ISTEXT('IMO 2020_Operator''s Comment'!BV76),'IMO 2020_Operator''s Comment'!BV76,"")</f>
        <v/>
      </c>
      <c r="BX76" s="245">
        <f>IF(ISNUMBER('IMO 2020_Operator''s Comment'!BX76),'IMO 2020_Operator''s Comment'!BX76,"")</f>
        <v>32.200000000000003</v>
      </c>
      <c r="BY76" s="245" t="str">
        <f>IF(ISTEXT('IMO 2020_Operator''s Comment'!BY76),'IMO 2020_Operator''s Comment'!BY76,"")</f>
        <v>Yes</v>
      </c>
      <c r="BZ76" s="245">
        <f>IF(ISNUMBER('IMO 2020_Operator''s Comment'!BZ76),'IMO 2020_Operator''s Comment'!BZ76,"")</f>
        <v>22.7</v>
      </c>
      <c r="CA76" s="245" t="str">
        <f>IF(ISTEXT('IMO 2020_Operator''s Comment'!CA76),'IMO 2020_Operator''s Comment'!CA76,"")</f>
        <v>Yes</v>
      </c>
      <c r="CB76" s="245" t="str">
        <f>IF(ISNUMBER('IMO 2020_Operator''s Comment'!CB76),'IMO 2020_Operator''s Comment'!CB76,"")</f>
        <v/>
      </c>
      <c r="CC76" s="245" t="str">
        <f>IF(ISTEXT('IMO 2020_Operator''s Comment'!CC76),'IMO 2020_Operator''s Comment'!CC76,"")</f>
        <v/>
      </c>
    </row>
    <row r="77" spans="1:81" s="194" customFormat="1" ht="27" hidden="1" thickBot="1" x14ac:dyDescent="0.3">
      <c r="A77" s="247" t="str">
        <f>INDEX('[4]Handy -MR - LR2 Operators'!$H:$H,MATCH(E77,'[4]Handy -MR - LR2 Operators'!$B:$B,0))</f>
        <v>SSH1</v>
      </c>
      <c r="B77" s="247" t="s">
        <v>393</v>
      </c>
      <c r="C77" s="98" t="s">
        <v>382</v>
      </c>
      <c r="D77" s="98">
        <v>9431317</v>
      </c>
      <c r="E77" s="139" t="s">
        <v>420</v>
      </c>
      <c r="F77" s="139"/>
      <c r="G77" s="237"/>
      <c r="H77" s="236">
        <v>43781.333333333336</v>
      </c>
      <c r="I77" s="186">
        <f>IFERROR(INDEX(RemainingOnBoard_RAW!V:V,MATCH('IMO _2020_Dont Edit'!D77,RemainingOnBoard_RAW!B:B,0))," ")</f>
        <v>157.5</v>
      </c>
      <c r="J77" s="193">
        <f>IFERROR(INDEX(RemainingOnBoard_RAW!W:W,MATCH('IMO _2020_Dont Edit'!D77,RemainingOnBoard_RAW!B:B,0)),"")</f>
        <v>0</v>
      </c>
      <c r="K77" s="193">
        <f>IFERROR(INDEX(RemainingOnBoard_RAW!X:X,MATCH('IMO _2020_Dont Edit'!D77,RemainingOnBoard_RAW!B:B,0)),"")</f>
        <v>0</v>
      </c>
      <c r="L77" s="193">
        <f>IFERROR(INDEX(RemainingOnBoard_RAW!Y:Y,MATCH('IMO _2020_Dont Edit'!D77,RemainingOnBoard_RAW!B:B,0)),"")</f>
        <v>186</v>
      </c>
      <c r="M77" s="193"/>
      <c r="N77" s="193">
        <f>IFERROR(INDEX(RemainingOnBoard_RAW!AJ:AJ,MATCH('IMO _2020_Dont Edit'!D77,RemainingOnBoard_RAW!B:B,0))," ")</f>
        <v>3972.46</v>
      </c>
      <c r="O77" s="193">
        <f>IFERROR(INDEX(RemainingOnBoard_RAW!AK:AK,MATCH('IMO _2020_Dont Edit'!D77,RemainingOnBoard_RAW!B:B,0))," ")</f>
        <v>0</v>
      </c>
      <c r="P77" s="193">
        <f>IFERROR(INDEX(RemainingOnBoard_RAW!AL:AL,MATCH('IMO _2020_Dont Edit'!D77,RemainingOnBoard_RAW!B:B,0))," ")</f>
        <v>0</v>
      </c>
      <c r="Q77" s="193">
        <f>IFERROR(INDEX(RemainingOnBoard_RAW!AM:AM,MATCH('IMO _2020_Dont Edit'!D77,RemainingOnBoard_RAW!B:B,0))," ")</f>
        <v>755.39</v>
      </c>
      <c r="S77" s="195">
        <v>0.45</v>
      </c>
      <c r="T77" s="195">
        <v>0.05</v>
      </c>
      <c r="U77" s="195">
        <v>0.17499999999999999</v>
      </c>
      <c r="V77" s="195">
        <v>0.32500000000000001</v>
      </c>
      <c r="X77" s="196">
        <f>INDEX(Handy!T:T,MATCH('IMO _2020_Dont Edit'!E77,Handy!B:B,0))</f>
        <v>3.4</v>
      </c>
      <c r="Y77" s="196">
        <f>INDEX(Handy!U:U,MATCH('IMO _2020_Dont Edit'!E77,Handy!B:B,0))</f>
        <v>16.7</v>
      </c>
      <c r="Z77" s="196">
        <f>INDEX(Handy!V:V,MATCH('IMO _2020_Dont Edit'!E77,Handy!B:B,0))</f>
        <v>21.6</v>
      </c>
      <c r="AA77" s="196">
        <f>INDEX(Handy!W:W,MATCH('IMO _2020_Dont Edit'!E77,Handy!B:B,0))</f>
        <v>24.8</v>
      </c>
      <c r="AB77" s="196">
        <f t="shared" si="31"/>
        <v>14.205</v>
      </c>
      <c r="AC77" s="196">
        <f>IFERROR(INDEX('Monthly_Consumption _Trend'!R:R,MATCH('IMO _2020_Dont Edit'!D77,'Monthly_Consumption _Trend'!D:D,0))/30,"")</f>
        <v>12.6532</v>
      </c>
      <c r="AD77" s="196">
        <f t="shared" si="34"/>
        <v>12.6532</v>
      </c>
      <c r="AF77" s="197">
        <f t="shared" si="32"/>
        <v>0.84022547246634305</v>
      </c>
      <c r="AG77" s="197">
        <f t="shared" si="33"/>
        <v>0.15977452753365695</v>
      </c>
      <c r="AH77" s="197"/>
      <c r="AI77" s="197"/>
      <c r="AJ77" s="196">
        <f t="shared" si="35"/>
        <v>1164.0944</v>
      </c>
      <c r="AK77" s="196">
        <f t="shared" si="36"/>
        <v>771.84519999999998</v>
      </c>
      <c r="AL77" s="196">
        <f t="shared" si="37"/>
        <v>392.24919999999997</v>
      </c>
      <c r="AM77" s="196">
        <f t="shared" si="38"/>
        <v>189.798</v>
      </c>
      <c r="AN77" s="198">
        <v>4</v>
      </c>
      <c r="AO77" s="263" t="str">
        <f>INDEX([1]Handy!$D:$D,MATCH(E77,[1]Handy!$B:$B,0))</f>
        <v>4 pcs. 395,5/ 389,9/ 284,4/ 249,4</v>
      </c>
      <c r="AP77" s="263" t="str">
        <f>INDEX([1]Handy!$E:$E,MATCH(E77,[1]Handy!$B:$B,0))</f>
        <v>2 pcs. 30,8/ 30,8</v>
      </c>
      <c r="AQ77" s="263" t="str">
        <f>INDEX([1]Handy!$F:$F,MATCH(E77,[1]Handy!$B:$B,0))</f>
        <v>2 pcs. 30,8/ 30,8</v>
      </c>
      <c r="AR77" s="268">
        <f>INDEX([1]Handy!$J:$J,MATCH(E77,[1]Handy!$B:$B,0))</f>
        <v>0.9</v>
      </c>
      <c r="AT77" s="196">
        <f t="shared" si="39"/>
        <v>392.24919999999997</v>
      </c>
      <c r="AU77" s="196">
        <f t="shared" si="40"/>
        <v>253.06399999999999</v>
      </c>
      <c r="AV77" s="196">
        <f t="shared" si="41"/>
        <v>189.798</v>
      </c>
      <c r="AW77" s="199" t="s">
        <v>529</v>
      </c>
      <c r="AY77" s="199" t="str">
        <f t="shared" si="23"/>
        <v>Okay</v>
      </c>
      <c r="AZ77" s="199" t="str">
        <f t="shared" si="24"/>
        <v>Okay</v>
      </c>
      <c r="BA77" s="199" t="str">
        <f t="shared" si="25"/>
        <v>Okay</v>
      </c>
      <c r="BC77" s="191">
        <f t="shared" si="42"/>
        <v>0</v>
      </c>
      <c r="BD77" s="191">
        <f t="shared" si="43"/>
        <v>0</v>
      </c>
      <c r="BE77" s="191">
        <f t="shared" si="44"/>
        <v>0</v>
      </c>
      <c r="BF77" s="139" t="str">
        <f>IF(ISTEXT('IMO 2020_Operator''s Comment'!BF77),'IMO 2020_Operator''s Comment'!BF77,"")</f>
        <v xml:space="preserve">Bunker needed for the voy. </v>
      </c>
      <c r="BH77" s="245">
        <f>IF(ISNUMBER('IMO 2020_Operator''s Comment'!BH77),'IMO 2020_Operator''s Comment'!BH77,"")</f>
        <v>395.5</v>
      </c>
      <c r="BI77" s="245" t="str">
        <f>IF(ISTEXT('IMO 2020_Operator''s Comment'!BI77),'IMO 2020_Operator''s Comment'!BI77,"")</f>
        <v>No</v>
      </c>
      <c r="BJ77" s="245">
        <f>IF(ISNUMBER('IMO 2020_Operator''s Comment'!BJ77),'IMO 2020_Operator''s Comment'!BJ77,"")</f>
        <v>389.9</v>
      </c>
      <c r="BK77" s="245" t="str">
        <f>IF(ISTEXT('IMO 2020_Operator''s Comment'!BK77),'IMO 2020_Operator''s Comment'!BK77,"")</f>
        <v>No</v>
      </c>
      <c r="BL77" s="245">
        <f>IF(ISNUMBER('IMO 2020_Operator''s Comment'!BL77),'IMO 2020_Operator''s Comment'!BL77,"")</f>
        <v>284.39999999999998</v>
      </c>
      <c r="BM77" s="245" t="str">
        <f>IF(ISTEXT('IMO 2020_Operator''s Comment'!BM77),'IMO 2020_Operator''s Comment'!BM77,"")</f>
        <v>No</v>
      </c>
      <c r="BN77" s="245">
        <f>IF(ISNUMBER('IMO 2020_Operator''s Comment'!BN77),'IMO 2020_Operator''s Comment'!BN77,"")</f>
        <v>249.4</v>
      </c>
      <c r="BO77" s="245" t="str">
        <f>IF(ISTEXT('IMO 2020_Operator''s Comment'!BO77),'IMO 2020_Operator''s Comment'!BO77,"")</f>
        <v>No</v>
      </c>
      <c r="BP77" s="245" t="str">
        <f>IF(ISNUMBER('IMO 2020_Operator''s Comment'!BP77),'IMO 2020_Operator''s Comment'!BP77,"")</f>
        <v/>
      </c>
      <c r="BQ77" s="245" t="str">
        <f>IF(ISTEXT('IMO 2020_Operator''s Comment'!BQ77),'IMO 2020_Operator''s Comment'!BQ77,"")</f>
        <v/>
      </c>
      <c r="BR77" s="287"/>
      <c r="BS77" s="245">
        <f>IF(ISNUMBER('IMO 2020_Operator''s Comment'!BS77),'IMO 2020_Operator''s Comment'!BS77,"")</f>
        <v>30.8</v>
      </c>
      <c r="BT77" s="245" t="str">
        <f>IF(ISTEXT('IMO 2020_Operator''s Comment'!BT77),'IMO 2020_Operator''s Comment'!BT77,"")</f>
        <v>No</v>
      </c>
      <c r="BU77" s="245">
        <f>IF(ISNUMBER('IMO 2020_Operator''s Comment'!BU77),'IMO 2020_Operator''s Comment'!BU77,"")</f>
        <v>30.8</v>
      </c>
      <c r="BV77" s="245" t="str">
        <f>IF(ISTEXT('IMO 2020_Operator''s Comment'!BV77),'IMO 2020_Operator''s Comment'!BV77,"")</f>
        <v>No</v>
      </c>
      <c r="BX77" s="245">
        <f>IF(ISNUMBER('IMO 2020_Operator''s Comment'!BX77),'IMO 2020_Operator''s Comment'!BX77,"")</f>
        <v>30.8</v>
      </c>
      <c r="BY77" s="245" t="str">
        <f>IF(ISTEXT('IMO 2020_Operator''s Comment'!BY77),'IMO 2020_Operator''s Comment'!BY77,"")</f>
        <v>No</v>
      </c>
      <c r="BZ77" s="245">
        <f>IF(ISNUMBER('IMO 2020_Operator''s Comment'!BZ77),'IMO 2020_Operator''s Comment'!BZ77,"")</f>
        <v>30.8</v>
      </c>
      <c r="CA77" s="245" t="str">
        <f>IF(ISTEXT('IMO 2020_Operator''s Comment'!CA77),'IMO 2020_Operator''s Comment'!CA77,"")</f>
        <v>No</v>
      </c>
      <c r="CB77" s="245" t="str">
        <f>IF(ISNUMBER('IMO 2020_Operator''s Comment'!CB77),'IMO 2020_Operator''s Comment'!CB77,"")</f>
        <v/>
      </c>
      <c r="CC77" s="245" t="str">
        <f>IF(ISTEXT('IMO 2020_Operator''s Comment'!CC77),'IMO 2020_Operator''s Comment'!CC77,"")</f>
        <v/>
      </c>
    </row>
    <row r="78" spans="1:81" s="194" customFormat="1" ht="27" hidden="1" thickBot="1" x14ac:dyDescent="0.3">
      <c r="A78" s="247" t="str">
        <f>INDEX('[4]Handy -MR - LR2 Operators'!$H:$H,MATCH(E78,'[4]Handy -MR - LR2 Operators'!$B:$B,0))</f>
        <v>HKU</v>
      </c>
      <c r="B78" s="247" t="s">
        <v>393</v>
      </c>
      <c r="C78" s="98" t="s">
        <v>382</v>
      </c>
      <c r="D78" s="98">
        <v>9431290</v>
      </c>
      <c r="E78" s="139" t="s">
        <v>421</v>
      </c>
      <c r="F78" s="139"/>
      <c r="G78" s="237"/>
      <c r="H78" s="236">
        <v>43780.25</v>
      </c>
      <c r="I78" s="186">
        <f>IFERROR(INDEX(RemainingOnBoard_RAW!V:V,MATCH('IMO _2020_Dont Edit'!D78,RemainingOnBoard_RAW!B:B,0))," ")</f>
        <v>493.53</v>
      </c>
      <c r="J78" s="193">
        <f>IFERROR(INDEX(RemainingOnBoard_RAW!W:W,MATCH('IMO _2020_Dont Edit'!D78,RemainingOnBoard_RAW!B:B,0)),"")</f>
        <v>0</v>
      </c>
      <c r="K78" s="193">
        <f>IFERROR(INDEX(RemainingOnBoard_RAW!X:X,MATCH('IMO _2020_Dont Edit'!D78,RemainingOnBoard_RAW!B:B,0)),"")</f>
        <v>0</v>
      </c>
      <c r="L78" s="193">
        <f>IFERROR(INDEX(RemainingOnBoard_RAW!Y:Y,MATCH('IMO _2020_Dont Edit'!D78,RemainingOnBoard_RAW!B:B,0)),"")</f>
        <v>135.08000000000001</v>
      </c>
      <c r="M78" s="193"/>
      <c r="N78" s="193">
        <f>IFERROR(INDEX(RemainingOnBoard_RAW!AJ:AJ,MATCH('IMO _2020_Dont Edit'!D78,RemainingOnBoard_RAW!B:B,0))," ")</f>
        <v>4452.3239999999996</v>
      </c>
      <c r="O78" s="193">
        <f>IFERROR(INDEX(RemainingOnBoard_RAW!AK:AK,MATCH('IMO _2020_Dont Edit'!D78,RemainingOnBoard_RAW!B:B,0))," ")</f>
        <v>0</v>
      </c>
      <c r="P78" s="193">
        <f>IFERROR(INDEX(RemainingOnBoard_RAW!AL:AL,MATCH('IMO _2020_Dont Edit'!D78,RemainingOnBoard_RAW!B:B,0))," ")</f>
        <v>0</v>
      </c>
      <c r="Q78" s="193">
        <f>IFERROR(INDEX(RemainingOnBoard_RAW!AM:AM,MATCH('IMO _2020_Dont Edit'!D78,RemainingOnBoard_RAW!B:B,0))," ")</f>
        <v>139.28</v>
      </c>
      <c r="S78" s="195">
        <v>0.45</v>
      </c>
      <c r="T78" s="195">
        <v>0.05</v>
      </c>
      <c r="U78" s="195">
        <v>0.17499999999999999</v>
      </c>
      <c r="V78" s="195">
        <v>0.32500000000000001</v>
      </c>
      <c r="X78" s="196">
        <f>INDEX(Handy!T:T,MATCH('IMO _2020_Dont Edit'!E78,Handy!B:B,0))</f>
        <v>3.2</v>
      </c>
      <c r="Y78" s="196">
        <f>INDEX(Handy!U:U,MATCH('IMO _2020_Dont Edit'!E78,Handy!B:B,0))</f>
        <v>16.5</v>
      </c>
      <c r="Z78" s="196">
        <f>INDEX(Handy!V:V,MATCH('IMO _2020_Dont Edit'!E78,Handy!B:B,0))</f>
        <v>24.1</v>
      </c>
      <c r="AA78" s="196">
        <f>INDEX(Handy!W:W,MATCH('IMO _2020_Dont Edit'!E78,Handy!B:B,0))</f>
        <v>28.5</v>
      </c>
      <c r="AB78" s="196">
        <f t="shared" si="31"/>
        <v>15.745000000000001</v>
      </c>
      <c r="AC78" s="196">
        <f>IFERROR(INDEX('Monthly_Consumption _Trend'!R:R,MATCH('IMO _2020_Dont Edit'!D78,'Monthly_Consumption _Trend'!D:D,0))/30,"")</f>
        <v>14.076379999999999</v>
      </c>
      <c r="AD78" s="196">
        <f t="shared" si="34"/>
        <v>14.076379999999999</v>
      </c>
      <c r="AF78" s="197">
        <f t="shared" si="32"/>
        <v>0.96966637366811259</v>
      </c>
      <c r="AG78" s="197">
        <f t="shared" si="33"/>
        <v>3.0333626331887409E-2</v>
      </c>
      <c r="AH78" s="197"/>
      <c r="AI78" s="197"/>
      <c r="AJ78" s="196">
        <f t="shared" si="35"/>
        <v>1295.0269599999999</v>
      </c>
      <c r="AK78" s="196">
        <f t="shared" si="36"/>
        <v>858.65917999999988</v>
      </c>
      <c r="AL78" s="196">
        <f t="shared" si="37"/>
        <v>436.36777999999998</v>
      </c>
      <c r="AM78" s="196">
        <f t="shared" si="38"/>
        <v>211.14569999999998</v>
      </c>
      <c r="AN78" s="198">
        <v>3</v>
      </c>
      <c r="AO78" s="263" t="str">
        <f>INDEX([1]Handy!$D:$D,MATCH(E78,[1]Handy!$B:$B,0))</f>
        <v>3 pcs. 387,6/ 382,1/ 278,7</v>
      </c>
      <c r="AP78" s="263" t="str">
        <f>INDEX([1]Handy!$E:$E,MATCH(E78,[1]Handy!$B:$B,0))</f>
        <v>2 pcs. 30,8/ 30,8</v>
      </c>
      <c r="AQ78" s="263" t="str">
        <f>INDEX([1]Handy!$F:$F,MATCH(E78,[1]Handy!$B:$B,0))</f>
        <v>2 pcs. 30,8/ 30,8</v>
      </c>
      <c r="AR78" s="268">
        <f>INDEX([1]Handy!$J:$J,MATCH(E78,[1]Handy!$B:$B,0))</f>
        <v>0.9</v>
      </c>
      <c r="AT78" s="196">
        <f t="shared" si="39"/>
        <v>436.36777999999998</v>
      </c>
      <c r="AU78" s="196">
        <f t="shared" si="40"/>
        <v>281.52759999999995</v>
      </c>
      <c r="AV78" s="196">
        <f t="shared" si="41"/>
        <v>211.14569999999998</v>
      </c>
      <c r="AW78" s="199" t="s">
        <v>529</v>
      </c>
      <c r="AY78" s="199" t="str">
        <f t="shared" si="23"/>
        <v>High Stock</v>
      </c>
      <c r="AZ78" s="199" t="str">
        <f t="shared" si="24"/>
        <v>High Stock</v>
      </c>
      <c r="BA78" s="199" t="str">
        <f t="shared" si="25"/>
        <v>High Stock</v>
      </c>
      <c r="BC78" s="191">
        <f t="shared" si="42"/>
        <v>57.162219999999991</v>
      </c>
      <c r="BD78" s="191">
        <f t="shared" si="43"/>
        <v>212.00240000000002</v>
      </c>
      <c r="BE78" s="191">
        <f t="shared" si="44"/>
        <v>282.3843</v>
      </c>
      <c r="BF78" s="139" t="str">
        <f>IF(ISTEXT('IMO 2020_Operator''s Comment'!BF78),'IMO 2020_Operator''s Comment'!BF78,"")</f>
        <v>ROB to complete current voy and to come back to Fujairah . No tanks ready as HSFO in all tanks.</v>
      </c>
      <c r="BH78" s="245">
        <f>IF(ISNUMBER('IMO 2020_Operator''s Comment'!BH78),'IMO 2020_Operator''s Comment'!BH78,"")</f>
        <v>387.6</v>
      </c>
      <c r="BI78" s="245" t="str">
        <f>IF(ISTEXT('IMO 2020_Operator''s Comment'!BI78),'IMO 2020_Operator''s Comment'!BI78,"")</f>
        <v>No</v>
      </c>
      <c r="BJ78" s="245">
        <f>IF(ISNUMBER('IMO 2020_Operator''s Comment'!BJ78),'IMO 2020_Operator''s Comment'!BJ78,"")</f>
        <v>382.1</v>
      </c>
      <c r="BK78" s="245" t="str">
        <f>IF(ISTEXT('IMO 2020_Operator''s Comment'!BK78),'IMO 2020_Operator''s Comment'!BK78,"")</f>
        <v>No</v>
      </c>
      <c r="BL78" s="245">
        <f>IF(ISNUMBER('IMO 2020_Operator''s Comment'!BL78),'IMO 2020_Operator''s Comment'!BL78,"")</f>
        <v>278.7</v>
      </c>
      <c r="BM78" s="245" t="str">
        <f>IF(ISTEXT('IMO 2020_Operator''s Comment'!BM78),'IMO 2020_Operator''s Comment'!BM78,"")</f>
        <v>No</v>
      </c>
      <c r="BN78" s="245" t="str">
        <f>IF(ISNUMBER('IMO 2020_Operator''s Comment'!BN78),'IMO 2020_Operator''s Comment'!BN78,"")</f>
        <v/>
      </c>
      <c r="BO78" s="245" t="str">
        <f>IF(ISTEXT('IMO 2020_Operator''s Comment'!BO78),'IMO 2020_Operator''s Comment'!BO78,"")</f>
        <v/>
      </c>
      <c r="BP78" s="245" t="str">
        <f>IF(ISNUMBER('IMO 2020_Operator''s Comment'!BP78),'IMO 2020_Operator''s Comment'!BP78,"")</f>
        <v/>
      </c>
      <c r="BQ78" s="245" t="str">
        <f>IF(ISTEXT('IMO 2020_Operator''s Comment'!BQ78),'IMO 2020_Operator''s Comment'!BQ78,"")</f>
        <v/>
      </c>
      <c r="BR78" s="287"/>
      <c r="BS78" s="245">
        <f>IF(ISNUMBER('IMO 2020_Operator''s Comment'!BS78),'IMO 2020_Operator''s Comment'!BS78,"")</f>
        <v>30.8</v>
      </c>
      <c r="BT78" s="245" t="str">
        <f>IF(ISTEXT('IMO 2020_Operator''s Comment'!BT78),'IMO 2020_Operator''s Comment'!BT78,"")</f>
        <v>No</v>
      </c>
      <c r="BU78" s="245">
        <f>IF(ISNUMBER('IMO 2020_Operator''s Comment'!BU78),'IMO 2020_Operator''s Comment'!BU78,"")</f>
        <v>30.8</v>
      </c>
      <c r="BV78" s="245" t="str">
        <f>IF(ISTEXT('IMO 2020_Operator''s Comment'!BV78),'IMO 2020_Operator''s Comment'!BV78,"")</f>
        <v>No</v>
      </c>
      <c r="BX78" s="245">
        <f>IF(ISNUMBER('IMO 2020_Operator''s Comment'!BX78),'IMO 2020_Operator''s Comment'!BX78,"")</f>
        <v>30.8</v>
      </c>
      <c r="BY78" s="245" t="str">
        <f>IF(ISTEXT('IMO 2020_Operator''s Comment'!BY78),'IMO 2020_Operator''s Comment'!BY78,"")</f>
        <v>No</v>
      </c>
      <c r="BZ78" s="245">
        <f>IF(ISNUMBER('IMO 2020_Operator''s Comment'!BZ78),'IMO 2020_Operator''s Comment'!BZ78,"")</f>
        <v>30.8</v>
      </c>
      <c r="CA78" s="245" t="str">
        <f>IF(ISTEXT('IMO 2020_Operator''s Comment'!CA78),'IMO 2020_Operator''s Comment'!CA78,"")</f>
        <v>No</v>
      </c>
      <c r="CB78" s="245" t="str">
        <f>IF(ISNUMBER('IMO 2020_Operator''s Comment'!CB78),'IMO 2020_Operator''s Comment'!CB78,"")</f>
        <v/>
      </c>
      <c r="CC78" s="245" t="str">
        <f>IF(ISTEXT('IMO 2020_Operator''s Comment'!CC78),'IMO 2020_Operator''s Comment'!CC78,"")</f>
        <v/>
      </c>
    </row>
    <row r="79" spans="1:81" s="194" customFormat="1" ht="27" hidden="1" thickBot="1" x14ac:dyDescent="0.3">
      <c r="A79" s="247" t="str">
        <f>INDEX('[4]Handy -MR - LR2 Operators'!$H:$H,MATCH(E79,'[4]Handy -MR - LR2 Operators'!$B:$B,0))</f>
        <v>AKO</v>
      </c>
      <c r="B79" s="247" t="s">
        <v>393</v>
      </c>
      <c r="C79" s="98" t="s">
        <v>382</v>
      </c>
      <c r="D79" s="98">
        <v>9431276</v>
      </c>
      <c r="E79" s="139" t="s">
        <v>422</v>
      </c>
      <c r="F79" s="139"/>
      <c r="G79" s="237"/>
      <c r="H79" s="236">
        <v>43780.862500000003</v>
      </c>
      <c r="I79" s="186">
        <f>IFERROR(INDEX(RemainingOnBoard_RAW!V:V,MATCH('IMO _2020_Dont Edit'!D79,RemainingOnBoard_RAW!B:B,0))," ")</f>
        <v>275</v>
      </c>
      <c r="J79" s="193">
        <f>IFERROR(INDEX(RemainingOnBoard_RAW!W:W,MATCH('IMO _2020_Dont Edit'!D79,RemainingOnBoard_RAW!B:B,0)),"")</f>
        <v>0</v>
      </c>
      <c r="K79" s="193">
        <f>IFERROR(INDEX(RemainingOnBoard_RAW!X:X,MATCH('IMO _2020_Dont Edit'!D79,RemainingOnBoard_RAW!B:B,0)),"")</f>
        <v>0</v>
      </c>
      <c r="L79" s="193">
        <f>IFERROR(INDEX(RemainingOnBoard_RAW!Y:Y,MATCH('IMO _2020_Dont Edit'!D79,RemainingOnBoard_RAW!B:B,0)),"")</f>
        <v>131.66</v>
      </c>
      <c r="M79" s="193"/>
      <c r="N79" s="193">
        <f>IFERROR(INDEX(RemainingOnBoard_RAW!AJ:AJ,MATCH('IMO _2020_Dont Edit'!D79,RemainingOnBoard_RAW!B:B,0))," ")</f>
        <v>2435.768</v>
      </c>
      <c r="O79" s="193">
        <f>IFERROR(INDEX(RemainingOnBoard_RAW!AK:AK,MATCH('IMO _2020_Dont Edit'!D79,RemainingOnBoard_RAW!B:B,0))," ")</f>
        <v>0</v>
      </c>
      <c r="P79" s="193">
        <f>IFERROR(INDEX(RemainingOnBoard_RAW!AL:AL,MATCH('IMO _2020_Dont Edit'!D79,RemainingOnBoard_RAW!B:B,0))," ")</f>
        <v>0</v>
      </c>
      <c r="Q79" s="193">
        <f>IFERROR(INDEX(RemainingOnBoard_RAW!AM:AM,MATCH('IMO _2020_Dont Edit'!D79,RemainingOnBoard_RAW!B:B,0))," ")</f>
        <v>1934.422</v>
      </c>
      <c r="S79" s="195">
        <v>0.45</v>
      </c>
      <c r="T79" s="195">
        <v>0.05</v>
      </c>
      <c r="U79" s="195">
        <v>0.17499999999999999</v>
      </c>
      <c r="V79" s="195">
        <v>0.32500000000000001</v>
      </c>
      <c r="X79" s="196">
        <f>INDEX(Handy!T:T,MATCH('IMO _2020_Dont Edit'!E79,Handy!B:B,0))</f>
        <v>3</v>
      </c>
      <c r="Y79" s="196">
        <f>INDEX(Handy!U:U,MATCH('IMO _2020_Dont Edit'!E79,Handy!B:B,0))</f>
        <v>16.3</v>
      </c>
      <c r="Z79" s="196">
        <f>INDEX(Handy!V:V,MATCH('IMO _2020_Dont Edit'!E79,Handy!B:B,0))</f>
        <v>20.7</v>
      </c>
      <c r="AA79" s="196">
        <f>INDEX(Handy!W:W,MATCH('IMO _2020_Dont Edit'!E79,Handy!B:B,0))</f>
        <v>24.3</v>
      </c>
      <c r="AB79" s="196">
        <f t="shared" si="31"/>
        <v>13.685</v>
      </c>
      <c r="AC79" s="196">
        <f>IFERROR(INDEX('Monthly_Consumption _Trend'!R:R,MATCH('IMO _2020_Dont Edit'!D79,'Monthly_Consumption _Trend'!D:D,0))/30,"")</f>
        <v>11.02187619047619</v>
      </c>
      <c r="AD79" s="196">
        <f t="shared" si="34"/>
        <v>11.02187619047619</v>
      </c>
      <c r="AF79" s="197">
        <f t="shared" si="32"/>
        <v>0.55735974866081328</v>
      </c>
      <c r="AG79" s="197">
        <f t="shared" si="33"/>
        <v>0.44264025133918672</v>
      </c>
      <c r="AH79" s="197"/>
      <c r="AI79" s="197"/>
      <c r="AJ79" s="196">
        <f t="shared" si="35"/>
        <v>1014.0126095238095</v>
      </c>
      <c r="AK79" s="196">
        <f t="shared" si="36"/>
        <v>672.33444761904764</v>
      </c>
      <c r="AL79" s="196">
        <f t="shared" si="37"/>
        <v>341.67816190476191</v>
      </c>
      <c r="AM79" s="196">
        <f t="shared" si="38"/>
        <v>165.32814285714286</v>
      </c>
      <c r="AN79" s="198">
        <v>4</v>
      </c>
      <c r="AO79" s="263" t="str">
        <f>INDEX([1]Handy!$D:$D,MATCH(E79,[1]Handy!$B:$B,0))</f>
        <v>4 pcs. 395,5/ 389,9/ 284,4/ 249,4</v>
      </c>
      <c r="AP79" s="263" t="str">
        <f>INDEX([1]Handy!$E:$E,MATCH(E79,[1]Handy!$B:$B,0))</f>
        <v>2 pcs. 30,8/ 30,8</v>
      </c>
      <c r="AQ79" s="263" t="str">
        <f>INDEX([1]Handy!$F:$F,MATCH(E79,[1]Handy!$B:$B,0))</f>
        <v>2 pcs. 30,8/ 30,8</v>
      </c>
      <c r="AR79" s="268">
        <f>INDEX([1]Handy!$J:$J,MATCH(E79,[1]Handy!$B:$B,0))</f>
        <v>0.9</v>
      </c>
      <c r="AT79" s="196">
        <f t="shared" si="39"/>
        <v>341.67816190476191</v>
      </c>
      <c r="AU79" s="196">
        <f t="shared" si="40"/>
        <v>220.43752380952381</v>
      </c>
      <c r="AV79" s="196">
        <f t="shared" si="41"/>
        <v>165.32814285714286</v>
      </c>
      <c r="AW79" s="199" t="s">
        <v>529</v>
      </c>
      <c r="AY79" s="199" t="str">
        <f t="shared" si="23"/>
        <v>Okay</v>
      </c>
      <c r="AZ79" s="199" t="str">
        <f t="shared" si="24"/>
        <v>High Stock</v>
      </c>
      <c r="BA79" s="199" t="str">
        <f t="shared" si="25"/>
        <v>High Stock</v>
      </c>
      <c r="BC79" s="191">
        <f t="shared" si="42"/>
        <v>0</v>
      </c>
      <c r="BD79" s="191">
        <f t="shared" si="43"/>
        <v>54.56247619047619</v>
      </c>
      <c r="BE79" s="191">
        <f t="shared" si="44"/>
        <v>109.67185714285714</v>
      </c>
      <c r="BF79" s="139" t="str">
        <f>IF(ISTEXT('IMO 2020_Operator''s Comment'!BF79),'IMO 2020_Operator''s Comment'!BF79,"")</f>
        <v>Vessel is being redelivered to owners by 11th Nov , talks for commencing the bunker tank cleaning has astarted . We should have a clean tank in a weeks time.</v>
      </c>
      <c r="BH79" s="245">
        <f>IF(ISNUMBER('IMO 2020_Operator''s Comment'!BH79),'IMO 2020_Operator''s Comment'!BH79,"")</f>
        <v>395.5</v>
      </c>
      <c r="BI79" s="245" t="str">
        <f>IF(ISTEXT('IMO 2020_Operator''s Comment'!BI79),'IMO 2020_Operator''s Comment'!BI79,"")</f>
        <v>Yes</v>
      </c>
      <c r="BJ79" s="245">
        <f>IF(ISNUMBER('IMO 2020_Operator''s Comment'!BJ79),'IMO 2020_Operator''s Comment'!BJ79,"")</f>
        <v>389.9</v>
      </c>
      <c r="BK79" s="245" t="str">
        <f>IF(ISTEXT('IMO 2020_Operator''s Comment'!BK79),'IMO 2020_Operator''s Comment'!BK79,"")</f>
        <v>Yes</v>
      </c>
      <c r="BL79" s="245">
        <f>IF(ISNUMBER('IMO 2020_Operator''s Comment'!BL79),'IMO 2020_Operator''s Comment'!BL79,"")</f>
        <v>284.39999999999998</v>
      </c>
      <c r="BM79" s="245" t="str">
        <f>IF(ISTEXT('IMO 2020_Operator''s Comment'!BM79),'IMO 2020_Operator''s Comment'!BM79,"")</f>
        <v>Yes</v>
      </c>
      <c r="BN79" s="245">
        <f>IF(ISNUMBER('IMO 2020_Operator''s Comment'!BN79),'IMO 2020_Operator''s Comment'!BN79,"")</f>
        <v>249.4</v>
      </c>
      <c r="BO79" s="245" t="str">
        <f>IF(ISTEXT('IMO 2020_Operator''s Comment'!BO79),'IMO 2020_Operator''s Comment'!BO79,"")</f>
        <v>Yes</v>
      </c>
      <c r="BP79" s="245" t="str">
        <f>IF(ISNUMBER('IMO 2020_Operator''s Comment'!BP79),'IMO 2020_Operator''s Comment'!BP79,"")</f>
        <v/>
      </c>
      <c r="BQ79" s="245" t="str">
        <f>IF(ISTEXT('IMO 2020_Operator''s Comment'!BQ79),'IMO 2020_Operator''s Comment'!BQ79,"")</f>
        <v/>
      </c>
      <c r="BR79" s="287"/>
      <c r="BS79" s="245">
        <f>IF(ISNUMBER('IMO 2020_Operator''s Comment'!BS79),'IMO 2020_Operator''s Comment'!BS79,"")</f>
        <v>30.8</v>
      </c>
      <c r="BT79" s="245" t="str">
        <f>IF(ISTEXT('IMO 2020_Operator''s Comment'!BT79),'IMO 2020_Operator''s Comment'!BT79,"")</f>
        <v>Yes</v>
      </c>
      <c r="BU79" s="245">
        <f>IF(ISNUMBER('IMO 2020_Operator''s Comment'!BU79),'IMO 2020_Operator''s Comment'!BU79,"")</f>
        <v>30.8</v>
      </c>
      <c r="BV79" s="245" t="str">
        <f>IF(ISTEXT('IMO 2020_Operator''s Comment'!BV79),'IMO 2020_Operator''s Comment'!BV79,"")</f>
        <v>Yes</v>
      </c>
      <c r="BX79" s="245">
        <f>IF(ISNUMBER('IMO 2020_Operator''s Comment'!BX79),'IMO 2020_Operator''s Comment'!BX79,"")</f>
        <v>30.8</v>
      </c>
      <c r="BY79" s="245" t="str">
        <f>IF(ISTEXT('IMO 2020_Operator''s Comment'!BY79),'IMO 2020_Operator''s Comment'!BY79,"")</f>
        <v>Yes</v>
      </c>
      <c r="BZ79" s="245">
        <f>IF(ISNUMBER('IMO 2020_Operator''s Comment'!BZ79),'IMO 2020_Operator''s Comment'!BZ79,"")</f>
        <v>30.8</v>
      </c>
      <c r="CA79" s="245" t="str">
        <f>IF(ISTEXT('IMO 2020_Operator''s Comment'!CA79),'IMO 2020_Operator''s Comment'!CA79,"")</f>
        <v>Yes</v>
      </c>
      <c r="CB79" s="245" t="str">
        <f>IF(ISNUMBER('IMO 2020_Operator''s Comment'!CB79),'IMO 2020_Operator''s Comment'!CB79,"")</f>
        <v/>
      </c>
      <c r="CC79" s="245" t="str">
        <f>IF(ISTEXT('IMO 2020_Operator''s Comment'!CC79),'IMO 2020_Operator''s Comment'!CC79,"")</f>
        <v/>
      </c>
    </row>
    <row r="80" spans="1:81" s="194" customFormat="1" ht="27" hidden="1" thickBot="1" x14ac:dyDescent="0.3">
      <c r="A80" s="247" t="str">
        <f>INDEX('[4]Handy -MR - LR2 Operators'!$H:$H,MATCH(E80,'[4]Handy -MR - LR2 Operators'!$B:$B,0))</f>
        <v>HKU</v>
      </c>
      <c r="B80" s="247" t="s">
        <v>393</v>
      </c>
      <c r="C80" s="98" t="s">
        <v>382</v>
      </c>
      <c r="D80" s="98">
        <v>9431305</v>
      </c>
      <c r="E80" s="139" t="s">
        <v>423</v>
      </c>
      <c r="F80" s="139"/>
      <c r="G80" s="237"/>
      <c r="H80" s="236">
        <v>43780.820833333331</v>
      </c>
      <c r="I80" s="186">
        <f>IFERROR(INDEX(RemainingOnBoard_RAW!V:V,MATCH('IMO _2020_Dont Edit'!D80,RemainingOnBoard_RAW!B:B,0))," ")</f>
        <v>194.15</v>
      </c>
      <c r="J80" s="193">
        <f>IFERROR(INDEX(RemainingOnBoard_RAW!W:W,MATCH('IMO _2020_Dont Edit'!D80,RemainingOnBoard_RAW!B:B,0)),"")</f>
        <v>0</v>
      </c>
      <c r="K80" s="193">
        <f>IFERROR(INDEX(RemainingOnBoard_RAW!X:X,MATCH('IMO _2020_Dont Edit'!D80,RemainingOnBoard_RAW!B:B,0)),"")</f>
        <v>0</v>
      </c>
      <c r="L80" s="193">
        <f>IFERROR(INDEX(RemainingOnBoard_RAW!Y:Y,MATCH('IMO _2020_Dont Edit'!D80,RemainingOnBoard_RAW!B:B,0)),"")</f>
        <v>88.3</v>
      </c>
      <c r="M80" s="193"/>
      <c r="N80" s="193">
        <f>IFERROR(INDEX(RemainingOnBoard_RAW!AJ:AJ,MATCH('IMO _2020_Dont Edit'!D80,RemainingOnBoard_RAW!B:B,0))," ")</f>
        <v>5019.9709999999995</v>
      </c>
      <c r="O80" s="193">
        <f>IFERROR(INDEX(RemainingOnBoard_RAW!AK:AK,MATCH('IMO _2020_Dont Edit'!D80,RemainingOnBoard_RAW!B:B,0))," ")</f>
        <v>0</v>
      </c>
      <c r="P80" s="193">
        <f>IFERROR(INDEX(RemainingOnBoard_RAW!AL:AL,MATCH('IMO _2020_Dont Edit'!D80,RemainingOnBoard_RAW!B:B,0))," ")</f>
        <v>0</v>
      </c>
      <c r="Q80" s="193">
        <f>IFERROR(INDEX(RemainingOnBoard_RAW!AM:AM,MATCH('IMO _2020_Dont Edit'!D80,RemainingOnBoard_RAW!B:B,0))," ")</f>
        <v>107.514</v>
      </c>
      <c r="S80" s="195">
        <v>0.45</v>
      </c>
      <c r="T80" s="195">
        <v>0.05</v>
      </c>
      <c r="U80" s="195">
        <v>0.17499999999999999</v>
      </c>
      <c r="V80" s="195">
        <v>0.32500000000000001</v>
      </c>
      <c r="X80" s="196">
        <f>INDEX(Handy!T:T,MATCH('IMO _2020_Dont Edit'!E80,Handy!B:B,0))</f>
        <v>3.4</v>
      </c>
      <c r="Y80" s="196">
        <f>INDEX(Handy!U:U,MATCH('IMO _2020_Dont Edit'!E80,Handy!B:B,0))</f>
        <v>16.899999999999999</v>
      </c>
      <c r="Z80" s="196">
        <f>INDEX(Handy!V:V,MATCH('IMO _2020_Dont Edit'!E80,Handy!B:B,0))</f>
        <v>26</v>
      </c>
      <c r="AA80" s="196">
        <f>INDEX(Handy!W:W,MATCH('IMO _2020_Dont Edit'!E80,Handy!B:B,0))</f>
        <v>30.9</v>
      </c>
      <c r="AB80" s="196">
        <f t="shared" si="31"/>
        <v>16.967500000000001</v>
      </c>
      <c r="AC80" s="196">
        <f>IFERROR(INDEX('Monthly_Consumption _Trend'!R:R,MATCH('IMO _2020_Dont Edit'!D80,'Monthly_Consumption _Trend'!D:D,0))/30,"")</f>
        <v>16.133913333333332</v>
      </c>
      <c r="AD80" s="196">
        <f t="shared" si="34"/>
        <v>16.133913333333332</v>
      </c>
      <c r="AF80" s="197">
        <f t="shared" si="32"/>
        <v>0.97903182554410195</v>
      </c>
      <c r="AG80" s="197">
        <f t="shared" si="33"/>
        <v>2.0968174455898048E-2</v>
      </c>
      <c r="AH80" s="197"/>
      <c r="AI80" s="197"/>
      <c r="AJ80" s="196">
        <f t="shared" si="35"/>
        <v>1484.3200266666665</v>
      </c>
      <c r="AK80" s="196">
        <f t="shared" si="36"/>
        <v>984.16871333333324</v>
      </c>
      <c r="AL80" s="196">
        <f t="shared" si="37"/>
        <v>500.15131333333329</v>
      </c>
      <c r="AM80" s="196">
        <f t="shared" si="38"/>
        <v>242.00869999999998</v>
      </c>
      <c r="AN80" s="198">
        <v>4</v>
      </c>
      <c r="AO80" s="263" t="str">
        <f>INDEX([1]Handy!$D:$D,MATCH(E80,[1]Handy!$B:$B,0))</f>
        <v>4 pcs. 395,5/ 389,9/ 284,4/ 249,4</v>
      </c>
      <c r="AP80" s="263" t="str">
        <f>INDEX([1]Handy!$E:$E,MATCH(E80,[1]Handy!$B:$B,0))</f>
        <v>2 pcs. 30,8/ 30,8</v>
      </c>
      <c r="AQ80" s="263" t="str">
        <f>INDEX([1]Handy!$F:$F,MATCH(E80,[1]Handy!$B:$B,0))</f>
        <v>2 pcs. 30,8/ 30,8</v>
      </c>
      <c r="AR80" s="268">
        <f>INDEX([1]Handy!$J:$J,MATCH(E80,[1]Handy!$B:$B,0))</f>
        <v>0.9</v>
      </c>
      <c r="AT80" s="196">
        <f t="shared" si="39"/>
        <v>500.15131333333329</v>
      </c>
      <c r="AU80" s="196">
        <f t="shared" si="40"/>
        <v>322.67826666666667</v>
      </c>
      <c r="AV80" s="196">
        <f t="shared" si="41"/>
        <v>242.00869999999998</v>
      </c>
      <c r="AW80" s="199" t="s">
        <v>529</v>
      </c>
      <c r="AY80" s="199" t="str">
        <f t="shared" si="23"/>
        <v>Okay</v>
      </c>
      <c r="AZ80" s="199" t="str">
        <f t="shared" si="24"/>
        <v>Okay</v>
      </c>
      <c r="BA80" s="199" t="str">
        <f t="shared" si="25"/>
        <v>Okay</v>
      </c>
      <c r="BC80" s="191">
        <f t="shared" si="42"/>
        <v>0</v>
      </c>
      <c r="BD80" s="191">
        <f t="shared" si="43"/>
        <v>0</v>
      </c>
      <c r="BE80" s="191">
        <f t="shared" si="44"/>
        <v>0</v>
      </c>
      <c r="BF80" s="139" t="str">
        <f>IF(ISTEXT('IMO 2020_Operator''s Comment'!BF80),'IMO 2020_Operator''s Comment'!BF80,"")</f>
        <v>ROB as per ncurrent voyage &amp; next supply of HSFO/VLSFO at  Fujairah on fixing of next voy.</v>
      </c>
      <c r="BH80" s="245">
        <f>IF(ISNUMBER('IMO 2020_Operator''s Comment'!BH80),'IMO 2020_Operator''s Comment'!BH80,"")</f>
        <v>395.5</v>
      </c>
      <c r="BI80" s="245" t="str">
        <f>IF(ISTEXT('IMO 2020_Operator''s Comment'!BI80),'IMO 2020_Operator''s Comment'!BI80,"")</f>
        <v>No</v>
      </c>
      <c r="BJ80" s="245">
        <f>IF(ISNUMBER('IMO 2020_Operator''s Comment'!BJ80),'IMO 2020_Operator''s Comment'!BJ80,"")</f>
        <v>389.9</v>
      </c>
      <c r="BK80" s="245" t="str">
        <f>IF(ISTEXT('IMO 2020_Operator''s Comment'!BK80),'IMO 2020_Operator''s Comment'!BK80,"")</f>
        <v>No</v>
      </c>
      <c r="BL80" s="245">
        <f>IF(ISNUMBER('IMO 2020_Operator''s Comment'!BL80),'IMO 2020_Operator''s Comment'!BL80,"")</f>
        <v>284.39999999999998</v>
      </c>
      <c r="BM80" s="245" t="str">
        <f>IF(ISTEXT('IMO 2020_Operator''s Comment'!BM80),'IMO 2020_Operator''s Comment'!BM80,"")</f>
        <v>No</v>
      </c>
      <c r="BN80" s="245">
        <f>IF(ISNUMBER('IMO 2020_Operator''s Comment'!BN80),'IMO 2020_Operator''s Comment'!BN80,"")</f>
        <v>249.4</v>
      </c>
      <c r="BO80" s="245" t="str">
        <f>IF(ISTEXT('IMO 2020_Operator''s Comment'!BO80),'IMO 2020_Operator''s Comment'!BO80,"")</f>
        <v>Yes</v>
      </c>
      <c r="BP80" s="245" t="str">
        <f>IF(ISNUMBER('IMO 2020_Operator''s Comment'!BP80),'IMO 2020_Operator''s Comment'!BP80,"")</f>
        <v/>
      </c>
      <c r="BQ80" s="245" t="str">
        <f>IF(ISTEXT('IMO 2020_Operator''s Comment'!BQ80),'IMO 2020_Operator''s Comment'!BQ80,"")</f>
        <v/>
      </c>
      <c r="BR80" s="287"/>
      <c r="BS80" s="245">
        <f>IF(ISNUMBER('IMO 2020_Operator''s Comment'!BS80),'IMO 2020_Operator''s Comment'!BS80,"")</f>
        <v>30.8</v>
      </c>
      <c r="BT80" s="245" t="str">
        <f>IF(ISTEXT('IMO 2020_Operator''s Comment'!BT80),'IMO 2020_Operator''s Comment'!BT80,"")</f>
        <v>No</v>
      </c>
      <c r="BU80" s="245">
        <f>IF(ISNUMBER('IMO 2020_Operator''s Comment'!BU80),'IMO 2020_Operator''s Comment'!BU80,"")</f>
        <v>30.8</v>
      </c>
      <c r="BV80" s="245" t="str">
        <f>IF(ISTEXT('IMO 2020_Operator''s Comment'!BV80),'IMO 2020_Operator''s Comment'!BV80,"")</f>
        <v>Yes</v>
      </c>
      <c r="BX80" s="245">
        <f>IF(ISNUMBER('IMO 2020_Operator''s Comment'!BX80),'IMO 2020_Operator''s Comment'!BX80,"")</f>
        <v>30.8</v>
      </c>
      <c r="BY80" s="245" t="str">
        <f>IF(ISTEXT('IMO 2020_Operator''s Comment'!BY80),'IMO 2020_Operator''s Comment'!BY80,"")</f>
        <v>No</v>
      </c>
      <c r="BZ80" s="245">
        <f>IF(ISNUMBER('IMO 2020_Operator''s Comment'!BZ80),'IMO 2020_Operator''s Comment'!BZ80,"")</f>
        <v>30.8</v>
      </c>
      <c r="CA80" s="245" t="str">
        <f>IF(ISTEXT('IMO 2020_Operator''s Comment'!CA80),'IMO 2020_Operator''s Comment'!CA80,"")</f>
        <v>Yes</v>
      </c>
      <c r="CB80" s="245" t="str">
        <f>IF(ISNUMBER('IMO 2020_Operator''s Comment'!CB80),'IMO 2020_Operator''s Comment'!CB80,"")</f>
        <v/>
      </c>
      <c r="CC80" s="245" t="str">
        <f>IF(ISTEXT('IMO 2020_Operator''s Comment'!CC80),'IMO 2020_Operator''s Comment'!CC80,"")</f>
        <v/>
      </c>
    </row>
    <row r="81" spans="1:81" s="194" customFormat="1" ht="27" hidden="1" thickBot="1" x14ac:dyDescent="0.3">
      <c r="A81" s="247" t="str">
        <f>INDEX('[4]Handy -MR - LR2 Operators'!$H:$H,MATCH(E81,'[4]Handy -MR - LR2 Operators'!$B:$B,0))</f>
        <v>TSE</v>
      </c>
      <c r="B81" s="247" t="s">
        <v>393</v>
      </c>
      <c r="C81" s="98" t="s">
        <v>382</v>
      </c>
      <c r="D81" s="98">
        <v>9236987</v>
      </c>
      <c r="E81" s="139" t="s">
        <v>614</v>
      </c>
      <c r="F81" s="139"/>
      <c r="G81" s="237"/>
      <c r="H81" s="236">
        <v>43780.458333333336</v>
      </c>
      <c r="I81" s="186">
        <f>IFERROR(INDEX(RemainingOnBoard_RAW!V:V,MATCH('IMO _2020_Dont Edit'!D81,RemainingOnBoard_RAW!B:B,0))," ")</f>
        <v>84.18</v>
      </c>
      <c r="J81" s="193">
        <f>IFERROR(INDEX(RemainingOnBoard_RAW!W:W,MATCH('IMO _2020_Dont Edit'!D81,RemainingOnBoard_RAW!B:B,0)),"")</f>
        <v>0</v>
      </c>
      <c r="K81" s="193">
        <f>IFERROR(INDEX(RemainingOnBoard_RAW!X:X,MATCH('IMO _2020_Dont Edit'!D81,RemainingOnBoard_RAW!B:B,0)),"")</f>
        <v>0</v>
      </c>
      <c r="L81" s="193">
        <f>IFERROR(INDEX(RemainingOnBoard_RAW!Y:Y,MATCH('IMO _2020_Dont Edit'!D81,RemainingOnBoard_RAW!B:B,0)),"")</f>
        <v>153</v>
      </c>
      <c r="M81" s="193"/>
      <c r="N81" s="193">
        <f>IFERROR(INDEX(RemainingOnBoard_RAW!AJ:AJ,MATCH('IMO _2020_Dont Edit'!D81,RemainingOnBoard_RAW!B:B,0))," ")</f>
        <v>174.21700000000001</v>
      </c>
      <c r="O81" s="193">
        <f>IFERROR(INDEX(RemainingOnBoard_RAW!AK:AK,MATCH('IMO _2020_Dont Edit'!D81,RemainingOnBoard_RAW!B:B,0))," ")</f>
        <v>1249.615</v>
      </c>
      <c r="P81" s="193">
        <f>IFERROR(INDEX(RemainingOnBoard_RAW!AL:AL,MATCH('IMO _2020_Dont Edit'!D81,RemainingOnBoard_RAW!B:B,0))," ")</f>
        <v>0</v>
      </c>
      <c r="Q81" s="193">
        <f>IFERROR(INDEX(RemainingOnBoard_RAW!AM:AM,MATCH('IMO _2020_Dont Edit'!D81,RemainingOnBoard_RAW!B:B,0))," ")</f>
        <v>2086.5349999999999</v>
      </c>
      <c r="S81" s="195">
        <v>0.45</v>
      </c>
      <c r="T81" s="195">
        <v>0.05</v>
      </c>
      <c r="U81" s="195">
        <v>0.17499999999999999</v>
      </c>
      <c r="V81" s="195">
        <v>0.32500000000000001</v>
      </c>
      <c r="X81" s="196">
        <f>INDEX(Handy!T:T,MATCH('IMO _2020_Dont Edit'!E81,Handy!B:B,0))</f>
        <v>3.6</v>
      </c>
      <c r="Y81" s="196">
        <f>INDEX(Handy!U:U,MATCH('IMO _2020_Dont Edit'!E81,Handy!B:B,0))</f>
        <v>15.5</v>
      </c>
      <c r="Z81" s="196">
        <f>INDEX(Handy!V:V,MATCH('IMO _2020_Dont Edit'!E81,Handy!B:B,0))</f>
        <v>21.9</v>
      </c>
      <c r="AA81" s="196">
        <f>INDEX(Handy!W:W,MATCH('IMO _2020_Dont Edit'!E81,Handy!B:B,0))</f>
        <v>24.6</v>
      </c>
      <c r="AB81" s="196">
        <f t="shared" si="31"/>
        <v>14.2225</v>
      </c>
      <c r="AC81" s="196">
        <f>IFERROR(INDEX('Monthly_Consumption _Trend'!R:R,MATCH('IMO _2020_Dont Edit'!D81,'Monthly_Consumption _Trend'!D:D,0))/30,"")</f>
        <v>5.8072333333333335</v>
      </c>
      <c r="AD81" s="196">
        <f t="shared" si="34"/>
        <v>5.8072333333333335</v>
      </c>
      <c r="AF81" s="197">
        <f t="shared" si="32"/>
        <v>4.9629283775741967E-2</v>
      </c>
      <c r="AG81" s="197">
        <f t="shared" si="33"/>
        <v>0.95037071622425806</v>
      </c>
      <c r="AH81" s="197"/>
      <c r="AI81" s="197"/>
      <c r="AJ81" s="196">
        <f t="shared" si="35"/>
        <v>534.26546666666673</v>
      </c>
      <c r="AK81" s="196">
        <f t="shared" si="36"/>
        <v>354.24123333333335</v>
      </c>
      <c r="AL81" s="196">
        <f t="shared" si="37"/>
        <v>180.02423333333334</v>
      </c>
      <c r="AM81" s="196">
        <f t="shared" si="38"/>
        <v>87.108500000000006</v>
      </c>
      <c r="AN81" s="198">
        <v>5</v>
      </c>
      <c r="AO81" s="263" t="str">
        <f>INDEX([1]Handy!$D:$D,MATCH(E81,[1]Handy!$B:$B,0))</f>
        <v>5 pcs. 217,7/ 217,7/ 410,9/ 346,9/ 153,7</v>
      </c>
      <c r="AP81" s="263" t="str">
        <f>INDEX([1]Handy!$E:$E,MATCH(E81,[1]Handy!$B:$B,0))</f>
        <v>1 pc. 51,2</v>
      </c>
      <c r="AQ81" s="263" t="str">
        <f>INDEX([1]Handy!$F:$F,MATCH(E81,[1]Handy!$B:$B,0))</f>
        <v>1 pc. 38,4</v>
      </c>
      <c r="AR81" s="268">
        <f>INDEX([1]Handy!$J:$J,MATCH(E81,[1]Handy!$B:$B,0))</f>
        <v>0.9</v>
      </c>
      <c r="AT81" s="196">
        <f t="shared" si="39"/>
        <v>180.02423333333334</v>
      </c>
      <c r="AU81" s="196">
        <f t="shared" si="40"/>
        <v>116.14466666666667</v>
      </c>
      <c r="AV81" s="196">
        <f t="shared" si="41"/>
        <v>87.108500000000006</v>
      </c>
      <c r="AW81" s="199" t="s">
        <v>529</v>
      </c>
      <c r="AY81" s="199" t="str">
        <f t="shared" si="23"/>
        <v>Okay</v>
      </c>
      <c r="AZ81" s="199" t="str">
        <f t="shared" si="24"/>
        <v>Okay</v>
      </c>
      <c r="BA81" s="199" t="str">
        <f t="shared" si="25"/>
        <v>Okay</v>
      </c>
      <c r="BC81" s="191">
        <f t="shared" si="42"/>
        <v>0</v>
      </c>
      <c r="BD81" s="191">
        <f t="shared" si="43"/>
        <v>0</v>
      </c>
      <c r="BE81" s="191">
        <f t="shared" si="44"/>
        <v>0</v>
      </c>
      <c r="BF81" s="139" t="str">
        <f>IF(ISTEXT('IMO 2020_Operator''s Comment'!BF81),'IMO 2020_Operator''s Comment'!BF81,"")</f>
        <v/>
      </c>
      <c r="BH81" s="245">
        <f>IF(ISNUMBER('IMO 2020_Operator''s Comment'!BH81),'IMO 2020_Operator''s Comment'!BH81,"")</f>
        <v>217.7</v>
      </c>
      <c r="BI81" s="245" t="str">
        <f>IF(ISTEXT('IMO 2020_Operator''s Comment'!BI81),'IMO 2020_Operator''s Comment'!BI81,"")</f>
        <v>Yes</v>
      </c>
      <c r="BJ81" s="245">
        <f>IF(ISNUMBER('IMO 2020_Operator''s Comment'!BJ81),'IMO 2020_Operator''s Comment'!BJ81,"")</f>
        <v>217.7</v>
      </c>
      <c r="BK81" s="245" t="str">
        <f>IF(ISTEXT('IMO 2020_Operator''s Comment'!BK81),'IMO 2020_Operator''s Comment'!BK81,"")</f>
        <v>No</v>
      </c>
      <c r="BL81" s="245">
        <f>IF(ISNUMBER('IMO 2020_Operator''s Comment'!BL81),'IMO 2020_Operator''s Comment'!BL81,"")</f>
        <v>410.9</v>
      </c>
      <c r="BM81" s="245" t="str">
        <f>IF(ISTEXT('IMO 2020_Operator''s Comment'!BM81),'IMO 2020_Operator''s Comment'!BM81,"")</f>
        <v>Yes</v>
      </c>
      <c r="BN81" s="245">
        <f>IF(ISNUMBER('IMO 2020_Operator''s Comment'!BN81),'IMO 2020_Operator''s Comment'!BN81,"")</f>
        <v>346.9</v>
      </c>
      <c r="BO81" s="245" t="str">
        <f>IF(ISTEXT('IMO 2020_Operator''s Comment'!BO81),'IMO 2020_Operator''s Comment'!BO81,"")</f>
        <v>No</v>
      </c>
      <c r="BP81" s="245">
        <f>IF(ISNUMBER('IMO 2020_Operator''s Comment'!BP81),'IMO 2020_Operator''s Comment'!BP81,"")</f>
        <v>153.69999999999999</v>
      </c>
      <c r="BQ81" s="245" t="str">
        <f>IF(ISTEXT('IMO 2020_Operator''s Comment'!BQ81),'IMO 2020_Operator''s Comment'!BQ81,"")</f>
        <v>Yes</v>
      </c>
      <c r="BR81" s="287"/>
      <c r="BS81" s="245">
        <f>IF(ISNUMBER('IMO 2020_Operator''s Comment'!BS81),'IMO 2020_Operator''s Comment'!BS81,"")</f>
        <v>38.4</v>
      </c>
      <c r="BT81" s="245" t="str">
        <f>IF(ISTEXT('IMO 2020_Operator''s Comment'!BT81),'IMO 2020_Operator''s Comment'!BT81,"")</f>
        <v>No</v>
      </c>
      <c r="BU81" s="245" t="str">
        <f>IF(ISNUMBER('IMO 2020_Operator''s Comment'!BU81),'IMO 2020_Operator''s Comment'!BU81,"")</f>
        <v/>
      </c>
      <c r="BV81" s="245" t="str">
        <f>IF(ISTEXT('IMO 2020_Operator''s Comment'!BV81),'IMO 2020_Operator''s Comment'!BV81,"")</f>
        <v/>
      </c>
      <c r="BX81" s="245">
        <f>IF(ISNUMBER('IMO 2020_Operator''s Comment'!BX81),'IMO 2020_Operator''s Comment'!BX81,"")</f>
        <v>38.4</v>
      </c>
      <c r="BY81" s="245" t="str">
        <f>IF(ISTEXT('IMO 2020_Operator''s Comment'!BY81),'IMO 2020_Operator''s Comment'!BY81,"")</f>
        <v>No</v>
      </c>
      <c r="BZ81" s="245" t="str">
        <f>IF(ISNUMBER('IMO 2020_Operator''s Comment'!BZ81),'IMO 2020_Operator''s Comment'!BZ81,"")</f>
        <v/>
      </c>
      <c r="CA81" s="245" t="str">
        <f>IF(ISTEXT('IMO 2020_Operator''s Comment'!CA81),'IMO 2020_Operator''s Comment'!CA81,"")</f>
        <v/>
      </c>
      <c r="CB81" s="245" t="str">
        <f>IF(ISNUMBER('IMO 2020_Operator''s Comment'!CB81),'IMO 2020_Operator''s Comment'!CB81,"")</f>
        <v/>
      </c>
      <c r="CC81" s="245" t="str">
        <f>IF(ISTEXT('IMO 2020_Operator''s Comment'!CC81),'IMO 2020_Operator''s Comment'!CC81,"")</f>
        <v/>
      </c>
    </row>
    <row r="82" spans="1:81" s="194" customFormat="1" ht="15.75" hidden="1" thickBot="1" x14ac:dyDescent="0.3">
      <c r="A82" s="247" t="str">
        <f>INDEX('[4]Handy -MR - LR2 Operators'!$H:$H,MATCH(E82,'[4]Handy -MR - LR2 Operators'!$B:$B,0))</f>
        <v>AKO</v>
      </c>
      <c r="B82" s="247" t="s">
        <v>393</v>
      </c>
      <c r="C82" s="98" t="s">
        <v>400</v>
      </c>
      <c r="D82" s="98">
        <v>9252307</v>
      </c>
      <c r="E82" s="139" t="s">
        <v>326</v>
      </c>
      <c r="F82" s="139"/>
      <c r="G82" s="237"/>
      <c r="H82" s="236">
        <v>43779.5</v>
      </c>
      <c r="I82" s="186">
        <f>IFERROR(INDEX(RemainingOnBoard_RAW!V:V,MATCH('IMO _2020_Dont Edit'!D82,RemainingOnBoard_RAW!B:B,0))," ")</f>
        <v>447.9</v>
      </c>
      <c r="J82" s="193">
        <f>IFERROR(INDEX(RemainingOnBoard_RAW!W:W,MATCH('IMO _2020_Dont Edit'!D82,RemainingOnBoard_RAW!B:B,0)),"")</f>
        <v>0</v>
      </c>
      <c r="K82" s="193">
        <f>IFERROR(INDEX(RemainingOnBoard_RAW!X:X,MATCH('IMO _2020_Dont Edit'!D82,RemainingOnBoard_RAW!B:B,0)),"")</f>
        <v>0</v>
      </c>
      <c r="L82" s="193">
        <f>IFERROR(INDEX(RemainingOnBoard_RAW!Y:Y,MATCH('IMO _2020_Dont Edit'!D82,RemainingOnBoard_RAW!B:B,0)),"")</f>
        <v>83.82</v>
      </c>
      <c r="M82" s="193"/>
      <c r="N82" s="193">
        <f>IFERROR(INDEX(RemainingOnBoard_RAW!AJ:AJ,MATCH('IMO _2020_Dont Edit'!D82,RemainingOnBoard_RAW!B:B,0))," ")</f>
        <v>3083.98</v>
      </c>
      <c r="O82" s="193">
        <f>IFERROR(INDEX(RemainingOnBoard_RAW!AK:AK,MATCH('IMO _2020_Dont Edit'!D82,RemainingOnBoard_RAW!B:B,0))," ")</f>
        <v>0</v>
      </c>
      <c r="P82" s="193">
        <f>IFERROR(INDEX(RemainingOnBoard_RAW!AL:AL,MATCH('IMO _2020_Dont Edit'!D82,RemainingOnBoard_RAW!B:B,0))," ")</f>
        <v>0</v>
      </c>
      <c r="Q82" s="193">
        <f>IFERROR(INDEX(RemainingOnBoard_RAW!AM:AM,MATCH('IMO _2020_Dont Edit'!D82,RemainingOnBoard_RAW!B:B,0))," ")</f>
        <v>416.81</v>
      </c>
      <c r="S82" s="195">
        <v>0.45</v>
      </c>
      <c r="T82" s="195">
        <v>0.05</v>
      </c>
      <c r="U82" s="195">
        <v>0.17499999999999999</v>
      </c>
      <c r="V82" s="195">
        <v>0.32500000000000001</v>
      </c>
      <c r="X82" s="196">
        <f>INDEX(Handy!T:T,MATCH('IMO _2020_Dont Edit'!E82,Handy!B:B,0))</f>
        <v>3.6</v>
      </c>
      <c r="Y82" s="196">
        <f>INDEX(Handy!U:U,MATCH('IMO _2020_Dont Edit'!E82,Handy!B:B,0))</f>
        <v>15.4</v>
      </c>
      <c r="Z82" s="196">
        <f>INDEX(Handy!V:V,MATCH('IMO _2020_Dont Edit'!E82,Handy!B:B,0))</f>
        <v>19.899999999999999</v>
      </c>
      <c r="AA82" s="196">
        <f>INDEX(Handy!W:W,MATCH('IMO _2020_Dont Edit'!E82,Handy!B:B,0))</f>
        <v>22.7</v>
      </c>
      <c r="AB82" s="196">
        <f t="shared" si="31"/>
        <v>13.25</v>
      </c>
      <c r="AC82" s="196">
        <f>IFERROR(INDEX('Monthly_Consumption _Trend'!R:R,MATCH('IMO _2020_Dont Edit'!D82,'Monthly_Consumption _Trend'!D:D,0))/30,"")</f>
        <v>9.8491</v>
      </c>
      <c r="AD82" s="196">
        <f t="shared" si="34"/>
        <v>9.8491</v>
      </c>
      <c r="AF82" s="197">
        <f t="shared" si="32"/>
        <v>0.88093830249743632</v>
      </c>
      <c r="AG82" s="197">
        <f t="shared" si="33"/>
        <v>0.11906169750256368</v>
      </c>
      <c r="AH82" s="197"/>
      <c r="AI82" s="197"/>
      <c r="AJ82" s="196">
        <f t="shared" si="35"/>
        <v>906.11720000000003</v>
      </c>
      <c r="AK82" s="196">
        <f t="shared" si="36"/>
        <v>600.79510000000005</v>
      </c>
      <c r="AL82" s="196">
        <f t="shared" si="37"/>
        <v>305.32209999999998</v>
      </c>
      <c r="AM82" s="196">
        <f t="shared" si="38"/>
        <v>147.73650000000001</v>
      </c>
      <c r="AN82" s="198">
        <v>4</v>
      </c>
      <c r="AO82" s="263" t="s">
        <v>721</v>
      </c>
      <c r="AP82" s="263">
        <v>1</v>
      </c>
      <c r="AQ82" s="263">
        <v>1</v>
      </c>
      <c r="AR82" s="268">
        <v>0.85</v>
      </c>
      <c r="AT82" s="196">
        <f t="shared" si="39"/>
        <v>305.32209999999998</v>
      </c>
      <c r="AU82" s="196">
        <f t="shared" si="40"/>
        <v>196.982</v>
      </c>
      <c r="AV82" s="196">
        <f t="shared" si="41"/>
        <v>147.73650000000001</v>
      </c>
      <c r="AW82" s="199" t="s">
        <v>529</v>
      </c>
      <c r="AY82" s="199" t="str">
        <f t="shared" si="23"/>
        <v>High Stock</v>
      </c>
      <c r="AZ82" s="199" t="str">
        <f t="shared" si="24"/>
        <v>High Stock</v>
      </c>
      <c r="BA82" s="199" t="str">
        <f t="shared" si="25"/>
        <v>High Stock</v>
      </c>
      <c r="BC82" s="191">
        <f t="shared" si="42"/>
        <v>142.5779</v>
      </c>
      <c r="BD82" s="191">
        <f t="shared" si="43"/>
        <v>250.91799999999998</v>
      </c>
      <c r="BE82" s="191">
        <f t="shared" si="44"/>
        <v>300.1635</v>
      </c>
      <c r="BF82" s="139" t="str">
        <f>IF(ISTEXT('IMO 2020_Operator''s Comment'!BF82),'IMO 2020_Operator''s Comment'!BF82,"")</f>
        <v>Vessel on her way to WAF, one tank is already ready for complaint fuel .</v>
      </c>
      <c r="BH82" s="245">
        <f>IF(ISNUMBER('IMO 2020_Operator''s Comment'!BH82),'IMO 2020_Operator''s Comment'!BH82,"")</f>
        <v>347</v>
      </c>
      <c r="BI82" s="245" t="str">
        <f>IF(ISTEXT('IMO 2020_Operator''s Comment'!BI82),'IMO 2020_Operator''s Comment'!BI82,"")</f>
        <v>No</v>
      </c>
      <c r="BJ82" s="245">
        <f>IF(ISNUMBER('IMO 2020_Operator''s Comment'!BJ82),'IMO 2020_Operator''s Comment'!BJ82,"")</f>
        <v>130</v>
      </c>
      <c r="BK82" s="245" t="str">
        <f>IF(ISTEXT('IMO 2020_Operator''s Comment'!BK82),'IMO 2020_Operator''s Comment'!BK82,"")</f>
        <v>No</v>
      </c>
      <c r="BL82" s="245">
        <f>IF(ISNUMBER('IMO 2020_Operator''s Comment'!BL82),'IMO 2020_Operator''s Comment'!BL82,"")</f>
        <v>347</v>
      </c>
      <c r="BM82" s="245" t="str">
        <f>IF(ISTEXT('IMO 2020_Operator''s Comment'!BM82),'IMO 2020_Operator''s Comment'!BM82,"")</f>
        <v>No</v>
      </c>
      <c r="BN82" s="245">
        <f>IF(ISNUMBER('IMO 2020_Operator''s Comment'!BN82),'IMO 2020_Operator''s Comment'!BN82,"")</f>
        <v>130</v>
      </c>
      <c r="BO82" s="245" t="str">
        <f>IF(ISTEXT('IMO 2020_Operator''s Comment'!BO82),'IMO 2020_Operator''s Comment'!BO82,"")</f>
        <v>No</v>
      </c>
      <c r="BP82" s="245" t="str">
        <f>IF(ISNUMBER('IMO 2020_Operator''s Comment'!BP82),'IMO 2020_Operator''s Comment'!BP82,"")</f>
        <v/>
      </c>
      <c r="BQ82" s="245" t="str">
        <f>IF(ISTEXT('IMO 2020_Operator''s Comment'!BQ82),'IMO 2020_Operator''s Comment'!BQ82,"")</f>
        <v/>
      </c>
      <c r="BR82" s="287"/>
      <c r="BS82" s="245" t="str">
        <f>IF(ISNUMBER('IMO 2020_Operator''s Comment'!BS82),'IMO 2020_Operator''s Comment'!BS82,"")</f>
        <v/>
      </c>
      <c r="BT82" s="245" t="str">
        <f>IF(ISTEXT('IMO 2020_Operator''s Comment'!BT82),'IMO 2020_Operator''s Comment'!BT82,"")</f>
        <v>No</v>
      </c>
      <c r="BU82" s="245" t="str">
        <f>IF(ISNUMBER('IMO 2020_Operator''s Comment'!BU82),'IMO 2020_Operator''s Comment'!BU82,"")</f>
        <v/>
      </c>
      <c r="BV82" s="245" t="str">
        <f>IF(ISTEXT('IMO 2020_Operator''s Comment'!BV82),'IMO 2020_Operator''s Comment'!BV82,"")</f>
        <v/>
      </c>
      <c r="BX82" s="245" t="str">
        <f>IF(ISNUMBER('IMO 2020_Operator''s Comment'!BX82),'IMO 2020_Operator''s Comment'!BX82,"")</f>
        <v/>
      </c>
      <c r="BY82" s="245" t="str">
        <f>IF(ISTEXT('IMO 2020_Operator''s Comment'!BY82),'IMO 2020_Operator''s Comment'!BY82,"")</f>
        <v>No</v>
      </c>
      <c r="BZ82" s="245" t="str">
        <f>IF(ISNUMBER('IMO 2020_Operator''s Comment'!BZ82),'IMO 2020_Operator''s Comment'!BZ82,"")</f>
        <v/>
      </c>
      <c r="CA82" s="245" t="str">
        <f>IF(ISTEXT('IMO 2020_Operator''s Comment'!CA82),'IMO 2020_Operator''s Comment'!CA82,"")</f>
        <v/>
      </c>
      <c r="CB82" s="245" t="str">
        <f>IF(ISNUMBER('IMO 2020_Operator''s Comment'!CB82),'IMO 2020_Operator''s Comment'!CB82,"")</f>
        <v/>
      </c>
      <c r="CC82" s="245" t="str">
        <f>IF(ISTEXT('IMO 2020_Operator''s Comment'!CC82),'IMO 2020_Operator''s Comment'!CC82,"")</f>
        <v/>
      </c>
    </row>
    <row r="83" spans="1:81" s="194" customFormat="1" ht="15.75" hidden="1" thickBot="1" x14ac:dyDescent="0.3">
      <c r="A83" s="247" t="str">
        <f>INDEX('[4]Handy -MR - LR2 Operators'!$H:$H,MATCH(E83,'[4]Handy -MR - LR2 Operators'!$B:$B,0))</f>
        <v>HKU</v>
      </c>
      <c r="B83" s="247" t="s">
        <v>393</v>
      </c>
      <c r="C83" s="98" t="s">
        <v>400</v>
      </c>
      <c r="D83" s="98">
        <v>9252292</v>
      </c>
      <c r="E83" s="139" t="s">
        <v>328</v>
      </c>
      <c r="F83" s="139"/>
      <c r="G83" s="237"/>
      <c r="H83" s="236">
        <v>43780.333333333336</v>
      </c>
      <c r="I83" s="186">
        <f>IFERROR(INDEX(RemainingOnBoard_RAW!V:V,MATCH('IMO _2020_Dont Edit'!D83,RemainingOnBoard_RAW!B:B,0))," ")</f>
        <v>245.58</v>
      </c>
      <c r="J83" s="193">
        <f>IFERROR(INDEX(RemainingOnBoard_RAW!W:W,MATCH('IMO _2020_Dont Edit'!D83,RemainingOnBoard_RAW!B:B,0)),"")</f>
        <v>0</v>
      </c>
      <c r="K83" s="193">
        <f>IFERROR(INDEX(RemainingOnBoard_RAW!X:X,MATCH('IMO _2020_Dont Edit'!D83,RemainingOnBoard_RAW!B:B,0)),"")</f>
        <v>0</v>
      </c>
      <c r="L83" s="193">
        <f>IFERROR(INDEX(RemainingOnBoard_RAW!Y:Y,MATCH('IMO _2020_Dont Edit'!D83,RemainingOnBoard_RAW!B:B,0)),"")</f>
        <v>148.91</v>
      </c>
      <c r="M83" s="193"/>
      <c r="N83" s="193">
        <f>IFERROR(INDEX(RemainingOnBoard_RAW!AJ:AJ,MATCH('IMO _2020_Dont Edit'!D83,RemainingOnBoard_RAW!B:B,0))," ")</f>
        <v>3315.81</v>
      </c>
      <c r="O83" s="193">
        <f>IFERROR(INDEX(RemainingOnBoard_RAW!AK:AK,MATCH('IMO _2020_Dont Edit'!D83,RemainingOnBoard_RAW!B:B,0))," ")</f>
        <v>0</v>
      </c>
      <c r="P83" s="193">
        <f>IFERROR(INDEX(RemainingOnBoard_RAW!AL:AL,MATCH('IMO _2020_Dont Edit'!D83,RemainingOnBoard_RAW!B:B,0))," ")</f>
        <v>0</v>
      </c>
      <c r="Q83" s="193">
        <f>IFERROR(INDEX(RemainingOnBoard_RAW!AM:AM,MATCH('IMO _2020_Dont Edit'!D83,RemainingOnBoard_RAW!B:B,0))," ")</f>
        <v>88.31</v>
      </c>
      <c r="S83" s="195">
        <v>0.45</v>
      </c>
      <c r="T83" s="195">
        <v>0.05</v>
      </c>
      <c r="U83" s="195">
        <v>0.17499999999999999</v>
      </c>
      <c r="V83" s="195">
        <v>0.32500000000000001</v>
      </c>
      <c r="X83" s="196">
        <f>INDEX(Handy!T:T,MATCH('IMO _2020_Dont Edit'!E83,Handy!B:B,0))</f>
        <v>3.7</v>
      </c>
      <c r="Y83" s="196">
        <f>INDEX(Handy!U:U,MATCH('IMO _2020_Dont Edit'!E83,Handy!B:B,0))</f>
        <v>15.4</v>
      </c>
      <c r="Z83" s="196">
        <f>INDEX(Handy!V:V,MATCH('IMO _2020_Dont Edit'!E83,Handy!B:B,0))</f>
        <v>21.1</v>
      </c>
      <c r="AA83" s="196">
        <f>INDEX(Handy!W:W,MATCH('IMO _2020_Dont Edit'!E83,Handy!B:B,0))</f>
        <v>23.9</v>
      </c>
      <c r="AB83" s="196">
        <f t="shared" si="31"/>
        <v>13.895</v>
      </c>
      <c r="AC83" s="196">
        <f>IFERROR(INDEX('Monthly_Consumption _Trend'!R:R,MATCH('IMO _2020_Dont Edit'!D83,'Monthly_Consumption _Trend'!D:D,0))/30,"")</f>
        <v>10.744899999999999</v>
      </c>
      <c r="AD83" s="196">
        <f t="shared" si="34"/>
        <v>10.744899999999999</v>
      </c>
      <c r="AF83" s="197">
        <f t="shared" si="32"/>
        <v>0.97405790630177547</v>
      </c>
      <c r="AG83" s="197">
        <f t="shared" si="33"/>
        <v>2.5942093698224533E-2</v>
      </c>
      <c r="AH83" s="197"/>
      <c r="AI83" s="197"/>
      <c r="AJ83" s="196">
        <f t="shared" si="35"/>
        <v>988.5308</v>
      </c>
      <c r="AK83" s="196">
        <f t="shared" si="36"/>
        <v>655.43889999999999</v>
      </c>
      <c r="AL83" s="196">
        <f t="shared" si="37"/>
        <v>333.09190000000001</v>
      </c>
      <c r="AM83" s="196">
        <f t="shared" si="38"/>
        <v>161.17349999999999</v>
      </c>
      <c r="AN83" s="198">
        <v>4</v>
      </c>
      <c r="AO83" s="263" t="s">
        <v>721</v>
      </c>
      <c r="AP83" s="263">
        <v>1</v>
      </c>
      <c r="AQ83" s="263">
        <v>1</v>
      </c>
      <c r="AR83" s="268">
        <v>0.85</v>
      </c>
      <c r="AT83" s="196">
        <f t="shared" si="39"/>
        <v>333.09190000000001</v>
      </c>
      <c r="AU83" s="196">
        <f t="shared" si="40"/>
        <v>214.898</v>
      </c>
      <c r="AV83" s="196">
        <f t="shared" si="41"/>
        <v>161.17349999999999</v>
      </c>
      <c r="AW83" s="199" t="s">
        <v>529</v>
      </c>
      <c r="AY83" s="199" t="str">
        <f t="shared" si="23"/>
        <v>Okay</v>
      </c>
      <c r="AZ83" s="199" t="str">
        <f t="shared" si="24"/>
        <v>High Stock</v>
      </c>
      <c r="BA83" s="199" t="str">
        <f t="shared" si="25"/>
        <v>High Stock</v>
      </c>
      <c r="BC83" s="191">
        <f t="shared" si="42"/>
        <v>0</v>
      </c>
      <c r="BD83" s="191">
        <f t="shared" si="43"/>
        <v>30.682000000000016</v>
      </c>
      <c r="BE83" s="191">
        <f t="shared" si="44"/>
        <v>84.406500000000023</v>
      </c>
      <c r="BF83" s="139" t="str">
        <f>IF(ISTEXT('IMO 2020_Operator''s Comment'!BF83),'IMO 2020_Operator''s Comment'!BF83,"")</f>
        <v>ROB just to complete tentative next voy Singpore to Chittagong &amp; back , 1P &amp; Minor tank cleaned. Supplying 190 MT VLSFO at Singapore on 11 Nov.</v>
      </c>
      <c r="BH83" s="245">
        <f>IF(ISNUMBER('IMO 2020_Operator''s Comment'!BH83),'IMO 2020_Operator''s Comment'!BH83,"")</f>
        <v>347</v>
      </c>
      <c r="BI83" s="245" t="str">
        <f>IF(ISTEXT('IMO 2020_Operator''s Comment'!BI83),'IMO 2020_Operator''s Comment'!BI83,"")</f>
        <v>No</v>
      </c>
      <c r="BJ83" s="245">
        <f>IF(ISNUMBER('IMO 2020_Operator''s Comment'!BJ83),'IMO 2020_Operator''s Comment'!BJ83,"")</f>
        <v>130</v>
      </c>
      <c r="BK83" s="245" t="str">
        <f>IF(ISTEXT('IMO 2020_Operator''s Comment'!BK83),'IMO 2020_Operator''s Comment'!BK83,"")</f>
        <v>No</v>
      </c>
      <c r="BL83" s="245">
        <f>IF(ISNUMBER('IMO 2020_Operator''s Comment'!BL83),'IMO 2020_Operator''s Comment'!BL83,"")</f>
        <v>347</v>
      </c>
      <c r="BM83" s="245" t="str">
        <f>IF(ISTEXT('IMO 2020_Operator''s Comment'!BM83),'IMO 2020_Operator''s Comment'!BM83,"")</f>
        <v>No</v>
      </c>
      <c r="BN83" s="245">
        <f>IF(ISNUMBER('IMO 2020_Operator''s Comment'!BN83),'IMO 2020_Operator''s Comment'!BN83,"")</f>
        <v>130</v>
      </c>
      <c r="BO83" s="245" t="str">
        <f>IF(ISTEXT('IMO 2020_Operator''s Comment'!BO83),'IMO 2020_Operator''s Comment'!BO83,"")</f>
        <v>No</v>
      </c>
      <c r="BP83" s="245" t="str">
        <f>IF(ISNUMBER('IMO 2020_Operator''s Comment'!BP83),'IMO 2020_Operator''s Comment'!BP83,"")</f>
        <v/>
      </c>
      <c r="BQ83" s="245" t="str">
        <f>IF(ISTEXT('IMO 2020_Operator''s Comment'!BQ83),'IMO 2020_Operator''s Comment'!BQ83,"")</f>
        <v/>
      </c>
      <c r="BR83" s="287"/>
      <c r="BS83" s="245" t="str">
        <f>IF(ISNUMBER('IMO 2020_Operator''s Comment'!BS83),'IMO 2020_Operator''s Comment'!BS83,"")</f>
        <v/>
      </c>
      <c r="BT83" s="245" t="str">
        <f>IF(ISTEXT('IMO 2020_Operator''s Comment'!BT83),'IMO 2020_Operator''s Comment'!BT83,"")</f>
        <v>No</v>
      </c>
      <c r="BU83" s="245" t="str">
        <f>IF(ISNUMBER('IMO 2020_Operator''s Comment'!BU83),'IMO 2020_Operator''s Comment'!BU83,"")</f>
        <v/>
      </c>
      <c r="BV83" s="245" t="str">
        <f>IF(ISTEXT('IMO 2020_Operator''s Comment'!BV83),'IMO 2020_Operator''s Comment'!BV83,"")</f>
        <v/>
      </c>
      <c r="BX83" s="245" t="str">
        <f>IF(ISNUMBER('IMO 2020_Operator''s Comment'!BX83),'IMO 2020_Operator''s Comment'!BX83,"")</f>
        <v/>
      </c>
      <c r="BY83" s="245" t="str">
        <f>IF(ISTEXT('IMO 2020_Operator''s Comment'!BY83),'IMO 2020_Operator''s Comment'!BY83,"")</f>
        <v>No</v>
      </c>
      <c r="BZ83" s="245" t="str">
        <f>IF(ISNUMBER('IMO 2020_Operator''s Comment'!BZ83),'IMO 2020_Operator''s Comment'!BZ83,"")</f>
        <v/>
      </c>
      <c r="CA83" s="245" t="str">
        <f>IF(ISTEXT('IMO 2020_Operator''s Comment'!CA83),'IMO 2020_Operator''s Comment'!CA83,"")</f>
        <v/>
      </c>
      <c r="CB83" s="245" t="str">
        <f>IF(ISNUMBER('IMO 2020_Operator''s Comment'!CB83),'IMO 2020_Operator''s Comment'!CB83,"")</f>
        <v/>
      </c>
      <c r="CC83" s="245" t="str">
        <f>IF(ISTEXT('IMO 2020_Operator''s Comment'!CC83),'IMO 2020_Operator''s Comment'!CC83,"")</f>
        <v/>
      </c>
    </row>
    <row r="84" spans="1:81" s="194" customFormat="1" ht="15.75" hidden="1" thickBot="1" x14ac:dyDescent="0.3">
      <c r="A84" s="247" t="str">
        <f>INDEX('[4]Handy -MR - LR2 Operators'!$H:$H,MATCH(E84,'[4]Handy -MR - LR2 Operators'!$B:$B,0))</f>
        <v>AKO</v>
      </c>
      <c r="B84" s="247" t="s">
        <v>393</v>
      </c>
      <c r="C84" s="98" t="s">
        <v>385</v>
      </c>
      <c r="D84" s="98">
        <v>9444508</v>
      </c>
      <c r="E84" s="139" t="s">
        <v>289</v>
      </c>
      <c r="F84" s="139"/>
      <c r="G84" s="237"/>
      <c r="H84" s="236">
        <v>43780.866666666669</v>
      </c>
      <c r="I84" s="186">
        <f>IFERROR(INDEX(RemainingOnBoard_RAW!V:V,MATCH('IMO _2020_Dont Edit'!D84,RemainingOnBoard_RAW!B:B,0))," ")</f>
        <v>257.38</v>
      </c>
      <c r="J84" s="193">
        <f>IFERROR(INDEX(RemainingOnBoard_RAW!W:W,MATCH('IMO _2020_Dont Edit'!D84,RemainingOnBoard_RAW!B:B,0)),"")</f>
        <v>0</v>
      </c>
      <c r="K84" s="193">
        <f>IFERROR(INDEX(RemainingOnBoard_RAW!X:X,MATCH('IMO _2020_Dont Edit'!D84,RemainingOnBoard_RAW!B:B,0)),"")</f>
        <v>0</v>
      </c>
      <c r="L84" s="193">
        <f>IFERROR(INDEX(RemainingOnBoard_RAW!Y:Y,MATCH('IMO _2020_Dont Edit'!D84,RemainingOnBoard_RAW!B:B,0)),"")</f>
        <v>264.75</v>
      </c>
      <c r="M84" s="193"/>
      <c r="N84" s="193">
        <f>IFERROR(INDEX(RemainingOnBoard_RAW!AJ:AJ,MATCH('IMO _2020_Dont Edit'!D84,RemainingOnBoard_RAW!B:B,0))," ")</f>
        <v>4086.03</v>
      </c>
      <c r="O84" s="193">
        <f>IFERROR(INDEX(RemainingOnBoard_RAW!AK:AK,MATCH('IMO _2020_Dont Edit'!D84,RemainingOnBoard_RAW!B:B,0))," ")</f>
        <v>82.05</v>
      </c>
      <c r="P84" s="193">
        <f>IFERROR(INDEX(RemainingOnBoard_RAW!AL:AL,MATCH('IMO _2020_Dont Edit'!D84,RemainingOnBoard_RAW!B:B,0))," ")</f>
        <v>0</v>
      </c>
      <c r="Q84" s="193">
        <f>IFERROR(INDEX(RemainingOnBoard_RAW!AM:AM,MATCH('IMO _2020_Dont Edit'!D84,RemainingOnBoard_RAW!B:B,0))," ")</f>
        <v>484.69</v>
      </c>
      <c r="S84" s="195">
        <v>0.45</v>
      </c>
      <c r="T84" s="195">
        <v>0.05</v>
      </c>
      <c r="U84" s="195">
        <v>0.17499999999999999</v>
      </c>
      <c r="V84" s="195">
        <v>0.32500000000000001</v>
      </c>
      <c r="X84" s="196">
        <f>INDEX(Handy!T:T,MATCH('IMO _2020_Dont Edit'!E84,Handy!B:B,0))</f>
        <v>3.5</v>
      </c>
      <c r="Y84" s="196">
        <f>INDEX(Handy!U:U,MATCH('IMO _2020_Dont Edit'!E84,Handy!B:B,0))</f>
        <v>18.100000000000001</v>
      </c>
      <c r="Z84" s="196">
        <f>INDEX(Handy!V:V,MATCH('IMO _2020_Dont Edit'!E84,Handy!B:B,0))</f>
        <v>26</v>
      </c>
      <c r="AA84" s="196">
        <f>INDEX(Handy!W:W,MATCH('IMO _2020_Dont Edit'!E84,Handy!B:B,0))</f>
        <v>29.3</v>
      </c>
      <c r="AB84" s="196">
        <f t="shared" si="31"/>
        <v>16.552500000000002</v>
      </c>
      <c r="AC84" s="196">
        <f>IFERROR(INDEX('Monthly_Consumption _Trend'!R:R,MATCH('IMO _2020_Dont Edit'!D84,'Monthly_Consumption _Trend'!D:D,0))/30,"")</f>
        <v>13.340433333333333</v>
      </c>
      <c r="AD84" s="196">
        <f t="shared" si="34"/>
        <v>13.340433333333333</v>
      </c>
      <c r="AF84" s="197">
        <f t="shared" si="32"/>
        <v>0.87819299041216325</v>
      </c>
      <c r="AG84" s="197">
        <f t="shared" si="33"/>
        <v>0.12180700958783675</v>
      </c>
      <c r="AH84" s="197"/>
      <c r="AI84" s="197"/>
      <c r="AJ84" s="196">
        <f t="shared" si="35"/>
        <v>1227.3198666666667</v>
      </c>
      <c r="AK84" s="196">
        <f t="shared" si="36"/>
        <v>813.76643333333334</v>
      </c>
      <c r="AL84" s="196">
        <f t="shared" si="37"/>
        <v>413.55343333333332</v>
      </c>
      <c r="AM84" s="196">
        <f t="shared" si="38"/>
        <v>200.10650000000001</v>
      </c>
      <c r="AN84" s="198">
        <v>3</v>
      </c>
      <c r="AO84" s="263" t="s">
        <v>725</v>
      </c>
      <c r="AP84" s="263">
        <v>2</v>
      </c>
      <c r="AQ84" s="263">
        <v>2</v>
      </c>
      <c r="AR84" s="268"/>
      <c r="AT84" s="196">
        <f t="shared" si="39"/>
        <v>413.55343333333332</v>
      </c>
      <c r="AU84" s="196">
        <f t="shared" si="40"/>
        <v>266.80866666666668</v>
      </c>
      <c r="AV84" s="196">
        <f t="shared" si="41"/>
        <v>200.10650000000001</v>
      </c>
      <c r="AW84" s="199" t="s">
        <v>529</v>
      </c>
      <c r="AY84" s="199" t="str">
        <f t="shared" si="23"/>
        <v>Okay</v>
      </c>
      <c r="AZ84" s="199" t="str">
        <f t="shared" si="24"/>
        <v>Okay</v>
      </c>
      <c r="BA84" s="199" t="str">
        <f t="shared" si="25"/>
        <v>High Stock</v>
      </c>
      <c r="BC84" s="191">
        <f t="shared" si="42"/>
        <v>0</v>
      </c>
      <c r="BD84" s="191">
        <f t="shared" si="43"/>
        <v>0</v>
      </c>
      <c r="BE84" s="191">
        <f t="shared" si="44"/>
        <v>57.273499999999984</v>
      </c>
      <c r="BF84" s="139" t="str">
        <f>IF(ISTEXT('IMO 2020_Operator''s Comment'!BF84),'IMO 2020_Operator''s Comment'!BF84,"")</f>
        <v>Vessel will be cleaning one of the tank for complaint fuel on present voayeg to Malta.</v>
      </c>
      <c r="BH84" s="245">
        <f>IF(ISNUMBER('IMO 2020_Operator''s Comment'!BH84),'IMO 2020_Operator''s Comment'!BH84,"")</f>
        <v>415</v>
      </c>
      <c r="BI84" s="245" t="str">
        <f>IF(ISTEXT('IMO 2020_Operator''s Comment'!BI84),'IMO 2020_Operator''s Comment'!BI84,"")</f>
        <v>No</v>
      </c>
      <c r="BJ84" s="245">
        <f>IF(ISNUMBER('IMO 2020_Operator''s Comment'!BJ84),'IMO 2020_Operator''s Comment'!BJ84,"")</f>
        <v>183</v>
      </c>
      <c r="BK84" s="245" t="str">
        <f>IF(ISTEXT('IMO 2020_Operator''s Comment'!BK84),'IMO 2020_Operator''s Comment'!BK84,"")</f>
        <v>No</v>
      </c>
      <c r="BL84" s="245">
        <f>IF(ISNUMBER('IMO 2020_Operator''s Comment'!BL84),'IMO 2020_Operator''s Comment'!BL84,"")</f>
        <v>183</v>
      </c>
      <c r="BM84" s="245" t="str">
        <f>IF(ISTEXT('IMO 2020_Operator''s Comment'!BM84),'IMO 2020_Operator''s Comment'!BM84,"")</f>
        <v>No</v>
      </c>
      <c r="BN84" s="245" t="str">
        <f>IF(ISNUMBER('IMO 2020_Operator''s Comment'!BN84),'IMO 2020_Operator''s Comment'!BN84,"")</f>
        <v/>
      </c>
      <c r="BO84" s="245" t="str">
        <f>IF(ISTEXT('IMO 2020_Operator''s Comment'!BO84),'IMO 2020_Operator''s Comment'!BO84,"")</f>
        <v/>
      </c>
      <c r="BP84" s="245" t="str">
        <f>IF(ISNUMBER('IMO 2020_Operator''s Comment'!BP84),'IMO 2020_Operator''s Comment'!BP84,"")</f>
        <v/>
      </c>
      <c r="BQ84" s="245" t="str">
        <f>IF(ISTEXT('IMO 2020_Operator''s Comment'!BQ84),'IMO 2020_Operator''s Comment'!BQ84,"")</f>
        <v/>
      </c>
      <c r="BR84" s="287"/>
      <c r="BS84" s="245" t="str">
        <f>IF(ISNUMBER('IMO 2020_Operator''s Comment'!BS84),'IMO 2020_Operator''s Comment'!BS84,"")</f>
        <v/>
      </c>
      <c r="BT84" s="245" t="str">
        <f>IF(ISTEXT('IMO 2020_Operator''s Comment'!BT84),'IMO 2020_Operator''s Comment'!BT84,"")</f>
        <v>No</v>
      </c>
      <c r="BU84" s="245" t="str">
        <f>IF(ISNUMBER('IMO 2020_Operator''s Comment'!BU84),'IMO 2020_Operator''s Comment'!BU84,"")</f>
        <v/>
      </c>
      <c r="BV84" s="245" t="str">
        <f>IF(ISTEXT('IMO 2020_Operator''s Comment'!BV84),'IMO 2020_Operator''s Comment'!BV84,"")</f>
        <v>No</v>
      </c>
      <c r="BX84" s="245" t="str">
        <f>IF(ISNUMBER('IMO 2020_Operator''s Comment'!BX84),'IMO 2020_Operator''s Comment'!BX84,"")</f>
        <v/>
      </c>
      <c r="BY84" s="245" t="str">
        <f>IF(ISTEXT('IMO 2020_Operator''s Comment'!BY84),'IMO 2020_Operator''s Comment'!BY84,"")</f>
        <v>No</v>
      </c>
      <c r="BZ84" s="245" t="str">
        <f>IF(ISNUMBER('IMO 2020_Operator''s Comment'!BZ84),'IMO 2020_Operator''s Comment'!BZ84,"")</f>
        <v/>
      </c>
      <c r="CA84" s="245" t="str">
        <f>IF(ISTEXT('IMO 2020_Operator''s Comment'!CA84),'IMO 2020_Operator''s Comment'!CA84,"")</f>
        <v>No</v>
      </c>
      <c r="CB84" s="245" t="str">
        <f>IF(ISNUMBER('IMO 2020_Operator''s Comment'!CB84),'IMO 2020_Operator''s Comment'!CB84,"")</f>
        <v/>
      </c>
      <c r="CC84" s="245" t="str">
        <f>IF(ISTEXT('IMO 2020_Operator''s Comment'!CC84),'IMO 2020_Operator''s Comment'!CC84,"")</f>
        <v/>
      </c>
    </row>
    <row r="85" spans="1:81" s="194" customFormat="1" ht="27" hidden="1" thickBot="1" x14ac:dyDescent="0.3">
      <c r="A85" s="247" t="str">
        <f>INDEX('[4]Handy -MR - LR2 Operators'!$H:$H,MATCH(E85,'[4]Handy -MR - LR2 Operators'!$B:$B,0))</f>
        <v>ASU</v>
      </c>
      <c r="B85" s="247" t="s">
        <v>393</v>
      </c>
      <c r="C85" s="98" t="s">
        <v>382</v>
      </c>
      <c r="D85" s="98">
        <v>9265407</v>
      </c>
      <c r="E85" s="139" t="s">
        <v>425</v>
      </c>
      <c r="F85" s="139"/>
      <c r="G85" s="237"/>
      <c r="H85" s="236">
        <v>43780.416666666664</v>
      </c>
      <c r="I85" s="186">
        <f>IFERROR(INDEX(RemainingOnBoard_RAW!V:V,MATCH('IMO _2020_Dont Edit'!D85,RemainingOnBoard_RAW!B:B,0))," ")</f>
        <v>271.27</v>
      </c>
      <c r="J85" s="193">
        <f>IFERROR(INDEX(RemainingOnBoard_RAW!W:W,MATCH('IMO _2020_Dont Edit'!D85,RemainingOnBoard_RAW!B:B,0)),"")</f>
        <v>0</v>
      </c>
      <c r="K85" s="193">
        <f>IFERROR(INDEX(RemainingOnBoard_RAW!X:X,MATCH('IMO _2020_Dont Edit'!D85,RemainingOnBoard_RAW!B:B,0)),"")</f>
        <v>0</v>
      </c>
      <c r="L85" s="193">
        <f>IFERROR(INDEX(RemainingOnBoard_RAW!Y:Y,MATCH('IMO _2020_Dont Edit'!D85,RemainingOnBoard_RAW!B:B,0)),"")</f>
        <v>163.80000000000001</v>
      </c>
      <c r="M85" s="193"/>
      <c r="N85" s="193">
        <f>IFERROR(INDEX(RemainingOnBoard_RAW!AJ:AJ,MATCH('IMO _2020_Dont Edit'!D85,RemainingOnBoard_RAW!B:B,0))," ")</f>
        <v>2598.3620000000001</v>
      </c>
      <c r="O85" s="193">
        <f>IFERROR(INDEX(RemainingOnBoard_RAW!AK:AK,MATCH('IMO _2020_Dont Edit'!D85,RemainingOnBoard_RAW!B:B,0))," ")</f>
        <v>0</v>
      </c>
      <c r="P85" s="193">
        <f>IFERROR(INDEX(RemainingOnBoard_RAW!AL:AL,MATCH('IMO _2020_Dont Edit'!D85,RemainingOnBoard_RAW!B:B,0))," ")</f>
        <v>0</v>
      </c>
      <c r="Q85" s="193">
        <f>IFERROR(INDEX(RemainingOnBoard_RAW!AM:AM,MATCH('IMO _2020_Dont Edit'!D85,RemainingOnBoard_RAW!B:B,0))," ")</f>
        <v>110.23</v>
      </c>
      <c r="S85" s="195">
        <v>0.45</v>
      </c>
      <c r="T85" s="195">
        <v>0.05</v>
      </c>
      <c r="U85" s="195">
        <v>0.17499999999999999</v>
      </c>
      <c r="V85" s="195">
        <v>0.32500000000000001</v>
      </c>
      <c r="X85" s="196">
        <f>INDEX(Handy!T:T,MATCH('IMO _2020_Dont Edit'!E85,Handy!B:B,0))</f>
        <v>3.2</v>
      </c>
      <c r="Y85" s="196">
        <f>INDEX(Handy!U:U,MATCH('IMO _2020_Dont Edit'!E85,Handy!B:B,0))</f>
        <v>15</v>
      </c>
      <c r="Z85" s="196">
        <f>INDEX(Handy!V:V,MATCH('IMO _2020_Dont Edit'!E85,Handy!B:B,0))</f>
        <v>19</v>
      </c>
      <c r="AA85" s="196">
        <f>INDEX(Handy!W:W,MATCH('IMO _2020_Dont Edit'!E85,Handy!B:B,0))</f>
        <v>21.5</v>
      </c>
      <c r="AB85" s="196">
        <f t="shared" si="31"/>
        <v>12.502500000000001</v>
      </c>
      <c r="AC85" s="196">
        <f>IFERROR(INDEX('Monthly_Consumption _Trend'!R:R,MATCH('IMO _2020_Dont Edit'!D85,'Monthly_Consumption _Trend'!D:D,0))/30,"")</f>
        <v>8.2434733333333323</v>
      </c>
      <c r="AD85" s="196">
        <f t="shared" si="34"/>
        <v>8.2434733333333323</v>
      </c>
      <c r="AF85" s="197">
        <f t="shared" si="32"/>
        <v>0.95930357912893494</v>
      </c>
      <c r="AG85" s="197">
        <f t="shared" si="33"/>
        <v>4.0696420871065064E-2</v>
      </c>
      <c r="AH85" s="197"/>
      <c r="AI85" s="197"/>
      <c r="AJ85" s="196">
        <f t="shared" si="35"/>
        <v>758.39954666666654</v>
      </c>
      <c r="AK85" s="196">
        <f t="shared" si="36"/>
        <v>502.85187333333329</v>
      </c>
      <c r="AL85" s="196">
        <f t="shared" si="37"/>
        <v>255.54767333333331</v>
      </c>
      <c r="AM85" s="196">
        <f t="shared" si="38"/>
        <v>123.65209999999999</v>
      </c>
      <c r="AN85" s="198">
        <v>5</v>
      </c>
      <c r="AO85" s="263" t="str">
        <f>INDEX([1]Handy!$D:$D,MATCH(E85,[1]Handy!$B:$B,0))</f>
        <v>5 pcs. 217,7/ 217,7/ 410,9/ 346,9/ 153,7</v>
      </c>
      <c r="AP85" s="263" t="str">
        <f>INDEX([1]Handy!$E:$E,MATCH(E85,[1]Handy!$B:$B,0))</f>
        <v>1 pc. 51,2</v>
      </c>
      <c r="AQ85" s="263" t="str">
        <f>INDEX([1]Handy!$F:$F,MATCH(E85,[1]Handy!$B:$B,0))</f>
        <v>1 pc. 38,4</v>
      </c>
      <c r="AR85" s="268">
        <f>INDEX([1]Handy!$J:$J,MATCH(E85,[1]Handy!$B:$B,0))</f>
        <v>0.9</v>
      </c>
      <c r="AT85" s="196">
        <f t="shared" si="39"/>
        <v>255.54767333333331</v>
      </c>
      <c r="AU85" s="196">
        <f t="shared" si="40"/>
        <v>164.86946666666665</v>
      </c>
      <c r="AV85" s="196">
        <f t="shared" si="41"/>
        <v>123.65209999999999</v>
      </c>
      <c r="AW85" s="199" t="s">
        <v>529</v>
      </c>
      <c r="AY85" s="199" t="str">
        <f t="shared" si="23"/>
        <v>High Stock</v>
      </c>
      <c r="AZ85" s="199" t="str">
        <f t="shared" si="24"/>
        <v>High Stock</v>
      </c>
      <c r="BA85" s="199" t="str">
        <f t="shared" si="25"/>
        <v>High Stock</v>
      </c>
      <c r="BC85" s="191">
        <f t="shared" si="42"/>
        <v>15.722326666666675</v>
      </c>
      <c r="BD85" s="191">
        <f t="shared" si="43"/>
        <v>106.40053333333333</v>
      </c>
      <c r="BE85" s="191">
        <f t="shared" si="44"/>
        <v>147.61789999999999</v>
      </c>
      <c r="BF85" s="139" t="str">
        <f>IF(ISTEXT('IMO 2020_Operator''s Comment'!BF85),'IMO 2020_Operator''s Comment'!BF85,"")</f>
        <v/>
      </c>
      <c r="BH85" s="245">
        <f>IF(ISNUMBER('IMO 2020_Operator''s Comment'!BH85),'IMO 2020_Operator''s Comment'!BH85,"")</f>
        <v>217.7</v>
      </c>
      <c r="BI85" s="245" t="str">
        <f>IF(ISTEXT('IMO 2020_Operator''s Comment'!BI85),'IMO 2020_Operator''s Comment'!BI85,"")</f>
        <v>Yes</v>
      </c>
      <c r="BJ85" s="245">
        <f>IF(ISNUMBER('IMO 2020_Operator''s Comment'!BJ85),'IMO 2020_Operator''s Comment'!BJ85,"")</f>
        <v>217.7</v>
      </c>
      <c r="BK85" s="245" t="str">
        <f>IF(ISTEXT('IMO 2020_Operator''s Comment'!BK85),'IMO 2020_Operator''s Comment'!BK85,"")</f>
        <v>Yes</v>
      </c>
      <c r="BL85" s="245">
        <f>IF(ISNUMBER('IMO 2020_Operator''s Comment'!BL85),'IMO 2020_Operator''s Comment'!BL85,"")</f>
        <v>410.9</v>
      </c>
      <c r="BM85" s="245" t="str">
        <f>IF(ISTEXT('IMO 2020_Operator''s Comment'!BM85),'IMO 2020_Operator''s Comment'!BM85,"")</f>
        <v>Yes</v>
      </c>
      <c r="BN85" s="245">
        <f>IF(ISNUMBER('IMO 2020_Operator''s Comment'!BN85),'IMO 2020_Operator''s Comment'!BN85,"")</f>
        <v>346.9</v>
      </c>
      <c r="BO85" s="245" t="str">
        <f>IF(ISTEXT('IMO 2020_Operator''s Comment'!BO85),'IMO 2020_Operator''s Comment'!BO85,"")</f>
        <v>Yes</v>
      </c>
      <c r="BP85" s="245">
        <f>IF(ISNUMBER('IMO 2020_Operator''s Comment'!BP85),'IMO 2020_Operator''s Comment'!BP85,"")</f>
        <v>153.69999999999999</v>
      </c>
      <c r="BQ85" s="245" t="str">
        <f>IF(ISTEXT('IMO 2020_Operator''s Comment'!BQ85),'IMO 2020_Operator''s Comment'!BQ85,"")</f>
        <v>Yes</v>
      </c>
      <c r="BR85" s="287"/>
      <c r="BS85" s="245">
        <f>IF(ISNUMBER('IMO 2020_Operator''s Comment'!BS85),'IMO 2020_Operator''s Comment'!BS85,"")</f>
        <v>38.4</v>
      </c>
      <c r="BT85" s="245" t="str">
        <f>IF(ISTEXT('IMO 2020_Operator''s Comment'!BT85),'IMO 2020_Operator''s Comment'!BT85,"")</f>
        <v>No</v>
      </c>
      <c r="BU85" s="245" t="str">
        <f>IF(ISNUMBER('IMO 2020_Operator''s Comment'!BU85),'IMO 2020_Operator''s Comment'!BU85,"")</f>
        <v/>
      </c>
      <c r="BV85" s="245" t="str">
        <f>IF(ISTEXT('IMO 2020_Operator''s Comment'!BV85),'IMO 2020_Operator''s Comment'!BV85,"")</f>
        <v/>
      </c>
      <c r="BX85" s="245">
        <f>IF(ISNUMBER('IMO 2020_Operator''s Comment'!BX85),'IMO 2020_Operator''s Comment'!BX85,"")</f>
        <v>38.4</v>
      </c>
      <c r="BY85" s="245" t="str">
        <f>IF(ISTEXT('IMO 2020_Operator''s Comment'!BY85),'IMO 2020_Operator''s Comment'!BY85,"")</f>
        <v>No</v>
      </c>
      <c r="BZ85" s="245" t="str">
        <f>IF(ISNUMBER('IMO 2020_Operator''s Comment'!BZ85),'IMO 2020_Operator''s Comment'!BZ85,"")</f>
        <v/>
      </c>
      <c r="CA85" s="245" t="str">
        <f>IF(ISTEXT('IMO 2020_Operator''s Comment'!CA85),'IMO 2020_Operator''s Comment'!CA85,"")</f>
        <v/>
      </c>
      <c r="CB85" s="245" t="str">
        <f>IF(ISNUMBER('IMO 2020_Operator''s Comment'!CB85),'IMO 2020_Operator''s Comment'!CB85,"")</f>
        <v/>
      </c>
      <c r="CC85" s="245" t="str">
        <f>IF(ISTEXT('IMO 2020_Operator''s Comment'!CC85),'IMO 2020_Operator''s Comment'!CC85,"")</f>
        <v/>
      </c>
    </row>
    <row r="86" spans="1:81" s="194" customFormat="1" ht="27" hidden="1" thickBot="1" x14ac:dyDescent="0.3">
      <c r="A86" s="247" t="str">
        <f>INDEX('[4]Handy -MR - LR2 Operators'!$H:$H,MATCH(E86,'[4]Handy -MR - LR2 Operators'!$B:$B,0))</f>
        <v>SSH1</v>
      </c>
      <c r="B86" s="247" t="s">
        <v>393</v>
      </c>
      <c r="C86" s="98" t="s">
        <v>382</v>
      </c>
      <c r="D86" s="98">
        <v>9306938</v>
      </c>
      <c r="E86" s="139" t="s">
        <v>428</v>
      </c>
      <c r="F86" s="139"/>
      <c r="G86" s="237"/>
      <c r="H86" s="236">
        <v>43776.591666666667</v>
      </c>
      <c r="I86" s="186">
        <f>IFERROR(INDEX(RemainingOnBoard_RAW!V:V,MATCH('IMO _2020_Dont Edit'!D86,RemainingOnBoard_RAW!B:B,0))," ")</f>
        <v>69.45</v>
      </c>
      <c r="J86" s="193">
        <f>IFERROR(INDEX(RemainingOnBoard_RAW!W:W,MATCH('IMO _2020_Dont Edit'!D86,RemainingOnBoard_RAW!B:B,0)),"")</f>
        <v>0</v>
      </c>
      <c r="K86" s="193">
        <f>IFERROR(INDEX(RemainingOnBoard_RAW!X:X,MATCH('IMO _2020_Dont Edit'!D86,RemainingOnBoard_RAW!B:B,0)),"")</f>
        <v>0</v>
      </c>
      <c r="L86" s="193">
        <f>IFERROR(INDEX(RemainingOnBoard_RAW!Y:Y,MATCH('IMO _2020_Dont Edit'!D86,RemainingOnBoard_RAW!B:B,0)),"")</f>
        <v>111.41</v>
      </c>
      <c r="M86" s="193"/>
      <c r="N86" s="193">
        <f>IFERROR(INDEX(RemainingOnBoard_RAW!AJ:AJ,MATCH('IMO _2020_Dont Edit'!D86,RemainingOnBoard_RAW!B:B,0))," ")</f>
        <v>2441.3359999999998</v>
      </c>
      <c r="O86" s="193">
        <f>IFERROR(INDEX(RemainingOnBoard_RAW!AK:AK,MATCH('IMO _2020_Dont Edit'!D86,RemainingOnBoard_RAW!B:B,0))," ")</f>
        <v>0</v>
      </c>
      <c r="P86" s="193">
        <f>IFERROR(INDEX(RemainingOnBoard_RAW!AL:AL,MATCH('IMO _2020_Dont Edit'!D86,RemainingOnBoard_RAW!B:B,0))," ")</f>
        <v>0</v>
      </c>
      <c r="Q86" s="193">
        <f>IFERROR(INDEX(RemainingOnBoard_RAW!AM:AM,MATCH('IMO _2020_Dont Edit'!D86,RemainingOnBoard_RAW!B:B,0))," ")</f>
        <v>1290.92</v>
      </c>
      <c r="S86" s="195">
        <v>0.45</v>
      </c>
      <c r="T86" s="195">
        <v>0.05</v>
      </c>
      <c r="U86" s="195">
        <v>0.17499999999999999</v>
      </c>
      <c r="V86" s="195">
        <v>0.32500000000000001</v>
      </c>
      <c r="X86" s="196">
        <f>INDEX(Handy!T:T,MATCH('IMO _2020_Dont Edit'!E86,Handy!B:B,0))</f>
        <v>3.4</v>
      </c>
      <c r="Y86" s="196">
        <f>INDEX(Handy!U:U,MATCH('IMO _2020_Dont Edit'!E86,Handy!B:B,0))</f>
        <v>15.2</v>
      </c>
      <c r="Z86" s="196">
        <f>INDEX(Handy!V:V,MATCH('IMO _2020_Dont Edit'!E86,Handy!B:B,0))</f>
        <v>21.1</v>
      </c>
      <c r="AA86" s="196">
        <f>INDEX(Handy!W:W,MATCH('IMO _2020_Dont Edit'!E86,Handy!B:B,0))</f>
        <v>24.3</v>
      </c>
      <c r="AB86" s="196">
        <f t="shared" si="31"/>
        <v>13.88</v>
      </c>
      <c r="AC86" s="196">
        <f>IFERROR(INDEX('Monthly_Consumption _Trend'!R:R,MATCH('IMO _2020_Dont Edit'!D86,'Monthly_Consumption _Trend'!D:D,0))/30,"")</f>
        <v>8.0432000000000006</v>
      </c>
      <c r="AD86" s="196">
        <f t="shared" si="34"/>
        <v>8.0432000000000006</v>
      </c>
      <c r="AF86" s="197">
        <f t="shared" si="32"/>
        <v>0.65411804549312802</v>
      </c>
      <c r="AG86" s="197">
        <f t="shared" si="33"/>
        <v>0.34588195450687198</v>
      </c>
      <c r="AH86" s="197"/>
      <c r="AI86" s="197"/>
      <c r="AJ86" s="196">
        <f t="shared" si="35"/>
        <v>739.97440000000006</v>
      </c>
      <c r="AK86" s="196">
        <f t="shared" si="36"/>
        <v>490.63520000000005</v>
      </c>
      <c r="AL86" s="196">
        <f t="shared" si="37"/>
        <v>249.33920000000001</v>
      </c>
      <c r="AM86" s="196">
        <f t="shared" si="38"/>
        <v>120.64800000000001</v>
      </c>
      <c r="AN86" s="198">
        <v>4</v>
      </c>
      <c r="AO86" s="263" t="str">
        <f>INDEX([1]Handy!$D:$D,MATCH(E86,[1]Handy!$B:$B,0))</f>
        <v>4 pcs. 179,9/ 166,8/ 260,1/ 153,7</v>
      </c>
      <c r="AP86" s="263" t="str">
        <f>INDEX([1]Handy!$E:$E,MATCH(E86,[1]Handy!$B:$B,0))</f>
        <v>1 pc. 32,0</v>
      </c>
      <c r="AQ86" s="263" t="str">
        <f>INDEX([1]Handy!$F:$F,MATCH(E86,[1]Handy!$B:$B,0))</f>
        <v>1 pc. 35,4</v>
      </c>
      <c r="AR86" s="268">
        <f>INDEX([1]Handy!$J:$J,MATCH(E86,[1]Handy!$B:$B,0))</f>
        <v>0.9</v>
      </c>
      <c r="AT86" s="196">
        <f t="shared" si="39"/>
        <v>249.33920000000001</v>
      </c>
      <c r="AU86" s="196">
        <f t="shared" si="40"/>
        <v>160.864</v>
      </c>
      <c r="AV86" s="196">
        <f t="shared" si="41"/>
        <v>120.64800000000001</v>
      </c>
      <c r="AW86" s="199" t="s">
        <v>529</v>
      </c>
      <c r="AY86" s="199" t="str">
        <f t="shared" si="23"/>
        <v>Okay</v>
      </c>
      <c r="AZ86" s="199" t="str">
        <f t="shared" si="24"/>
        <v>Okay</v>
      </c>
      <c r="BA86" s="199" t="str">
        <f t="shared" si="25"/>
        <v>Okay</v>
      </c>
      <c r="BC86" s="191">
        <f t="shared" si="42"/>
        <v>0</v>
      </c>
      <c r="BD86" s="191">
        <f t="shared" si="43"/>
        <v>0</v>
      </c>
      <c r="BE86" s="191">
        <f t="shared" si="44"/>
        <v>0</v>
      </c>
      <c r="BF86" s="139" t="str">
        <f>IF(ISTEXT('IMO 2020_Operator''s Comment'!BF86),'IMO 2020_Operator''s Comment'!BF86,"")</f>
        <v>Hve to give more bunker to allow her reach safely to DD, tanks will be cleaned in DD and then will provide compliant fuel</v>
      </c>
      <c r="BH86" s="245">
        <f>IF(ISNUMBER('IMO 2020_Operator''s Comment'!BH86),'IMO 2020_Operator''s Comment'!BH86,"")</f>
        <v>179.9</v>
      </c>
      <c r="BI86" s="245" t="str">
        <f>IF(ISTEXT('IMO 2020_Operator''s Comment'!BI86),'IMO 2020_Operator''s Comment'!BI86,"")</f>
        <v>Yes</v>
      </c>
      <c r="BJ86" s="245">
        <f>IF(ISNUMBER('IMO 2020_Operator''s Comment'!BJ86),'IMO 2020_Operator''s Comment'!BJ86,"")</f>
        <v>166.8</v>
      </c>
      <c r="BK86" s="245" t="str">
        <f>IF(ISTEXT('IMO 2020_Operator''s Comment'!BK86),'IMO 2020_Operator''s Comment'!BK86,"")</f>
        <v>No</v>
      </c>
      <c r="BL86" s="245">
        <f>IF(ISNUMBER('IMO 2020_Operator''s Comment'!BL86),'IMO 2020_Operator''s Comment'!BL86,"")</f>
        <v>260.10000000000002</v>
      </c>
      <c r="BM86" s="245" t="str">
        <f>IF(ISTEXT('IMO 2020_Operator''s Comment'!BM86),'IMO 2020_Operator''s Comment'!BM86,"")</f>
        <v>No</v>
      </c>
      <c r="BN86" s="245">
        <f>IF(ISNUMBER('IMO 2020_Operator''s Comment'!BN86),'IMO 2020_Operator''s Comment'!BN86,"")</f>
        <v>153.69999999999999</v>
      </c>
      <c r="BO86" s="245" t="str">
        <f>IF(ISTEXT('IMO 2020_Operator''s Comment'!BO86),'IMO 2020_Operator''s Comment'!BO86,"")</f>
        <v>Yes</v>
      </c>
      <c r="BP86" s="245" t="str">
        <f>IF(ISNUMBER('IMO 2020_Operator''s Comment'!BP86),'IMO 2020_Operator''s Comment'!BP86,"")</f>
        <v/>
      </c>
      <c r="BQ86" s="245" t="str">
        <f>IF(ISTEXT('IMO 2020_Operator''s Comment'!BQ86),'IMO 2020_Operator''s Comment'!BQ86,"")</f>
        <v/>
      </c>
      <c r="BR86" s="287"/>
      <c r="BS86" s="245">
        <f>IF(ISNUMBER('IMO 2020_Operator''s Comment'!BS86),'IMO 2020_Operator''s Comment'!BS86,"")</f>
        <v>35.4</v>
      </c>
      <c r="BT86" s="245" t="str">
        <f>IF(ISTEXT('IMO 2020_Operator''s Comment'!BT86),'IMO 2020_Operator''s Comment'!BT86,"")</f>
        <v>No</v>
      </c>
      <c r="BU86" s="245" t="str">
        <f>IF(ISNUMBER('IMO 2020_Operator''s Comment'!BU86),'IMO 2020_Operator''s Comment'!BU86,"")</f>
        <v/>
      </c>
      <c r="BV86" s="245" t="str">
        <f>IF(ISTEXT('IMO 2020_Operator''s Comment'!BV86),'IMO 2020_Operator''s Comment'!BV86,"")</f>
        <v/>
      </c>
      <c r="BX86" s="245">
        <f>IF(ISNUMBER('IMO 2020_Operator''s Comment'!BX86),'IMO 2020_Operator''s Comment'!BX86,"")</f>
        <v>35.4</v>
      </c>
      <c r="BY86" s="245" t="str">
        <f>IF(ISTEXT('IMO 2020_Operator''s Comment'!BY86),'IMO 2020_Operator''s Comment'!BY86,"")</f>
        <v>No</v>
      </c>
      <c r="BZ86" s="245" t="str">
        <f>IF(ISNUMBER('IMO 2020_Operator''s Comment'!BZ86),'IMO 2020_Operator''s Comment'!BZ86,"")</f>
        <v/>
      </c>
      <c r="CA86" s="245" t="str">
        <f>IF(ISTEXT('IMO 2020_Operator''s Comment'!CA86),'IMO 2020_Operator''s Comment'!CA86,"")</f>
        <v/>
      </c>
      <c r="CB86" s="245" t="str">
        <f>IF(ISNUMBER('IMO 2020_Operator''s Comment'!CB86),'IMO 2020_Operator''s Comment'!CB86,"")</f>
        <v/>
      </c>
      <c r="CC86" s="245" t="str">
        <f>IF(ISTEXT('IMO 2020_Operator''s Comment'!CC86),'IMO 2020_Operator''s Comment'!CC86,"")</f>
        <v/>
      </c>
    </row>
    <row r="87" spans="1:81" s="194" customFormat="1" ht="15.75" hidden="1" thickBot="1" x14ac:dyDescent="0.3">
      <c r="A87" s="247" t="str">
        <f>INDEX('[4]Handy -MR - LR2 Operators'!$H:$H,MATCH(E87,'[4]Handy -MR - LR2 Operators'!$B:$B,0))</f>
        <v>VBU</v>
      </c>
      <c r="B87" s="247" t="s">
        <v>393</v>
      </c>
      <c r="C87" s="98" t="s">
        <v>399</v>
      </c>
      <c r="D87" s="98">
        <v>9247493</v>
      </c>
      <c r="E87" s="139" t="s">
        <v>244</v>
      </c>
      <c r="F87" s="139"/>
      <c r="G87" s="237"/>
      <c r="H87" s="236">
        <v>43780.458333333336</v>
      </c>
      <c r="I87" s="186">
        <f>IFERROR(INDEX(RemainingOnBoard_RAW!V:V,MATCH('IMO _2020_Dont Edit'!D87,RemainingOnBoard_RAW!B:B,0))," ")</f>
        <v>250.4</v>
      </c>
      <c r="J87" s="193">
        <f>IFERROR(INDEX(RemainingOnBoard_RAW!W:W,MATCH('IMO _2020_Dont Edit'!D87,RemainingOnBoard_RAW!B:B,0)),"")</f>
        <v>0</v>
      </c>
      <c r="K87" s="193">
        <f>IFERROR(INDEX(RemainingOnBoard_RAW!X:X,MATCH('IMO _2020_Dont Edit'!D87,RemainingOnBoard_RAW!B:B,0)),"")</f>
        <v>0</v>
      </c>
      <c r="L87" s="193">
        <f>IFERROR(INDEX(RemainingOnBoard_RAW!Y:Y,MATCH('IMO _2020_Dont Edit'!D87,RemainingOnBoard_RAW!B:B,0)),"")</f>
        <v>157.5</v>
      </c>
      <c r="M87" s="193"/>
      <c r="N87" s="193">
        <f>IFERROR(INDEX(RemainingOnBoard_RAW!AJ:AJ,MATCH('IMO _2020_Dont Edit'!D87,RemainingOnBoard_RAW!B:B,0))," ")</f>
        <v>2237.1799999999998</v>
      </c>
      <c r="O87" s="193">
        <f>IFERROR(INDEX(RemainingOnBoard_RAW!AK:AK,MATCH('IMO _2020_Dont Edit'!D87,RemainingOnBoard_RAW!B:B,0))," ")</f>
        <v>0</v>
      </c>
      <c r="P87" s="193">
        <f>IFERROR(INDEX(RemainingOnBoard_RAW!AL:AL,MATCH('IMO _2020_Dont Edit'!D87,RemainingOnBoard_RAW!B:B,0))," ")</f>
        <v>0</v>
      </c>
      <c r="Q87" s="193">
        <f>IFERROR(INDEX(RemainingOnBoard_RAW!AM:AM,MATCH('IMO _2020_Dont Edit'!D87,RemainingOnBoard_RAW!B:B,0))," ")</f>
        <v>1001.32</v>
      </c>
      <c r="S87" s="195">
        <v>0.45</v>
      </c>
      <c r="T87" s="195">
        <v>0.05</v>
      </c>
      <c r="U87" s="195">
        <v>0.17499999999999999</v>
      </c>
      <c r="V87" s="195">
        <v>0.32500000000000001</v>
      </c>
      <c r="X87" s="196">
        <f>INDEX(Handy!T:T,MATCH('IMO _2020_Dont Edit'!E87,Handy!B:B,0))</f>
        <v>4.0999999999999996</v>
      </c>
      <c r="Y87" s="196">
        <f>INDEX(Handy!U:U,MATCH('IMO _2020_Dont Edit'!E87,Handy!B:B,0))</f>
        <v>17.899999999999999</v>
      </c>
      <c r="Z87" s="196">
        <f>INDEX(Handy!V:V,MATCH('IMO _2020_Dont Edit'!E87,Handy!B:B,0))</f>
        <v>25.5</v>
      </c>
      <c r="AA87" s="196">
        <f>INDEX(Handy!W:W,MATCH('IMO _2020_Dont Edit'!E87,Handy!B:B,0))</f>
        <v>27.6</v>
      </c>
      <c r="AB87" s="196">
        <f t="shared" si="31"/>
        <v>16.172499999999999</v>
      </c>
      <c r="AC87" s="196">
        <f>IFERROR(INDEX('Monthly_Consumption _Trend'!R:R,MATCH('IMO _2020_Dont Edit'!D87,'Monthly_Consumption _Trend'!D:D,0))/30,"")</f>
        <v>8.0295555555555556</v>
      </c>
      <c r="AD87" s="196">
        <f t="shared" si="34"/>
        <v>8.0295555555555556</v>
      </c>
      <c r="AF87" s="197">
        <f t="shared" si="32"/>
        <v>0.69080747259533726</v>
      </c>
      <c r="AG87" s="197">
        <f t="shared" si="33"/>
        <v>0.30919252740466274</v>
      </c>
      <c r="AH87" s="197"/>
      <c r="AI87" s="197"/>
      <c r="AJ87" s="196">
        <f t="shared" si="35"/>
        <v>738.71911111111115</v>
      </c>
      <c r="AK87" s="196">
        <f t="shared" si="36"/>
        <v>489.8028888888889</v>
      </c>
      <c r="AL87" s="196">
        <f t="shared" si="37"/>
        <v>248.91622222222222</v>
      </c>
      <c r="AM87" s="196">
        <f t="shared" si="38"/>
        <v>120.44333333333333</v>
      </c>
      <c r="AN87" s="198">
        <v>3</v>
      </c>
      <c r="AO87" s="263" t="s">
        <v>704</v>
      </c>
      <c r="AP87" s="263">
        <v>1</v>
      </c>
      <c r="AQ87" s="263">
        <v>2</v>
      </c>
      <c r="AR87" s="268"/>
      <c r="AT87" s="196">
        <f t="shared" si="39"/>
        <v>248.91622222222222</v>
      </c>
      <c r="AU87" s="196">
        <f t="shared" si="40"/>
        <v>160.5911111111111</v>
      </c>
      <c r="AV87" s="196">
        <f t="shared" si="41"/>
        <v>120.44333333333333</v>
      </c>
      <c r="AW87" s="199" t="s">
        <v>529</v>
      </c>
      <c r="AY87" s="199" t="str">
        <f t="shared" si="23"/>
        <v>High Stock</v>
      </c>
      <c r="AZ87" s="199" t="str">
        <f t="shared" si="24"/>
        <v>High Stock</v>
      </c>
      <c r="BA87" s="199" t="str">
        <f t="shared" si="25"/>
        <v>High Stock</v>
      </c>
      <c r="BC87" s="191">
        <f t="shared" si="42"/>
        <v>1.4837777777777887</v>
      </c>
      <c r="BD87" s="191">
        <f t="shared" si="43"/>
        <v>89.808888888888902</v>
      </c>
      <c r="BE87" s="191">
        <f t="shared" si="44"/>
        <v>129.95666666666668</v>
      </c>
      <c r="BF87" s="139" t="str">
        <f>IF(ISTEXT('IMO 2020_Operator''s Comment'!BF87),'IMO 2020_Operator''s Comment'!BF87,"")</f>
        <v>Not ready to receive VLSFO in any of the tanks. Cleaning stage in progress</v>
      </c>
      <c r="BH87" s="245">
        <f>IF(ISNUMBER('IMO 2020_Operator''s Comment'!BH87),'IMO 2020_Operator''s Comment'!BH87,"")</f>
        <v>600</v>
      </c>
      <c r="BI87" s="245" t="str">
        <f>IF(ISTEXT('IMO 2020_Operator''s Comment'!BI87),'IMO 2020_Operator''s Comment'!BI87,"")</f>
        <v>No</v>
      </c>
      <c r="BJ87" s="245">
        <f>IF(ISNUMBER('IMO 2020_Operator''s Comment'!BJ87),'IMO 2020_Operator''s Comment'!BJ87,"")</f>
        <v>400</v>
      </c>
      <c r="BK87" s="245" t="str">
        <f>IF(ISTEXT('IMO 2020_Operator''s Comment'!BK87),'IMO 2020_Operator''s Comment'!BK87,"")</f>
        <v>No</v>
      </c>
      <c r="BL87" s="245">
        <f>IF(ISNUMBER('IMO 2020_Operator''s Comment'!BL87),'IMO 2020_Operator''s Comment'!BL87,"")</f>
        <v>400</v>
      </c>
      <c r="BM87" s="245" t="str">
        <f>IF(ISTEXT('IMO 2020_Operator''s Comment'!BM87),'IMO 2020_Operator''s Comment'!BM87,"")</f>
        <v>No</v>
      </c>
      <c r="BN87" s="245" t="str">
        <f>IF(ISNUMBER('IMO 2020_Operator''s Comment'!BN87),'IMO 2020_Operator''s Comment'!BN87,"")</f>
        <v/>
      </c>
      <c r="BO87" s="245" t="str">
        <f>IF(ISTEXT('IMO 2020_Operator''s Comment'!BO87),'IMO 2020_Operator''s Comment'!BO87,"")</f>
        <v/>
      </c>
      <c r="BP87" s="245" t="str">
        <f>IF(ISNUMBER('IMO 2020_Operator''s Comment'!BP87),'IMO 2020_Operator''s Comment'!BP87,"")</f>
        <v/>
      </c>
      <c r="BQ87" s="245" t="str">
        <f>IF(ISTEXT('IMO 2020_Operator''s Comment'!BQ87),'IMO 2020_Operator''s Comment'!BQ87,"")</f>
        <v/>
      </c>
      <c r="BR87" s="287"/>
      <c r="BS87" s="245" t="str">
        <f>IF(ISNUMBER('IMO 2020_Operator''s Comment'!BS87),'IMO 2020_Operator''s Comment'!BS87,"")</f>
        <v/>
      </c>
      <c r="BT87" s="245" t="str">
        <f>IF(ISTEXT('IMO 2020_Operator''s Comment'!BT87),'IMO 2020_Operator''s Comment'!BT87,"")</f>
        <v>No</v>
      </c>
      <c r="BU87" s="245" t="str">
        <f>IF(ISNUMBER('IMO 2020_Operator''s Comment'!BU87),'IMO 2020_Operator''s Comment'!BU87,"")</f>
        <v/>
      </c>
      <c r="BV87" s="245" t="str">
        <f>IF(ISTEXT('IMO 2020_Operator''s Comment'!BV87),'IMO 2020_Operator''s Comment'!BV87,"")</f>
        <v/>
      </c>
      <c r="BX87" s="245" t="str">
        <f>IF(ISNUMBER('IMO 2020_Operator''s Comment'!BX87),'IMO 2020_Operator''s Comment'!BX87,"")</f>
        <v/>
      </c>
      <c r="BY87" s="245" t="str">
        <f>IF(ISTEXT('IMO 2020_Operator''s Comment'!BY87),'IMO 2020_Operator''s Comment'!BY87,"")</f>
        <v>No</v>
      </c>
      <c r="BZ87" s="245" t="str">
        <f>IF(ISNUMBER('IMO 2020_Operator''s Comment'!BZ87),'IMO 2020_Operator''s Comment'!BZ87,"")</f>
        <v/>
      </c>
      <c r="CA87" s="245" t="str">
        <f>IF(ISTEXT('IMO 2020_Operator''s Comment'!CA87),'IMO 2020_Operator''s Comment'!CA87,"")</f>
        <v>No</v>
      </c>
      <c r="CB87" s="245" t="str">
        <f>IF(ISNUMBER('IMO 2020_Operator''s Comment'!CB87),'IMO 2020_Operator''s Comment'!CB87,"")</f>
        <v/>
      </c>
      <c r="CC87" s="245" t="str">
        <f>IF(ISTEXT('IMO 2020_Operator''s Comment'!CC87),'IMO 2020_Operator''s Comment'!CC87,"")</f>
        <v/>
      </c>
    </row>
    <row r="88" spans="1:81" s="194" customFormat="1" ht="15.75" hidden="1" thickBot="1" x14ac:dyDescent="0.3">
      <c r="A88" s="247" t="str">
        <f>INDEX('[4]Handy -MR - LR2 Operators'!$H:$H,MATCH(E88,'[4]Handy -MR - LR2 Operators'!$B:$B,0))</f>
        <v>ARA</v>
      </c>
      <c r="B88" s="247" t="s">
        <v>393</v>
      </c>
      <c r="C88" s="98" t="s">
        <v>399</v>
      </c>
      <c r="D88" s="98">
        <v>9241798</v>
      </c>
      <c r="E88" s="139" t="s">
        <v>245</v>
      </c>
      <c r="F88" s="139"/>
      <c r="G88" s="237"/>
      <c r="H88" s="236">
        <v>43778.166666666664</v>
      </c>
      <c r="I88" s="186">
        <f>IFERROR(INDEX(RemainingOnBoard_RAW!V:V,MATCH('IMO _2020_Dont Edit'!D88,RemainingOnBoard_RAW!B:B,0))," ")</f>
        <v>183.4</v>
      </c>
      <c r="J88" s="193">
        <f>IFERROR(INDEX(RemainingOnBoard_RAW!W:W,MATCH('IMO _2020_Dont Edit'!D88,RemainingOnBoard_RAW!B:B,0)),"")</f>
        <v>0</v>
      </c>
      <c r="K88" s="193">
        <f>IFERROR(INDEX(RemainingOnBoard_RAW!X:X,MATCH('IMO _2020_Dont Edit'!D88,RemainingOnBoard_RAW!B:B,0)),"")</f>
        <v>0</v>
      </c>
      <c r="L88" s="193">
        <f>IFERROR(INDEX(RemainingOnBoard_RAW!Y:Y,MATCH('IMO _2020_Dont Edit'!D88,RemainingOnBoard_RAW!B:B,0)),"")</f>
        <v>212.9</v>
      </c>
      <c r="M88" s="193"/>
      <c r="N88" s="193">
        <f>IFERROR(INDEX(RemainingOnBoard_RAW!AJ:AJ,MATCH('IMO _2020_Dont Edit'!D88,RemainingOnBoard_RAW!B:B,0))," ")</f>
        <v>4255.13</v>
      </c>
      <c r="O88" s="193">
        <f>IFERROR(INDEX(RemainingOnBoard_RAW!AK:AK,MATCH('IMO _2020_Dont Edit'!D88,RemainingOnBoard_RAW!B:B,0))," ")</f>
        <v>0.2</v>
      </c>
      <c r="P88" s="193">
        <f>IFERROR(INDEX(RemainingOnBoard_RAW!AL:AL,MATCH('IMO _2020_Dont Edit'!D88,RemainingOnBoard_RAW!B:B,0))," ")</f>
        <v>0</v>
      </c>
      <c r="Q88" s="193">
        <f>IFERROR(INDEX(RemainingOnBoard_RAW!AM:AM,MATCH('IMO _2020_Dont Edit'!D88,RemainingOnBoard_RAW!B:B,0))," ")</f>
        <v>259.7</v>
      </c>
      <c r="S88" s="195">
        <v>0.45</v>
      </c>
      <c r="T88" s="195">
        <v>0.05</v>
      </c>
      <c r="U88" s="195">
        <v>0.17499999999999999</v>
      </c>
      <c r="V88" s="195">
        <v>0.32500000000000001</v>
      </c>
      <c r="X88" s="196">
        <f>INDEX(Handy!T:T,MATCH('IMO _2020_Dont Edit'!E88,Handy!B:B,0))</f>
        <v>4</v>
      </c>
      <c r="Y88" s="196">
        <f>INDEX(Handy!U:U,MATCH('IMO _2020_Dont Edit'!E88,Handy!B:B,0))</f>
        <v>17.8</v>
      </c>
      <c r="Z88" s="196">
        <f>INDEX(Handy!V:V,MATCH('IMO _2020_Dont Edit'!E88,Handy!B:B,0))</f>
        <v>24.3</v>
      </c>
      <c r="AA88" s="196">
        <f>INDEX(Handy!W:W,MATCH('IMO _2020_Dont Edit'!E88,Handy!B:B,0))</f>
        <v>26.2</v>
      </c>
      <c r="AB88" s="196">
        <f t="shared" si="31"/>
        <v>15.4575</v>
      </c>
      <c r="AC88" s="196">
        <f>IFERROR(INDEX('Monthly_Consumption _Trend'!R:R,MATCH('IMO _2020_Dont Edit'!D88,'Monthly_Consumption _Trend'!D:D,0))/30,"")</f>
        <v>14.053533333333336</v>
      </c>
      <c r="AD88" s="196">
        <f t="shared" si="34"/>
        <v>14.053533333333336</v>
      </c>
      <c r="AF88" s="197">
        <f t="shared" si="32"/>
        <v>0.94243670584691586</v>
      </c>
      <c r="AG88" s="197">
        <f t="shared" si="33"/>
        <v>5.7563294153084144E-2</v>
      </c>
      <c r="AH88" s="197"/>
      <c r="AI88" s="197"/>
      <c r="AJ88" s="196">
        <f t="shared" si="35"/>
        <v>1292.9250666666669</v>
      </c>
      <c r="AK88" s="196">
        <f t="shared" si="36"/>
        <v>857.26553333333345</v>
      </c>
      <c r="AL88" s="196">
        <f t="shared" si="37"/>
        <v>435.6595333333334</v>
      </c>
      <c r="AM88" s="196">
        <f t="shared" si="38"/>
        <v>210.80300000000003</v>
      </c>
      <c r="AN88" s="198">
        <v>3</v>
      </c>
      <c r="AO88" s="263" t="s">
        <v>742</v>
      </c>
      <c r="AP88" s="263">
        <v>2</v>
      </c>
      <c r="AQ88" s="263">
        <v>1</v>
      </c>
      <c r="AR88" s="268">
        <v>0.95</v>
      </c>
      <c r="AT88" s="196">
        <f t="shared" si="39"/>
        <v>435.6595333333334</v>
      </c>
      <c r="AU88" s="196">
        <f t="shared" si="40"/>
        <v>281.07066666666674</v>
      </c>
      <c r="AV88" s="196">
        <f t="shared" si="41"/>
        <v>210.80300000000003</v>
      </c>
      <c r="AW88" s="199" t="s">
        <v>529</v>
      </c>
      <c r="AY88" s="199" t="str">
        <f t="shared" si="23"/>
        <v>Okay</v>
      </c>
      <c r="AZ88" s="199" t="str">
        <f t="shared" si="24"/>
        <v>Okay</v>
      </c>
      <c r="BA88" s="199" t="str">
        <f t="shared" si="25"/>
        <v>Okay</v>
      </c>
      <c r="BC88" s="191">
        <f t="shared" si="42"/>
        <v>0</v>
      </c>
      <c r="BD88" s="191">
        <f t="shared" si="43"/>
        <v>0</v>
      </c>
      <c r="BE88" s="191">
        <f t="shared" si="44"/>
        <v>0</v>
      </c>
      <c r="BF88" s="139" t="str">
        <f>IF(ISTEXT('IMO 2020_Operator''s Comment'!BF88),'IMO 2020_Operator''s Comment'!BF88,"")</f>
        <v/>
      </c>
      <c r="BH88" s="245">
        <f>IF(ISNUMBER('IMO 2020_Operator''s Comment'!BH88),'IMO 2020_Operator''s Comment'!BH88,"")</f>
        <v>615</v>
      </c>
      <c r="BI88" s="245" t="str">
        <f>IF(ISTEXT('IMO 2020_Operator''s Comment'!BI88),'IMO 2020_Operator''s Comment'!BI88,"")</f>
        <v>No</v>
      </c>
      <c r="BJ88" s="245">
        <f>IF(ISNUMBER('IMO 2020_Operator''s Comment'!BJ88),'IMO 2020_Operator''s Comment'!BJ88,"")</f>
        <v>408</v>
      </c>
      <c r="BK88" s="245" t="str">
        <f>IF(ISTEXT('IMO 2020_Operator''s Comment'!BK88),'IMO 2020_Operator''s Comment'!BK88,"")</f>
        <v>No</v>
      </c>
      <c r="BL88" s="245">
        <f>IF(ISNUMBER('IMO 2020_Operator''s Comment'!BL88),'IMO 2020_Operator''s Comment'!BL88,"")</f>
        <v>408</v>
      </c>
      <c r="BM88" s="245" t="str">
        <f>IF(ISTEXT('IMO 2020_Operator''s Comment'!BM88),'IMO 2020_Operator''s Comment'!BM88,"")</f>
        <v>No</v>
      </c>
      <c r="BN88" s="245" t="str">
        <f>IF(ISNUMBER('IMO 2020_Operator''s Comment'!BN88),'IMO 2020_Operator''s Comment'!BN88,"")</f>
        <v/>
      </c>
      <c r="BO88" s="245" t="str">
        <f>IF(ISTEXT('IMO 2020_Operator''s Comment'!BO88),'IMO 2020_Operator''s Comment'!BO88,"")</f>
        <v/>
      </c>
      <c r="BP88" s="245" t="str">
        <f>IF(ISNUMBER('IMO 2020_Operator''s Comment'!BP88),'IMO 2020_Operator''s Comment'!BP88,"")</f>
        <v/>
      </c>
      <c r="BQ88" s="245" t="str">
        <f>IF(ISTEXT('IMO 2020_Operator''s Comment'!BQ88),'IMO 2020_Operator''s Comment'!BQ88,"")</f>
        <v/>
      </c>
      <c r="BR88" s="287"/>
      <c r="BS88" s="245" t="str">
        <f>IF(ISNUMBER('IMO 2020_Operator''s Comment'!BS88),'IMO 2020_Operator''s Comment'!BS88,"")</f>
        <v/>
      </c>
      <c r="BT88" s="245" t="str">
        <f>IF(ISTEXT('IMO 2020_Operator''s Comment'!BT88),'IMO 2020_Operator''s Comment'!BT88,"")</f>
        <v>No</v>
      </c>
      <c r="BU88" s="245" t="str">
        <f>IF(ISNUMBER('IMO 2020_Operator''s Comment'!BU88),'IMO 2020_Operator''s Comment'!BU88,"")</f>
        <v/>
      </c>
      <c r="BV88" s="245" t="str">
        <f>IF(ISTEXT('IMO 2020_Operator''s Comment'!BV88),'IMO 2020_Operator''s Comment'!BV88,"")</f>
        <v>No</v>
      </c>
      <c r="BX88" s="245" t="str">
        <f>IF(ISNUMBER('IMO 2020_Operator''s Comment'!BX88),'IMO 2020_Operator''s Comment'!BX88,"")</f>
        <v/>
      </c>
      <c r="BY88" s="245" t="str">
        <f>IF(ISTEXT('IMO 2020_Operator''s Comment'!BY88),'IMO 2020_Operator''s Comment'!BY88,"")</f>
        <v>No</v>
      </c>
      <c r="BZ88" s="245" t="str">
        <f>IF(ISNUMBER('IMO 2020_Operator''s Comment'!BZ88),'IMO 2020_Operator''s Comment'!BZ88,"")</f>
        <v/>
      </c>
      <c r="CA88" s="245" t="str">
        <f>IF(ISTEXT('IMO 2020_Operator''s Comment'!CA88),'IMO 2020_Operator''s Comment'!CA88,"")</f>
        <v/>
      </c>
      <c r="CB88" s="245" t="str">
        <f>IF(ISNUMBER('IMO 2020_Operator''s Comment'!CB88),'IMO 2020_Operator''s Comment'!CB88,"")</f>
        <v/>
      </c>
      <c r="CC88" s="245" t="str">
        <f>IF(ISTEXT('IMO 2020_Operator''s Comment'!CC88),'IMO 2020_Operator''s Comment'!CC88,"")</f>
        <v/>
      </c>
    </row>
    <row r="89" spans="1:81" ht="15.75" hidden="1" thickBot="1" x14ac:dyDescent="0.3">
      <c r="A89" s="247" t="str">
        <f>INDEX('[4]Handy -MR - LR2 Operators'!$H:$H,MATCH(E89,'[4]Handy -MR - LR2 Operators'!$B:$B,0))</f>
        <v>VBU</v>
      </c>
      <c r="B89" s="247" t="s">
        <v>393</v>
      </c>
      <c r="C89" s="98" t="s">
        <v>670</v>
      </c>
      <c r="D89" s="98">
        <v>9411135</v>
      </c>
      <c r="E89" s="139" t="s">
        <v>318</v>
      </c>
      <c r="F89" s="139" t="str">
        <f>INDEX('[5]TC IN Sheet - CONSOLIDATED'!$C:$C,MATCH(E89,'[5]TC IN Sheet - CONSOLIDATED'!$B:$B,0))</f>
        <v>ALKMENE SHIPPING CORPORATION,</v>
      </c>
      <c r="G89" s="237">
        <v>43805</v>
      </c>
      <c r="H89" s="236">
        <v>43780.5</v>
      </c>
      <c r="I89" s="186">
        <f>IFERROR(INDEX(RemainingOnBoard_RAW!V:V,MATCH('IMO _2020_Dont Edit'!D89,RemainingOnBoard_RAW!B:B,0))," ")</f>
        <v>129.69999999999999</v>
      </c>
      <c r="J89" s="193">
        <f>IFERROR(INDEX(RemainingOnBoard_RAW!W:W,MATCH('IMO _2020_Dont Edit'!D89,RemainingOnBoard_RAW!B:B,0)),"")</f>
        <v>0</v>
      </c>
      <c r="K89" s="193">
        <f>IFERROR(INDEX(RemainingOnBoard_RAW!X:X,MATCH('IMO _2020_Dont Edit'!D89,RemainingOnBoard_RAW!B:B,0)),"")</f>
        <v>0</v>
      </c>
      <c r="L89" s="193">
        <f>IFERROR(INDEX(RemainingOnBoard_RAW!Y:Y,MATCH('IMO _2020_Dont Edit'!D89,RemainingOnBoard_RAW!B:B,0)),"")</f>
        <v>204.5</v>
      </c>
      <c r="M89" s="193"/>
      <c r="N89" s="193">
        <f>IFERROR(INDEX(RemainingOnBoard_RAW!AJ:AJ,MATCH('IMO _2020_Dont Edit'!D89,RemainingOnBoard_RAW!B:B,0))," ")</f>
        <v>3497.29</v>
      </c>
      <c r="O89" s="193">
        <f>IFERROR(INDEX(RemainingOnBoard_RAW!AK:AK,MATCH('IMO _2020_Dont Edit'!D89,RemainingOnBoard_RAW!B:B,0))," ")</f>
        <v>0</v>
      </c>
      <c r="P89" s="193">
        <f>IFERROR(INDEX(RemainingOnBoard_RAW!AL:AL,MATCH('IMO _2020_Dont Edit'!D89,RemainingOnBoard_RAW!B:B,0))," ")</f>
        <v>0</v>
      </c>
      <c r="Q89" s="193">
        <f>IFERROR(INDEX(RemainingOnBoard_RAW!AM:AM,MATCH('IMO _2020_Dont Edit'!D89,RemainingOnBoard_RAW!B:B,0))," ")</f>
        <v>183.599999999999</v>
      </c>
      <c r="R89" s="194"/>
      <c r="S89" s="195">
        <v>0.45</v>
      </c>
      <c r="T89" s="195">
        <v>0.05</v>
      </c>
      <c r="U89" s="195">
        <v>0.17499999999999999</v>
      </c>
      <c r="V89" s="195">
        <v>0.32500000000000001</v>
      </c>
      <c r="W89" s="194"/>
      <c r="X89" s="196">
        <f>INDEX(Handy!T:T,MATCH('IMO _2020_Dont Edit'!E89,Handy!B:B,0))</f>
        <v>3.9</v>
      </c>
      <c r="Y89" s="196">
        <f>INDEX(Handy!U:U,MATCH('IMO _2020_Dont Edit'!E89,Handy!B:B,0))</f>
        <v>17.600000000000001</v>
      </c>
      <c r="Z89" s="196">
        <f>INDEX(Handy!V:V,MATCH('IMO _2020_Dont Edit'!E89,Handy!B:B,0))</f>
        <v>23.6</v>
      </c>
      <c r="AA89" s="196">
        <f>INDEX(Handy!W:W,MATCH('IMO _2020_Dont Edit'!E89,Handy!B:B,0))</f>
        <v>24.6</v>
      </c>
      <c r="AB89" s="196">
        <f t="shared" si="31"/>
        <v>14.760000000000002</v>
      </c>
      <c r="AC89" s="196">
        <f>IFERROR(INDEX('Monthly_Consumption _Trend'!R:R,MATCH('IMO _2020_Dont Edit'!D89,'Monthly_Consumption _Trend'!D:D,0))/30,"")</f>
        <v>11.166966666666667</v>
      </c>
      <c r="AD89" s="196">
        <f t="shared" si="34"/>
        <v>11.166966666666667</v>
      </c>
      <c r="AE89" s="194"/>
      <c r="AF89" s="197">
        <f t="shared" si="32"/>
        <v>0.95012075883821601</v>
      </c>
      <c r="AG89" s="197">
        <f t="shared" si="33"/>
        <v>4.9879241161783994E-2</v>
      </c>
      <c r="AH89" s="197"/>
      <c r="AI89" s="197"/>
      <c r="AJ89" s="196">
        <f t="shared" si="35"/>
        <v>1027.3609333333334</v>
      </c>
      <c r="AK89" s="196">
        <f t="shared" si="36"/>
        <v>681.1849666666667</v>
      </c>
      <c r="AL89" s="196">
        <f t="shared" si="37"/>
        <v>346.17596666666668</v>
      </c>
      <c r="AM89" s="196">
        <f t="shared" si="38"/>
        <v>167.50450000000001</v>
      </c>
      <c r="AN89" s="198">
        <v>3</v>
      </c>
      <c r="AO89" s="263" t="s">
        <v>724</v>
      </c>
      <c r="AP89" s="263">
        <v>2</v>
      </c>
      <c r="AQ89" s="263">
        <v>2</v>
      </c>
      <c r="AR89" s="268"/>
      <c r="AS89" s="194"/>
      <c r="AT89" s="196">
        <f t="shared" si="39"/>
        <v>346.17596666666668</v>
      </c>
      <c r="AU89" s="196">
        <f t="shared" si="40"/>
        <v>223.33933333333334</v>
      </c>
      <c r="AV89" s="196">
        <f t="shared" si="41"/>
        <v>167.50450000000001</v>
      </c>
      <c r="AW89" s="199" t="s">
        <v>529</v>
      </c>
      <c r="AX89" s="194"/>
      <c r="AY89" s="199" t="str">
        <f t="shared" si="23"/>
        <v>Okay</v>
      </c>
      <c r="AZ89" s="199" t="str">
        <f t="shared" si="24"/>
        <v>Okay</v>
      </c>
      <c r="BA89" s="199" t="str">
        <f t="shared" si="25"/>
        <v>Okay</v>
      </c>
      <c r="BB89" s="194"/>
      <c r="BC89" s="191">
        <f t="shared" si="42"/>
        <v>0</v>
      </c>
      <c r="BD89" s="191">
        <f t="shared" si="43"/>
        <v>0</v>
      </c>
      <c r="BE89" s="191">
        <f t="shared" si="44"/>
        <v>0</v>
      </c>
      <c r="BF89" s="139" t="str">
        <f>IF(ISTEXT('IMO 2020_Operator''s Comment'!BF89),'IMO 2020_Operator''s Comment'!BF89,"")</f>
        <v>Vessel will be discharging in  WAF and next plan is US - Norway 45 days voy.</v>
      </c>
      <c r="BH89" s="245">
        <f>IF(ISNUMBER('IMO 2020_Operator''s Comment'!BH89),'IMO 2020_Operator''s Comment'!BH89,"")</f>
        <v>317</v>
      </c>
      <c r="BI89" s="245" t="str">
        <f>IF(ISTEXT('IMO 2020_Operator''s Comment'!BI89),'IMO 2020_Operator''s Comment'!BI89,"")</f>
        <v>No</v>
      </c>
      <c r="BJ89" s="245">
        <f>IF(ISNUMBER('IMO 2020_Operator''s Comment'!BJ89),'IMO 2020_Operator''s Comment'!BJ89,"")</f>
        <v>209</v>
      </c>
      <c r="BK89" s="245" t="str">
        <f>IF(ISTEXT('IMO 2020_Operator''s Comment'!BK89),'IMO 2020_Operator''s Comment'!BK89,"")</f>
        <v>No</v>
      </c>
      <c r="BL89" s="245">
        <f>IF(ISNUMBER('IMO 2020_Operator''s Comment'!BL89),'IMO 2020_Operator''s Comment'!BL89,"")</f>
        <v>209</v>
      </c>
      <c r="BM89" s="245" t="str">
        <f>IF(ISTEXT('IMO 2020_Operator''s Comment'!BM89),'IMO 2020_Operator''s Comment'!BM89,"")</f>
        <v>No</v>
      </c>
      <c r="BN89" s="245" t="str">
        <f>IF(ISNUMBER('IMO 2020_Operator''s Comment'!BN89),'IMO 2020_Operator''s Comment'!BN89,"")</f>
        <v/>
      </c>
      <c r="BO89" s="245" t="str">
        <f>IF(ISTEXT('IMO 2020_Operator''s Comment'!BO89),'IMO 2020_Operator''s Comment'!BO89,"")</f>
        <v/>
      </c>
      <c r="BP89" s="245" t="str">
        <f>IF(ISNUMBER('IMO 2020_Operator''s Comment'!BP89),'IMO 2020_Operator''s Comment'!BP89,"")</f>
        <v/>
      </c>
      <c r="BQ89" s="245" t="str">
        <f>IF(ISTEXT('IMO 2020_Operator''s Comment'!BQ89),'IMO 2020_Operator''s Comment'!BQ89,"")</f>
        <v/>
      </c>
      <c r="BR89" s="287"/>
      <c r="BS89" s="245" t="str">
        <f>IF(ISNUMBER('IMO 2020_Operator''s Comment'!BS89),'IMO 2020_Operator''s Comment'!BS89,"")</f>
        <v/>
      </c>
      <c r="BT89" s="245" t="str">
        <f>IF(ISTEXT('IMO 2020_Operator''s Comment'!BT89),'IMO 2020_Operator''s Comment'!BT89,"")</f>
        <v>No</v>
      </c>
      <c r="BU89" s="245" t="str">
        <f>IF(ISNUMBER('IMO 2020_Operator''s Comment'!BU89),'IMO 2020_Operator''s Comment'!BU89,"")</f>
        <v/>
      </c>
      <c r="BV89" s="245" t="str">
        <f>IF(ISTEXT('IMO 2020_Operator''s Comment'!BV89),'IMO 2020_Operator''s Comment'!BV89,"")</f>
        <v>No</v>
      </c>
      <c r="BX89" s="245" t="str">
        <f>IF(ISNUMBER('IMO 2020_Operator''s Comment'!BX89),'IMO 2020_Operator''s Comment'!BX89,"")</f>
        <v/>
      </c>
      <c r="BY89" s="245" t="str">
        <f>IF(ISTEXT('IMO 2020_Operator''s Comment'!BY89),'IMO 2020_Operator''s Comment'!BY89,"")</f>
        <v>No</v>
      </c>
      <c r="BZ89" s="245" t="str">
        <f>IF(ISNUMBER('IMO 2020_Operator''s Comment'!BZ89),'IMO 2020_Operator''s Comment'!BZ89,"")</f>
        <v/>
      </c>
      <c r="CA89" s="245" t="str">
        <f>IF(ISTEXT('IMO 2020_Operator''s Comment'!CA89),'IMO 2020_Operator''s Comment'!CA89,"")</f>
        <v>No</v>
      </c>
      <c r="CB89" s="245" t="str">
        <f>IF(ISNUMBER('IMO 2020_Operator''s Comment'!CB89),'IMO 2020_Operator''s Comment'!CB89,"")</f>
        <v/>
      </c>
      <c r="CC89" s="245" t="str">
        <f>IF(ISTEXT('IMO 2020_Operator''s Comment'!CC89),'IMO 2020_Operator''s Comment'!CC89,"")</f>
        <v/>
      </c>
    </row>
    <row r="90" spans="1:81" ht="15.75" hidden="1" thickBot="1" x14ac:dyDescent="0.3">
      <c r="A90" s="247" t="str">
        <f>INDEX('[4]Handy -MR - LR2 Operators'!$H:$H,MATCH(E90,'[4]Handy -MR - LR2 Operators'!$B:$B,0))</f>
        <v>AKO</v>
      </c>
      <c r="B90" s="247" t="s">
        <v>393</v>
      </c>
      <c r="C90" s="98" t="s">
        <v>670</v>
      </c>
      <c r="D90" s="98">
        <v>9425497</v>
      </c>
      <c r="E90" s="139" t="s">
        <v>270</v>
      </c>
      <c r="F90" s="139" t="str">
        <f>INDEX('[5]TC IN Sheet - CONSOLIDATED'!$C:$C,MATCH(E90,'[5]TC IN Sheet - CONSOLIDATED'!$B:$B,0))</f>
        <v>Rhea Shipping Corporation</v>
      </c>
      <c r="G90" s="237">
        <v>43902</v>
      </c>
      <c r="H90" s="236">
        <v>43779.5</v>
      </c>
      <c r="I90" s="186">
        <f>IFERROR(INDEX(RemainingOnBoard_RAW!V:V,MATCH('IMO _2020_Dont Edit'!D90,RemainingOnBoard_RAW!B:B,0))," ")</f>
        <v>266.2</v>
      </c>
      <c r="J90" s="193">
        <f>IFERROR(INDEX(RemainingOnBoard_RAW!W:W,MATCH('IMO _2020_Dont Edit'!D90,RemainingOnBoard_RAW!B:B,0)),"")</f>
        <v>20.6</v>
      </c>
      <c r="K90" s="193">
        <f>IFERROR(INDEX(RemainingOnBoard_RAW!X:X,MATCH('IMO _2020_Dont Edit'!D90,RemainingOnBoard_RAW!B:B,0)),"")</f>
        <v>0</v>
      </c>
      <c r="L90" s="193">
        <f>IFERROR(INDEX(RemainingOnBoard_RAW!Y:Y,MATCH('IMO _2020_Dont Edit'!D90,RemainingOnBoard_RAW!B:B,0)),"")</f>
        <v>157.4</v>
      </c>
      <c r="M90" s="193"/>
      <c r="N90" s="193">
        <f>IFERROR(INDEX(RemainingOnBoard_RAW!AJ:AJ,MATCH('IMO _2020_Dont Edit'!D90,RemainingOnBoard_RAW!B:B,0))," ")</f>
        <v>2281.75</v>
      </c>
      <c r="O90" s="193">
        <f>IFERROR(INDEX(RemainingOnBoard_RAW!AK:AK,MATCH('IMO _2020_Dont Edit'!D90,RemainingOnBoard_RAW!B:B,0))," ")</f>
        <v>490.69</v>
      </c>
      <c r="P90" s="193">
        <f>IFERROR(INDEX(RemainingOnBoard_RAW!AL:AL,MATCH('IMO _2020_Dont Edit'!D90,RemainingOnBoard_RAW!B:B,0))," ")</f>
        <v>0</v>
      </c>
      <c r="Q90" s="193">
        <f>IFERROR(INDEX(RemainingOnBoard_RAW!AM:AM,MATCH('IMO _2020_Dont Edit'!D90,RemainingOnBoard_RAW!B:B,0))," ")</f>
        <v>957.13</v>
      </c>
      <c r="R90" s="194"/>
      <c r="S90" s="195">
        <v>0.45</v>
      </c>
      <c r="T90" s="195">
        <v>0.05</v>
      </c>
      <c r="U90" s="195">
        <v>0.17499999999999999</v>
      </c>
      <c r="V90" s="195">
        <v>0.32500000000000001</v>
      </c>
      <c r="W90" s="194"/>
      <c r="X90" s="196">
        <f>INDEX(Handy!T:T,MATCH('IMO _2020_Dont Edit'!E90,Handy!B:B,0))</f>
        <v>4.9000000000000004</v>
      </c>
      <c r="Y90" s="196">
        <f>INDEX(Handy!U:U,MATCH('IMO _2020_Dont Edit'!E90,Handy!B:B,0))</f>
        <v>18.600000000000001</v>
      </c>
      <c r="Z90" s="196">
        <f>INDEX(Handy!V:V,MATCH('IMO _2020_Dont Edit'!E90,Handy!B:B,0))</f>
        <v>20.7</v>
      </c>
      <c r="AA90" s="196">
        <f>INDEX(Handy!W:W,MATCH('IMO _2020_Dont Edit'!E90,Handy!B:B,0))</f>
        <v>22.8</v>
      </c>
      <c r="AB90" s="196">
        <f t="shared" si="31"/>
        <v>14.1675</v>
      </c>
      <c r="AC90" s="196">
        <f>IFERROR(INDEX('Monthly_Consumption _Trend'!R:R,MATCH('IMO _2020_Dont Edit'!D90,'Monthly_Consumption _Trend'!D:D,0))/30,"")</f>
        <v>8.7356250000000006</v>
      </c>
      <c r="AD90" s="196">
        <f t="shared" si="34"/>
        <v>8.7356250000000006</v>
      </c>
      <c r="AE90" s="194"/>
      <c r="AF90" s="197">
        <f t="shared" si="32"/>
        <v>0.61179975171400458</v>
      </c>
      <c r="AG90" s="197">
        <f t="shared" si="33"/>
        <v>0.38820024828599542</v>
      </c>
      <c r="AH90" s="197"/>
      <c r="AI90" s="197"/>
      <c r="AJ90" s="196">
        <f t="shared" si="35"/>
        <v>803.67750000000001</v>
      </c>
      <c r="AK90" s="196">
        <f t="shared" si="36"/>
        <v>532.87312500000007</v>
      </c>
      <c r="AL90" s="196">
        <f t="shared" si="37"/>
        <v>270.80437499999999</v>
      </c>
      <c r="AM90" s="196">
        <f t="shared" si="38"/>
        <v>131.03437500000001</v>
      </c>
      <c r="AN90" s="198">
        <v>3</v>
      </c>
      <c r="AO90" s="263" t="s">
        <v>751</v>
      </c>
      <c r="AP90" s="263">
        <v>2</v>
      </c>
      <c r="AQ90" s="263">
        <v>2</v>
      </c>
      <c r="AR90" s="268">
        <v>0.9</v>
      </c>
      <c r="AS90" s="194"/>
      <c r="AT90" s="196">
        <f t="shared" si="39"/>
        <v>270.80437499999999</v>
      </c>
      <c r="AU90" s="196">
        <f t="shared" si="40"/>
        <v>174.71250000000001</v>
      </c>
      <c r="AV90" s="196">
        <f t="shared" si="41"/>
        <v>131.03437500000001</v>
      </c>
      <c r="AW90" s="199" t="s">
        <v>529</v>
      </c>
      <c r="AX90" s="194"/>
      <c r="AY90" s="199" t="str">
        <f t="shared" si="23"/>
        <v>Okay</v>
      </c>
      <c r="AZ90" s="199" t="str">
        <f t="shared" si="24"/>
        <v>High Stock</v>
      </c>
      <c r="BA90" s="199" t="str">
        <f t="shared" si="25"/>
        <v>High Stock</v>
      </c>
      <c r="BB90" s="194"/>
      <c r="BC90" s="191">
        <f t="shared" si="42"/>
        <v>0</v>
      </c>
      <c r="BD90" s="191">
        <f t="shared" si="43"/>
        <v>91.487499999999983</v>
      </c>
      <c r="BE90" s="191">
        <f t="shared" si="44"/>
        <v>135.16562499999998</v>
      </c>
      <c r="BF90" s="139" t="str">
        <f>IF(ISTEXT('IMO 2020_Operator''s Comment'!BF90),'IMO 2020_Operator''s Comment'!BF90,"")</f>
        <v>She is proceeding to WAF (TEMA) for loading and will be back to Med for discharging.</v>
      </c>
      <c r="BH90" s="245">
        <f>IF(ISNUMBER('IMO 2020_Operator''s Comment'!BH90),'IMO 2020_Operator''s Comment'!BH90,"")</f>
        <v>301</v>
      </c>
      <c r="BI90" s="245" t="str">
        <f>IF(ISTEXT('IMO 2020_Operator''s Comment'!BI90),'IMO 2020_Operator''s Comment'!BI90,"")</f>
        <v>No</v>
      </c>
      <c r="BJ90" s="245">
        <f>IF(ISNUMBER('IMO 2020_Operator''s Comment'!BJ90),'IMO 2020_Operator''s Comment'!BJ90,"")</f>
        <v>200</v>
      </c>
      <c r="BK90" s="245" t="str">
        <f>IF(ISTEXT('IMO 2020_Operator''s Comment'!BK90),'IMO 2020_Operator''s Comment'!BK90,"")</f>
        <v>No</v>
      </c>
      <c r="BL90" s="245">
        <f>IF(ISNUMBER('IMO 2020_Operator''s Comment'!BL90),'IMO 2020_Operator''s Comment'!BL90,"")</f>
        <v>200</v>
      </c>
      <c r="BM90" s="245" t="str">
        <f>IF(ISTEXT('IMO 2020_Operator''s Comment'!BM90),'IMO 2020_Operator''s Comment'!BM90,"")</f>
        <v>No</v>
      </c>
      <c r="BN90" s="245" t="str">
        <f>IF(ISNUMBER('IMO 2020_Operator''s Comment'!BN90),'IMO 2020_Operator''s Comment'!BN90,"")</f>
        <v/>
      </c>
      <c r="BO90" s="245" t="str">
        <f>IF(ISTEXT('IMO 2020_Operator''s Comment'!BO90),'IMO 2020_Operator''s Comment'!BO90,"")</f>
        <v/>
      </c>
      <c r="BP90" s="245" t="str">
        <f>IF(ISNUMBER('IMO 2020_Operator''s Comment'!BP90),'IMO 2020_Operator''s Comment'!BP90,"")</f>
        <v/>
      </c>
      <c r="BQ90" s="245" t="str">
        <f>IF(ISTEXT('IMO 2020_Operator''s Comment'!BQ90),'IMO 2020_Operator''s Comment'!BQ90,"")</f>
        <v/>
      </c>
      <c r="BR90" s="287"/>
      <c r="BS90" s="245" t="str">
        <f>IF(ISNUMBER('IMO 2020_Operator''s Comment'!BS90),'IMO 2020_Operator''s Comment'!BS90,"")</f>
        <v/>
      </c>
      <c r="BT90" s="245" t="str">
        <f>IF(ISTEXT('IMO 2020_Operator''s Comment'!BT90),'IMO 2020_Operator''s Comment'!BT90,"")</f>
        <v>No</v>
      </c>
      <c r="BU90" s="245" t="str">
        <f>IF(ISNUMBER('IMO 2020_Operator''s Comment'!BU90),'IMO 2020_Operator''s Comment'!BU90,"")</f>
        <v/>
      </c>
      <c r="BV90" s="245" t="str">
        <f>IF(ISTEXT('IMO 2020_Operator''s Comment'!BV90),'IMO 2020_Operator''s Comment'!BV90,"")</f>
        <v>No</v>
      </c>
      <c r="BX90" s="245" t="str">
        <f>IF(ISNUMBER('IMO 2020_Operator''s Comment'!BX90),'IMO 2020_Operator''s Comment'!BX90,"")</f>
        <v/>
      </c>
      <c r="BY90" s="245" t="str">
        <f>IF(ISTEXT('IMO 2020_Operator''s Comment'!BY90),'IMO 2020_Operator''s Comment'!BY90,"")</f>
        <v>No</v>
      </c>
      <c r="BZ90" s="245" t="str">
        <f>IF(ISNUMBER('IMO 2020_Operator''s Comment'!BZ90),'IMO 2020_Operator''s Comment'!BZ90,"")</f>
        <v/>
      </c>
      <c r="CA90" s="245" t="str">
        <f>IF(ISTEXT('IMO 2020_Operator''s Comment'!CA90),'IMO 2020_Operator''s Comment'!CA90,"")</f>
        <v>No</v>
      </c>
      <c r="CB90" s="245" t="str">
        <f>IF(ISNUMBER('IMO 2020_Operator''s Comment'!CB90),'IMO 2020_Operator''s Comment'!CB90,"")</f>
        <v/>
      </c>
      <c r="CC90" s="245" t="str">
        <f>IF(ISTEXT('IMO 2020_Operator''s Comment'!CC90),'IMO 2020_Operator''s Comment'!CC90,"")</f>
        <v/>
      </c>
    </row>
    <row r="91" spans="1:81" ht="15.75" hidden="1" thickBot="1" x14ac:dyDescent="0.3">
      <c r="A91" s="247"/>
      <c r="B91" s="247" t="s">
        <v>393</v>
      </c>
      <c r="C91" s="98" t="s">
        <v>670</v>
      </c>
      <c r="D91" s="98">
        <v>9587831</v>
      </c>
      <c r="E91" s="139" t="s">
        <v>73</v>
      </c>
      <c r="F91" s="139" t="str">
        <f>INDEX('[5]TC IN Sheet - CONSOLIDATED'!$C:$C,MATCH(E91,'[5]TC IN Sheet - CONSOLIDATED'!$B:$B,0))</f>
        <v>Hull No. 2311 SA</v>
      </c>
      <c r="G91" s="237">
        <v>44050</v>
      </c>
      <c r="H91" s="236">
        <v>43779.5</v>
      </c>
      <c r="I91" s="186">
        <f>IFERROR(INDEX(RemainingOnBoard_RAW!V:V,MATCH('IMO _2020_Dont Edit'!D91,RemainingOnBoard_RAW!B:B,0))," ")</f>
        <v>341.6</v>
      </c>
      <c r="J91" s="193">
        <f>IFERROR(INDEX(RemainingOnBoard_RAW!W:W,MATCH('IMO _2020_Dont Edit'!D91,RemainingOnBoard_RAW!B:B,0)),"")</f>
        <v>0</v>
      </c>
      <c r="K91" s="193">
        <f>IFERROR(INDEX(RemainingOnBoard_RAW!X:X,MATCH('IMO _2020_Dont Edit'!D91,RemainingOnBoard_RAW!B:B,0)),"")</f>
        <v>0</v>
      </c>
      <c r="L91" s="193">
        <f>IFERROR(INDEX(RemainingOnBoard_RAW!Y:Y,MATCH('IMO _2020_Dont Edit'!D91,RemainingOnBoard_RAW!B:B,0)),"")</f>
        <v>106.8</v>
      </c>
      <c r="M91" s="193"/>
      <c r="N91" s="193">
        <f>IFERROR(INDEX(RemainingOnBoard_RAW!AJ:AJ,MATCH('IMO _2020_Dont Edit'!D91,RemainingOnBoard_RAW!B:B,0))," ")</f>
        <v>2854.8</v>
      </c>
      <c r="O91" s="193">
        <f>IFERROR(INDEX(RemainingOnBoard_RAW!AK:AK,MATCH('IMO _2020_Dont Edit'!D91,RemainingOnBoard_RAW!B:B,0))," ")</f>
        <v>0</v>
      </c>
      <c r="P91" s="193">
        <f>IFERROR(INDEX(RemainingOnBoard_RAW!AL:AL,MATCH('IMO _2020_Dont Edit'!D91,RemainingOnBoard_RAW!B:B,0))," ")</f>
        <v>0</v>
      </c>
      <c r="Q91" s="193">
        <f>IFERROR(INDEX(RemainingOnBoard_RAW!AM:AM,MATCH('IMO _2020_Dont Edit'!D91,RemainingOnBoard_RAW!B:B,0))," ")</f>
        <v>779.34000000000106</v>
      </c>
      <c r="R91" s="194"/>
      <c r="S91" s="195">
        <v>0.45</v>
      </c>
      <c r="T91" s="195">
        <v>0.05</v>
      </c>
      <c r="U91" s="195">
        <v>0.17499999999999999</v>
      </c>
      <c r="V91" s="195">
        <v>0.32500000000000001</v>
      </c>
      <c r="W91" s="194"/>
      <c r="X91" s="196">
        <f>INDEX(Handy!T:T,MATCH('IMO _2020_Dont Edit'!E91,Handy!B:B,0))</f>
        <v>4.0999999999999996</v>
      </c>
      <c r="Y91" s="196">
        <f>INDEX(Handy!U:U,MATCH('IMO _2020_Dont Edit'!E91,Handy!B:B,0))</f>
        <v>17.5</v>
      </c>
      <c r="Z91" s="196">
        <f>INDEX(Handy!V:V,MATCH('IMO _2020_Dont Edit'!E91,Handy!B:B,0))</f>
        <v>22.2</v>
      </c>
      <c r="AA91" s="196">
        <f>INDEX(Handy!W:W,MATCH('IMO _2020_Dont Edit'!E91,Handy!B:B,0))</f>
        <v>25.2</v>
      </c>
      <c r="AB91" s="196">
        <f t="shared" si="31"/>
        <v>14.794999999999998</v>
      </c>
      <c r="AC91" s="196">
        <f>IFERROR(INDEX('Monthly_Consumption _Trend'!R:R,MATCH('IMO _2020_Dont Edit'!D91,'Monthly_Consumption _Trend'!D:D,0))/30,"")</f>
        <v>9.2200000000000006</v>
      </c>
      <c r="AD91" s="196">
        <f t="shared" si="34"/>
        <v>9.2200000000000006</v>
      </c>
      <c r="AE91" s="194"/>
      <c r="AF91" s="197">
        <f t="shared" si="32"/>
        <v>0.78555036404761491</v>
      </c>
      <c r="AG91" s="197">
        <f t="shared" si="33"/>
        <v>0.21444963595238509</v>
      </c>
      <c r="AH91" s="197"/>
      <c r="AI91" s="197"/>
      <c r="AJ91" s="196">
        <f t="shared" si="35"/>
        <v>848.24</v>
      </c>
      <c r="AK91" s="196">
        <f t="shared" si="36"/>
        <v>562.42000000000007</v>
      </c>
      <c r="AL91" s="196">
        <f t="shared" si="37"/>
        <v>285.82</v>
      </c>
      <c r="AM91" s="196">
        <f t="shared" si="38"/>
        <v>138.30000000000001</v>
      </c>
      <c r="AN91" s="198">
        <v>3</v>
      </c>
      <c r="AO91" s="263" t="s">
        <v>702</v>
      </c>
      <c r="AP91" s="263">
        <v>2</v>
      </c>
      <c r="AQ91" s="263">
        <v>2</v>
      </c>
      <c r="AR91" s="268"/>
      <c r="AS91" s="194"/>
      <c r="AT91" s="196">
        <f t="shared" si="39"/>
        <v>285.82</v>
      </c>
      <c r="AU91" s="196">
        <f t="shared" si="40"/>
        <v>184.4</v>
      </c>
      <c r="AV91" s="196">
        <f t="shared" si="41"/>
        <v>138.30000000000001</v>
      </c>
      <c r="AW91" s="199" t="s">
        <v>529</v>
      </c>
      <c r="AX91" s="194"/>
      <c r="AY91" s="199" t="str">
        <f t="shared" si="23"/>
        <v>High Stock</v>
      </c>
      <c r="AZ91" s="199" t="str">
        <f t="shared" si="24"/>
        <v>High Stock</v>
      </c>
      <c r="BA91" s="199" t="str">
        <f t="shared" si="25"/>
        <v>High Stock</v>
      </c>
      <c r="BB91" s="194"/>
      <c r="BC91" s="191">
        <f t="shared" si="42"/>
        <v>55.78000000000003</v>
      </c>
      <c r="BD91" s="191">
        <f t="shared" si="43"/>
        <v>157.20000000000002</v>
      </c>
      <c r="BE91" s="191">
        <f t="shared" si="44"/>
        <v>203.3</v>
      </c>
      <c r="BF91" s="139" t="str">
        <f>IF(ISTEXT('IMO 2020_Operator''s Comment'!BF91),'IMO 2020_Operator''s Comment'!BF91,"")</f>
        <v>Not cleaned yet as tanks are small.Cleaning to start by first week November</v>
      </c>
      <c r="BH91" s="245">
        <f>IF(ISNUMBER('IMO 2020_Operator''s Comment'!BH91),'IMO 2020_Operator''s Comment'!BH91,"")</f>
        <v>204</v>
      </c>
      <c r="BI91" s="245" t="str">
        <f>IF(ISTEXT('IMO 2020_Operator''s Comment'!BI91),'IMO 2020_Operator''s Comment'!BI91,"")</f>
        <v>No</v>
      </c>
      <c r="BJ91" s="245">
        <f>IF(ISNUMBER('IMO 2020_Operator''s Comment'!BJ91),'IMO 2020_Operator''s Comment'!BJ91,"")</f>
        <v>165</v>
      </c>
      <c r="BK91" s="245" t="str">
        <f>IF(ISTEXT('IMO 2020_Operator''s Comment'!BK91),'IMO 2020_Operator''s Comment'!BK91,"")</f>
        <v>No</v>
      </c>
      <c r="BL91" s="245">
        <f>IF(ISNUMBER('IMO 2020_Operator''s Comment'!BL91),'IMO 2020_Operator''s Comment'!BL91,"")</f>
        <v>165</v>
      </c>
      <c r="BM91" s="245" t="str">
        <f>IF(ISTEXT('IMO 2020_Operator''s Comment'!BM91),'IMO 2020_Operator''s Comment'!BM91,"")</f>
        <v>No</v>
      </c>
      <c r="BN91" s="245" t="str">
        <f>IF(ISNUMBER('IMO 2020_Operator''s Comment'!BN91),'IMO 2020_Operator''s Comment'!BN91,"")</f>
        <v/>
      </c>
      <c r="BO91" s="245" t="str">
        <f>IF(ISTEXT('IMO 2020_Operator''s Comment'!BO91),'IMO 2020_Operator''s Comment'!BO91,"")</f>
        <v/>
      </c>
      <c r="BP91" s="245" t="str">
        <f>IF(ISNUMBER('IMO 2020_Operator''s Comment'!BP91),'IMO 2020_Operator''s Comment'!BP91,"")</f>
        <v/>
      </c>
      <c r="BQ91" s="245" t="str">
        <f>IF(ISTEXT('IMO 2020_Operator''s Comment'!BQ91),'IMO 2020_Operator''s Comment'!BQ91,"")</f>
        <v/>
      </c>
      <c r="BR91" s="287"/>
      <c r="BS91" s="245" t="str">
        <f>IF(ISNUMBER('IMO 2020_Operator''s Comment'!BS91),'IMO 2020_Operator''s Comment'!BS91,"")</f>
        <v/>
      </c>
      <c r="BT91" s="245" t="str">
        <f>IF(ISTEXT('IMO 2020_Operator''s Comment'!BT91),'IMO 2020_Operator''s Comment'!BT91,"")</f>
        <v>No</v>
      </c>
      <c r="BU91" s="245" t="str">
        <f>IF(ISNUMBER('IMO 2020_Operator''s Comment'!BU91),'IMO 2020_Operator''s Comment'!BU91,"")</f>
        <v/>
      </c>
      <c r="BV91" s="245" t="str">
        <f>IF(ISTEXT('IMO 2020_Operator''s Comment'!BV91),'IMO 2020_Operator''s Comment'!BV91,"")</f>
        <v>No</v>
      </c>
      <c r="BX91" s="245" t="str">
        <f>IF(ISNUMBER('IMO 2020_Operator''s Comment'!BX91),'IMO 2020_Operator''s Comment'!BX91,"")</f>
        <v/>
      </c>
      <c r="BY91" s="245" t="str">
        <f>IF(ISTEXT('IMO 2020_Operator''s Comment'!BY91),'IMO 2020_Operator''s Comment'!BY91,"")</f>
        <v>No</v>
      </c>
      <c r="BZ91" s="245" t="str">
        <f>IF(ISNUMBER('IMO 2020_Operator''s Comment'!BZ91),'IMO 2020_Operator''s Comment'!BZ91,"")</f>
        <v/>
      </c>
      <c r="CA91" s="245" t="str">
        <f>IF(ISTEXT('IMO 2020_Operator''s Comment'!CA91),'IMO 2020_Operator''s Comment'!CA91,"")</f>
        <v>No</v>
      </c>
      <c r="CB91" s="245" t="str">
        <f>IF(ISNUMBER('IMO 2020_Operator''s Comment'!CB91),'IMO 2020_Operator''s Comment'!CB91,"")</f>
        <v/>
      </c>
      <c r="CC91" s="245" t="str">
        <f>IF(ISTEXT('IMO 2020_Operator''s Comment'!CC91),'IMO 2020_Operator''s Comment'!CC91,"")</f>
        <v/>
      </c>
    </row>
    <row r="92" spans="1:81" ht="15.75" hidden="1" thickBot="1" x14ac:dyDescent="0.3">
      <c r="A92" s="247"/>
      <c r="B92" s="247" t="s">
        <v>393</v>
      </c>
      <c r="C92" s="98" t="s">
        <v>670</v>
      </c>
      <c r="D92" s="98">
        <v>9587829</v>
      </c>
      <c r="E92" s="139" t="s">
        <v>66</v>
      </c>
      <c r="F92" s="139" t="str">
        <f>INDEX('[5]TC IN Sheet - CONSOLIDATED'!$C:$C,MATCH(E92,'[5]TC IN Sheet - CONSOLIDATED'!$B:$B,0))</f>
        <v>Hull No. 2310 SA</v>
      </c>
      <c r="G92" s="237">
        <v>44076</v>
      </c>
      <c r="H92" s="236">
        <v>43780.008333333331</v>
      </c>
      <c r="I92" s="186">
        <f>IFERROR(INDEX(RemainingOnBoard_RAW!V:V,MATCH('IMO _2020_Dont Edit'!D92,RemainingOnBoard_RAW!B:B,0))," ")</f>
        <v>439.3</v>
      </c>
      <c r="J92" s="193">
        <f>IFERROR(INDEX(RemainingOnBoard_RAW!W:W,MATCH('IMO _2020_Dont Edit'!D92,RemainingOnBoard_RAW!B:B,0)),"")</f>
        <v>0</v>
      </c>
      <c r="K92" s="193">
        <f>IFERROR(INDEX(RemainingOnBoard_RAW!X:X,MATCH('IMO _2020_Dont Edit'!D92,RemainingOnBoard_RAW!B:B,0)),"")</f>
        <v>0</v>
      </c>
      <c r="L92" s="193">
        <f>IFERROR(INDEX(RemainingOnBoard_RAW!Y:Y,MATCH('IMO _2020_Dont Edit'!D92,RemainingOnBoard_RAW!B:B,0)),"")</f>
        <v>195.5</v>
      </c>
      <c r="M92" s="193"/>
      <c r="N92" s="193">
        <f>IFERROR(INDEX(RemainingOnBoard_RAW!AJ:AJ,MATCH('IMO _2020_Dont Edit'!D92,RemainingOnBoard_RAW!B:B,0))," ")</f>
        <v>3515.77</v>
      </c>
      <c r="O92" s="193">
        <f>IFERROR(INDEX(RemainingOnBoard_RAW!AK:AK,MATCH('IMO _2020_Dont Edit'!D92,RemainingOnBoard_RAW!B:B,0))," ")</f>
        <v>0</v>
      </c>
      <c r="P92" s="193">
        <f>IFERROR(INDEX(RemainingOnBoard_RAW!AL:AL,MATCH('IMO _2020_Dont Edit'!D92,RemainingOnBoard_RAW!B:B,0))," ")</f>
        <v>0</v>
      </c>
      <c r="Q92" s="193">
        <f>IFERROR(INDEX(RemainingOnBoard_RAW!AM:AM,MATCH('IMO _2020_Dont Edit'!D92,RemainingOnBoard_RAW!B:B,0))," ")</f>
        <v>759.43000000000097</v>
      </c>
      <c r="R92" s="194"/>
      <c r="S92" s="195">
        <v>0.45</v>
      </c>
      <c r="T92" s="195">
        <v>0.05</v>
      </c>
      <c r="U92" s="195">
        <v>0.17499999999999999</v>
      </c>
      <c r="V92" s="195">
        <v>0.32500000000000001</v>
      </c>
      <c r="W92" s="194"/>
      <c r="X92" s="196">
        <f>INDEX(Handy!T:T,MATCH('IMO _2020_Dont Edit'!E92,Handy!B:B,0))</f>
        <v>3.8</v>
      </c>
      <c r="Y92" s="196">
        <f>INDEX(Handy!U:U,MATCH('IMO _2020_Dont Edit'!E92,Handy!B:B,0))</f>
        <v>17.5</v>
      </c>
      <c r="Z92" s="196">
        <f>INDEX(Handy!V:V,MATCH('IMO _2020_Dont Edit'!E92,Handy!B:B,0))</f>
        <v>22</v>
      </c>
      <c r="AA92" s="196">
        <f>INDEX(Handy!W:W,MATCH('IMO _2020_Dont Edit'!E92,Handy!B:B,0))</f>
        <v>24.8</v>
      </c>
      <c r="AB92" s="196">
        <f t="shared" si="31"/>
        <v>14.495000000000001</v>
      </c>
      <c r="AC92" s="196">
        <f>IFERROR(INDEX('Monthly_Consumption _Trend'!R:R,MATCH('IMO _2020_Dont Edit'!D92,'Monthly_Consumption _Trend'!D:D,0))/30,"")</f>
        <v>11.276900000000001</v>
      </c>
      <c r="AD92" s="196">
        <f t="shared" si="34"/>
        <v>11.276900000000001</v>
      </c>
      <c r="AE92" s="194"/>
      <c r="AF92" s="197">
        <f t="shared" si="32"/>
        <v>0.82236386601796396</v>
      </c>
      <c r="AG92" s="197">
        <f t="shared" si="33"/>
        <v>0.17763613398203604</v>
      </c>
      <c r="AH92" s="197"/>
      <c r="AI92" s="197"/>
      <c r="AJ92" s="196">
        <f t="shared" si="35"/>
        <v>1037.4748000000002</v>
      </c>
      <c r="AK92" s="196">
        <f t="shared" si="36"/>
        <v>687.8909000000001</v>
      </c>
      <c r="AL92" s="196">
        <f t="shared" si="37"/>
        <v>349.58390000000003</v>
      </c>
      <c r="AM92" s="196">
        <f t="shared" si="38"/>
        <v>169.15350000000001</v>
      </c>
      <c r="AN92" s="198">
        <v>3</v>
      </c>
      <c r="AO92" s="263" t="s">
        <v>698</v>
      </c>
      <c r="AP92" s="263">
        <v>2</v>
      </c>
      <c r="AQ92" s="263">
        <v>2</v>
      </c>
      <c r="AR92" s="268">
        <v>0.9</v>
      </c>
      <c r="AS92" s="194"/>
      <c r="AT92" s="196">
        <f t="shared" si="39"/>
        <v>349.58390000000003</v>
      </c>
      <c r="AU92" s="196">
        <f t="shared" si="40"/>
        <v>225.53800000000001</v>
      </c>
      <c r="AV92" s="196">
        <f t="shared" si="41"/>
        <v>169.15350000000001</v>
      </c>
      <c r="AW92" s="199" t="s">
        <v>529</v>
      </c>
      <c r="AX92" s="194"/>
      <c r="AY92" s="199" t="str">
        <f t="shared" ref="AY92:AY178" si="45">IFERROR(IF($I92+$K92-AT92&lt;0,"Okay", "High Stock"),"")</f>
        <v>High Stock</v>
      </c>
      <c r="AZ92" s="199" t="str">
        <f t="shared" ref="AZ92:AZ178" si="46">IFERROR(IF($I92+$K92-AU92&lt;0,"Okay", "High Stock"),"")</f>
        <v>High Stock</v>
      </c>
      <c r="BA92" s="199" t="str">
        <f t="shared" ref="BA92:BA178" si="47">IFERROR(IF($I92+$K92-AV92&lt;0,"Okay", "High Stock"),"")</f>
        <v>High Stock</v>
      </c>
      <c r="BB92" s="194"/>
      <c r="BC92" s="191">
        <f t="shared" si="42"/>
        <v>89.716099999999983</v>
      </c>
      <c r="BD92" s="191">
        <f t="shared" si="43"/>
        <v>213.762</v>
      </c>
      <c r="BE92" s="191">
        <f t="shared" si="44"/>
        <v>270.1465</v>
      </c>
      <c r="BF92" s="139" t="str">
        <f>IF(ISTEXT('IMO 2020_Operator''s Comment'!BF92),'IMO 2020_Operator''s Comment'!BF92,"")</f>
        <v/>
      </c>
      <c r="BH92" s="245">
        <f>IF(ISNUMBER('IMO 2020_Operator''s Comment'!BH92),'IMO 2020_Operator''s Comment'!BH92,"")</f>
        <v>210</v>
      </c>
      <c r="BI92" s="245" t="str">
        <f>IF(ISTEXT('IMO 2020_Operator''s Comment'!BI92),'IMO 2020_Operator''s Comment'!BI92,"")</f>
        <v>No</v>
      </c>
      <c r="BJ92" s="245">
        <f>IF(ISNUMBER('IMO 2020_Operator''s Comment'!BJ92),'IMO 2020_Operator''s Comment'!BJ92,"")</f>
        <v>169</v>
      </c>
      <c r="BK92" s="245" t="str">
        <f>IF(ISTEXT('IMO 2020_Operator''s Comment'!BK92),'IMO 2020_Operator''s Comment'!BK92,"")</f>
        <v>Yes</v>
      </c>
      <c r="BL92" s="245">
        <f>IF(ISNUMBER('IMO 2020_Operator''s Comment'!BL92),'IMO 2020_Operator''s Comment'!BL92,"")</f>
        <v>169</v>
      </c>
      <c r="BM92" s="245" t="str">
        <f>IF(ISTEXT('IMO 2020_Operator''s Comment'!BM92),'IMO 2020_Operator''s Comment'!BM92,"")</f>
        <v>No</v>
      </c>
      <c r="BN92" s="245" t="str">
        <f>IF(ISNUMBER('IMO 2020_Operator''s Comment'!BN92),'IMO 2020_Operator''s Comment'!BN92,"")</f>
        <v/>
      </c>
      <c r="BO92" s="245" t="str">
        <f>IF(ISTEXT('IMO 2020_Operator''s Comment'!BO92),'IMO 2020_Operator''s Comment'!BO92,"")</f>
        <v/>
      </c>
      <c r="BP92" s="245" t="str">
        <f>IF(ISNUMBER('IMO 2020_Operator''s Comment'!BP92),'IMO 2020_Operator''s Comment'!BP92,"")</f>
        <v/>
      </c>
      <c r="BQ92" s="245" t="str">
        <f>IF(ISTEXT('IMO 2020_Operator''s Comment'!BQ92),'IMO 2020_Operator''s Comment'!BQ92,"")</f>
        <v/>
      </c>
      <c r="BR92" s="287"/>
      <c r="BS92" s="245" t="str">
        <f>IF(ISNUMBER('IMO 2020_Operator''s Comment'!BS92),'IMO 2020_Operator''s Comment'!BS92,"")</f>
        <v/>
      </c>
      <c r="BT92" s="245" t="str">
        <f>IF(ISTEXT('IMO 2020_Operator''s Comment'!BT92),'IMO 2020_Operator''s Comment'!BT92,"")</f>
        <v>No</v>
      </c>
      <c r="BU92" s="245" t="str">
        <f>IF(ISNUMBER('IMO 2020_Operator''s Comment'!BU92),'IMO 2020_Operator''s Comment'!BU92,"")</f>
        <v/>
      </c>
      <c r="BV92" s="245" t="str">
        <f>IF(ISTEXT('IMO 2020_Operator''s Comment'!BV92),'IMO 2020_Operator''s Comment'!BV92,"")</f>
        <v>No</v>
      </c>
      <c r="BX92" s="245" t="str">
        <f>IF(ISNUMBER('IMO 2020_Operator''s Comment'!BX92),'IMO 2020_Operator''s Comment'!BX92,"")</f>
        <v/>
      </c>
      <c r="BY92" s="245" t="str">
        <f>IF(ISTEXT('IMO 2020_Operator''s Comment'!BY92),'IMO 2020_Operator''s Comment'!BY92,"")</f>
        <v>No</v>
      </c>
      <c r="BZ92" s="245" t="str">
        <f>IF(ISNUMBER('IMO 2020_Operator''s Comment'!BZ92),'IMO 2020_Operator''s Comment'!BZ92,"")</f>
        <v/>
      </c>
      <c r="CA92" s="245" t="str">
        <f>IF(ISTEXT('IMO 2020_Operator''s Comment'!CA92),'IMO 2020_Operator''s Comment'!CA92,"")</f>
        <v>No</v>
      </c>
      <c r="CB92" s="245" t="str">
        <f>IF(ISNUMBER('IMO 2020_Operator''s Comment'!CB92),'IMO 2020_Operator''s Comment'!CB92,"")</f>
        <v/>
      </c>
      <c r="CC92" s="245" t="str">
        <f>IF(ISTEXT('IMO 2020_Operator''s Comment'!CC92),'IMO 2020_Operator''s Comment'!CC92,"")</f>
        <v/>
      </c>
    </row>
    <row r="93" spans="1:81" ht="15.75" hidden="1" thickBot="1" x14ac:dyDescent="0.3">
      <c r="A93" s="247" t="str">
        <f>INDEX('[4]Handy -MR - LR2 Operators'!$H:$H,MATCH(E93,'[4]Handy -MR - LR2 Operators'!$B:$B,0))</f>
        <v>AKO</v>
      </c>
      <c r="B93" s="247" t="s">
        <v>393</v>
      </c>
      <c r="C93" s="98" t="s">
        <v>670</v>
      </c>
      <c r="D93" s="98">
        <v>9384100</v>
      </c>
      <c r="E93" s="139" t="s">
        <v>197</v>
      </c>
      <c r="F93" s="139" t="str">
        <f>INDEX('[5]TC IN Sheet - CONSOLIDATED'!$C:$C,MATCH(E93,'[5]TC IN Sheet - CONSOLIDATED'!$B:$B,0))</f>
        <v>PERSEPHONE SHIPPING CORPORATION</v>
      </c>
      <c r="G93" s="237">
        <v>43795</v>
      </c>
      <c r="H93" s="236">
        <v>43779.5</v>
      </c>
      <c r="I93" s="186">
        <f>IFERROR(INDEX(RemainingOnBoard_RAW!V:V,MATCH('IMO _2020_Dont Edit'!D93,RemainingOnBoard_RAW!B:B,0))," ")</f>
        <v>206.16</v>
      </c>
      <c r="J93" s="193">
        <f>IFERROR(INDEX(RemainingOnBoard_RAW!W:W,MATCH('IMO _2020_Dont Edit'!D93,RemainingOnBoard_RAW!B:B,0)),"")</f>
        <v>0</v>
      </c>
      <c r="K93" s="193">
        <f>IFERROR(INDEX(RemainingOnBoard_RAW!X:X,MATCH('IMO _2020_Dont Edit'!D93,RemainingOnBoard_RAW!B:B,0)),"")</f>
        <v>0</v>
      </c>
      <c r="L93" s="193">
        <f>IFERROR(INDEX(RemainingOnBoard_RAW!Y:Y,MATCH('IMO _2020_Dont Edit'!D93,RemainingOnBoard_RAW!B:B,0)),"")</f>
        <v>202.14</v>
      </c>
      <c r="M93" s="193"/>
      <c r="N93" s="193">
        <f>IFERROR(INDEX(RemainingOnBoard_RAW!AJ:AJ,MATCH('IMO _2020_Dont Edit'!D93,RemainingOnBoard_RAW!B:B,0))," ")</f>
        <v>3050.203</v>
      </c>
      <c r="O93" s="193">
        <f>IFERROR(INDEX(RemainingOnBoard_RAW!AK:AK,MATCH('IMO _2020_Dont Edit'!D93,RemainingOnBoard_RAW!B:B,0))," ")</f>
        <v>0</v>
      </c>
      <c r="P93" s="193">
        <f>IFERROR(INDEX(RemainingOnBoard_RAW!AL:AL,MATCH('IMO _2020_Dont Edit'!D93,RemainingOnBoard_RAW!B:B,0))," ")</f>
        <v>1</v>
      </c>
      <c r="Q93" s="193">
        <f>IFERROR(INDEX(RemainingOnBoard_RAW!AM:AM,MATCH('IMO _2020_Dont Edit'!D93,RemainingOnBoard_RAW!B:B,0))," ")</f>
        <v>984.72</v>
      </c>
      <c r="R93" s="194"/>
      <c r="S93" s="195">
        <v>0.45</v>
      </c>
      <c r="T93" s="195">
        <v>0.05</v>
      </c>
      <c r="U93" s="195">
        <v>0.17499999999999999</v>
      </c>
      <c r="V93" s="195">
        <v>0.32500000000000001</v>
      </c>
      <c r="W93" s="194"/>
      <c r="X93" s="196">
        <f>INDEX(Handy!T:T,MATCH('IMO _2020_Dont Edit'!E93,Handy!B:B,0))</f>
        <v>4.3</v>
      </c>
      <c r="Y93" s="196">
        <f>INDEX(Handy!U:U,MATCH('IMO _2020_Dont Edit'!E93,Handy!B:B,0))</f>
        <v>17.600000000000001</v>
      </c>
      <c r="Z93" s="196">
        <f>INDEX(Handy!V:V,MATCH('IMO _2020_Dont Edit'!E93,Handy!B:B,0))</f>
        <v>22.4</v>
      </c>
      <c r="AA93" s="196">
        <f>INDEX(Handy!W:W,MATCH('IMO _2020_Dont Edit'!E93,Handy!B:B,0))</f>
        <v>25.6</v>
      </c>
      <c r="AB93" s="196">
        <f t="shared" si="31"/>
        <v>15.055</v>
      </c>
      <c r="AC93" s="196">
        <f>IFERROR(INDEX('Monthly_Consumption _Trend'!R:R,MATCH('IMO _2020_Dont Edit'!D93,'Monthly_Consumption _Trend'!D:D,0))/30,"")</f>
        <v>10.167343333333333</v>
      </c>
      <c r="AD93" s="196">
        <f t="shared" si="34"/>
        <v>10.167343333333333</v>
      </c>
      <c r="AE93" s="194"/>
      <c r="AF93" s="197">
        <f t="shared" si="32"/>
        <v>0.75576342759760284</v>
      </c>
      <c r="AG93" s="197">
        <f t="shared" si="33"/>
        <v>0.24423657240239716</v>
      </c>
      <c r="AH93" s="197"/>
      <c r="AI93" s="197"/>
      <c r="AJ93" s="196">
        <f t="shared" si="35"/>
        <v>935.39558666666665</v>
      </c>
      <c r="AK93" s="196">
        <f t="shared" si="36"/>
        <v>620.20794333333333</v>
      </c>
      <c r="AL93" s="196">
        <f t="shared" si="37"/>
        <v>315.18764333333331</v>
      </c>
      <c r="AM93" s="196">
        <f t="shared" si="38"/>
        <v>152.51015000000001</v>
      </c>
      <c r="AN93" s="198">
        <v>3</v>
      </c>
      <c r="AO93" s="263" t="s">
        <v>686</v>
      </c>
      <c r="AP93" s="263">
        <v>2</v>
      </c>
      <c r="AQ93" s="263">
        <v>2</v>
      </c>
      <c r="AR93" s="268">
        <v>0.9</v>
      </c>
      <c r="AS93" s="194"/>
      <c r="AT93" s="196">
        <f t="shared" si="39"/>
        <v>315.18764333333331</v>
      </c>
      <c r="AU93" s="196">
        <f t="shared" si="40"/>
        <v>203.34686666666667</v>
      </c>
      <c r="AV93" s="196">
        <f t="shared" si="41"/>
        <v>152.51015000000001</v>
      </c>
      <c r="AW93" s="199" t="s">
        <v>529</v>
      </c>
      <c r="AX93" s="194"/>
      <c r="AY93" s="199" t="str">
        <f t="shared" si="45"/>
        <v>Okay</v>
      </c>
      <c r="AZ93" s="199" t="str">
        <f t="shared" si="46"/>
        <v>High Stock</v>
      </c>
      <c r="BA93" s="199" t="str">
        <f t="shared" si="47"/>
        <v>High Stock</v>
      </c>
      <c r="BB93" s="194"/>
      <c r="BC93" s="191">
        <f t="shared" si="42"/>
        <v>0</v>
      </c>
      <c r="BD93" s="191">
        <f t="shared" si="43"/>
        <v>2.8131333333333259</v>
      </c>
      <c r="BE93" s="191">
        <f t="shared" si="44"/>
        <v>53.649849999999986</v>
      </c>
      <c r="BF93" s="139" t="str">
        <f>IF(ISTEXT('IMO 2020_Operator''s Comment'!BF93),'IMO 2020_Operator''s Comment'!BF93,"")</f>
        <v>presently vessel has HSFO 20 6MT, vessel trading in ECA from two last 2 voyages. One tank is ready for complaint fuel</v>
      </c>
      <c r="BH93" s="245">
        <f>IF(ISNUMBER('IMO 2020_Operator''s Comment'!BH93),'IMO 2020_Operator''s Comment'!BH93,"")</f>
        <v>325</v>
      </c>
      <c r="BI93" s="245" t="str">
        <f>IF(ISTEXT('IMO 2020_Operator''s Comment'!BI93),'IMO 2020_Operator''s Comment'!BI93,"")</f>
        <v>No</v>
      </c>
      <c r="BJ93" s="245">
        <f>IF(ISNUMBER('IMO 2020_Operator''s Comment'!BJ93),'IMO 2020_Operator''s Comment'!BJ93,"")</f>
        <v>188</v>
      </c>
      <c r="BK93" s="245" t="str">
        <f>IF(ISTEXT('IMO 2020_Operator''s Comment'!BK93),'IMO 2020_Operator''s Comment'!BK93,"")</f>
        <v>No</v>
      </c>
      <c r="BL93" s="245">
        <f>IF(ISNUMBER('IMO 2020_Operator''s Comment'!BL93),'IMO 2020_Operator''s Comment'!BL93,"")</f>
        <v>188</v>
      </c>
      <c r="BM93" s="245" t="str">
        <f>IF(ISTEXT('IMO 2020_Operator''s Comment'!BM93),'IMO 2020_Operator''s Comment'!BM93,"")</f>
        <v>No</v>
      </c>
      <c r="BN93" s="245" t="str">
        <f>IF(ISNUMBER('IMO 2020_Operator''s Comment'!BN93),'IMO 2020_Operator''s Comment'!BN93,"")</f>
        <v/>
      </c>
      <c r="BO93" s="245" t="str">
        <f>IF(ISTEXT('IMO 2020_Operator''s Comment'!BO93),'IMO 2020_Operator''s Comment'!BO93,"")</f>
        <v/>
      </c>
      <c r="BP93" s="245" t="str">
        <f>IF(ISNUMBER('IMO 2020_Operator''s Comment'!BP93),'IMO 2020_Operator''s Comment'!BP93,"")</f>
        <v/>
      </c>
      <c r="BQ93" s="245" t="str">
        <f>IF(ISTEXT('IMO 2020_Operator''s Comment'!BQ93),'IMO 2020_Operator''s Comment'!BQ93,"")</f>
        <v/>
      </c>
      <c r="BR93" s="287"/>
      <c r="BS93" s="245" t="str">
        <f>IF(ISNUMBER('IMO 2020_Operator''s Comment'!BS93),'IMO 2020_Operator''s Comment'!BS93,"")</f>
        <v/>
      </c>
      <c r="BT93" s="245" t="str">
        <f>IF(ISTEXT('IMO 2020_Operator''s Comment'!BT93),'IMO 2020_Operator''s Comment'!BT93,"")</f>
        <v>No</v>
      </c>
      <c r="BU93" s="245" t="str">
        <f>IF(ISNUMBER('IMO 2020_Operator''s Comment'!BU93),'IMO 2020_Operator''s Comment'!BU93,"")</f>
        <v/>
      </c>
      <c r="BV93" s="245" t="str">
        <f>IF(ISTEXT('IMO 2020_Operator''s Comment'!BV93),'IMO 2020_Operator''s Comment'!BV93,"")</f>
        <v>No</v>
      </c>
      <c r="BX93" s="245" t="str">
        <f>IF(ISNUMBER('IMO 2020_Operator''s Comment'!BX93),'IMO 2020_Operator''s Comment'!BX93,"")</f>
        <v/>
      </c>
      <c r="BY93" s="245" t="str">
        <f>IF(ISTEXT('IMO 2020_Operator''s Comment'!BY93),'IMO 2020_Operator''s Comment'!BY93,"")</f>
        <v>No</v>
      </c>
      <c r="BZ93" s="245" t="str">
        <f>IF(ISNUMBER('IMO 2020_Operator''s Comment'!BZ93),'IMO 2020_Operator''s Comment'!BZ93,"")</f>
        <v/>
      </c>
      <c r="CA93" s="245" t="str">
        <f>IF(ISTEXT('IMO 2020_Operator''s Comment'!CA93),'IMO 2020_Operator''s Comment'!CA93,"")</f>
        <v>No</v>
      </c>
      <c r="CB93" s="245" t="str">
        <f>IF(ISNUMBER('IMO 2020_Operator''s Comment'!CB93),'IMO 2020_Operator''s Comment'!CB93,"")</f>
        <v/>
      </c>
      <c r="CC93" s="245" t="str">
        <f>IF(ISTEXT('IMO 2020_Operator''s Comment'!CC93),'IMO 2020_Operator''s Comment'!CC93,"")</f>
        <v/>
      </c>
    </row>
    <row r="94" spans="1:81" s="194" customFormat="1" ht="15.75" hidden="1" thickBot="1" x14ac:dyDescent="0.3">
      <c r="A94" s="247" t="str">
        <f>INDEX('[4]Handy -MR - LR2 Operators'!$H:$H,MATCH(E94,'[4]Handy -MR - LR2 Operators'!$B:$B,0))</f>
        <v>TSE</v>
      </c>
      <c r="B94" s="247" t="s">
        <v>393</v>
      </c>
      <c r="C94" s="98" t="s">
        <v>389</v>
      </c>
      <c r="D94" s="98">
        <v>9306653</v>
      </c>
      <c r="E94" s="139" t="s">
        <v>313</v>
      </c>
      <c r="F94" s="139"/>
      <c r="G94" s="237"/>
      <c r="H94" s="236">
        <v>43781.375</v>
      </c>
      <c r="I94" s="186">
        <f>IFERROR(INDEX(RemainingOnBoard_RAW!V:V,MATCH('IMO _2020_Dont Edit'!D94,RemainingOnBoard_RAW!B:B,0))," ")</f>
        <v>157.19999999999999</v>
      </c>
      <c r="J94" s="193">
        <f>IFERROR(INDEX(RemainingOnBoard_RAW!W:W,MATCH('IMO _2020_Dont Edit'!D94,RemainingOnBoard_RAW!B:B,0)),"")</f>
        <v>0</v>
      </c>
      <c r="K94" s="193">
        <f>IFERROR(INDEX(RemainingOnBoard_RAW!X:X,MATCH('IMO _2020_Dont Edit'!D94,RemainingOnBoard_RAW!B:B,0)),"")</f>
        <v>0</v>
      </c>
      <c r="L94" s="193">
        <f>IFERROR(INDEX(RemainingOnBoard_RAW!Y:Y,MATCH('IMO _2020_Dont Edit'!D94,RemainingOnBoard_RAW!B:B,0)),"")</f>
        <v>235.3</v>
      </c>
      <c r="M94" s="193"/>
      <c r="N94" s="193">
        <f>IFERROR(INDEX(RemainingOnBoard_RAW!AJ:AJ,MATCH('IMO _2020_Dont Edit'!D94,RemainingOnBoard_RAW!B:B,0))," ")</f>
        <v>3204.6280000000002</v>
      </c>
      <c r="O94" s="193">
        <f>IFERROR(INDEX(RemainingOnBoard_RAW!AK:AK,MATCH('IMO _2020_Dont Edit'!D94,RemainingOnBoard_RAW!B:B,0))," ")</f>
        <v>0</v>
      </c>
      <c r="P94" s="193">
        <f>IFERROR(INDEX(RemainingOnBoard_RAW!AL:AL,MATCH('IMO _2020_Dont Edit'!D94,RemainingOnBoard_RAW!B:B,0))," ")</f>
        <v>0</v>
      </c>
      <c r="Q94" s="193">
        <f>IFERROR(INDEX(RemainingOnBoard_RAW!AM:AM,MATCH('IMO _2020_Dont Edit'!D94,RemainingOnBoard_RAW!B:B,0))," ")</f>
        <v>876.03099999999904</v>
      </c>
      <c r="S94" s="195">
        <v>0.45</v>
      </c>
      <c r="T94" s="195">
        <v>0.05</v>
      </c>
      <c r="U94" s="195">
        <v>0.17499999999999999</v>
      </c>
      <c r="V94" s="195">
        <v>0.32500000000000001</v>
      </c>
      <c r="X94" s="196">
        <f>INDEX(Handy!T:T,MATCH('IMO _2020_Dont Edit'!E94,Handy!B:B,0))</f>
        <v>3.7</v>
      </c>
      <c r="Y94" s="196">
        <f>INDEX(Handy!U:U,MATCH('IMO _2020_Dont Edit'!E94,Handy!B:B,0))</f>
        <v>15.5</v>
      </c>
      <c r="Z94" s="196">
        <f>INDEX(Handy!V:V,MATCH('IMO _2020_Dont Edit'!E94,Handy!B:B,0))</f>
        <v>23.1</v>
      </c>
      <c r="AA94" s="196">
        <f>INDEX(Handy!W:W,MATCH('IMO _2020_Dont Edit'!E94,Handy!B:B,0))</f>
        <v>26.4</v>
      </c>
      <c r="AB94" s="196">
        <f t="shared" si="31"/>
        <v>15.0625</v>
      </c>
      <c r="AC94" s="196">
        <f>IFERROR(INDEX('Monthly_Consumption _Trend'!R:R,MATCH('IMO _2020_Dont Edit'!D94,'Monthly_Consumption _Trend'!D:D,0))/30,"")</f>
        <v>10.526926666666666</v>
      </c>
      <c r="AD94" s="196">
        <f t="shared" si="34"/>
        <v>10.526926666666666</v>
      </c>
      <c r="AF94" s="197">
        <f t="shared" si="32"/>
        <v>0.78532119444432891</v>
      </c>
      <c r="AG94" s="197">
        <f t="shared" si="33"/>
        <v>0.21467880555567109</v>
      </c>
      <c r="AH94" s="197" t="s">
        <v>766</v>
      </c>
      <c r="AI94" s="197"/>
      <c r="AJ94" s="196">
        <f t="shared" si="35"/>
        <v>968.47725333333335</v>
      </c>
      <c r="AK94" s="196">
        <f t="shared" si="36"/>
        <v>642.14252666666664</v>
      </c>
      <c r="AL94" s="196">
        <f t="shared" si="37"/>
        <v>326.33472666666665</v>
      </c>
      <c r="AM94" s="196">
        <f t="shared" si="38"/>
        <v>157.90389999999999</v>
      </c>
      <c r="AN94" s="198">
        <v>3</v>
      </c>
      <c r="AO94" s="263" t="s">
        <v>700</v>
      </c>
      <c r="AP94" s="263">
        <v>2</v>
      </c>
      <c r="AQ94" s="263">
        <v>2</v>
      </c>
      <c r="AR94" s="268"/>
      <c r="AT94" s="196">
        <f t="shared" si="39"/>
        <v>326.33472666666665</v>
      </c>
      <c r="AU94" s="196">
        <f t="shared" si="40"/>
        <v>210.53853333333333</v>
      </c>
      <c r="AV94" s="196">
        <f t="shared" si="41"/>
        <v>157.90389999999999</v>
      </c>
      <c r="AW94" s="199" t="s">
        <v>529</v>
      </c>
      <c r="AY94" s="199" t="str">
        <f t="shared" si="45"/>
        <v>Okay</v>
      </c>
      <c r="AZ94" s="199" t="str">
        <f t="shared" si="46"/>
        <v>Okay</v>
      </c>
      <c r="BA94" s="199" t="str">
        <f t="shared" si="47"/>
        <v>Okay</v>
      </c>
      <c r="BC94" s="191">
        <f t="shared" si="42"/>
        <v>0</v>
      </c>
      <c r="BD94" s="191">
        <f t="shared" si="43"/>
        <v>0</v>
      </c>
      <c r="BE94" s="191">
        <f t="shared" si="44"/>
        <v>0</v>
      </c>
      <c r="BF94" s="139" t="str">
        <f>IF(ISTEXT('IMO 2020_Operator''s Comment'!BF94),'IMO 2020_Operator''s Comment'!BF94,"")</f>
        <v xml:space="preserve">Vessel needed the HSFO bunkers to perform the voy. </v>
      </c>
      <c r="BH94" s="245">
        <f>IF(ISNUMBER('IMO 2020_Operator''s Comment'!BH94),'IMO 2020_Operator''s Comment'!BH94,"")</f>
        <v>329</v>
      </c>
      <c r="BI94" s="245" t="str">
        <f>IF(ISTEXT('IMO 2020_Operator''s Comment'!BI94),'IMO 2020_Operator''s Comment'!BI94,"")</f>
        <v>No</v>
      </c>
      <c r="BJ94" s="245">
        <f>IF(ISNUMBER('IMO 2020_Operator''s Comment'!BJ94),'IMO 2020_Operator''s Comment'!BJ94,"")</f>
        <v>206</v>
      </c>
      <c r="BK94" s="245" t="str">
        <f>IF(ISTEXT('IMO 2020_Operator''s Comment'!BK94),'IMO 2020_Operator''s Comment'!BK94,"")</f>
        <v>No</v>
      </c>
      <c r="BL94" s="245">
        <f>IF(ISNUMBER('IMO 2020_Operator''s Comment'!BL94),'IMO 2020_Operator''s Comment'!BL94,"")</f>
        <v>206</v>
      </c>
      <c r="BM94" s="245" t="str">
        <f>IF(ISTEXT('IMO 2020_Operator''s Comment'!BM94),'IMO 2020_Operator''s Comment'!BM94,"")</f>
        <v>No</v>
      </c>
      <c r="BN94" s="245" t="str">
        <f>IF(ISNUMBER('IMO 2020_Operator''s Comment'!BN94),'IMO 2020_Operator''s Comment'!BN94,"")</f>
        <v/>
      </c>
      <c r="BO94" s="245" t="str">
        <f>IF(ISTEXT('IMO 2020_Operator''s Comment'!BO94),'IMO 2020_Operator''s Comment'!BO94,"")</f>
        <v/>
      </c>
      <c r="BP94" s="245" t="str">
        <f>IF(ISNUMBER('IMO 2020_Operator''s Comment'!BP94),'IMO 2020_Operator''s Comment'!BP94,"")</f>
        <v/>
      </c>
      <c r="BQ94" s="245" t="str">
        <f>IF(ISTEXT('IMO 2020_Operator''s Comment'!BQ94),'IMO 2020_Operator''s Comment'!BQ94,"")</f>
        <v/>
      </c>
      <c r="BR94" s="287"/>
      <c r="BS94" s="245" t="str">
        <f>IF(ISNUMBER('IMO 2020_Operator''s Comment'!BS94),'IMO 2020_Operator''s Comment'!BS94,"")</f>
        <v/>
      </c>
      <c r="BT94" s="245" t="str">
        <f>IF(ISTEXT('IMO 2020_Operator''s Comment'!BT94),'IMO 2020_Operator''s Comment'!BT94,"")</f>
        <v>No</v>
      </c>
      <c r="BU94" s="245" t="str">
        <f>IF(ISNUMBER('IMO 2020_Operator''s Comment'!BU94),'IMO 2020_Operator''s Comment'!BU94,"")</f>
        <v/>
      </c>
      <c r="BV94" s="245" t="str">
        <f>IF(ISTEXT('IMO 2020_Operator''s Comment'!BV94),'IMO 2020_Operator''s Comment'!BV94,"")</f>
        <v>No</v>
      </c>
      <c r="BX94" s="245" t="str">
        <f>IF(ISNUMBER('IMO 2020_Operator''s Comment'!BX94),'IMO 2020_Operator''s Comment'!BX94,"")</f>
        <v/>
      </c>
      <c r="BY94" s="245" t="str">
        <f>IF(ISTEXT('IMO 2020_Operator''s Comment'!BY94),'IMO 2020_Operator''s Comment'!BY94,"")</f>
        <v>No</v>
      </c>
      <c r="BZ94" s="245" t="str">
        <f>IF(ISNUMBER('IMO 2020_Operator''s Comment'!BZ94),'IMO 2020_Operator''s Comment'!BZ94,"")</f>
        <v/>
      </c>
      <c r="CA94" s="245" t="str">
        <f>IF(ISTEXT('IMO 2020_Operator''s Comment'!CA94),'IMO 2020_Operator''s Comment'!CA94,"")</f>
        <v>No</v>
      </c>
      <c r="CB94" s="245" t="str">
        <f>IF(ISNUMBER('IMO 2020_Operator''s Comment'!CB94),'IMO 2020_Operator''s Comment'!CB94,"")</f>
        <v/>
      </c>
      <c r="CC94" s="245" t="str">
        <f>IF(ISTEXT('IMO 2020_Operator''s Comment'!CC94),'IMO 2020_Operator''s Comment'!CC94,"")</f>
        <v/>
      </c>
    </row>
    <row r="95" spans="1:81" s="194" customFormat="1" ht="15.75" hidden="1" thickBot="1" x14ac:dyDescent="0.3">
      <c r="A95" s="247" t="str">
        <f>INDEX('[4]Handy -MR - LR2 Operators'!$H:$H,MATCH(E95,'[4]Handy -MR - LR2 Operators'!$B:$B,0))</f>
        <v>TSE</v>
      </c>
      <c r="B95" s="247" t="s">
        <v>393</v>
      </c>
      <c r="C95" s="98" t="s">
        <v>389</v>
      </c>
      <c r="D95" s="98">
        <v>9306677</v>
      </c>
      <c r="E95" s="139" t="s">
        <v>311</v>
      </c>
      <c r="F95" s="139"/>
      <c r="G95" s="237"/>
      <c r="H95" s="236">
        <v>43780.5</v>
      </c>
      <c r="I95" s="186">
        <f>IFERROR(INDEX(RemainingOnBoard_RAW!V:V,MATCH('IMO _2020_Dont Edit'!D95,RemainingOnBoard_RAW!B:B,0))," ")</f>
        <v>269.89999999999998</v>
      </c>
      <c r="J95" s="193">
        <f>IFERROR(INDEX(RemainingOnBoard_RAW!W:W,MATCH('IMO _2020_Dont Edit'!D95,RemainingOnBoard_RAW!B:B,0)),"")</f>
        <v>0</v>
      </c>
      <c r="K95" s="193">
        <f>IFERROR(INDEX(RemainingOnBoard_RAW!X:X,MATCH('IMO _2020_Dont Edit'!D95,RemainingOnBoard_RAW!B:B,0)),"")</f>
        <v>0</v>
      </c>
      <c r="L95" s="193">
        <f>IFERROR(INDEX(RemainingOnBoard_RAW!Y:Y,MATCH('IMO _2020_Dont Edit'!D95,RemainingOnBoard_RAW!B:B,0)),"")</f>
        <v>199</v>
      </c>
      <c r="M95" s="193"/>
      <c r="N95" s="193">
        <f>IFERROR(INDEX(RemainingOnBoard_RAW!AJ:AJ,MATCH('IMO _2020_Dont Edit'!D95,RemainingOnBoard_RAW!B:B,0))," ")</f>
        <v>3043.79</v>
      </c>
      <c r="O95" s="193">
        <f>IFERROR(INDEX(RemainingOnBoard_RAW!AK:AK,MATCH('IMO _2020_Dont Edit'!D95,RemainingOnBoard_RAW!B:B,0))," ")</f>
        <v>0</v>
      </c>
      <c r="P95" s="193">
        <f>IFERROR(INDEX(RemainingOnBoard_RAW!AL:AL,MATCH('IMO _2020_Dont Edit'!D95,RemainingOnBoard_RAW!B:B,0))," ")</f>
        <v>0</v>
      </c>
      <c r="Q95" s="193">
        <f>IFERROR(INDEX(RemainingOnBoard_RAW!AM:AM,MATCH('IMO _2020_Dont Edit'!D95,RemainingOnBoard_RAW!B:B,0))," ")</f>
        <v>772.49599999999998</v>
      </c>
      <c r="S95" s="195">
        <v>0.45</v>
      </c>
      <c r="T95" s="195">
        <v>0.05</v>
      </c>
      <c r="U95" s="195">
        <v>0.17499999999999999</v>
      </c>
      <c r="V95" s="195">
        <v>0.32500000000000001</v>
      </c>
      <c r="X95" s="196">
        <f>INDEX(Handy!T:T,MATCH('IMO _2020_Dont Edit'!E95,Handy!B:B,0))</f>
        <v>3.5</v>
      </c>
      <c r="Y95" s="196">
        <f>INDEX(Handy!U:U,MATCH('IMO _2020_Dont Edit'!E95,Handy!B:B,0))</f>
        <v>15.3</v>
      </c>
      <c r="Z95" s="196">
        <f>INDEX(Handy!V:V,MATCH('IMO _2020_Dont Edit'!E95,Handy!B:B,0))</f>
        <v>22.1</v>
      </c>
      <c r="AA95" s="196">
        <f>INDEX(Handy!W:W,MATCH('IMO _2020_Dont Edit'!E95,Handy!B:B,0))</f>
        <v>25.1</v>
      </c>
      <c r="AB95" s="196">
        <f t="shared" si="31"/>
        <v>14.365</v>
      </c>
      <c r="AC95" s="196">
        <f>IFERROR(INDEX('Monthly_Consumption _Trend'!R:R,MATCH('IMO _2020_Dont Edit'!D95,'Monthly_Consumption _Trend'!D:D,0))/30,"")</f>
        <v>9.9677000000000007</v>
      </c>
      <c r="AD95" s="196">
        <f t="shared" si="34"/>
        <v>9.9677000000000007</v>
      </c>
      <c r="AF95" s="197">
        <f t="shared" si="32"/>
        <v>0.79757911225730982</v>
      </c>
      <c r="AG95" s="197">
        <f t="shared" si="33"/>
        <v>0.20242088774269018</v>
      </c>
      <c r="AH95" s="197"/>
      <c r="AI95" s="197"/>
      <c r="AJ95" s="196">
        <f t="shared" si="35"/>
        <v>917.02840000000003</v>
      </c>
      <c r="AK95" s="196">
        <f t="shared" si="36"/>
        <v>608.02970000000005</v>
      </c>
      <c r="AL95" s="196">
        <f t="shared" si="37"/>
        <v>308.99870000000004</v>
      </c>
      <c r="AM95" s="196">
        <f t="shared" si="38"/>
        <v>149.5155</v>
      </c>
      <c r="AN95" s="198">
        <v>3</v>
      </c>
      <c r="AO95" s="263" t="s">
        <v>706</v>
      </c>
      <c r="AP95" s="263">
        <v>1</v>
      </c>
      <c r="AQ95" s="263">
        <v>1</v>
      </c>
      <c r="AR95" s="268"/>
      <c r="AT95" s="196">
        <f t="shared" si="39"/>
        <v>308.99870000000004</v>
      </c>
      <c r="AU95" s="196">
        <f t="shared" si="40"/>
        <v>199.35400000000001</v>
      </c>
      <c r="AV95" s="196">
        <f t="shared" si="41"/>
        <v>149.5155</v>
      </c>
      <c r="AW95" s="199" t="s">
        <v>529</v>
      </c>
      <c r="AY95" s="199" t="str">
        <f t="shared" si="45"/>
        <v>Okay</v>
      </c>
      <c r="AZ95" s="199" t="str">
        <f t="shared" si="46"/>
        <v>High Stock</v>
      </c>
      <c r="BA95" s="199" t="str">
        <f t="shared" si="47"/>
        <v>High Stock</v>
      </c>
      <c r="BC95" s="191">
        <f t="shared" si="42"/>
        <v>0</v>
      </c>
      <c r="BD95" s="191">
        <f t="shared" si="43"/>
        <v>70.545999999999964</v>
      </c>
      <c r="BE95" s="191">
        <f t="shared" si="44"/>
        <v>120.38449999999997</v>
      </c>
      <c r="BF95" s="139" t="str">
        <f>IF(ISTEXT('IMO 2020_Operator''s Comment'!BF95),'IMO 2020_Operator''s Comment'!BF95,"")</f>
        <v>Not cleaned yet</v>
      </c>
      <c r="BH95" s="245">
        <f>IF(ISNUMBER('IMO 2020_Operator''s Comment'!BH95),'IMO 2020_Operator''s Comment'!BH95,"")</f>
        <v>322</v>
      </c>
      <c r="BI95" s="245" t="str">
        <f>IF(ISTEXT('IMO 2020_Operator''s Comment'!BI95),'IMO 2020_Operator''s Comment'!BI95,"")</f>
        <v>No</v>
      </c>
      <c r="BJ95" s="245">
        <f>IF(ISNUMBER('IMO 2020_Operator''s Comment'!BJ95),'IMO 2020_Operator''s Comment'!BJ95,"")</f>
        <v>201</v>
      </c>
      <c r="BK95" s="245" t="str">
        <f>IF(ISTEXT('IMO 2020_Operator''s Comment'!BK95),'IMO 2020_Operator''s Comment'!BK95,"")</f>
        <v>No</v>
      </c>
      <c r="BL95" s="245">
        <f>IF(ISNUMBER('IMO 2020_Operator''s Comment'!BL95),'IMO 2020_Operator''s Comment'!BL95,"")</f>
        <v>201</v>
      </c>
      <c r="BM95" s="245" t="str">
        <f>IF(ISTEXT('IMO 2020_Operator''s Comment'!BM95),'IMO 2020_Operator''s Comment'!BM95,"")</f>
        <v>No</v>
      </c>
      <c r="BN95" s="245" t="str">
        <f>IF(ISNUMBER('IMO 2020_Operator''s Comment'!BN95),'IMO 2020_Operator''s Comment'!BN95,"")</f>
        <v/>
      </c>
      <c r="BO95" s="245" t="str">
        <f>IF(ISTEXT('IMO 2020_Operator''s Comment'!BO95),'IMO 2020_Operator''s Comment'!BO95,"")</f>
        <v/>
      </c>
      <c r="BP95" s="245" t="str">
        <f>IF(ISNUMBER('IMO 2020_Operator''s Comment'!BP95),'IMO 2020_Operator''s Comment'!BP95,"")</f>
        <v/>
      </c>
      <c r="BQ95" s="245" t="str">
        <f>IF(ISTEXT('IMO 2020_Operator''s Comment'!BQ95),'IMO 2020_Operator''s Comment'!BQ95,"")</f>
        <v/>
      </c>
      <c r="BR95" s="287"/>
      <c r="BS95" s="245" t="str">
        <f>IF(ISNUMBER('IMO 2020_Operator''s Comment'!BS95),'IMO 2020_Operator''s Comment'!BS95,"")</f>
        <v/>
      </c>
      <c r="BT95" s="245" t="str">
        <f>IF(ISTEXT('IMO 2020_Operator''s Comment'!BT95),'IMO 2020_Operator''s Comment'!BT95,"")</f>
        <v>No</v>
      </c>
      <c r="BU95" s="245" t="str">
        <f>IF(ISNUMBER('IMO 2020_Operator''s Comment'!BU95),'IMO 2020_Operator''s Comment'!BU95,"")</f>
        <v/>
      </c>
      <c r="BV95" s="245" t="str">
        <f>IF(ISTEXT('IMO 2020_Operator''s Comment'!BV95),'IMO 2020_Operator''s Comment'!BV95,"")</f>
        <v/>
      </c>
      <c r="BX95" s="245" t="str">
        <f>IF(ISNUMBER('IMO 2020_Operator''s Comment'!BX95),'IMO 2020_Operator''s Comment'!BX95,"")</f>
        <v/>
      </c>
      <c r="BY95" s="245" t="str">
        <f>IF(ISTEXT('IMO 2020_Operator''s Comment'!BY95),'IMO 2020_Operator''s Comment'!BY95,"")</f>
        <v>No</v>
      </c>
      <c r="BZ95" s="245" t="str">
        <f>IF(ISNUMBER('IMO 2020_Operator''s Comment'!BZ95),'IMO 2020_Operator''s Comment'!BZ95,"")</f>
        <v/>
      </c>
      <c r="CA95" s="245" t="str">
        <f>IF(ISTEXT('IMO 2020_Operator''s Comment'!CA95),'IMO 2020_Operator''s Comment'!CA95,"")</f>
        <v/>
      </c>
      <c r="CB95" s="245" t="str">
        <f>IF(ISNUMBER('IMO 2020_Operator''s Comment'!CB95),'IMO 2020_Operator''s Comment'!CB95,"")</f>
        <v/>
      </c>
      <c r="CC95" s="245" t="str">
        <f>IF(ISTEXT('IMO 2020_Operator''s Comment'!CC95),'IMO 2020_Operator''s Comment'!CC95,"")</f>
        <v/>
      </c>
    </row>
    <row r="96" spans="1:81" s="194" customFormat="1" ht="15.75" hidden="1" thickBot="1" x14ac:dyDescent="0.3">
      <c r="A96" s="247" t="str">
        <f>INDEX('[4]Handy -MR - LR2 Operators'!$H:$H,MATCH(E96,'[4]Handy -MR - LR2 Operators'!$B:$B,0))</f>
        <v>VBU</v>
      </c>
      <c r="B96" s="247" t="s">
        <v>393</v>
      </c>
      <c r="C96" s="98" t="s">
        <v>394</v>
      </c>
      <c r="D96" s="98">
        <v>9451733</v>
      </c>
      <c r="E96" s="139" t="s">
        <v>253</v>
      </c>
      <c r="F96" s="139"/>
      <c r="G96" s="237"/>
      <c r="H96" s="236">
        <v>43779.958333333336</v>
      </c>
      <c r="I96" s="186">
        <f>IFERROR(INDEX(RemainingOnBoard_RAW!V:V,MATCH('IMO _2020_Dont Edit'!D96,RemainingOnBoard_RAW!B:B,0))," ")</f>
        <v>324.10000000000002</v>
      </c>
      <c r="J96" s="193">
        <f>IFERROR(INDEX(RemainingOnBoard_RAW!W:W,MATCH('IMO _2020_Dont Edit'!D96,RemainingOnBoard_RAW!B:B,0)),"")</f>
        <v>0</v>
      </c>
      <c r="K96" s="193">
        <f>IFERROR(INDEX(RemainingOnBoard_RAW!X:X,MATCH('IMO _2020_Dont Edit'!D96,RemainingOnBoard_RAW!B:B,0)),"")</f>
        <v>0</v>
      </c>
      <c r="L96" s="193">
        <f>IFERROR(INDEX(RemainingOnBoard_RAW!Y:Y,MATCH('IMO _2020_Dont Edit'!D96,RemainingOnBoard_RAW!B:B,0)),"")</f>
        <v>367.9</v>
      </c>
      <c r="M96" s="193"/>
      <c r="N96" s="193">
        <f>IFERROR(INDEX(RemainingOnBoard_RAW!AJ:AJ,MATCH('IMO _2020_Dont Edit'!D96,RemainingOnBoard_RAW!B:B,0))," ")</f>
        <v>3354.2</v>
      </c>
      <c r="O96" s="193">
        <f>IFERROR(INDEX(RemainingOnBoard_RAW!AK:AK,MATCH('IMO _2020_Dont Edit'!D96,RemainingOnBoard_RAW!B:B,0))," ")</f>
        <v>0</v>
      </c>
      <c r="P96" s="193">
        <f>IFERROR(INDEX(RemainingOnBoard_RAW!AL:AL,MATCH('IMO _2020_Dont Edit'!D96,RemainingOnBoard_RAW!B:B,0))," ")</f>
        <v>0</v>
      </c>
      <c r="Q96" s="193">
        <f>IFERROR(INDEX(RemainingOnBoard_RAW!AM:AM,MATCH('IMO _2020_Dont Edit'!D96,RemainingOnBoard_RAW!B:B,0))," ")</f>
        <v>513.79999999999995</v>
      </c>
      <c r="S96" s="195">
        <v>0.45</v>
      </c>
      <c r="T96" s="195">
        <v>0.05</v>
      </c>
      <c r="U96" s="195">
        <v>0.17499999999999999</v>
      </c>
      <c r="V96" s="195">
        <v>0.32500000000000001</v>
      </c>
      <c r="X96" s="196">
        <f>INDEX(Handy!T:T,MATCH('IMO _2020_Dont Edit'!E96,Handy!B:B,0))</f>
        <v>3.1</v>
      </c>
      <c r="Y96" s="196">
        <f>INDEX(Handy!U:U,MATCH('IMO _2020_Dont Edit'!E96,Handy!B:B,0))</f>
        <v>19.100000000000001</v>
      </c>
      <c r="Z96" s="196">
        <f>INDEX(Handy!V:V,MATCH('IMO _2020_Dont Edit'!E96,Handy!B:B,0))</f>
        <v>26.9</v>
      </c>
      <c r="AA96" s="196">
        <f>INDEX(Handy!W:W,MATCH('IMO _2020_Dont Edit'!E96,Handy!B:B,0))</f>
        <v>30.3</v>
      </c>
      <c r="AB96" s="196">
        <f t="shared" si="31"/>
        <v>16.905000000000001</v>
      </c>
      <c r="AC96" s="196">
        <f>IFERROR(INDEX('Monthly_Consumption _Trend'!R:R,MATCH('IMO _2020_Dont Edit'!D96,'Monthly_Consumption _Trend'!D:D,0))/30,"")</f>
        <v>11.738888888888889</v>
      </c>
      <c r="AD96" s="196">
        <f t="shared" si="34"/>
        <v>11.738888888888889</v>
      </c>
      <c r="AF96" s="197">
        <f t="shared" si="32"/>
        <v>0.86716649431230608</v>
      </c>
      <c r="AG96" s="197">
        <f t="shared" si="33"/>
        <v>0.13283350568769392</v>
      </c>
      <c r="AH96" s="197"/>
      <c r="AI96" s="197"/>
      <c r="AJ96" s="196">
        <f t="shared" si="35"/>
        <v>1079.9777777777779</v>
      </c>
      <c r="AK96" s="196">
        <f t="shared" si="36"/>
        <v>716.07222222222219</v>
      </c>
      <c r="AL96" s="196">
        <f t="shared" si="37"/>
        <v>363.90555555555557</v>
      </c>
      <c r="AM96" s="196">
        <f t="shared" si="38"/>
        <v>176.08333333333334</v>
      </c>
      <c r="AN96" s="198">
        <v>3</v>
      </c>
      <c r="AO96" s="263" t="s">
        <v>687</v>
      </c>
      <c r="AP96" s="263">
        <v>2</v>
      </c>
      <c r="AQ96" s="263">
        <v>2</v>
      </c>
      <c r="AR96" s="268">
        <v>0.95</v>
      </c>
      <c r="AT96" s="196">
        <f t="shared" si="39"/>
        <v>363.90555555555557</v>
      </c>
      <c r="AU96" s="196">
        <f t="shared" si="40"/>
        <v>234.77777777777777</v>
      </c>
      <c r="AV96" s="196">
        <f t="shared" si="41"/>
        <v>176.08333333333334</v>
      </c>
      <c r="AW96" s="199" t="s">
        <v>529</v>
      </c>
      <c r="AY96" s="199" t="str">
        <f t="shared" si="45"/>
        <v>Okay</v>
      </c>
      <c r="AZ96" s="199" t="str">
        <f t="shared" si="46"/>
        <v>High Stock</v>
      </c>
      <c r="BA96" s="199" t="str">
        <f t="shared" si="47"/>
        <v>High Stock</v>
      </c>
      <c r="BC96" s="191">
        <f t="shared" si="42"/>
        <v>0</v>
      </c>
      <c r="BD96" s="191">
        <f t="shared" si="43"/>
        <v>89.322222222222251</v>
      </c>
      <c r="BE96" s="191">
        <f t="shared" si="44"/>
        <v>148.01666666666668</v>
      </c>
      <c r="BF96" s="139" t="str">
        <f>IF(ISTEXT('IMO 2020_Operator''s Comment'!BF96),'IMO 2020_Operator''s Comment'!BF96,"")</f>
        <v>She is fixed for long voyage after loading from Amazon river discharge Bejaia</v>
      </c>
      <c r="BH96" s="245">
        <f>IF(ISNUMBER('IMO 2020_Operator''s Comment'!BH96),'IMO 2020_Operator''s Comment'!BH96,"")</f>
        <v>223</v>
      </c>
      <c r="BI96" s="245" t="str">
        <f>IF(ISTEXT('IMO 2020_Operator''s Comment'!BI96),'IMO 2020_Operator''s Comment'!BI96,"")</f>
        <v>No</v>
      </c>
      <c r="BJ96" s="245">
        <f>IF(ISNUMBER('IMO 2020_Operator''s Comment'!BJ96),'IMO 2020_Operator''s Comment'!BJ96,"")</f>
        <v>182</v>
      </c>
      <c r="BK96" s="245" t="str">
        <f>IF(ISTEXT('IMO 2020_Operator''s Comment'!BK96),'IMO 2020_Operator''s Comment'!BK96,"")</f>
        <v>No</v>
      </c>
      <c r="BL96" s="245">
        <f>IF(ISNUMBER('IMO 2020_Operator''s Comment'!BL96),'IMO 2020_Operator''s Comment'!BL96,"")</f>
        <v>182</v>
      </c>
      <c r="BM96" s="245" t="str">
        <f>IF(ISTEXT('IMO 2020_Operator''s Comment'!BM96),'IMO 2020_Operator''s Comment'!BM96,"")</f>
        <v>No</v>
      </c>
      <c r="BN96" s="245" t="str">
        <f>IF(ISNUMBER('IMO 2020_Operator''s Comment'!BN96),'IMO 2020_Operator''s Comment'!BN96,"")</f>
        <v/>
      </c>
      <c r="BO96" s="245" t="str">
        <f>IF(ISTEXT('IMO 2020_Operator''s Comment'!BO96),'IMO 2020_Operator''s Comment'!BO96,"")</f>
        <v/>
      </c>
      <c r="BP96" s="245" t="str">
        <f>IF(ISNUMBER('IMO 2020_Operator''s Comment'!BP96),'IMO 2020_Operator''s Comment'!BP96,"")</f>
        <v/>
      </c>
      <c r="BQ96" s="245" t="str">
        <f>IF(ISTEXT('IMO 2020_Operator''s Comment'!BQ96),'IMO 2020_Operator''s Comment'!BQ96,"")</f>
        <v/>
      </c>
      <c r="BR96" s="287"/>
      <c r="BS96" s="245" t="str">
        <f>IF(ISNUMBER('IMO 2020_Operator''s Comment'!BS96),'IMO 2020_Operator''s Comment'!BS96,"")</f>
        <v/>
      </c>
      <c r="BT96" s="245" t="str">
        <f>IF(ISTEXT('IMO 2020_Operator''s Comment'!BT96),'IMO 2020_Operator''s Comment'!BT96,"")</f>
        <v>No</v>
      </c>
      <c r="BU96" s="245" t="str">
        <f>IF(ISNUMBER('IMO 2020_Operator''s Comment'!BU96),'IMO 2020_Operator''s Comment'!BU96,"")</f>
        <v/>
      </c>
      <c r="BV96" s="245" t="str">
        <f>IF(ISTEXT('IMO 2020_Operator''s Comment'!BV96),'IMO 2020_Operator''s Comment'!BV96,"")</f>
        <v>No</v>
      </c>
      <c r="BX96" s="245" t="str">
        <f>IF(ISNUMBER('IMO 2020_Operator''s Comment'!BX96),'IMO 2020_Operator''s Comment'!BX96,"")</f>
        <v/>
      </c>
      <c r="BY96" s="245" t="str">
        <f>IF(ISTEXT('IMO 2020_Operator''s Comment'!BY96),'IMO 2020_Operator''s Comment'!BY96,"")</f>
        <v>No</v>
      </c>
      <c r="BZ96" s="245" t="str">
        <f>IF(ISNUMBER('IMO 2020_Operator''s Comment'!BZ96),'IMO 2020_Operator''s Comment'!BZ96,"")</f>
        <v/>
      </c>
      <c r="CA96" s="245" t="str">
        <f>IF(ISTEXT('IMO 2020_Operator''s Comment'!CA96),'IMO 2020_Operator''s Comment'!CA96,"")</f>
        <v>No</v>
      </c>
      <c r="CB96" s="245" t="str">
        <f>IF(ISNUMBER('IMO 2020_Operator''s Comment'!CB96),'IMO 2020_Operator''s Comment'!CB96,"")</f>
        <v/>
      </c>
      <c r="CC96" s="245" t="str">
        <f>IF(ISTEXT('IMO 2020_Operator''s Comment'!CC96),'IMO 2020_Operator''s Comment'!CC96,"")</f>
        <v/>
      </c>
    </row>
    <row r="97" spans="1:81" s="194" customFormat="1" ht="15.75" hidden="1" thickBot="1" x14ac:dyDescent="0.3">
      <c r="A97" s="247" t="str">
        <f>INDEX('[4]Handy -MR - LR2 Operators'!$H:$H,MATCH(E97,'[4]Handy -MR - LR2 Operators'!$B:$B,0))</f>
        <v>AKO</v>
      </c>
      <c r="B97" s="247" t="s">
        <v>393</v>
      </c>
      <c r="C97" s="98" t="s">
        <v>615</v>
      </c>
      <c r="D97" s="98">
        <v>9717503</v>
      </c>
      <c r="E97" s="139" t="s">
        <v>548</v>
      </c>
      <c r="F97" s="139"/>
      <c r="G97" s="237"/>
      <c r="H97" s="236">
        <v>43780.458333333336</v>
      </c>
      <c r="I97" s="186">
        <f>IFERROR(INDEX(RemainingOnBoard_RAW!V:V,MATCH('IMO _2020_Dont Edit'!D97,RemainingOnBoard_RAW!B:B,0))," ")</f>
        <v>308.57</v>
      </c>
      <c r="J97" s="193">
        <f>IFERROR(INDEX(RemainingOnBoard_RAW!W:W,MATCH('IMO _2020_Dont Edit'!D97,RemainingOnBoard_RAW!B:B,0)),"")</f>
        <v>0</v>
      </c>
      <c r="K97" s="193">
        <f>IFERROR(INDEX(RemainingOnBoard_RAW!X:X,MATCH('IMO _2020_Dont Edit'!D97,RemainingOnBoard_RAW!B:B,0)),"")</f>
        <v>0</v>
      </c>
      <c r="L97" s="193">
        <f>IFERROR(INDEX(RemainingOnBoard_RAW!Y:Y,MATCH('IMO _2020_Dont Edit'!D97,RemainingOnBoard_RAW!B:B,0)),"")</f>
        <v>185.15</v>
      </c>
      <c r="M97" s="193"/>
      <c r="N97" s="193">
        <f>IFERROR(INDEX(RemainingOnBoard_RAW!AJ:AJ,MATCH('IMO _2020_Dont Edit'!D97,RemainingOnBoard_RAW!B:B,0))," ")</f>
        <v>362.2</v>
      </c>
      <c r="O97" s="193">
        <f>IFERROR(INDEX(RemainingOnBoard_RAW!AK:AK,MATCH('IMO _2020_Dont Edit'!D97,RemainingOnBoard_RAW!B:B,0))," ")</f>
        <v>0</v>
      </c>
      <c r="P97" s="193">
        <f>IFERROR(INDEX(RemainingOnBoard_RAW!AL:AL,MATCH('IMO _2020_Dont Edit'!D97,RemainingOnBoard_RAW!B:B,0))," ")</f>
        <v>0</v>
      </c>
      <c r="Q97" s="193">
        <f>IFERROR(INDEX(RemainingOnBoard_RAW!AM:AM,MATCH('IMO _2020_Dont Edit'!D97,RemainingOnBoard_RAW!B:B,0))," ")</f>
        <v>370.32</v>
      </c>
      <c r="S97" s="195">
        <v>0.45</v>
      </c>
      <c r="T97" s="195">
        <v>0.05</v>
      </c>
      <c r="U97" s="195">
        <v>0.17499999999999999</v>
      </c>
      <c r="V97" s="195">
        <v>0.32500000000000001</v>
      </c>
      <c r="X97" s="196">
        <f>INDEX(Handy!T:T,MATCH('IMO _2020_Dont Edit'!E97,Handy!B:B,0))</f>
        <v>3.7</v>
      </c>
      <c r="Y97" s="196">
        <f>INDEX(Handy!U:U,MATCH('IMO _2020_Dont Edit'!E97,Handy!B:B,0))</f>
        <v>17.600000000000001</v>
      </c>
      <c r="Z97" s="196">
        <f>INDEX(Handy!V:V,MATCH('IMO _2020_Dont Edit'!E97,Handy!B:B,0))</f>
        <v>21.4</v>
      </c>
      <c r="AA97" s="196">
        <f>INDEX(Handy!W:W,MATCH('IMO _2020_Dont Edit'!E97,Handy!B:B,0))</f>
        <v>24.4</v>
      </c>
      <c r="AB97" s="196">
        <f t="shared" si="31"/>
        <v>14.219999999999999</v>
      </c>
      <c r="AC97" s="196">
        <f>IFERROR(INDEX('Monthly_Consumption _Trend'!R:R,MATCH('IMO _2020_Dont Edit'!D97,'Monthly_Consumption _Trend'!D:D,0))/30,"")</f>
        <v>6.0366666666666662</v>
      </c>
      <c r="AD97" s="196">
        <f t="shared" si="34"/>
        <v>6.0366666666666662</v>
      </c>
      <c r="AF97" s="197">
        <f t="shared" si="32"/>
        <v>0.49445748921531152</v>
      </c>
      <c r="AG97" s="197">
        <f t="shared" si="33"/>
        <v>0.50554251078468848</v>
      </c>
      <c r="AH97" s="197"/>
      <c r="AI97" s="197"/>
      <c r="AJ97" s="196">
        <f t="shared" si="35"/>
        <v>555.37333333333333</v>
      </c>
      <c r="AK97" s="196">
        <f t="shared" si="36"/>
        <v>368.23666666666662</v>
      </c>
      <c r="AL97" s="196">
        <f t="shared" si="37"/>
        <v>187.13666666666666</v>
      </c>
      <c r="AM97" s="196">
        <f t="shared" si="38"/>
        <v>90.55</v>
      </c>
      <c r="AN97" s="198">
        <v>3</v>
      </c>
      <c r="AO97" s="263" t="s">
        <v>685</v>
      </c>
      <c r="AP97" s="263">
        <v>2</v>
      </c>
      <c r="AQ97" s="263">
        <v>2</v>
      </c>
      <c r="AR97" s="268">
        <v>0.9</v>
      </c>
      <c r="AT97" s="196">
        <f t="shared" si="39"/>
        <v>187.13666666666666</v>
      </c>
      <c r="AU97" s="196">
        <f t="shared" si="40"/>
        <v>120.73333333333332</v>
      </c>
      <c r="AV97" s="196">
        <f t="shared" si="41"/>
        <v>90.55</v>
      </c>
      <c r="AW97" s="199" t="s">
        <v>529</v>
      </c>
      <c r="AY97" s="199" t="str">
        <f t="shared" si="45"/>
        <v>High Stock</v>
      </c>
      <c r="AZ97" s="199" t="str">
        <f t="shared" si="46"/>
        <v>High Stock</v>
      </c>
      <c r="BA97" s="199" t="str">
        <f t="shared" si="47"/>
        <v>High Stock</v>
      </c>
      <c r="BC97" s="191">
        <f t="shared" si="42"/>
        <v>121.43333333333334</v>
      </c>
      <c r="BD97" s="191">
        <f t="shared" si="43"/>
        <v>187.83666666666667</v>
      </c>
      <c r="BE97" s="191">
        <f t="shared" si="44"/>
        <v>218.01999999999998</v>
      </c>
      <c r="BF97" s="139" t="str">
        <f>IF(ISTEXT('IMO 2020_Operator''s Comment'!BF97),'IMO 2020_Operator''s Comment'!BF97,"")</f>
        <v>Vessel trading in ECA for the present voyage  and she has prepared one tank for the complaint fuel.</v>
      </c>
      <c r="BH97" s="245">
        <f>IF(ISNUMBER('IMO 2020_Operator''s Comment'!BH97),'IMO 2020_Operator''s Comment'!BH97,"")</f>
        <v>295</v>
      </c>
      <c r="BI97" s="245" t="str">
        <f>IF(ISTEXT('IMO 2020_Operator''s Comment'!BI97),'IMO 2020_Operator''s Comment'!BI97,"")</f>
        <v>No</v>
      </c>
      <c r="BJ97" s="245">
        <f>IF(ISNUMBER('IMO 2020_Operator''s Comment'!BJ97),'IMO 2020_Operator''s Comment'!BJ97,"")</f>
        <v>216</v>
      </c>
      <c r="BK97" s="245" t="str">
        <f>IF(ISTEXT('IMO 2020_Operator''s Comment'!BK97),'IMO 2020_Operator''s Comment'!BK97,"")</f>
        <v>No</v>
      </c>
      <c r="BL97" s="245">
        <f>IF(ISNUMBER('IMO 2020_Operator''s Comment'!BL97),'IMO 2020_Operator''s Comment'!BL97,"")</f>
        <v>216</v>
      </c>
      <c r="BM97" s="245" t="str">
        <f>IF(ISTEXT('IMO 2020_Operator''s Comment'!BM97),'IMO 2020_Operator''s Comment'!BM97,"")</f>
        <v>No</v>
      </c>
      <c r="BN97" s="245" t="str">
        <f>IF(ISNUMBER('IMO 2020_Operator''s Comment'!BN97),'IMO 2020_Operator''s Comment'!BN97,"")</f>
        <v/>
      </c>
      <c r="BO97" s="245" t="str">
        <f>IF(ISTEXT('IMO 2020_Operator''s Comment'!BO97),'IMO 2020_Operator''s Comment'!BO97,"")</f>
        <v/>
      </c>
      <c r="BP97" s="245" t="str">
        <f>IF(ISNUMBER('IMO 2020_Operator''s Comment'!BP97),'IMO 2020_Operator''s Comment'!BP97,"")</f>
        <v/>
      </c>
      <c r="BQ97" s="245" t="str">
        <f>IF(ISTEXT('IMO 2020_Operator''s Comment'!BQ97),'IMO 2020_Operator''s Comment'!BQ97,"")</f>
        <v/>
      </c>
      <c r="BR97" s="287"/>
      <c r="BS97" s="245" t="str">
        <f>IF(ISNUMBER('IMO 2020_Operator''s Comment'!BS97),'IMO 2020_Operator''s Comment'!BS97,"")</f>
        <v/>
      </c>
      <c r="BT97" s="245" t="str">
        <f>IF(ISTEXT('IMO 2020_Operator''s Comment'!BT97),'IMO 2020_Operator''s Comment'!BT97,"")</f>
        <v>No</v>
      </c>
      <c r="BU97" s="245" t="str">
        <f>IF(ISNUMBER('IMO 2020_Operator''s Comment'!BU97),'IMO 2020_Operator''s Comment'!BU97,"")</f>
        <v/>
      </c>
      <c r="BV97" s="245" t="str">
        <f>IF(ISTEXT('IMO 2020_Operator''s Comment'!BV97),'IMO 2020_Operator''s Comment'!BV97,"")</f>
        <v>No</v>
      </c>
      <c r="BX97" s="245" t="str">
        <f>IF(ISNUMBER('IMO 2020_Operator''s Comment'!BX97),'IMO 2020_Operator''s Comment'!BX97,"")</f>
        <v/>
      </c>
      <c r="BY97" s="245" t="str">
        <f>IF(ISTEXT('IMO 2020_Operator''s Comment'!BY97),'IMO 2020_Operator''s Comment'!BY97,"")</f>
        <v>No</v>
      </c>
      <c r="BZ97" s="245" t="str">
        <f>IF(ISNUMBER('IMO 2020_Operator''s Comment'!BZ97),'IMO 2020_Operator''s Comment'!BZ97,"")</f>
        <v/>
      </c>
      <c r="CA97" s="245" t="str">
        <f>IF(ISTEXT('IMO 2020_Operator''s Comment'!CA97),'IMO 2020_Operator''s Comment'!CA97,"")</f>
        <v>No</v>
      </c>
      <c r="CB97" s="245" t="str">
        <f>IF(ISNUMBER('IMO 2020_Operator''s Comment'!CB97),'IMO 2020_Operator''s Comment'!CB97,"")</f>
        <v/>
      </c>
      <c r="CC97" s="245" t="str">
        <f>IF(ISTEXT('IMO 2020_Operator''s Comment'!CC97),'IMO 2020_Operator''s Comment'!CC97,"")</f>
        <v/>
      </c>
    </row>
    <row r="98" spans="1:81" ht="15.75" hidden="1" thickBot="1" x14ac:dyDescent="0.3">
      <c r="A98" s="247" t="str">
        <f>INDEX('[4]Handy -MR - LR2 Operators'!$H:$H,MATCH(E98,'[4]Handy -MR - LR2 Operators'!$B:$B,0))</f>
        <v>ARA</v>
      </c>
      <c r="B98" s="247" t="s">
        <v>393</v>
      </c>
      <c r="C98" s="98" t="s">
        <v>382</v>
      </c>
      <c r="D98" s="98">
        <v>9389497</v>
      </c>
      <c r="E98" s="308" t="s">
        <v>767</v>
      </c>
      <c r="F98" s="139"/>
      <c r="G98" s="237"/>
      <c r="H98" s="236">
        <v>43779.541666666664</v>
      </c>
      <c r="I98" s="186">
        <v>296</v>
      </c>
      <c r="J98" s="193">
        <v>245</v>
      </c>
      <c r="K98" s="193">
        <f>IFERROR(INDEX(RemainingOnBoard_RAW!X:X,MATCH('IMO _2020_Dont Edit'!D98,RemainingOnBoard_RAW!B:B,0)),"")</f>
        <v>0</v>
      </c>
      <c r="L98" s="193">
        <v>161</v>
      </c>
      <c r="M98" s="236">
        <f>IFERROR(INDEX(RemainingOnBoard_RAW!U:U,MATCH('IMO _2020_Dont Edit'!D98,RemainingOnBoard_RAW!B:B,0))," ")</f>
        <v>43780.208333333336</v>
      </c>
      <c r="N98" s="193">
        <f>IFERROR(INDEX(RemainingOnBoard_RAW!V:V,MATCH('IMO _2020_Dont Edit'!D98,RemainingOnBoard_RAW!B:B,0))," ")</f>
        <v>272.36</v>
      </c>
      <c r="O98" s="193">
        <f>IFERROR(INDEX(RemainingOnBoard_RAW!AK:AK,MATCH('IMO _2020_Dont Edit'!D98,RemainingOnBoard_RAW!B:B,0))," ")</f>
        <v>0</v>
      </c>
      <c r="P98" s="193">
        <f>IFERROR(INDEX(RemainingOnBoard_RAW!AL:AL,MATCH('IMO _2020_Dont Edit'!D98,RemainingOnBoard_RAW!B:B,0))," ")</f>
        <v>0</v>
      </c>
      <c r="Q98" s="193">
        <f>IFERROR(INDEX(RemainingOnBoard_RAW!AM:AM,MATCH('IMO _2020_Dont Edit'!D98,RemainingOnBoard_RAW!B:B,0))," ")</f>
        <v>0.05</v>
      </c>
      <c r="R98" s="194"/>
      <c r="S98" s="195">
        <v>0.45</v>
      </c>
      <c r="T98" s="195">
        <v>0.05</v>
      </c>
      <c r="U98" s="195">
        <v>0.17499999999999999</v>
      </c>
      <c r="V98" s="195">
        <v>0.32500000000000001</v>
      </c>
      <c r="W98" s="194"/>
      <c r="X98" s="196"/>
      <c r="Y98" s="196"/>
      <c r="Z98" s="196"/>
      <c r="AA98" s="196"/>
      <c r="AB98" s="196"/>
      <c r="AC98" s="196"/>
      <c r="AD98" s="196"/>
      <c r="AE98" s="194"/>
      <c r="AF98" s="197">
        <f t="shared" ref="AF98:AF99" si="48">IFERROR(N98/SUM(N98:Q98), "")</f>
        <v>0.99981645314048673</v>
      </c>
      <c r="AG98" s="197">
        <f t="shared" ref="AG98:AG99" si="49">IFERROR(1-AF98,"")</f>
        <v>1.8354685951327276E-4</v>
      </c>
      <c r="AH98" s="197"/>
      <c r="AI98" s="197"/>
      <c r="AJ98" s="196">
        <f t="shared" si="35"/>
        <v>0</v>
      </c>
      <c r="AK98" s="196">
        <f t="shared" si="36"/>
        <v>0</v>
      </c>
      <c r="AL98" s="196">
        <f t="shared" si="37"/>
        <v>0</v>
      </c>
      <c r="AM98" s="196">
        <f t="shared" si="38"/>
        <v>0</v>
      </c>
      <c r="AN98" s="198">
        <v>4</v>
      </c>
      <c r="AO98" s="263" t="s">
        <v>929</v>
      </c>
      <c r="AP98" s="263">
        <v>2</v>
      </c>
      <c r="AQ98" s="263">
        <v>2</v>
      </c>
      <c r="AR98" s="268">
        <v>0.9</v>
      </c>
      <c r="AS98" s="194"/>
      <c r="AT98" s="196">
        <f t="shared" si="39"/>
        <v>0</v>
      </c>
      <c r="AU98" s="196">
        <f t="shared" si="40"/>
        <v>0</v>
      </c>
      <c r="AV98" s="196">
        <f t="shared" si="41"/>
        <v>0</v>
      </c>
      <c r="AW98" s="199" t="s">
        <v>529</v>
      </c>
      <c r="AX98" s="194"/>
      <c r="AY98" s="199" t="str">
        <f t="shared" ref="AY98:AY99" si="50">IFERROR(IF($I98+$K98-AT98&lt;0,"Okay", "High Stock"),"")</f>
        <v>High Stock</v>
      </c>
      <c r="AZ98" s="199" t="str">
        <f t="shared" ref="AZ98:AZ99" si="51">IFERROR(IF($I98+$K98-AU98&lt;0,"Okay", "High Stock"),"")</f>
        <v>High Stock</v>
      </c>
      <c r="BA98" s="199" t="str">
        <f t="shared" ref="BA98:BA99" si="52">IFERROR(IF($I98+$K98-AV98&lt;0,"Okay", "High Stock"),"")</f>
        <v>High Stock</v>
      </c>
      <c r="BB98" s="194"/>
      <c r="BC98" s="191">
        <f t="shared" ref="BC98:BC99" si="53">IF(IFERROR($I98+$K98-AT98,0)&lt;=0,0,IFERROR($I98+$K98-AT98,0))</f>
        <v>296</v>
      </c>
      <c r="BD98" s="191">
        <f t="shared" ref="BD98:BD99" si="54">IF(IFERROR($I98+$K98-AU98,0)&lt;=0,0,IFERROR($I98+$K98-AU98,0))</f>
        <v>296</v>
      </c>
      <c r="BE98" s="191">
        <f t="shared" ref="BE98:BE99" si="55">IF(IFERROR($I98+$K98-AV98,0)&lt;=0, 0,IFERROR($I98+$K98-AV98,0))</f>
        <v>296</v>
      </c>
      <c r="BF98" s="139" t="str">
        <f>IF(ISTEXT('IMO 2020_Operator''s Comment'!BF98),'IMO 2020_Operator''s Comment'!BF98,"")</f>
        <v/>
      </c>
      <c r="BH98" s="245">
        <f>IF(ISNUMBER('IMO 2020_Operator''s Comment'!BH98),'IMO 2020_Operator''s Comment'!BH98,"")</f>
        <v>295</v>
      </c>
      <c r="BI98" s="245" t="str">
        <f>IF(ISTEXT('IMO 2020_Operator''s Comment'!BI98),'IMO 2020_Operator''s Comment'!BI98,"")</f>
        <v>No</v>
      </c>
      <c r="BJ98" s="245">
        <f>IF(ISNUMBER('IMO 2020_Operator''s Comment'!BJ98),'IMO 2020_Operator''s Comment'!BJ98,"")</f>
        <v>295</v>
      </c>
      <c r="BK98" s="245" t="str">
        <f>IF(ISTEXT('IMO 2020_Operator''s Comment'!BK98),'IMO 2020_Operator''s Comment'!BK98,"")</f>
        <v>No</v>
      </c>
      <c r="BL98" s="245">
        <f>IF(ISNUMBER('IMO 2020_Operator''s Comment'!BL98),'IMO 2020_Operator''s Comment'!BL98,"")</f>
        <v>216</v>
      </c>
      <c r="BM98" s="245" t="str">
        <f>IF(ISTEXT('IMO 2020_Operator''s Comment'!BM98),'IMO 2020_Operator''s Comment'!BM98,"")</f>
        <v>No</v>
      </c>
      <c r="BN98" s="245">
        <f>IF(ISNUMBER('IMO 2020_Operator''s Comment'!BN98),'IMO 2020_Operator''s Comment'!BN98,"")</f>
        <v>216</v>
      </c>
      <c r="BO98" s="245" t="str">
        <f>IF(ISTEXT('IMO 2020_Operator''s Comment'!BO98),'IMO 2020_Operator''s Comment'!BO98,"")</f>
        <v>No</v>
      </c>
      <c r="BP98" s="245" t="str">
        <f>IF(ISNUMBER('IMO 2020_Operator''s Comment'!BP98),'IMO 2020_Operator''s Comment'!BP98,"")</f>
        <v/>
      </c>
      <c r="BQ98" s="245" t="str">
        <f>IF(ISTEXT('IMO 2020_Operator''s Comment'!BQ98),'IMO 2020_Operator''s Comment'!BQ98,"")</f>
        <v/>
      </c>
      <c r="BR98" s="138"/>
      <c r="BS98" s="245" t="str">
        <f>IF(ISNUMBER('IMO 2020_Operator''s Comment'!BS98),'IMO 2020_Operator''s Comment'!BS98,"")</f>
        <v/>
      </c>
      <c r="BT98" s="245" t="str">
        <f>IF(ISTEXT('IMO 2020_Operator''s Comment'!BT98),'IMO 2020_Operator''s Comment'!BT98,"")</f>
        <v>No</v>
      </c>
      <c r="BU98" s="245" t="str">
        <f>IF(ISNUMBER('IMO 2020_Operator''s Comment'!BU98),'IMO 2020_Operator''s Comment'!BU98,"")</f>
        <v/>
      </c>
      <c r="BV98" s="245" t="str">
        <f>IF(ISTEXT('IMO 2020_Operator''s Comment'!BV98),'IMO 2020_Operator''s Comment'!BV98,"")</f>
        <v>No</v>
      </c>
      <c r="BX98" s="245" t="str">
        <f>IF(ISNUMBER('IMO 2020_Operator''s Comment'!BX98),'IMO 2020_Operator''s Comment'!BX98,"")</f>
        <v/>
      </c>
      <c r="BY98" s="245" t="str">
        <f>IF(ISTEXT('IMO 2020_Operator''s Comment'!BY98),'IMO 2020_Operator''s Comment'!BY98,"")</f>
        <v>No</v>
      </c>
      <c r="BZ98" s="245" t="str">
        <f>IF(ISNUMBER('IMO 2020_Operator''s Comment'!BZ98),'IMO 2020_Operator''s Comment'!BZ98,"")</f>
        <v/>
      </c>
      <c r="CA98" s="245" t="str">
        <f>IF(ISTEXT('IMO 2020_Operator''s Comment'!CA98),'IMO 2020_Operator''s Comment'!CA98,"")</f>
        <v>No</v>
      </c>
      <c r="CB98" s="245" t="str">
        <f>IF(ISNUMBER('IMO 2020_Operator''s Comment'!CB98),'IMO 2020_Operator''s Comment'!CB98,"")</f>
        <v/>
      </c>
      <c r="CC98" s="245" t="str">
        <f>IF(ISTEXT('IMO 2020_Operator''s Comment'!CC98),'IMO 2020_Operator''s Comment'!CC98,"")</f>
        <v/>
      </c>
    </row>
    <row r="99" spans="1:81" ht="15.75" hidden="1" thickBot="1" x14ac:dyDescent="0.3">
      <c r="A99" s="247" t="str">
        <f>INDEX('[4]Handy -MR - LR2 Operators'!$H:$H,MATCH(E99,'[4]Handy -MR - LR2 Operators'!$B:$B,0))</f>
        <v>SJB</v>
      </c>
      <c r="B99" s="247" t="s">
        <v>393</v>
      </c>
      <c r="C99" s="98" t="s">
        <v>382</v>
      </c>
      <c r="D99" s="98">
        <v>9389502</v>
      </c>
      <c r="E99" s="308" t="s">
        <v>768</v>
      </c>
      <c r="F99" s="139"/>
      <c r="G99" s="237"/>
      <c r="H99" s="236"/>
      <c r="I99" s="186"/>
      <c r="J99" s="193">
        <f>IFERROR(INDEX(RemainingOnBoard_RAW!W:W,MATCH('IMO _2020_Dont Edit'!D99,RemainingOnBoard_RAW!B:B,0)),"")</f>
        <v>0</v>
      </c>
      <c r="K99" s="193">
        <f>IFERROR(INDEX(RemainingOnBoard_RAW!X:X,MATCH('IMO _2020_Dont Edit'!D99,RemainingOnBoard_RAW!B:B,0)),"")</f>
        <v>0</v>
      </c>
      <c r="L99" s="193">
        <v>106</v>
      </c>
      <c r="M99" s="236">
        <f>IFERROR(INDEX(RemainingOnBoard_RAW!U:U,MATCH('IMO _2020_Dont Edit'!D99,RemainingOnBoard_RAW!B:B,0))," ")</f>
        <v>0</v>
      </c>
      <c r="N99" s="193">
        <f>IFERROR(INDEX(RemainingOnBoard_RAW!V:V,MATCH('IMO _2020_Dont Edit'!D99,RemainingOnBoard_RAW!B:B,0))," ")</f>
        <v>0</v>
      </c>
      <c r="O99" s="193">
        <f>IFERROR(INDEX(RemainingOnBoard_RAW!AK:AK,MATCH('IMO _2020_Dont Edit'!D99,RemainingOnBoard_RAW!B:B,0))," ")</f>
        <v>0</v>
      </c>
      <c r="P99" s="193">
        <f>IFERROR(INDEX(RemainingOnBoard_RAW!AL:AL,MATCH('IMO _2020_Dont Edit'!D99,RemainingOnBoard_RAW!B:B,0))," ")</f>
        <v>0</v>
      </c>
      <c r="Q99" s="193">
        <f>IFERROR(INDEX(RemainingOnBoard_RAW!AM:AM,MATCH('IMO _2020_Dont Edit'!D99,RemainingOnBoard_RAW!B:B,0))," ")</f>
        <v>0</v>
      </c>
      <c r="R99" s="194"/>
      <c r="S99" s="195">
        <v>0.45</v>
      </c>
      <c r="T99" s="195">
        <v>0.05</v>
      </c>
      <c r="U99" s="195">
        <v>0.17499999999999999</v>
      </c>
      <c r="V99" s="195">
        <v>0.32500000000000001</v>
      </c>
      <c r="W99" s="194"/>
      <c r="X99" s="196"/>
      <c r="Y99" s="196"/>
      <c r="Z99" s="196"/>
      <c r="AA99" s="196"/>
      <c r="AB99" s="196"/>
      <c r="AC99" s="196"/>
      <c r="AD99" s="196"/>
      <c r="AE99" s="194"/>
      <c r="AF99" s="197" t="str">
        <f t="shared" si="48"/>
        <v/>
      </c>
      <c r="AG99" s="197" t="str">
        <f t="shared" si="49"/>
        <v/>
      </c>
      <c r="AH99" s="197"/>
      <c r="AI99" s="197"/>
      <c r="AJ99" s="196">
        <f t="shared" si="35"/>
        <v>0</v>
      </c>
      <c r="AK99" s="196">
        <f t="shared" si="36"/>
        <v>0</v>
      </c>
      <c r="AL99" s="196">
        <f t="shared" si="37"/>
        <v>0</v>
      </c>
      <c r="AM99" s="196">
        <f t="shared" si="38"/>
        <v>0</v>
      </c>
      <c r="AN99" s="198">
        <v>4</v>
      </c>
      <c r="AO99" s="263" t="s">
        <v>929</v>
      </c>
      <c r="AP99" s="263">
        <v>2</v>
      </c>
      <c r="AQ99" s="263">
        <v>2</v>
      </c>
      <c r="AR99" s="268">
        <v>0.9</v>
      </c>
      <c r="AS99" s="194"/>
      <c r="AT99" s="196">
        <f t="shared" si="39"/>
        <v>0</v>
      </c>
      <c r="AU99" s="196">
        <f t="shared" si="40"/>
        <v>0</v>
      </c>
      <c r="AV99" s="196">
        <f t="shared" si="41"/>
        <v>0</v>
      </c>
      <c r="AW99" s="199" t="s">
        <v>529</v>
      </c>
      <c r="AX99" s="194"/>
      <c r="AY99" s="199" t="str">
        <f t="shared" si="50"/>
        <v>High Stock</v>
      </c>
      <c r="AZ99" s="199" t="str">
        <f t="shared" si="51"/>
        <v>High Stock</v>
      </c>
      <c r="BA99" s="199" t="str">
        <f t="shared" si="52"/>
        <v>High Stock</v>
      </c>
      <c r="BB99" s="194"/>
      <c r="BC99" s="191">
        <f t="shared" si="53"/>
        <v>0</v>
      </c>
      <c r="BD99" s="191">
        <f t="shared" si="54"/>
        <v>0</v>
      </c>
      <c r="BE99" s="191">
        <f t="shared" si="55"/>
        <v>0</v>
      </c>
      <c r="BF99" s="139" t="str">
        <f>IF(ISTEXT('IMO 2020_Operator''s Comment'!BF99),'IMO 2020_Operator''s Comment'!BF99,"")</f>
        <v/>
      </c>
      <c r="BH99" s="245">
        <f>IF(ISNUMBER('IMO 2020_Operator''s Comment'!BH99),'IMO 2020_Operator''s Comment'!BH99,"")</f>
        <v>295</v>
      </c>
      <c r="BI99" s="245" t="str">
        <f>IF(ISTEXT('IMO 2020_Operator''s Comment'!BI99),'IMO 2020_Operator''s Comment'!BI99,"")</f>
        <v>No</v>
      </c>
      <c r="BJ99" s="245">
        <f>IF(ISNUMBER('IMO 2020_Operator''s Comment'!BJ99),'IMO 2020_Operator''s Comment'!BJ99,"")</f>
        <v>295</v>
      </c>
      <c r="BK99" s="245" t="str">
        <f>IF(ISTEXT('IMO 2020_Operator''s Comment'!BK99),'IMO 2020_Operator''s Comment'!BK99,"")</f>
        <v>No</v>
      </c>
      <c r="BL99" s="245">
        <f>IF(ISNUMBER('IMO 2020_Operator''s Comment'!BL99),'IMO 2020_Operator''s Comment'!BL99,"")</f>
        <v>216</v>
      </c>
      <c r="BM99" s="245" t="str">
        <f>IF(ISTEXT('IMO 2020_Operator''s Comment'!BM99),'IMO 2020_Operator''s Comment'!BM99,"")</f>
        <v>No</v>
      </c>
      <c r="BN99" s="245">
        <f>IF(ISNUMBER('IMO 2020_Operator''s Comment'!BN99),'IMO 2020_Operator''s Comment'!BN99,"")</f>
        <v>216</v>
      </c>
      <c r="BO99" s="245" t="str">
        <f>IF(ISTEXT('IMO 2020_Operator''s Comment'!BO99),'IMO 2020_Operator''s Comment'!BO99,"")</f>
        <v>No</v>
      </c>
      <c r="BP99" s="245" t="str">
        <f>IF(ISNUMBER('IMO 2020_Operator''s Comment'!BP99),'IMO 2020_Operator''s Comment'!BP99,"")</f>
        <v/>
      </c>
      <c r="BQ99" s="245" t="str">
        <f>IF(ISTEXT('IMO 2020_Operator''s Comment'!BQ99),'IMO 2020_Operator''s Comment'!BQ99,"")</f>
        <v/>
      </c>
      <c r="BR99" s="138"/>
      <c r="BS99" s="245" t="str">
        <f>IF(ISNUMBER('IMO 2020_Operator''s Comment'!BS99),'IMO 2020_Operator''s Comment'!BS99,"")</f>
        <v/>
      </c>
      <c r="BT99" s="245" t="str">
        <f>IF(ISTEXT('IMO 2020_Operator''s Comment'!BT99),'IMO 2020_Operator''s Comment'!BT99,"")</f>
        <v>No</v>
      </c>
      <c r="BU99" s="245" t="str">
        <f>IF(ISNUMBER('IMO 2020_Operator''s Comment'!BU99),'IMO 2020_Operator''s Comment'!BU99,"")</f>
        <v/>
      </c>
      <c r="BV99" s="245" t="str">
        <f>IF(ISTEXT('IMO 2020_Operator''s Comment'!BV99),'IMO 2020_Operator''s Comment'!BV99,"")</f>
        <v>No</v>
      </c>
      <c r="BX99" s="245" t="str">
        <f>IF(ISNUMBER('IMO 2020_Operator''s Comment'!BX99),'IMO 2020_Operator''s Comment'!BX99,"")</f>
        <v/>
      </c>
      <c r="BY99" s="245" t="str">
        <f>IF(ISTEXT('IMO 2020_Operator''s Comment'!BY99),'IMO 2020_Operator''s Comment'!BY99,"")</f>
        <v>No</v>
      </c>
      <c r="BZ99" s="245" t="str">
        <f>IF(ISNUMBER('IMO 2020_Operator''s Comment'!BZ99),'IMO 2020_Operator''s Comment'!BZ99,"")</f>
        <v/>
      </c>
      <c r="CA99" s="245" t="str">
        <f>IF(ISTEXT('IMO 2020_Operator''s Comment'!CA99),'IMO 2020_Operator''s Comment'!CA99,"")</f>
        <v>No</v>
      </c>
      <c r="CB99" s="245" t="str">
        <f>IF(ISNUMBER('IMO 2020_Operator''s Comment'!CB99),'IMO 2020_Operator''s Comment'!CB99,"")</f>
        <v/>
      </c>
      <c r="CC99" s="245" t="str">
        <f>IF(ISTEXT('IMO 2020_Operator''s Comment'!CC99),'IMO 2020_Operator''s Comment'!CC99,"")</f>
        <v/>
      </c>
    </row>
    <row r="100" spans="1:81" ht="15.75" hidden="1" thickBot="1" x14ac:dyDescent="0.3">
      <c r="A100" s="247" t="str">
        <f>INDEX('[4]Handy -MR - LR2 Operators'!$H:$H,MATCH(E100,'[4]Handy -MR - LR2 Operators'!$B:$B,0))</f>
        <v>SJB</v>
      </c>
      <c r="B100" s="247" t="s">
        <v>393</v>
      </c>
      <c r="C100" s="98" t="s">
        <v>382</v>
      </c>
      <c r="D100" s="98">
        <v>9389514</v>
      </c>
      <c r="E100" s="308" t="s">
        <v>1047</v>
      </c>
      <c r="F100" s="139"/>
      <c r="G100" s="237"/>
      <c r="H100" s="236">
        <v>43772.541666666664</v>
      </c>
      <c r="I100" s="186">
        <v>324</v>
      </c>
      <c r="J100" s="193"/>
      <c r="K100" s="193"/>
      <c r="L100" s="193">
        <v>105</v>
      </c>
      <c r="M100" s="236">
        <f>IFERROR(INDEX(RemainingOnBoard_RAW!U:U,MATCH('IMO _2020_Dont Edit'!D100,RemainingOnBoard_RAW!B:B,0))," ")</f>
        <v>0</v>
      </c>
      <c r="N100" s="193">
        <f>IFERROR(INDEX(RemainingOnBoard_RAW!V:V,MATCH('IMO _2020_Dont Edit'!D100,RemainingOnBoard_RAW!B:B,0))," ")</f>
        <v>0</v>
      </c>
      <c r="O100" s="193"/>
      <c r="P100" s="193"/>
      <c r="Q100" s="193"/>
      <c r="R100" s="194"/>
      <c r="S100" s="195">
        <v>0.45</v>
      </c>
      <c r="T100" s="195">
        <v>0.05</v>
      </c>
      <c r="U100" s="195">
        <v>0.17499999999999999</v>
      </c>
      <c r="V100" s="195">
        <v>0.32500000000000001</v>
      </c>
      <c r="W100" s="194"/>
      <c r="X100" s="196"/>
      <c r="Y100" s="196"/>
      <c r="Z100" s="196"/>
      <c r="AA100" s="196"/>
      <c r="AB100" s="196"/>
      <c r="AC100" s="196"/>
      <c r="AD100" s="196"/>
      <c r="AE100" s="194"/>
      <c r="AF100" s="197"/>
      <c r="AG100" s="197"/>
      <c r="AH100" s="197"/>
      <c r="AI100" s="197"/>
      <c r="AJ100" s="196"/>
      <c r="AK100" s="196"/>
      <c r="AL100" s="196"/>
      <c r="AM100" s="196"/>
      <c r="AN100" s="198">
        <v>4</v>
      </c>
      <c r="AO100" s="263" t="s">
        <v>929</v>
      </c>
      <c r="AP100" s="263">
        <v>2</v>
      </c>
      <c r="AQ100" s="263">
        <v>2</v>
      </c>
      <c r="AR100" s="268">
        <v>0.9</v>
      </c>
      <c r="AS100" s="194"/>
      <c r="AT100" s="196"/>
      <c r="AU100" s="196"/>
      <c r="AV100" s="196"/>
      <c r="AW100" s="199"/>
      <c r="AX100" s="194"/>
      <c r="AY100" s="199"/>
      <c r="AZ100" s="199"/>
      <c r="BA100" s="199"/>
      <c r="BB100" s="194"/>
      <c r="BC100" s="191"/>
      <c r="BD100" s="191"/>
      <c r="BE100" s="191"/>
      <c r="BF100" s="139"/>
      <c r="BH100" s="245"/>
      <c r="BI100" s="245"/>
      <c r="BJ100" s="245"/>
      <c r="BK100" s="245"/>
      <c r="BL100" s="245"/>
      <c r="BM100" s="245"/>
      <c r="BN100" s="245"/>
      <c r="BO100" s="245"/>
      <c r="BP100" s="245"/>
      <c r="BQ100" s="245"/>
      <c r="BR100" s="138"/>
      <c r="BS100" s="245"/>
      <c r="BT100" s="245"/>
      <c r="BU100" s="245"/>
      <c r="BV100" s="245"/>
      <c r="BX100" s="245"/>
      <c r="BY100" s="245"/>
      <c r="BZ100" s="245"/>
      <c r="CA100" s="245"/>
      <c r="CB100" s="245"/>
      <c r="CC100" s="245"/>
    </row>
    <row r="101" spans="1:81" ht="15.75" hidden="1" thickBot="1" x14ac:dyDescent="0.3">
      <c r="A101" s="247"/>
      <c r="B101" s="247" t="s">
        <v>393</v>
      </c>
      <c r="C101" s="98" t="s">
        <v>382</v>
      </c>
      <c r="D101" s="98"/>
      <c r="E101" s="308" t="s">
        <v>1043</v>
      </c>
      <c r="F101" s="139"/>
      <c r="G101" s="237"/>
      <c r="H101" s="236"/>
      <c r="I101" s="186"/>
      <c r="J101" s="193"/>
      <c r="K101" s="193"/>
      <c r="L101" s="193"/>
      <c r="M101" s="236" t="str">
        <f>IFERROR(INDEX(RemainingOnBoard_RAW!U:U,MATCH('IMO _2020_Dont Edit'!D101,RemainingOnBoard_RAW!B:B,0))," ")</f>
        <v xml:space="preserve"> </v>
      </c>
      <c r="N101" s="193" t="str">
        <f>IFERROR(INDEX(RemainingOnBoard_RAW!V:V,MATCH('IMO _2020_Dont Edit'!D101,RemainingOnBoard_RAW!B:B,0))," ")</f>
        <v xml:space="preserve"> </v>
      </c>
      <c r="O101" s="193"/>
      <c r="P101" s="193"/>
      <c r="Q101" s="193"/>
      <c r="R101" s="194"/>
      <c r="S101" s="195">
        <v>0.45</v>
      </c>
      <c r="T101" s="195">
        <v>0.05</v>
      </c>
      <c r="U101" s="195">
        <v>0.17499999999999999</v>
      </c>
      <c r="V101" s="195">
        <v>0.32500000000000001</v>
      </c>
      <c r="W101" s="194"/>
      <c r="X101" s="196"/>
      <c r="Y101" s="196"/>
      <c r="Z101" s="196"/>
      <c r="AA101" s="196"/>
      <c r="AB101" s="196"/>
      <c r="AC101" s="196"/>
      <c r="AD101" s="196"/>
      <c r="AE101" s="194"/>
      <c r="AF101" s="197"/>
      <c r="AG101" s="197"/>
      <c r="AH101" s="197"/>
      <c r="AI101" s="197"/>
      <c r="AJ101" s="196"/>
      <c r="AK101" s="196"/>
      <c r="AL101" s="196"/>
      <c r="AM101" s="196"/>
      <c r="AN101" s="198">
        <v>4</v>
      </c>
      <c r="AO101" s="263" t="s">
        <v>929</v>
      </c>
      <c r="AP101" s="263">
        <v>2</v>
      </c>
      <c r="AQ101" s="263">
        <v>2</v>
      </c>
      <c r="AR101" s="268">
        <v>0.9</v>
      </c>
      <c r="AS101" s="194"/>
      <c r="AT101" s="196"/>
      <c r="AU101" s="196"/>
      <c r="AV101" s="196"/>
      <c r="AW101" s="199"/>
      <c r="AX101" s="194"/>
      <c r="AY101" s="199"/>
      <c r="AZ101" s="199"/>
      <c r="BA101" s="199"/>
      <c r="BB101" s="194"/>
      <c r="BC101" s="191"/>
      <c r="BD101" s="191"/>
      <c r="BE101" s="191"/>
      <c r="BF101" s="139"/>
      <c r="BH101" s="245"/>
      <c r="BI101" s="245"/>
      <c r="BJ101" s="245"/>
      <c r="BK101" s="245"/>
      <c r="BL101" s="245"/>
      <c r="BM101" s="245"/>
      <c r="BN101" s="245"/>
      <c r="BO101" s="245"/>
      <c r="BP101" s="245"/>
      <c r="BQ101" s="245"/>
      <c r="BR101" s="138"/>
      <c r="BS101" s="245"/>
      <c r="BT101" s="245"/>
      <c r="BU101" s="245"/>
      <c r="BV101" s="245"/>
      <c r="BX101" s="245"/>
      <c r="BY101" s="245"/>
      <c r="BZ101" s="245"/>
      <c r="CA101" s="245"/>
      <c r="CB101" s="245"/>
      <c r="CC101" s="245"/>
    </row>
    <row r="102" spans="1:81" ht="15.75" hidden="1" thickBot="1" x14ac:dyDescent="0.3">
      <c r="A102" s="247" t="str">
        <f>INDEX('[4]Handy -MR - LR2 Operators'!$H:$H,MATCH(E102,'[4]Handy -MR - LR2 Operators'!$B:$B,0))</f>
        <v>SJB</v>
      </c>
      <c r="B102" s="247" t="s">
        <v>393</v>
      </c>
      <c r="C102" s="98" t="s">
        <v>382</v>
      </c>
      <c r="D102" s="98">
        <v>9399349</v>
      </c>
      <c r="E102" s="308" t="s">
        <v>1044</v>
      </c>
      <c r="F102" s="139"/>
      <c r="G102" s="237"/>
      <c r="H102" s="236">
        <v>43773</v>
      </c>
      <c r="I102" s="186">
        <v>86</v>
      </c>
      <c r="J102" s="193"/>
      <c r="K102" s="193"/>
      <c r="L102" s="193">
        <v>180</v>
      </c>
      <c r="M102" s="236">
        <f>IFERROR(INDEX(RemainingOnBoard_RAW!U:U,MATCH('IMO _2020_Dont Edit'!D102,RemainingOnBoard_RAW!B:B,0))," ")</f>
        <v>0</v>
      </c>
      <c r="N102" s="193">
        <f>IFERROR(INDEX(RemainingOnBoard_RAW!V:V,MATCH('IMO _2020_Dont Edit'!D102,RemainingOnBoard_RAW!B:B,0))," ")</f>
        <v>0</v>
      </c>
      <c r="O102" s="193"/>
      <c r="P102" s="193"/>
      <c r="Q102" s="193"/>
      <c r="R102" s="194"/>
      <c r="S102" s="195">
        <v>0.45</v>
      </c>
      <c r="T102" s="195">
        <v>0.05</v>
      </c>
      <c r="U102" s="195">
        <v>0.17499999999999999</v>
      </c>
      <c r="V102" s="195">
        <v>0.32500000000000001</v>
      </c>
      <c r="W102" s="194"/>
      <c r="X102" s="196"/>
      <c r="Y102" s="196"/>
      <c r="Z102" s="196"/>
      <c r="AA102" s="196"/>
      <c r="AB102" s="196"/>
      <c r="AC102" s="196"/>
      <c r="AD102" s="196"/>
      <c r="AE102" s="194"/>
      <c r="AF102" s="197"/>
      <c r="AG102" s="197"/>
      <c r="AH102" s="197"/>
      <c r="AI102" s="197"/>
      <c r="AJ102" s="196"/>
      <c r="AK102" s="196"/>
      <c r="AL102" s="196"/>
      <c r="AM102" s="196"/>
      <c r="AN102" s="198">
        <v>4</v>
      </c>
      <c r="AO102" s="263" t="s">
        <v>929</v>
      </c>
      <c r="AP102" s="263">
        <v>2</v>
      </c>
      <c r="AQ102" s="263">
        <v>2</v>
      </c>
      <c r="AR102" s="268">
        <v>0.9</v>
      </c>
      <c r="AS102" s="194"/>
      <c r="AT102" s="196"/>
      <c r="AU102" s="196"/>
      <c r="AV102" s="196"/>
      <c r="AW102" s="199"/>
      <c r="AX102" s="194"/>
      <c r="AY102" s="199"/>
      <c r="AZ102" s="199"/>
      <c r="BA102" s="199"/>
      <c r="BB102" s="194"/>
      <c r="BC102" s="191"/>
      <c r="BD102" s="191"/>
      <c r="BE102" s="191"/>
      <c r="BF102" s="139"/>
      <c r="BH102" s="245"/>
      <c r="BI102" s="245"/>
      <c r="BJ102" s="245"/>
      <c r="BK102" s="245"/>
      <c r="BL102" s="245"/>
      <c r="BM102" s="245"/>
      <c r="BN102" s="245"/>
      <c r="BO102" s="245"/>
      <c r="BP102" s="245"/>
      <c r="BQ102" s="245"/>
      <c r="BR102" s="138"/>
      <c r="BS102" s="245"/>
      <c r="BT102" s="245"/>
      <c r="BU102" s="245"/>
      <c r="BV102" s="245"/>
      <c r="BX102" s="245"/>
      <c r="BY102" s="245"/>
      <c r="BZ102" s="245"/>
      <c r="CA102" s="245"/>
      <c r="CB102" s="245"/>
      <c r="CC102" s="245"/>
    </row>
    <row r="103" spans="1:81" ht="15.75" hidden="1" thickBot="1" x14ac:dyDescent="0.3">
      <c r="A103" s="247"/>
      <c r="B103" s="247" t="s">
        <v>393</v>
      </c>
      <c r="C103" s="98" t="s">
        <v>382</v>
      </c>
      <c r="D103" s="98"/>
      <c r="E103" s="308" t="s">
        <v>1045</v>
      </c>
      <c r="F103" s="139"/>
      <c r="G103" s="237"/>
      <c r="H103" s="236"/>
      <c r="I103" s="186"/>
      <c r="J103" s="193"/>
      <c r="K103" s="193"/>
      <c r="L103" s="193"/>
      <c r="M103" s="236" t="str">
        <f>IFERROR(INDEX(RemainingOnBoard_RAW!U:U,MATCH('IMO _2020_Dont Edit'!D103,RemainingOnBoard_RAW!B:B,0))," ")</f>
        <v xml:space="preserve"> </v>
      </c>
      <c r="N103" s="193" t="str">
        <f>IFERROR(INDEX(RemainingOnBoard_RAW!V:V,MATCH('IMO _2020_Dont Edit'!D103,RemainingOnBoard_RAW!B:B,0))," ")</f>
        <v xml:space="preserve"> </v>
      </c>
      <c r="O103" s="193"/>
      <c r="P103" s="193"/>
      <c r="Q103" s="193"/>
      <c r="R103" s="194"/>
      <c r="S103" s="195">
        <v>0.45</v>
      </c>
      <c r="T103" s="195">
        <v>0.05</v>
      </c>
      <c r="U103" s="195">
        <v>0.17499999999999999</v>
      </c>
      <c r="V103" s="195">
        <v>0.32500000000000001</v>
      </c>
      <c r="W103" s="194"/>
      <c r="X103" s="196"/>
      <c r="Y103" s="196"/>
      <c r="Z103" s="196"/>
      <c r="AA103" s="196"/>
      <c r="AB103" s="196"/>
      <c r="AC103" s="196"/>
      <c r="AD103" s="196"/>
      <c r="AE103" s="194"/>
      <c r="AF103" s="197"/>
      <c r="AG103" s="197"/>
      <c r="AH103" s="197"/>
      <c r="AI103" s="197"/>
      <c r="AJ103" s="196"/>
      <c r="AK103" s="196"/>
      <c r="AL103" s="196"/>
      <c r="AM103" s="196"/>
      <c r="AN103" s="198">
        <v>4</v>
      </c>
      <c r="AO103" s="263" t="s">
        <v>929</v>
      </c>
      <c r="AP103" s="263">
        <v>2</v>
      </c>
      <c r="AQ103" s="263">
        <v>2</v>
      </c>
      <c r="AR103" s="268">
        <v>0.9</v>
      </c>
      <c r="AS103" s="194"/>
      <c r="AT103" s="196"/>
      <c r="AU103" s="196"/>
      <c r="AV103" s="196"/>
      <c r="AW103" s="199"/>
      <c r="AX103" s="194"/>
      <c r="AY103" s="199"/>
      <c r="AZ103" s="199"/>
      <c r="BA103" s="199"/>
      <c r="BB103" s="194"/>
      <c r="BC103" s="191"/>
      <c r="BD103" s="191"/>
      <c r="BE103" s="191"/>
      <c r="BF103" s="139"/>
      <c r="BH103" s="245"/>
      <c r="BI103" s="245"/>
      <c r="BJ103" s="245"/>
      <c r="BK103" s="245"/>
      <c r="BL103" s="245"/>
      <c r="BM103" s="245"/>
      <c r="BN103" s="245"/>
      <c r="BO103" s="245"/>
      <c r="BP103" s="245"/>
      <c r="BQ103" s="245"/>
      <c r="BR103" s="138"/>
      <c r="BS103" s="245"/>
      <c r="BT103" s="245"/>
      <c r="BU103" s="245"/>
      <c r="BV103" s="245"/>
      <c r="BX103" s="245"/>
      <c r="BY103" s="245"/>
      <c r="BZ103" s="245"/>
      <c r="CA103" s="245"/>
      <c r="CB103" s="245"/>
      <c r="CC103" s="245"/>
    </row>
    <row r="104" spans="1:81" ht="15.75" hidden="1" thickBot="1" x14ac:dyDescent="0.3">
      <c r="A104" s="247" t="str">
        <f>INDEX('[4]Handy -MR - LR2 Operators'!$H:$H,MATCH(E104,'[4]Handy -MR - LR2 Operators'!$B:$B,0))</f>
        <v>SJB</v>
      </c>
      <c r="B104" s="247" t="s">
        <v>393</v>
      </c>
      <c r="C104" s="98" t="s">
        <v>382</v>
      </c>
      <c r="D104" s="98">
        <v>9399363</v>
      </c>
      <c r="E104" s="308" t="s">
        <v>1046</v>
      </c>
      <c r="F104" s="139"/>
      <c r="G104" s="237"/>
      <c r="H104" s="236"/>
      <c r="I104" s="186"/>
      <c r="J104" s="193"/>
      <c r="K104" s="193"/>
      <c r="L104" s="193"/>
      <c r="M104" s="236">
        <f>IFERROR(INDEX(RemainingOnBoard_RAW!U:U,MATCH('IMO _2020_Dont Edit'!D104,RemainingOnBoard_RAW!B:B,0))," ")</f>
        <v>0</v>
      </c>
      <c r="N104" s="193">
        <f>IFERROR(INDEX(RemainingOnBoard_RAW!V:V,MATCH('IMO _2020_Dont Edit'!D104,RemainingOnBoard_RAW!B:B,0))," ")</f>
        <v>0</v>
      </c>
      <c r="O104" s="193"/>
      <c r="P104" s="193"/>
      <c r="Q104" s="193"/>
      <c r="R104" s="194"/>
      <c r="S104" s="195">
        <v>0.45</v>
      </c>
      <c r="T104" s="195">
        <v>0.05</v>
      </c>
      <c r="U104" s="195">
        <v>0.17499999999999999</v>
      </c>
      <c r="V104" s="195">
        <v>0.32500000000000001</v>
      </c>
      <c r="W104" s="194"/>
      <c r="X104" s="196"/>
      <c r="Y104" s="196"/>
      <c r="Z104" s="196"/>
      <c r="AA104" s="196"/>
      <c r="AB104" s="196"/>
      <c r="AC104" s="196"/>
      <c r="AD104" s="196"/>
      <c r="AE104" s="194"/>
      <c r="AF104" s="197"/>
      <c r="AG104" s="197"/>
      <c r="AH104" s="197"/>
      <c r="AI104" s="197"/>
      <c r="AJ104" s="196"/>
      <c r="AK104" s="196"/>
      <c r="AL104" s="196"/>
      <c r="AM104" s="196"/>
      <c r="AN104" s="198">
        <v>4</v>
      </c>
      <c r="AO104" s="263" t="s">
        <v>929</v>
      </c>
      <c r="AP104" s="263">
        <v>2</v>
      </c>
      <c r="AQ104" s="263">
        <v>2</v>
      </c>
      <c r="AR104" s="268">
        <v>0.9</v>
      </c>
      <c r="AS104" s="194"/>
      <c r="AT104" s="196"/>
      <c r="AU104" s="196"/>
      <c r="AV104" s="196"/>
      <c r="AW104" s="199"/>
      <c r="AX104" s="194"/>
      <c r="AY104" s="199"/>
      <c r="AZ104" s="199"/>
      <c r="BA104" s="199"/>
      <c r="BB104" s="194"/>
      <c r="BC104" s="191"/>
      <c r="BD104" s="191"/>
      <c r="BE104" s="191"/>
      <c r="BF104" s="139"/>
      <c r="BH104" s="245"/>
      <c r="BI104" s="245"/>
      <c r="BJ104" s="245"/>
      <c r="BK104" s="245"/>
      <c r="BL104" s="245"/>
      <c r="BM104" s="245"/>
      <c r="BN104" s="245"/>
      <c r="BO104" s="245"/>
      <c r="BP104" s="245"/>
      <c r="BQ104" s="245"/>
      <c r="BR104" s="138"/>
      <c r="BS104" s="245"/>
      <c r="BT104" s="245"/>
      <c r="BU104" s="245"/>
      <c r="BV104" s="245"/>
      <c r="BX104" s="245"/>
      <c r="BY104" s="245"/>
      <c r="BZ104" s="245"/>
      <c r="CA104" s="245"/>
      <c r="CB104" s="245"/>
      <c r="CC104" s="245"/>
    </row>
    <row r="105" spans="1:81" s="202" customFormat="1" ht="15.75" hidden="1" thickBot="1" x14ac:dyDescent="0.3">
      <c r="A105" s="248" t="str">
        <f>INDEX('[4]Handy -MR - LR2 Operators'!$H:$H,MATCH(E105,'[4]Handy -MR - LR2 Operators'!$B:$B,0))</f>
        <v>ARA</v>
      </c>
      <c r="B105" s="248" t="s">
        <v>429</v>
      </c>
      <c r="C105" s="137" t="s">
        <v>399</v>
      </c>
      <c r="D105" s="137">
        <v>9259886</v>
      </c>
      <c r="E105" s="140" t="s">
        <v>193</v>
      </c>
      <c r="F105" s="140"/>
      <c r="G105" s="238"/>
      <c r="H105" s="236">
        <v>43781.166666666664</v>
      </c>
      <c r="I105" s="186">
        <f>IFERROR(INDEX(RemainingOnBoard_RAW!V:V,MATCH('IMO _2020_Dont Edit'!D105,RemainingOnBoard_RAW!B:B,0))," ")</f>
        <v>138.1</v>
      </c>
      <c r="J105" s="201">
        <f>IFERROR(INDEX(RemainingOnBoard_RAW!W:W,MATCH('IMO _2020_Dont Edit'!D105,RemainingOnBoard_RAW!B:B,0)),"")</f>
        <v>0</v>
      </c>
      <c r="K105" s="201">
        <f>IFERROR(INDEX(RemainingOnBoard_RAW!X:X,MATCH('IMO _2020_Dont Edit'!D105,RemainingOnBoard_RAW!B:B,0)),"")</f>
        <v>0</v>
      </c>
      <c r="L105" s="201">
        <f>IFERROR(INDEX(RemainingOnBoard_RAW!Y:Y,MATCH('IMO _2020_Dont Edit'!D105,RemainingOnBoard_RAW!B:B,0)),"")</f>
        <v>173.5</v>
      </c>
      <c r="M105" s="201"/>
      <c r="N105" s="201">
        <f>IFERROR(INDEX(RemainingOnBoard_RAW!AJ:AJ,MATCH('IMO _2020_Dont Edit'!D105,RemainingOnBoard_RAW!B:B,0))," ")</f>
        <v>4279.1499999999996</v>
      </c>
      <c r="O105" s="201">
        <f>IFERROR(INDEX(RemainingOnBoard_RAW!AK:AK,MATCH('IMO _2020_Dont Edit'!D105,RemainingOnBoard_RAW!B:B,0))," ")</f>
        <v>0</v>
      </c>
      <c r="P105" s="201">
        <f>IFERROR(INDEX(RemainingOnBoard_RAW!AL:AL,MATCH('IMO _2020_Dont Edit'!D105,RemainingOnBoard_RAW!B:B,0))," ")</f>
        <v>0</v>
      </c>
      <c r="Q105" s="201">
        <f>IFERROR(INDEX(RemainingOnBoard_RAW!AM:AM,MATCH('IMO _2020_Dont Edit'!D105,RemainingOnBoard_RAW!B:B,0))," ")</f>
        <v>439.7</v>
      </c>
      <c r="S105" s="203">
        <v>0.45</v>
      </c>
      <c r="T105" s="203">
        <v>0.05</v>
      </c>
      <c r="U105" s="203">
        <v>0.17499999999999999</v>
      </c>
      <c r="V105" s="203">
        <v>0.32500000000000001</v>
      </c>
      <c r="X105" s="204">
        <f>INDEX(MR!T:T,MATCH('IMO _2020_Dont Edit'!E105,MR!C:C,0))</f>
        <v>4.0360139495254099</v>
      </c>
      <c r="Y105" s="204">
        <f>INDEX(MR!U:U,MATCH('IMO _2020_Dont Edit'!E105,MR!C:C,0))</f>
        <v>21.57363894952541</v>
      </c>
      <c r="Z105" s="204">
        <f>INDEX(MR!V:V,MATCH('IMO _2020_Dont Edit'!E105,MR!C:C,0))</f>
        <v>30.72476140517141</v>
      </c>
      <c r="AA105" s="204">
        <f>INDEX(MR!W:W,MATCH('IMO _2020_Dont Edit'!E105,MR!C:C,0))</f>
        <v>32.250599156668663</v>
      </c>
      <c r="AB105" s="204">
        <f t="shared" si="31"/>
        <v>18.753166196585017</v>
      </c>
      <c r="AC105" s="204">
        <f>IFERROR(INDEX('Monthly_Consumption _Trend'!R:R,MATCH('IMO _2020_Dont Edit'!D105,'Monthly_Consumption _Trend'!D:D,0))/30,"")</f>
        <v>13.788500000000001</v>
      </c>
      <c r="AD105" s="204">
        <f t="shared" si="34"/>
        <v>13.788500000000001</v>
      </c>
      <c r="AF105" s="205">
        <f t="shared" si="32"/>
        <v>0.90682051771088301</v>
      </c>
      <c r="AG105" s="205">
        <f t="shared" si="33"/>
        <v>9.3179482289116988E-2</v>
      </c>
      <c r="AH105" s="205"/>
      <c r="AI105" s="205"/>
      <c r="AJ105" s="204">
        <f t="shared" si="35"/>
        <v>1268.5420000000001</v>
      </c>
      <c r="AK105" s="204">
        <f t="shared" si="36"/>
        <v>841.09850000000006</v>
      </c>
      <c r="AL105" s="204">
        <f t="shared" si="37"/>
        <v>427.44350000000003</v>
      </c>
      <c r="AM105" s="204">
        <f t="shared" si="38"/>
        <v>206.82750000000001</v>
      </c>
      <c r="AN105" s="206">
        <v>3</v>
      </c>
      <c r="AO105" s="264" t="s">
        <v>746</v>
      </c>
      <c r="AP105" s="264">
        <v>1</v>
      </c>
      <c r="AQ105" s="264">
        <v>1</v>
      </c>
      <c r="AR105" s="269"/>
      <c r="AT105" s="204">
        <f t="shared" si="39"/>
        <v>427.44350000000003</v>
      </c>
      <c r="AU105" s="204">
        <f t="shared" si="40"/>
        <v>275.77000000000004</v>
      </c>
      <c r="AV105" s="204">
        <f t="shared" si="41"/>
        <v>206.82750000000001</v>
      </c>
      <c r="AW105" s="207" t="s">
        <v>529</v>
      </c>
      <c r="AY105" s="207" t="str">
        <f t="shared" si="45"/>
        <v>Okay</v>
      </c>
      <c r="AZ105" s="207" t="str">
        <f t="shared" si="46"/>
        <v>Okay</v>
      </c>
      <c r="BA105" s="207" t="str">
        <f t="shared" si="47"/>
        <v>Okay</v>
      </c>
      <c r="BC105" s="191">
        <f t="shared" si="42"/>
        <v>0</v>
      </c>
      <c r="BD105" s="191">
        <f t="shared" si="43"/>
        <v>0</v>
      </c>
      <c r="BE105" s="191">
        <f t="shared" si="44"/>
        <v>0</v>
      </c>
      <c r="BF105" s="140" t="str">
        <f>IF(ISTEXT('IMO 2020_Operator''s Comment'!BF105),'IMO 2020_Operator''s Comment'!BF105,"")</f>
        <v/>
      </c>
      <c r="BH105" s="245">
        <f>IF(ISNUMBER('IMO 2020_Operator''s Comment'!BH105),'IMO 2020_Operator''s Comment'!BH105,"")</f>
        <v>428</v>
      </c>
      <c r="BI105" s="245" t="str">
        <f>IF(ISTEXT('IMO 2020_Operator''s Comment'!BI105),'IMO 2020_Operator''s Comment'!BI105,"")</f>
        <v>No</v>
      </c>
      <c r="BJ105" s="245">
        <f>IF(ISNUMBER('IMO 2020_Operator''s Comment'!BJ105),'IMO 2020_Operator''s Comment'!BJ105,"")</f>
        <v>304</v>
      </c>
      <c r="BK105" s="245" t="str">
        <f>IF(ISTEXT('IMO 2020_Operator''s Comment'!BK105),'IMO 2020_Operator''s Comment'!BK105,"")</f>
        <v>No</v>
      </c>
      <c r="BL105" s="245">
        <f>IF(ISNUMBER('IMO 2020_Operator''s Comment'!BL105),'IMO 2020_Operator''s Comment'!BL105,"")</f>
        <v>304</v>
      </c>
      <c r="BM105" s="245" t="str">
        <f>IF(ISTEXT('IMO 2020_Operator''s Comment'!BM105),'IMO 2020_Operator''s Comment'!BM105,"")</f>
        <v>No</v>
      </c>
      <c r="BN105" s="245" t="str">
        <f>IF(ISNUMBER('IMO 2020_Operator''s Comment'!BN105),'IMO 2020_Operator''s Comment'!BN105,"")</f>
        <v/>
      </c>
      <c r="BO105" s="245" t="str">
        <f>IF(ISTEXT('IMO 2020_Operator''s Comment'!BO105),'IMO 2020_Operator''s Comment'!BO105,"")</f>
        <v/>
      </c>
      <c r="BP105" s="245" t="str">
        <f>IF(ISNUMBER('IMO 2020_Operator''s Comment'!BP105),'IMO 2020_Operator''s Comment'!BP105,"")</f>
        <v/>
      </c>
      <c r="BQ105" s="245" t="str">
        <f>IF(ISTEXT('IMO 2020_Operator''s Comment'!BQ105),'IMO 2020_Operator''s Comment'!BQ105,"")</f>
        <v/>
      </c>
      <c r="BR105" s="288"/>
      <c r="BS105" s="245" t="str">
        <f>IF(ISNUMBER('IMO 2020_Operator''s Comment'!BS105),'IMO 2020_Operator''s Comment'!BS105,"")</f>
        <v/>
      </c>
      <c r="BT105" s="245" t="str">
        <f>IF(ISTEXT('IMO 2020_Operator''s Comment'!BT105),'IMO 2020_Operator''s Comment'!BT105,"")</f>
        <v>No</v>
      </c>
      <c r="BU105" s="245" t="str">
        <f>IF(ISNUMBER('IMO 2020_Operator''s Comment'!BU105),'IMO 2020_Operator''s Comment'!BU105,"")</f>
        <v/>
      </c>
      <c r="BV105" s="245" t="str">
        <f>IF(ISTEXT('IMO 2020_Operator''s Comment'!BV105),'IMO 2020_Operator''s Comment'!BV105,"")</f>
        <v/>
      </c>
      <c r="BX105" s="245" t="str">
        <f>IF(ISNUMBER('IMO 2020_Operator''s Comment'!BX105),'IMO 2020_Operator''s Comment'!BX105,"")</f>
        <v/>
      </c>
      <c r="BY105" s="245" t="str">
        <f>IF(ISTEXT('IMO 2020_Operator''s Comment'!BY105),'IMO 2020_Operator''s Comment'!BY105,"")</f>
        <v>No</v>
      </c>
      <c r="BZ105" s="245" t="str">
        <f>IF(ISNUMBER('IMO 2020_Operator''s Comment'!BZ105),'IMO 2020_Operator''s Comment'!BZ105,"")</f>
        <v/>
      </c>
      <c r="CA105" s="245" t="str">
        <f>IF(ISTEXT('IMO 2020_Operator''s Comment'!CA105),'IMO 2020_Operator''s Comment'!CA105,"")</f>
        <v/>
      </c>
      <c r="CB105" s="245" t="str">
        <f>IF(ISNUMBER('IMO 2020_Operator''s Comment'!CB105),'IMO 2020_Operator''s Comment'!CB105,"")</f>
        <v/>
      </c>
      <c r="CC105" s="245" t="str">
        <f>IF(ISTEXT('IMO 2020_Operator''s Comment'!CC105),'IMO 2020_Operator''s Comment'!CC105,"")</f>
        <v/>
      </c>
    </row>
    <row r="106" spans="1:81" s="202" customFormat="1" ht="27" hidden="1" thickBot="1" x14ac:dyDescent="0.3">
      <c r="A106" s="248" t="str">
        <f>INDEX('[4]Handy -MR - LR2 Operators'!$H:$H,MATCH(E106,'[4]Handy -MR - LR2 Operators'!$B:$B,0))</f>
        <v>TSE</v>
      </c>
      <c r="B106" s="248" t="s">
        <v>429</v>
      </c>
      <c r="C106" s="137" t="s">
        <v>382</v>
      </c>
      <c r="D106" s="137">
        <v>9447732</v>
      </c>
      <c r="E106" s="140" t="s">
        <v>625</v>
      </c>
      <c r="F106" s="140"/>
      <c r="G106" s="238"/>
      <c r="H106" s="236">
        <v>43780.458333333336</v>
      </c>
      <c r="I106" s="186">
        <f>IFERROR(INDEX(RemainingOnBoard_RAW!V:V,MATCH('IMO _2020_Dont Edit'!D106,RemainingOnBoard_RAW!B:B,0))," ")</f>
        <v>136.25</v>
      </c>
      <c r="J106" s="201">
        <f>IFERROR(INDEX(RemainingOnBoard_RAW!W:W,MATCH('IMO _2020_Dont Edit'!D106,RemainingOnBoard_RAW!B:B,0)),"")</f>
        <v>0</v>
      </c>
      <c r="K106" s="201">
        <f>IFERROR(INDEX(RemainingOnBoard_RAW!X:X,MATCH('IMO _2020_Dont Edit'!D106,RemainingOnBoard_RAW!B:B,0)),"")</f>
        <v>0</v>
      </c>
      <c r="L106" s="201">
        <f>IFERROR(INDEX(RemainingOnBoard_RAW!Y:Y,MATCH('IMO _2020_Dont Edit'!D106,RemainingOnBoard_RAW!B:B,0)),"")</f>
        <v>201.52</v>
      </c>
      <c r="M106" s="201"/>
      <c r="N106" s="201">
        <f>IFERROR(INDEX(RemainingOnBoard_RAW!AJ:AJ,MATCH('IMO _2020_Dont Edit'!D106,RemainingOnBoard_RAW!B:B,0))," ")</f>
        <v>3693.88</v>
      </c>
      <c r="O106" s="201">
        <f>IFERROR(INDEX(RemainingOnBoard_RAW!AK:AK,MATCH('IMO _2020_Dont Edit'!D106,RemainingOnBoard_RAW!B:B,0))," ")</f>
        <v>0</v>
      </c>
      <c r="P106" s="201">
        <f>IFERROR(INDEX(RemainingOnBoard_RAW!AL:AL,MATCH('IMO _2020_Dont Edit'!D106,RemainingOnBoard_RAW!B:B,0))," ")</f>
        <v>0</v>
      </c>
      <c r="Q106" s="201">
        <f>IFERROR(INDEX(RemainingOnBoard_RAW!AM:AM,MATCH('IMO _2020_Dont Edit'!D106,RemainingOnBoard_RAW!B:B,0))," ")</f>
        <v>575.38400000000001</v>
      </c>
      <c r="S106" s="203">
        <v>0.45</v>
      </c>
      <c r="T106" s="203">
        <v>0.05</v>
      </c>
      <c r="U106" s="203">
        <v>0.17499999999999999</v>
      </c>
      <c r="V106" s="203">
        <v>0.32500000000000001</v>
      </c>
      <c r="X106" s="204">
        <f>INDEX(MR!T:T,MATCH('IMO _2020_Dont Edit'!E106,MR!C:C,0))</f>
        <v>2.5675423550673506</v>
      </c>
      <c r="Y106" s="204">
        <f>INDEX(MR!U:U,MATCH('IMO _2020_Dont Edit'!E106,MR!C:C,0))</f>
        <v>20.332779855067351</v>
      </c>
      <c r="Z106" s="204">
        <f>INDEX(MR!V:V,MATCH('IMO _2020_Dont Edit'!E106,MR!C:C,0))</f>
        <v>27.618079756945516</v>
      </c>
      <c r="AA106" s="204">
        <f>INDEX(MR!W:W,MATCH('IMO _2020_Dont Edit'!E106,MR!C:C,0))</f>
        <v>28.806472140173465</v>
      </c>
      <c r="AB106" s="204">
        <f t="shared" ref="AB106:AB133" si="56">IFERROR(SUMPRODUCT(S106:V106,X106:AA106),"")</f>
        <v>16.367300455555515</v>
      </c>
      <c r="AC106" s="204">
        <f>IFERROR(INDEX('Monthly_Consumption _Trend'!R:R,MATCH('IMO _2020_Dont Edit'!D106,'Monthly_Consumption _Trend'!D:D,0))/30,"")</f>
        <v>11.864413333333335</v>
      </c>
      <c r="AD106" s="204">
        <f t="shared" si="34"/>
        <v>11.864413333333335</v>
      </c>
      <c r="AF106" s="205">
        <f t="shared" ref="AF106:AF133" si="57">IFERROR(N106/SUM(N106:Q106), "")</f>
        <v>0.86522641841778813</v>
      </c>
      <c r="AG106" s="205">
        <f t="shared" ref="AG106:AG133" si="58">IFERROR(1-AF106,"")</f>
        <v>0.13477358158221187</v>
      </c>
      <c r="AH106" s="205"/>
      <c r="AI106" s="205"/>
      <c r="AJ106" s="204">
        <f t="shared" si="35"/>
        <v>1091.5260266666669</v>
      </c>
      <c r="AK106" s="204">
        <f t="shared" si="36"/>
        <v>723.7292133333334</v>
      </c>
      <c r="AL106" s="204">
        <f t="shared" si="37"/>
        <v>367.79681333333338</v>
      </c>
      <c r="AM106" s="204">
        <f t="shared" si="38"/>
        <v>177.96620000000001</v>
      </c>
      <c r="AN106" s="206">
        <v>3</v>
      </c>
      <c r="AO106" s="264" t="str">
        <f>INDEX([1]MR!$D:$D,MATCH(E106,[1]MR!$B:$B,0))</f>
        <v>3 pcs. 359,8/ 490,6/ 252,2</v>
      </c>
      <c r="AP106" s="264" t="str">
        <f>INDEX([1]MR!$E:$E,MATCH(E106,[1]MR!$B:$B,0))</f>
        <v>1 pc. 37,7</v>
      </c>
      <c r="AQ106" s="264" t="str">
        <f>INDEX([1]MR!$F:$F,MATCH(E106,[1]MR!$B:$B,0))</f>
        <v>2 pcs. 35,9/ 35,9</v>
      </c>
      <c r="AR106" s="269">
        <f>INDEX([1]MR!$J:$J,MATCH(E106,[1]MR!$B:$B,0))</f>
        <v>0.9</v>
      </c>
      <c r="AT106" s="204">
        <f t="shared" si="39"/>
        <v>367.79681333333338</v>
      </c>
      <c r="AU106" s="204">
        <f t="shared" si="40"/>
        <v>237.28826666666669</v>
      </c>
      <c r="AV106" s="204">
        <f t="shared" si="41"/>
        <v>177.96620000000001</v>
      </c>
      <c r="AW106" s="207" t="s">
        <v>529</v>
      </c>
      <c r="AY106" s="207" t="str">
        <f t="shared" si="45"/>
        <v>Okay</v>
      </c>
      <c r="AZ106" s="207" t="str">
        <f t="shared" si="46"/>
        <v>Okay</v>
      </c>
      <c r="BA106" s="207" t="str">
        <f t="shared" si="47"/>
        <v>Okay</v>
      </c>
      <c r="BC106" s="191">
        <f t="shared" si="42"/>
        <v>0</v>
      </c>
      <c r="BD106" s="191">
        <f t="shared" si="43"/>
        <v>0</v>
      </c>
      <c r="BE106" s="191">
        <f t="shared" si="44"/>
        <v>0</v>
      </c>
      <c r="BF106" s="140" t="str">
        <f>IF(ISTEXT('IMO 2020_Operator''s Comment'!BF106),'IMO 2020_Operator''s Comment'!BF106,"")</f>
        <v xml:space="preserve">Vsl needed hsfo bunkers for the voy. </v>
      </c>
      <c r="BH106" s="245">
        <f>IF(ISNUMBER('IMO 2020_Operator''s Comment'!BH106),'IMO 2020_Operator''s Comment'!BH106,"")</f>
        <v>359.8</v>
      </c>
      <c r="BI106" s="245" t="str">
        <f>IF(ISTEXT('IMO 2020_Operator''s Comment'!BI106),'IMO 2020_Operator''s Comment'!BI106,"")</f>
        <v>No</v>
      </c>
      <c r="BJ106" s="245">
        <f>IF(ISNUMBER('IMO 2020_Operator''s Comment'!BJ106),'IMO 2020_Operator''s Comment'!BJ106,"")</f>
        <v>490.6</v>
      </c>
      <c r="BK106" s="245" t="str">
        <f>IF(ISTEXT('IMO 2020_Operator''s Comment'!BK106),'IMO 2020_Operator''s Comment'!BK106,"")</f>
        <v>No</v>
      </c>
      <c r="BL106" s="245">
        <f>IF(ISNUMBER('IMO 2020_Operator''s Comment'!BL106),'IMO 2020_Operator''s Comment'!BL106,"")</f>
        <v>252.2</v>
      </c>
      <c r="BM106" s="245" t="str">
        <f>IF(ISTEXT('IMO 2020_Operator''s Comment'!BM106),'IMO 2020_Operator''s Comment'!BM106,"")</f>
        <v>Yes</v>
      </c>
      <c r="BN106" s="245" t="str">
        <f>IF(ISNUMBER('IMO 2020_Operator''s Comment'!BN106),'IMO 2020_Operator''s Comment'!BN106,"")</f>
        <v/>
      </c>
      <c r="BO106" s="245" t="str">
        <f>IF(ISTEXT('IMO 2020_Operator''s Comment'!BO106),'IMO 2020_Operator''s Comment'!BO106,"")</f>
        <v/>
      </c>
      <c r="BP106" s="245" t="str">
        <f>IF(ISNUMBER('IMO 2020_Operator''s Comment'!BP106),'IMO 2020_Operator''s Comment'!BP106,"")</f>
        <v/>
      </c>
      <c r="BQ106" s="245" t="str">
        <f>IF(ISTEXT('IMO 2020_Operator''s Comment'!BQ106),'IMO 2020_Operator''s Comment'!BQ106,"")</f>
        <v/>
      </c>
      <c r="BR106" s="288"/>
      <c r="BS106" s="245">
        <f>IF(ISNUMBER('IMO 2020_Operator''s Comment'!BS106),'IMO 2020_Operator''s Comment'!BS106,"")</f>
        <v>37.700000000000003</v>
      </c>
      <c r="BT106" s="245" t="str">
        <f>IF(ISTEXT('IMO 2020_Operator''s Comment'!BT106),'IMO 2020_Operator''s Comment'!BT106,"")</f>
        <v>Yes</v>
      </c>
      <c r="BU106" s="245" t="str">
        <f>IF(ISNUMBER('IMO 2020_Operator''s Comment'!BU106),'IMO 2020_Operator''s Comment'!BU106,"")</f>
        <v/>
      </c>
      <c r="BV106" s="245" t="str">
        <f>IF(ISTEXT('IMO 2020_Operator''s Comment'!BV106),'IMO 2020_Operator''s Comment'!BV106,"")</f>
        <v/>
      </c>
      <c r="BX106" s="245">
        <f>IF(ISNUMBER('IMO 2020_Operator''s Comment'!BX106),'IMO 2020_Operator''s Comment'!BX106,"")</f>
        <v>35.9</v>
      </c>
      <c r="BY106" s="245" t="str">
        <f>IF(ISTEXT('IMO 2020_Operator''s Comment'!BY106),'IMO 2020_Operator''s Comment'!BY106,"")</f>
        <v>Yes</v>
      </c>
      <c r="BZ106" s="245">
        <f>IF(ISNUMBER('IMO 2020_Operator''s Comment'!BZ106),'IMO 2020_Operator''s Comment'!BZ106,"")</f>
        <v>35.9</v>
      </c>
      <c r="CA106" s="245" t="str">
        <f>IF(ISTEXT('IMO 2020_Operator''s Comment'!CA106),'IMO 2020_Operator''s Comment'!CA106,"")</f>
        <v>Yes</v>
      </c>
      <c r="CB106" s="245" t="str">
        <f>IF(ISNUMBER('IMO 2020_Operator''s Comment'!CB106),'IMO 2020_Operator''s Comment'!CB106,"")</f>
        <v/>
      </c>
      <c r="CC106" s="245" t="str">
        <f>IF(ISTEXT('IMO 2020_Operator''s Comment'!CC106),'IMO 2020_Operator''s Comment'!CC106,"")</f>
        <v/>
      </c>
    </row>
    <row r="107" spans="1:81" s="202" customFormat="1" ht="27" hidden="1" thickBot="1" x14ac:dyDescent="0.3">
      <c r="A107" s="248" t="str">
        <f>INDEX('[4]Handy -MR - LR2 Operators'!$H:$H,MATCH(E107,'[4]Handy -MR - LR2 Operators'!$B:$B,0))</f>
        <v>ARA</v>
      </c>
      <c r="B107" s="248" t="s">
        <v>429</v>
      </c>
      <c r="C107" s="137" t="s">
        <v>382</v>
      </c>
      <c r="D107" s="137">
        <v>9447768</v>
      </c>
      <c r="E107" s="140" t="s">
        <v>430</v>
      </c>
      <c r="F107" s="140"/>
      <c r="G107" s="238"/>
      <c r="H107" s="236">
        <v>43780.208333333336</v>
      </c>
      <c r="I107" s="186">
        <f>IFERROR(INDEX(RemainingOnBoard_RAW!V:V,MATCH('IMO _2020_Dont Edit'!D107,RemainingOnBoard_RAW!B:B,0))," ")</f>
        <v>267.52</v>
      </c>
      <c r="J107" s="201">
        <f>IFERROR(INDEX(RemainingOnBoard_RAW!W:W,MATCH('IMO _2020_Dont Edit'!D107,RemainingOnBoard_RAW!B:B,0)),"")</f>
        <v>0</v>
      </c>
      <c r="K107" s="201">
        <f>IFERROR(INDEX(RemainingOnBoard_RAW!X:X,MATCH('IMO _2020_Dont Edit'!D107,RemainingOnBoard_RAW!B:B,0)),"")</f>
        <v>0</v>
      </c>
      <c r="L107" s="201">
        <f>IFERROR(INDEX(RemainingOnBoard_RAW!Y:Y,MATCH('IMO _2020_Dont Edit'!D107,RemainingOnBoard_RAW!B:B,0)),"")</f>
        <v>268.58999999999997</v>
      </c>
      <c r="M107" s="201"/>
      <c r="N107" s="201">
        <f>IFERROR(INDEX(RemainingOnBoard_RAW!AJ:AJ,MATCH('IMO _2020_Dont Edit'!D107,RemainingOnBoard_RAW!B:B,0))," ")</f>
        <v>3793.5970000000002</v>
      </c>
      <c r="O107" s="201">
        <f>IFERROR(INDEX(RemainingOnBoard_RAW!AK:AK,MATCH('IMO _2020_Dont Edit'!D107,RemainingOnBoard_RAW!B:B,0))," ")</f>
        <v>0</v>
      </c>
      <c r="P107" s="201">
        <f>IFERROR(INDEX(RemainingOnBoard_RAW!AL:AL,MATCH('IMO _2020_Dont Edit'!D107,RemainingOnBoard_RAW!B:B,0))," ")</f>
        <v>0</v>
      </c>
      <c r="Q107" s="201">
        <f>IFERROR(INDEX(RemainingOnBoard_RAW!AM:AM,MATCH('IMO _2020_Dont Edit'!D107,RemainingOnBoard_RAW!B:B,0))," ")</f>
        <v>486.98099999999999</v>
      </c>
      <c r="S107" s="203">
        <v>0.45</v>
      </c>
      <c r="T107" s="203">
        <v>0.05</v>
      </c>
      <c r="U107" s="203">
        <v>0.17499999999999999</v>
      </c>
      <c r="V107" s="203">
        <v>0.32500000000000001</v>
      </c>
      <c r="X107" s="204">
        <f>INDEX(MR!T:T,MATCH('IMO _2020_Dont Edit'!E107,MR!C:C,0))</f>
        <v>2.5888381397096358</v>
      </c>
      <c r="Y107" s="204">
        <f>INDEX(MR!U:U,MATCH('IMO _2020_Dont Edit'!E107,MR!C:C,0))</f>
        <v>20.307898139709632</v>
      </c>
      <c r="Z107" s="204">
        <f>INDEX(MR!V:V,MATCH('IMO _2020_Dont Edit'!E107,MR!C:C,0))</f>
        <v>24.809042458771156</v>
      </c>
      <c r="AA107" s="204">
        <f>INDEX(MR!W:W,MATCH('IMO _2020_Dont Edit'!E107,MR!C:C,0))</f>
        <v>26.267616991329007</v>
      </c>
      <c r="AB107" s="204">
        <f t="shared" si="56"/>
        <v>15.058930022321698</v>
      </c>
      <c r="AC107" s="204">
        <f>IFERROR(INDEX('Monthly_Consumption _Trend'!R:R,MATCH('IMO _2020_Dont Edit'!D107,'Monthly_Consumption _Trend'!D:D,0))/30,"")</f>
        <v>12.371919999999999</v>
      </c>
      <c r="AD107" s="204">
        <f t="shared" si="34"/>
        <v>12.371919999999999</v>
      </c>
      <c r="AF107" s="205">
        <f t="shared" si="57"/>
        <v>0.88623475614741742</v>
      </c>
      <c r="AG107" s="205">
        <f t="shared" si="58"/>
        <v>0.11376524385258258</v>
      </c>
      <c r="AH107" s="205"/>
      <c r="AI107" s="205"/>
      <c r="AJ107" s="204">
        <f t="shared" si="35"/>
        <v>1138.2166399999999</v>
      </c>
      <c r="AK107" s="204">
        <f t="shared" si="36"/>
        <v>754.68711999999994</v>
      </c>
      <c r="AL107" s="204">
        <f t="shared" si="37"/>
        <v>383.52951999999999</v>
      </c>
      <c r="AM107" s="204">
        <f t="shared" si="38"/>
        <v>185.5788</v>
      </c>
      <c r="AN107" s="206">
        <v>4</v>
      </c>
      <c r="AO107" s="264" t="str">
        <f>INDEX([1]MR!$D:$D,MATCH(E107,[1]MR!$B:$B,0))</f>
        <v>4 pcs. 359,8/ 435,4/ 258,3/ 252,2</v>
      </c>
      <c r="AP107" s="264" t="str">
        <f>INDEX([1]MR!$E:$E,MATCH(E107,[1]MR!$B:$B,0))</f>
        <v>1 pc. 37,7</v>
      </c>
      <c r="AQ107" s="264" t="str">
        <f>INDEX([1]MR!$F:$F,MATCH(E107,[1]MR!$B:$B,0))</f>
        <v>2 pcs. 35,9/ 35,9</v>
      </c>
      <c r="AR107" s="269">
        <f>INDEX([1]MR!$J:$J,MATCH(E107,[1]MR!$B:$B,0))</f>
        <v>0.9</v>
      </c>
      <c r="AT107" s="204">
        <f t="shared" si="39"/>
        <v>383.52951999999999</v>
      </c>
      <c r="AU107" s="204">
        <f t="shared" si="40"/>
        <v>247.4384</v>
      </c>
      <c r="AV107" s="204">
        <f t="shared" si="41"/>
        <v>185.5788</v>
      </c>
      <c r="AW107" s="207" t="s">
        <v>529</v>
      </c>
      <c r="AY107" s="207" t="str">
        <f t="shared" si="45"/>
        <v>Okay</v>
      </c>
      <c r="AZ107" s="207" t="str">
        <f t="shared" si="46"/>
        <v>High Stock</v>
      </c>
      <c r="BA107" s="207" t="str">
        <f t="shared" si="47"/>
        <v>High Stock</v>
      </c>
      <c r="BC107" s="191">
        <f t="shared" si="42"/>
        <v>0</v>
      </c>
      <c r="BD107" s="191">
        <f t="shared" si="43"/>
        <v>20.08159999999998</v>
      </c>
      <c r="BE107" s="191">
        <f t="shared" si="44"/>
        <v>81.941199999999981</v>
      </c>
      <c r="BF107" s="140" t="str">
        <f>IF(ISTEXT('IMO 2020_Operator''s Comment'!BF107),'IMO 2020_Operator''s Comment'!BF107,"")</f>
        <v>Vessel doing Sriracha - TPP currect ROB not an issue</v>
      </c>
      <c r="BH107" s="245">
        <f>IF(ISNUMBER('IMO 2020_Operator''s Comment'!BH107),'IMO 2020_Operator''s Comment'!BH107,"")</f>
        <v>359.8</v>
      </c>
      <c r="BI107" s="245" t="str">
        <f>IF(ISTEXT('IMO 2020_Operator''s Comment'!BI107),'IMO 2020_Operator''s Comment'!BI107,"")</f>
        <v>No</v>
      </c>
      <c r="BJ107" s="245">
        <f>IF(ISNUMBER('IMO 2020_Operator''s Comment'!BJ107),'IMO 2020_Operator''s Comment'!BJ107,"")</f>
        <v>435.4</v>
      </c>
      <c r="BK107" s="245" t="str">
        <f>IF(ISTEXT('IMO 2020_Operator''s Comment'!BK107),'IMO 2020_Operator''s Comment'!BK107,"")</f>
        <v>Yes</v>
      </c>
      <c r="BL107" s="245">
        <f>IF(ISNUMBER('IMO 2020_Operator''s Comment'!BL107),'IMO 2020_Operator''s Comment'!BL107,"")</f>
        <v>258.3</v>
      </c>
      <c r="BM107" s="245" t="str">
        <f>IF(ISTEXT('IMO 2020_Operator''s Comment'!BM107),'IMO 2020_Operator''s Comment'!BM107,"")</f>
        <v>No</v>
      </c>
      <c r="BN107" s="245">
        <f>IF(ISNUMBER('IMO 2020_Operator''s Comment'!BN107),'IMO 2020_Operator''s Comment'!BN107,"")</f>
        <v>252.2</v>
      </c>
      <c r="BO107" s="245" t="str">
        <f>IF(ISTEXT('IMO 2020_Operator''s Comment'!BO107),'IMO 2020_Operator''s Comment'!BO107,"")</f>
        <v>No</v>
      </c>
      <c r="BP107" s="245" t="str">
        <f>IF(ISNUMBER('IMO 2020_Operator''s Comment'!BP107),'IMO 2020_Operator''s Comment'!BP107,"")</f>
        <v/>
      </c>
      <c r="BQ107" s="245" t="str">
        <f>IF(ISTEXT('IMO 2020_Operator''s Comment'!BQ107),'IMO 2020_Operator''s Comment'!BQ107,"")</f>
        <v/>
      </c>
      <c r="BR107" s="288"/>
      <c r="BS107" s="245">
        <f>IF(ISNUMBER('IMO 2020_Operator''s Comment'!BS107),'IMO 2020_Operator''s Comment'!BS107,"")</f>
        <v>37.700000000000003</v>
      </c>
      <c r="BT107" s="245" t="str">
        <f>IF(ISTEXT('IMO 2020_Operator''s Comment'!BT107),'IMO 2020_Operator''s Comment'!BT107,"")</f>
        <v>No</v>
      </c>
      <c r="BU107" s="245" t="str">
        <f>IF(ISNUMBER('IMO 2020_Operator''s Comment'!BU107),'IMO 2020_Operator''s Comment'!BU107,"")</f>
        <v/>
      </c>
      <c r="BV107" s="245" t="str">
        <f>IF(ISTEXT('IMO 2020_Operator''s Comment'!BV107),'IMO 2020_Operator''s Comment'!BV107,"")</f>
        <v/>
      </c>
      <c r="BX107" s="245">
        <f>IF(ISNUMBER('IMO 2020_Operator''s Comment'!BX107),'IMO 2020_Operator''s Comment'!BX107,"")</f>
        <v>35.9</v>
      </c>
      <c r="BY107" s="245" t="str">
        <f>IF(ISTEXT('IMO 2020_Operator''s Comment'!BY107),'IMO 2020_Operator''s Comment'!BY107,"")</f>
        <v>No</v>
      </c>
      <c r="BZ107" s="245">
        <f>IF(ISNUMBER('IMO 2020_Operator''s Comment'!BZ107),'IMO 2020_Operator''s Comment'!BZ107,"")</f>
        <v>35.9</v>
      </c>
      <c r="CA107" s="245" t="str">
        <f>IF(ISTEXT('IMO 2020_Operator''s Comment'!CA107),'IMO 2020_Operator''s Comment'!CA107,"")</f>
        <v>Yes</v>
      </c>
      <c r="CB107" s="245" t="str">
        <f>IF(ISNUMBER('IMO 2020_Operator''s Comment'!CB107),'IMO 2020_Operator''s Comment'!CB107,"")</f>
        <v/>
      </c>
      <c r="CC107" s="245" t="str">
        <f>IF(ISTEXT('IMO 2020_Operator''s Comment'!CC107),'IMO 2020_Operator''s Comment'!CC107,"")</f>
        <v/>
      </c>
    </row>
    <row r="108" spans="1:81" s="202" customFormat="1" ht="15.75" hidden="1" thickBot="1" x14ac:dyDescent="0.3">
      <c r="A108" s="248" t="str">
        <f>INDEX('[4]Handy -MR - LR2 Operators'!$H:$H,MATCH(E108,'[4]Handy -MR - LR2 Operators'!$B:$B,0))</f>
        <v>PKU</v>
      </c>
      <c r="B108" s="248" t="s">
        <v>429</v>
      </c>
      <c r="C108" s="137" t="s">
        <v>382</v>
      </c>
      <c r="D108" s="137">
        <v>9315056</v>
      </c>
      <c r="E108" s="140" t="s">
        <v>431</v>
      </c>
      <c r="F108" s="140"/>
      <c r="G108" s="238"/>
      <c r="H108" s="236">
        <v>43781.125</v>
      </c>
      <c r="I108" s="186">
        <f>IFERROR(INDEX(RemainingOnBoard_RAW!V:V,MATCH('IMO _2020_Dont Edit'!D108,RemainingOnBoard_RAW!B:B,0))," ")</f>
        <v>630.85</v>
      </c>
      <c r="J108" s="201">
        <f>IFERROR(INDEX(RemainingOnBoard_RAW!W:W,MATCH('IMO _2020_Dont Edit'!D108,RemainingOnBoard_RAW!B:B,0)),"")</f>
        <v>0</v>
      </c>
      <c r="K108" s="201">
        <f>IFERROR(INDEX(RemainingOnBoard_RAW!X:X,MATCH('IMO _2020_Dont Edit'!D108,RemainingOnBoard_RAW!B:B,0)),"")</f>
        <v>0</v>
      </c>
      <c r="L108" s="201">
        <f>IFERROR(INDEX(RemainingOnBoard_RAW!Y:Y,MATCH('IMO _2020_Dont Edit'!D108,RemainingOnBoard_RAW!B:B,0)),"")</f>
        <v>138.85</v>
      </c>
      <c r="M108" s="201"/>
      <c r="N108" s="201">
        <f>IFERROR(INDEX(RemainingOnBoard_RAW!AJ:AJ,MATCH('IMO _2020_Dont Edit'!D108,RemainingOnBoard_RAW!B:B,0))," ")</f>
        <v>2589.0909999999999</v>
      </c>
      <c r="O108" s="201">
        <f>IFERROR(INDEX(RemainingOnBoard_RAW!AK:AK,MATCH('IMO _2020_Dont Edit'!D108,RemainingOnBoard_RAW!B:B,0))," ")</f>
        <v>0</v>
      </c>
      <c r="P108" s="201">
        <f>IFERROR(INDEX(RemainingOnBoard_RAW!AL:AL,MATCH('IMO _2020_Dont Edit'!D108,RemainingOnBoard_RAW!B:B,0))," ")</f>
        <v>0</v>
      </c>
      <c r="Q108" s="201">
        <f>IFERROR(INDEX(RemainingOnBoard_RAW!AM:AM,MATCH('IMO _2020_Dont Edit'!D108,RemainingOnBoard_RAW!B:B,0))," ")</f>
        <v>681.59500000000003</v>
      </c>
      <c r="S108" s="203">
        <v>0.45</v>
      </c>
      <c r="T108" s="203">
        <v>0.05</v>
      </c>
      <c r="U108" s="203">
        <v>0.17499999999999999</v>
      </c>
      <c r="V108" s="203">
        <v>0.32500000000000001</v>
      </c>
      <c r="X108" s="204">
        <f>INDEX(MR!T:T,MATCH('IMO _2020_Dont Edit'!E108,MR!C:C,0))</f>
        <v>3.01691302064014</v>
      </c>
      <c r="Y108" s="204">
        <f>INDEX(MR!U:U,MATCH('IMO _2020_Dont Edit'!E108,MR!C:C,0))</f>
        <v>20.54897052064014</v>
      </c>
      <c r="Z108" s="204">
        <f>INDEX(MR!V:V,MATCH('IMO _2020_Dont Edit'!E108,MR!C:C,0))</f>
        <v>25.755934235251601</v>
      </c>
      <c r="AA108" s="204">
        <f>INDEX(MR!W:W,MATCH('IMO _2020_Dont Edit'!E108,MR!C:C,0))</f>
        <v>25.87363681641294</v>
      </c>
      <c r="AB108" s="204">
        <f t="shared" si="56"/>
        <v>15.301279841823305</v>
      </c>
      <c r="AC108" s="204">
        <f>IFERROR(INDEX('Monthly_Consumption _Trend'!R:R,MATCH('IMO _2020_Dont Edit'!D108,'Monthly_Consumption _Trend'!D:D,0))/30,"")</f>
        <v>8.0511033333333337</v>
      </c>
      <c r="AD108" s="204">
        <f t="shared" si="34"/>
        <v>8.0511033333333337</v>
      </c>
      <c r="AF108" s="205">
        <f t="shared" si="57"/>
        <v>0.79160488044404143</v>
      </c>
      <c r="AG108" s="205">
        <f t="shared" si="58"/>
        <v>0.20839511955595857</v>
      </c>
      <c r="AH108" s="205"/>
      <c r="AI108" s="205"/>
      <c r="AJ108" s="204">
        <f t="shared" si="35"/>
        <v>740.70150666666666</v>
      </c>
      <c r="AK108" s="204">
        <f t="shared" si="36"/>
        <v>491.11730333333338</v>
      </c>
      <c r="AL108" s="204">
        <f t="shared" si="37"/>
        <v>249.58420333333333</v>
      </c>
      <c r="AM108" s="204">
        <f t="shared" si="38"/>
        <v>120.76655000000001</v>
      </c>
      <c r="AN108" s="206">
        <v>2</v>
      </c>
      <c r="AO108" s="264" t="str">
        <f>INDEX([1]MR!$D:$D,MATCH(E108,[1]MR!$B:$B,0))</f>
        <v>2 pcs. 481.6/ 476.9</v>
      </c>
      <c r="AP108" s="264" t="str">
        <f>INDEX([1]MR!$E:$E,MATCH(E108,[1]MR!$B:$B,0))</f>
        <v>1 pc. 36.2</v>
      </c>
      <c r="AQ108" s="264" t="str">
        <f>INDEX([1]MR!$F:$F,MATCH(E108,[1]MR!$B:$B,0))</f>
        <v>2 pcs. 31.1/38.9</v>
      </c>
      <c r="AR108" s="269">
        <f>INDEX([1]MR!$J:$J,MATCH(E108,[1]MR!$B:$B,0))</f>
        <v>0.9</v>
      </c>
      <c r="AT108" s="204">
        <f t="shared" si="39"/>
        <v>249.58420333333333</v>
      </c>
      <c r="AU108" s="204">
        <f t="shared" si="40"/>
        <v>161.02206666666666</v>
      </c>
      <c r="AV108" s="204">
        <f t="shared" si="41"/>
        <v>120.76655000000001</v>
      </c>
      <c r="AW108" s="207" t="s">
        <v>529</v>
      </c>
      <c r="AY108" s="207" t="str">
        <f t="shared" si="45"/>
        <v>High Stock</v>
      </c>
      <c r="AZ108" s="207" t="str">
        <f t="shared" si="46"/>
        <v>High Stock</v>
      </c>
      <c r="BA108" s="207" t="str">
        <f t="shared" si="47"/>
        <v>High Stock</v>
      </c>
      <c r="BC108" s="191">
        <f t="shared" si="42"/>
        <v>381.26579666666669</v>
      </c>
      <c r="BD108" s="191">
        <f t="shared" si="43"/>
        <v>469.82793333333336</v>
      </c>
      <c r="BE108" s="191">
        <f t="shared" si="44"/>
        <v>510.08345000000003</v>
      </c>
      <c r="BF108" s="140" t="str">
        <f>IF(ISTEXT('IMO 2020_Operator''s Comment'!BF108),'IMO 2020_Operator''s Comment'!BF108,"")</f>
        <v>No Comments</v>
      </c>
      <c r="BH108" s="245">
        <f>IF(ISNUMBER('IMO 2020_Operator''s Comment'!BH108),'IMO 2020_Operator''s Comment'!BH108,"")</f>
        <v>481.6</v>
      </c>
      <c r="BI108" s="245" t="str">
        <f>IF(ISTEXT('IMO 2020_Operator''s Comment'!BI108),'IMO 2020_Operator''s Comment'!BI108,"")</f>
        <v>No</v>
      </c>
      <c r="BJ108" s="245">
        <f>IF(ISNUMBER('IMO 2020_Operator''s Comment'!BJ108),'IMO 2020_Operator''s Comment'!BJ108,"")</f>
        <v>476.9</v>
      </c>
      <c r="BK108" s="245" t="str">
        <f>IF(ISTEXT('IMO 2020_Operator''s Comment'!BK108),'IMO 2020_Operator''s Comment'!BK108,"")</f>
        <v>No</v>
      </c>
      <c r="BL108" s="245" t="str">
        <f>IF(ISNUMBER('IMO 2020_Operator''s Comment'!BL108),'IMO 2020_Operator''s Comment'!BL108,"")</f>
        <v/>
      </c>
      <c r="BM108" s="245" t="str">
        <f>IF(ISTEXT('IMO 2020_Operator''s Comment'!BM108),'IMO 2020_Operator''s Comment'!BM108,"")</f>
        <v/>
      </c>
      <c r="BN108" s="245" t="str">
        <f>IF(ISNUMBER('IMO 2020_Operator''s Comment'!BN108),'IMO 2020_Operator''s Comment'!BN108,"")</f>
        <v/>
      </c>
      <c r="BO108" s="245" t="str">
        <f>IF(ISTEXT('IMO 2020_Operator''s Comment'!BO108),'IMO 2020_Operator''s Comment'!BO108,"")</f>
        <v/>
      </c>
      <c r="BP108" s="245" t="str">
        <f>IF(ISNUMBER('IMO 2020_Operator''s Comment'!BP108),'IMO 2020_Operator''s Comment'!BP108,"")</f>
        <v/>
      </c>
      <c r="BQ108" s="245" t="str">
        <f>IF(ISTEXT('IMO 2020_Operator''s Comment'!BQ108),'IMO 2020_Operator''s Comment'!BQ108,"")</f>
        <v/>
      </c>
      <c r="BR108" s="288"/>
      <c r="BS108" s="245">
        <f>IF(ISNUMBER('IMO 2020_Operator''s Comment'!BS108),'IMO 2020_Operator''s Comment'!BS108,"")</f>
        <v>36.200000000000003</v>
      </c>
      <c r="BT108" s="245" t="str">
        <f>IF(ISTEXT('IMO 2020_Operator''s Comment'!BT108),'IMO 2020_Operator''s Comment'!BT108,"")</f>
        <v>Yes</v>
      </c>
      <c r="BU108" s="245" t="str">
        <f>IF(ISNUMBER('IMO 2020_Operator''s Comment'!BU108),'IMO 2020_Operator''s Comment'!BU108,"")</f>
        <v/>
      </c>
      <c r="BV108" s="245" t="str">
        <f>IF(ISTEXT('IMO 2020_Operator''s Comment'!BV108),'IMO 2020_Operator''s Comment'!BV108,"")</f>
        <v/>
      </c>
      <c r="BX108" s="245">
        <f>IF(ISNUMBER('IMO 2020_Operator''s Comment'!BX108),'IMO 2020_Operator''s Comment'!BX108,"")</f>
        <v>31.1</v>
      </c>
      <c r="BY108" s="245" t="str">
        <f>IF(ISTEXT('IMO 2020_Operator''s Comment'!BY108),'IMO 2020_Operator''s Comment'!BY108,"")</f>
        <v>Yes</v>
      </c>
      <c r="BZ108" s="245">
        <f>IF(ISNUMBER('IMO 2020_Operator''s Comment'!BZ108),'IMO 2020_Operator''s Comment'!BZ108,"")</f>
        <v>38.9</v>
      </c>
      <c r="CA108" s="245" t="str">
        <f>IF(ISTEXT('IMO 2020_Operator''s Comment'!CA108),'IMO 2020_Operator''s Comment'!CA108,"")</f>
        <v>Yes</v>
      </c>
      <c r="CB108" s="245" t="str">
        <f>IF(ISNUMBER('IMO 2020_Operator''s Comment'!CB108),'IMO 2020_Operator''s Comment'!CB108,"")</f>
        <v/>
      </c>
      <c r="CC108" s="245" t="str">
        <f>IF(ISTEXT('IMO 2020_Operator''s Comment'!CC108),'IMO 2020_Operator''s Comment'!CC108,"")</f>
        <v/>
      </c>
    </row>
    <row r="109" spans="1:81" s="202" customFormat="1" ht="27" hidden="1" thickBot="1" x14ac:dyDescent="0.3">
      <c r="A109" s="248" t="str">
        <f>INDEX('[4]Handy -MR - LR2 Operators'!$H:$H,MATCH(E109,'[4]Handy -MR - LR2 Operators'!$B:$B,0))</f>
        <v>VMP</v>
      </c>
      <c r="B109" s="248" t="s">
        <v>429</v>
      </c>
      <c r="C109" s="137" t="s">
        <v>382</v>
      </c>
      <c r="D109" s="137">
        <v>9314911</v>
      </c>
      <c r="E109" s="140" t="s">
        <v>432</v>
      </c>
      <c r="F109" s="140"/>
      <c r="G109" s="238"/>
      <c r="H109" s="236">
        <v>43781.395833333336</v>
      </c>
      <c r="I109" s="186">
        <f>IFERROR(INDEX(RemainingOnBoard_RAW!V:V,MATCH('IMO _2020_Dont Edit'!D109,RemainingOnBoard_RAW!B:B,0))," ")</f>
        <v>99.18</v>
      </c>
      <c r="J109" s="201">
        <f>IFERROR(INDEX(RemainingOnBoard_RAW!W:W,MATCH('IMO _2020_Dont Edit'!D109,RemainingOnBoard_RAW!B:B,0)),"")</f>
        <v>106.8</v>
      </c>
      <c r="K109" s="201">
        <f>IFERROR(INDEX(RemainingOnBoard_RAW!X:X,MATCH('IMO _2020_Dont Edit'!D109,RemainingOnBoard_RAW!B:B,0)),"")</f>
        <v>0</v>
      </c>
      <c r="L109" s="201">
        <f>IFERROR(INDEX(RemainingOnBoard_RAW!Y:Y,MATCH('IMO _2020_Dont Edit'!D109,RemainingOnBoard_RAW!B:B,0)),"")</f>
        <v>158.49</v>
      </c>
      <c r="M109" s="201"/>
      <c r="N109" s="201">
        <f>IFERROR(INDEX(RemainingOnBoard_RAW!AJ:AJ,MATCH('IMO _2020_Dont Edit'!D109,RemainingOnBoard_RAW!B:B,0))," ")</f>
        <v>4083.9229999999998</v>
      </c>
      <c r="O109" s="201">
        <f>IFERROR(INDEX(RemainingOnBoard_RAW!AK:AK,MATCH('IMO _2020_Dont Edit'!D109,RemainingOnBoard_RAW!B:B,0))," ")</f>
        <v>14.82</v>
      </c>
      <c r="P109" s="201">
        <f>IFERROR(INDEX(RemainingOnBoard_RAW!AL:AL,MATCH('IMO _2020_Dont Edit'!D109,RemainingOnBoard_RAW!B:B,0))," ")</f>
        <v>0</v>
      </c>
      <c r="Q109" s="201">
        <f>IFERROR(INDEX(RemainingOnBoard_RAW!AM:AM,MATCH('IMO _2020_Dont Edit'!D109,RemainingOnBoard_RAW!B:B,0))," ")</f>
        <v>220.81</v>
      </c>
      <c r="S109" s="203">
        <v>0.45</v>
      </c>
      <c r="T109" s="203">
        <v>0.05</v>
      </c>
      <c r="U109" s="203">
        <v>0.17499999999999999</v>
      </c>
      <c r="V109" s="203">
        <v>0.32500000000000001</v>
      </c>
      <c r="X109" s="204">
        <f>INDEX(MR!T:T,MATCH('IMO _2020_Dont Edit'!E109,MR!C:C,0))</f>
        <v>2.7081850030502865</v>
      </c>
      <c r="Y109" s="204">
        <f>INDEX(MR!U:U,MATCH('IMO _2020_Dont Edit'!E109,MR!C:C,0))</f>
        <v>20.04898250305029</v>
      </c>
      <c r="Z109" s="204">
        <f>INDEX(MR!V:V,MATCH('IMO _2020_Dont Edit'!E109,MR!C:C,0))</f>
        <v>24.194021376703233</v>
      </c>
      <c r="AA109" s="204">
        <f>INDEX(MR!W:W,MATCH('IMO _2020_Dont Edit'!E109,MR!C:C,0))</f>
        <v>25.401343540408334</v>
      </c>
      <c r="AB109" s="204">
        <f t="shared" si="56"/>
        <v>14.710522768080917</v>
      </c>
      <c r="AC109" s="204">
        <f>IFERROR(INDEX('Monthly_Consumption _Trend'!R:R,MATCH('IMO _2020_Dont Edit'!D109,'Monthly_Consumption _Trend'!D:D,0))/30,"")</f>
        <v>12.524676666666666</v>
      </c>
      <c r="AD109" s="204">
        <f t="shared" si="34"/>
        <v>12.524676666666666</v>
      </c>
      <c r="AF109" s="205">
        <f t="shared" si="57"/>
        <v>0.9454503741475101</v>
      </c>
      <c r="AG109" s="205">
        <f t="shared" si="58"/>
        <v>5.4549625852489902E-2</v>
      </c>
      <c r="AH109" s="205"/>
      <c r="AI109" s="205"/>
      <c r="AJ109" s="204">
        <f t="shared" si="35"/>
        <v>1152.2702533333334</v>
      </c>
      <c r="AK109" s="204">
        <f t="shared" si="36"/>
        <v>764.00527666666665</v>
      </c>
      <c r="AL109" s="204">
        <f t="shared" si="37"/>
        <v>388.26497666666666</v>
      </c>
      <c r="AM109" s="204">
        <f t="shared" si="38"/>
        <v>187.87015</v>
      </c>
      <c r="AN109" s="206">
        <v>4</v>
      </c>
      <c r="AO109" s="264" t="str">
        <f>INDEX([1]MR!$D:$D,MATCH(E109,[1]MR!$B:$B,0))</f>
        <v>4 pcs. 176,8/ 176,8/ 554,1/ 449,4</v>
      </c>
      <c r="AP109" s="264" t="str">
        <f>INDEX([1]MR!$E:$E,MATCH(E109,[1]MR!$B:$B,0))</f>
        <v>1 pc. 32,6</v>
      </c>
      <c r="AQ109" s="264" t="str">
        <f>INDEX([1]MR!$F:$F,MATCH(E109,[1]MR!$B:$B,0))</f>
        <v>2 pcs. 29,6/ 29,6</v>
      </c>
      <c r="AR109" s="269">
        <f>INDEX([1]MR!$J:$J,MATCH(E109,[1]MR!$B:$B,0))</f>
        <v>0.9</v>
      </c>
      <c r="AT109" s="204">
        <f t="shared" si="39"/>
        <v>388.26497666666666</v>
      </c>
      <c r="AU109" s="204">
        <f t="shared" si="40"/>
        <v>250.49353333333332</v>
      </c>
      <c r="AV109" s="204">
        <f t="shared" si="41"/>
        <v>187.87015</v>
      </c>
      <c r="AW109" s="207" t="s">
        <v>529</v>
      </c>
      <c r="AY109" s="207" t="str">
        <f t="shared" si="45"/>
        <v>Okay</v>
      </c>
      <c r="AZ109" s="207" t="str">
        <f t="shared" si="46"/>
        <v>Okay</v>
      </c>
      <c r="BA109" s="207" t="str">
        <f t="shared" si="47"/>
        <v>Okay</v>
      </c>
      <c r="BC109" s="191">
        <f t="shared" si="42"/>
        <v>0</v>
      </c>
      <c r="BD109" s="191">
        <f t="shared" si="43"/>
        <v>0</v>
      </c>
      <c r="BE109" s="191">
        <f t="shared" si="44"/>
        <v>0</v>
      </c>
      <c r="BF109" s="140" t="s">
        <v>979</v>
      </c>
      <c r="BH109" s="245">
        <f>IF(ISNUMBER('IMO 2020_Operator''s Comment'!BH109),'IMO 2020_Operator''s Comment'!BH109,"")</f>
        <v>176.8</v>
      </c>
      <c r="BI109" s="245" t="str">
        <f>IF(ISTEXT('IMO 2020_Operator''s Comment'!BI109),'IMO 2020_Operator''s Comment'!BI109,"")</f>
        <v>Yes</v>
      </c>
      <c r="BJ109" s="245">
        <f>IF(ISNUMBER('IMO 2020_Operator''s Comment'!BJ109),'IMO 2020_Operator''s Comment'!BJ109,"")</f>
        <v>176.8</v>
      </c>
      <c r="BK109" s="245" t="str">
        <f>IF(ISTEXT('IMO 2020_Operator''s Comment'!BK109),'IMO 2020_Operator''s Comment'!BK109,"")</f>
        <v>Yes</v>
      </c>
      <c r="BL109" s="245">
        <f>IF(ISNUMBER('IMO 2020_Operator''s Comment'!BL109),'IMO 2020_Operator''s Comment'!BL109,"")</f>
        <v>554.1</v>
      </c>
      <c r="BM109" s="245" t="str">
        <f>IF(ISTEXT('IMO 2020_Operator''s Comment'!BM109),'IMO 2020_Operator''s Comment'!BM109,"")</f>
        <v>No</v>
      </c>
      <c r="BN109" s="245">
        <f>IF(ISNUMBER('IMO 2020_Operator''s Comment'!BN109),'IMO 2020_Operator''s Comment'!BN109,"")</f>
        <v>449.4</v>
      </c>
      <c r="BO109" s="245" t="str">
        <f>IF(ISTEXT('IMO 2020_Operator''s Comment'!BO109),'IMO 2020_Operator''s Comment'!BO109,"")</f>
        <v>Yes</v>
      </c>
      <c r="BP109" s="245" t="str">
        <f>IF(ISNUMBER('IMO 2020_Operator''s Comment'!BP109),'IMO 2020_Operator''s Comment'!BP109,"")</f>
        <v/>
      </c>
      <c r="BQ109" s="245" t="str">
        <f>IF(ISTEXT('IMO 2020_Operator''s Comment'!BQ109),'IMO 2020_Operator''s Comment'!BQ109,"")</f>
        <v/>
      </c>
      <c r="BR109" s="288"/>
      <c r="BS109" s="245">
        <f>IF(ISNUMBER('IMO 2020_Operator''s Comment'!BS109),'IMO 2020_Operator''s Comment'!BS109,"")</f>
        <v>32.6</v>
      </c>
      <c r="BT109" s="245" t="str">
        <f>IF(ISTEXT('IMO 2020_Operator''s Comment'!BT109),'IMO 2020_Operator''s Comment'!BT109,"")</f>
        <v>Yes</v>
      </c>
      <c r="BU109" s="245" t="str">
        <f>IF(ISNUMBER('IMO 2020_Operator''s Comment'!BU109),'IMO 2020_Operator''s Comment'!BU109,"")</f>
        <v/>
      </c>
      <c r="BV109" s="245" t="str">
        <f>IF(ISTEXT('IMO 2020_Operator''s Comment'!BV109),'IMO 2020_Operator''s Comment'!BV109,"")</f>
        <v/>
      </c>
      <c r="BX109" s="245">
        <f>IF(ISNUMBER('IMO 2020_Operator''s Comment'!BX109),'IMO 2020_Operator''s Comment'!BX109,"")</f>
        <v>29.6</v>
      </c>
      <c r="BY109" s="245" t="str">
        <f>IF(ISTEXT('IMO 2020_Operator''s Comment'!BY109),'IMO 2020_Operator''s Comment'!BY109,"")</f>
        <v>No</v>
      </c>
      <c r="BZ109" s="245">
        <f>IF(ISNUMBER('IMO 2020_Operator''s Comment'!BZ109),'IMO 2020_Operator''s Comment'!BZ109,"")</f>
        <v>29.6</v>
      </c>
      <c r="CA109" s="245" t="str">
        <f>IF(ISTEXT('IMO 2020_Operator''s Comment'!CA109),'IMO 2020_Operator''s Comment'!CA109,"")</f>
        <v>Yes</v>
      </c>
      <c r="CB109" s="245" t="str">
        <f>IF(ISNUMBER('IMO 2020_Operator''s Comment'!CB109),'IMO 2020_Operator''s Comment'!CB109,"")</f>
        <v/>
      </c>
      <c r="CC109" s="245" t="str">
        <f>IF(ISTEXT('IMO 2020_Operator''s Comment'!CC109),'IMO 2020_Operator''s Comment'!CC109,"")</f>
        <v/>
      </c>
    </row>
    <row r="110" spans="1:81" s="202" customFormat="1" ht="27" hidden="1" thickBot="1" x14ac:dyDescent="0.3">
      <c r="A110" s="248" t="str">
        <f>INDEX('[4]Handy -MR - LR2 Operators'!$H:$H,MATCH(E110,'[4]Handy -MR - LR2 Operators'!$B:$B,0))</f>
        <v>NSR</v>
      </c>
      <c r="B110" s="248" t="s">
        <v>429</v>
      </c>
      <c r="C110" s="137" t="s">
        <v>382</v>
      </c>
      <c r="D110" s="137">
        <v>9544592</v>
      </c>
      <c r="E110" s="140" t="s">
        <v>433</v>
      </c>
      <c r="F110" s="140"/>
      <c r="G110" s="238"/>
      <c r="H110" s="236">
        <v>43780.458333333336</v>
      </c>
      <c r="I110" s="186">
        <f>IFERROR(INDEX(RemainingOnBoard_RAW!V:V,MATCH('IMO _2020_Dont Edit'!D110,RemainingOnBoard_RAW!B:B,0))," ")</f>
        <v>328.58</v>
      </c>
      <c r="J110" s="201">
        <f>IFERROR(INDEX(RemainingOnBoard_RAW!W:W,MATCH('IMO _2020_Dont Edit'!D110,RemainingOnBoard_RAW!B:B,0)),"")</f>
        <v>400.46</v>
      </c>
      <c r="K110" s="201">
        <f>IFERROR(INDEX(RemainingOnBoard_RAW!X:X,MATCH('IMO _2020_Dont Edit'!D110,RemainingOnBoard_RAW!B:B,0)),"")</f>
        <v>0</v>
      </c>
      <c r="L110" s="201">
        <f>IFERROR(INDEX(RemainingOnBoard_RAW!Y:Y,MATCH('IMO _2020_Dont Edit'!D110,RemainingOnBoard_RAW!B:B,0)),"")</f>
        <v>183.2</v>
      </c>
      <c r="M110" s="201"/>
      <c r="N110" s="201">
        <f>IFERROR(INDEX(RemainingOnBoard_RAW!AJ:AJ,MATCH('IMO _2020_Dont Edit'!D110,RemainingOnBoard_RAW!B:B,0))," ")</f>
        <v>3103.05</v>
      </c>
      <c r="O110" s="201">
        <f>IFERROR(INDEX(RemainingOnBoard_RAW!AK:AK,MATCH('IMO _2020_Dont Edit'!D110,RemainingOnBoard_RAW!B:B,0))," ")</f>
        <v>0</v>
      </c>
      <c r="P110" s="201">
        <f>IFERROR(INDEX(RemainingOnBoard_RAW!AL:AL,MATCH('IMO _2020_Dont Edit'!D110,RemainingOnBoard_RAW!B:B,0))," ")</f>
        <v>0</v>
      </c>
      <c r="Q110" s="201">
        <f>IFERROR(INDEX(RemainingOnBoard_RAW!AM:AM,MATCH('IMO _2020_Dont Edit'!D110,RemainingOnBoard_RAW!B:B,0))," ")</f>
        <v>346.57</v>
      </c>
      <c r="S110" s="203">
        <v>0.45</v>
      </c>
      <c r="T110" s="203">
        <v>0.05</v>
      </c>
      <c r="U110" s="203">
        <v>0.17499999999999999</v>
      </c>
      <c r="V110" s="203">
        <v>0.32500000000000001</v>
      </c>
      <c r="X110" s="204">
        <f>INDEX(MR!T:T,MATCH('IMO _2020_Dont Edit'!E110,MR!C:C,0))</f>
        <v>2.8094790324593042</v>
      </c>
      <c r="Y110" s="204">
        <f>INDEX(MR!U:U,MATCH('IMO _2020_Dont Edit'!E110,MR!C:C,0))</f>
        <v>20.021959032459304</v>
      </c>
      <c r="Z110" s="204">
        <f>INDEX(MR!V:V,MATCH('IMO _2020_Dont Edit'!E110,MR!C:C,0))</f>
        <v>22.57210657132725</v>
      </c>
      <c r="AA110" s="204">
        <f>INDEX(MR!W:W,MATCH('IMO _2020_Dont Edit'!E110,MR!C:C,0))</f>
        <v>23.159379799434141</v>
      </c>
      <c r="AB110" s="204">
        <f t="shared" si="56"/>
        <v>13.742280601028018</v>
      </c>
      <c r="AC110" s="204">
        <f>IFERROR(INDEX('Monthly_Consumption _Trend'!R:R,MATCH('IMO _2020_Dont Edit'!D110,'Monthly_Consumption _Trend'!D:D,0))/30,"")</f>
        <v>10.343500000000001</v>
      </c>
      <c r="AD110" s="204">
        <f t="shared" si="34"/>
        <v>10.343500000000001</v>
      </c>
      <c r="AF110" s="205">
        <f t="shared" si="57"/>
        <v>0.89953386170070904</v>
      </c>
      <c r="AG110" s="205">
        <f t="shared" si="58"/>
        <v>0.10046613829929096</v>
      </c>
      <c r="AH110" s="205"/>
      <c r="AI110" s="205"/>
      <c r="AJ110" s="204">
        <f t="shared" si="35"/>
        <v>951.60200000000009</v>
      </c>
      <c r="AK110" s="204">
        <f t="shared" si="36"/>
        <v>630.95350000000008</v>
      </c>
      <c r="AL110" s="204">
        <f t="shared" si="37"/>
        <v>320.64850000000001</v>
      </c>
      <c r="AM110" s="204">
        <f t="shared" si="38"/>
        <v>155.1525</v>
      </c>
      <c r="AN110" s="206">
        <v>4</v>
      </c>
      <c r="AO110" s="264" t="str">
        <f>INDEX([1]MR!$D:$D,MATCH(E110,[1]MR!$B:$B,0))</f>
        <v>4 pcs. 737,4/ 456,8/ 621,0/ 406,3</v>
      </c>
      <c r="AP110" s="264" t="str">
        <f>INDEX([1]MR!$E:$E,MATCH(E110,[1]MR!$B:$B,0))</f>
        <v>2pcs. 20.9/9.4</v>
      </c>
      <c r="AQ110" s="264" t="str">
        <f>INDEX([1]MR!$F:$F,MATCH(E110,[1]MR!$B:$B,0))</f>
        <v>2pcs.  21.7/9.6</v>
      </c>
      <c r="AR110" s="269">
        <f>INDEX([1]MR!$J:$J,MATCH(E110,[1]MR!$B:$B,0))</f>
        <v>0.95</v>
      </c>
      <c r="AT110" s="204">
        <f t="shared" si="39"/>
        <v>320.64850000000001</v>
      </c>
      <c r="AU110" s="204">
        <f t="shared" si="40"/>
        <v>206.87</v>
      </c>
      <c r="AV110" s="204">
        <f t="shared" si="41"/>
        <v>155.1525</v>
      </c>
      <c r="AW110" s="207" t="s">
        <v>529</v>
      </c>
      <c r="AY110" s="207" t="str">
        <f t="shared" si="45"/>
        <v>High Stock</v>
      </c>
      <c r="AZ110" s="207" t="str">
        <f t="shared" si="46"/>
        <v>High Stock</v>
      </c>
      <c r="BA110" s="207" t="str">
        <f t="shared" si="47"/>
        <v>High Stock</v>
      </c>
      <c r="BC110" s="191">
        <f t="shared" si="42"/>
        <v>7.9314999999999714</v>
      </c>
      <c r="BD110" s="191">
        <f t="shared" si="43"/>
        <v>121.70999999999998</v>
      </c>
      <c r="BE110" s="191">
        <f t="shared" si="44"/>
        <v>173.42749999999998</v>
      </c>
      <c r="BF110" s="140" t="str">
        <f>IF(ISTEXT('IMO 2020_Operator''s Comment'!BF110),'IMO 2020_Operator''s Comment'!BF110,"")</f>
        <v>VLSFO bunkered in one tank, vessel still using HSFO, plan to use till mid Dec'19</v>
      </c>
      <c r="BH110" s="245">
        <f>IF(ISNUMBER('IMO 2020_Operator''s Comment'!BH110),'IMO 2020_Operator''s Comment'!BH110,"")</f>
        <v>737.4</v>
      </c>
      <c r="BI110" s="245" t="str">
        <f>IF(ISTEXT('IMO 2020_Operator''s Comment'!BI110),'IMO 2020_Operator''s Comment'!BI110,"")</f>
        <v>Yes</v>
      </c>
      <c r="BJ110" s="245">
        <f>IF(ISNUMBER('IMO 2020_Operator''s Comment'!BJ110),'IMO 2020_Operator''s Comment'!BJ110,"")</f>
        <v>456.8</v>
      </c>
      <c r="BK110" s="245" t="str">
        <f>IF(ISTEXT('IMO 2020_Operator''s Comment'!BK110),'IMO 2020_Operator''s Comment'!BK110,"")</f>
        <v>Yes</v>
      </c>
      <c r="BL110" s="245">
        <f>IF(ISNUMBER('IMO 2020_Operator''s Comment'!BL110),'IMO 2020_Operator''s Comment'!BL110,"")</f>
        <v>621</v>
      </c>
      <c r="BM110" s="245" t="str">
        <f>IF(ISTEXT('IMO 2020_Operator''s Comment'!BM110),'IMO 2020_Operator''s Comment'!BM110,"")</f>
        <v>No</v>
      </c>
      <c r="BN110" s="245">
        <f>IF(ISNUMBER('IMO 2020_Operator''s Comment'!BN110),'IMO 2020_Operator''s Comment'!BN110,"")</f>
        <v>406.3</v>
      </c>
      <c r="BO110" s="245" t="str">
        <f>IF(ISTEXT('IMO 2020_Operator''s Comment'!BO110),'IMO 2020_Operator''s Comment'!BO110,"")</f>
        <v>No</v>
      </c>
      <c r="BP110" s="245" t="str">
        <f>IF(ISNUMBER('IMO 2020_Operator''s Comment'!BP110),'IMO 2020_Operator''s Comment'!BP110,"")</f>
        <v/>
      </c>
      <c r="BQ110" s="245" t="str">
        <f>IF(ISTEXT('IMO 2020_Operator''s Comment'!BQ110),'IMO 2020_Operator''s Comment'!BQ110,"")</f>
        <v/>
      </c>
      <c r="BR110" s="288"/>
      <c r="BS110" s="245">
        <f>IF(ISNUMBER('IMO 2020_Operator''s Comment'!BS110),'IMO 2020_Operator''s Comment'!BS110,"")</f>
        <v>20.9</v>
      </c>
      <c r="BT110" s="245" t="str">
        <f>IF(ISTEXT('IMO 2020_Operator''s Comment'!BT110),'IMO 2020_Operator''s Comment'!BT110,"")</f>
        <v>No</v>
      </c>
      <c r="BU110" s="245">
        <f>IF(ISNUMBER('IMO 2020_Operator''s Comment'!BU110),'IMO 2020_Operator''s Comment'!BU110,"")</f>
        <v>9.4</v>
      </c>
      <c r="BV110" s="245" t="str">
        <f>IF(ISTEXT('IMO 2020_Operator''s Comment'!BV110),'IMO 2020_Operator''s Comment'!BV110,"")</f>
        <v>Yes</v>
      </c>
      <c r="BX110" s="245">
        <f>IF(ISNUMBER('IMO 2020_Operator''s Comment'!BX110),'IMO 2020_Operator''s Comment'!BX110,"")</f>
        <v>21.7</v>
      </c>
      <c r="BY110" s="245" t="str">
        <f>IF(ISTEXT('IMO 2020_Operator''s Comment'!BY110),'IMO 2020_Operator''s Comment'!BY110,"")</f>
        <v>Yes</v>
      </c>
      <c r="BZ110" s="245">
        <f>IF(ISNUMBER('IMO 2020_Operator''s Comment'!BZ110),'IMO 2020_Operator''s Comment'!BZ110,"")</f>
        <v>9.6</v>
      </c>
      <c r="CA110" s="245" t="str">
        <f>IF(ISTEXT('IMO 2020_Operator''s Comment'!CA110),'IMO 2020_Operator''s Comment'!CA110,"")</f>
        <v>Yes</v>
      </c>
      <c r="CB110" s="245" t="str">
        <f>IF(ISNUMBER('IMO 2020_Operator''s Comment'!CB110),'IMO 2020_Operator''s Comment'!CB110,"")</f>
        <v/>
      </c>
      <c r="CC110" s="245" t="str">
        <f>IF(ISTEXT('IMO 2020_Operator''s Comment'!CC110),'IMO 2020_Operator''s Comment'!CC110,"")</f>
        <v/>
      </c>
    </row>
    <row r="111" spans="1:81" s="202" customFormat="1" ht="27" hidden="1" thickBot="1" x14ac:dyDescent="0.3">
      <c r="A111" s="248" t="str">
        <f>INDEX('[4]Handy -MR - LR2 Operators'!$H:$H,MATCH(E111,'[4]Handy -MR - LR2 Operators'!$B:$B,0))</f>
        <v>PKU</v>
      </c>
      <c r="B111" s="248" t="s">
        <v>429</v>
      </c>
      <c r="C111" s="137" t="s">
        <v>382</v>
      </c>
      <c r="D111" s="137">
        <v>9573658</v>
      </c>
      <c r="E111" s="140" t="s">
        <v>434</v>
      </c>
      <c r="F111" s="140"/>
      <c r="G111" s="238"/>
      <c r="H111" s="236">
        <v>43780.333333333336</v>
      </c>
      <c r="I111" s="186">
        <f>IFERROR(INDEX(RemainingOnBoard_RAW!V:V,MATCH('IMO _2020_Dont Edit'!D111,RemainingOnBoard_RAW!B:B,0))," ")</f>
        <v>448.88</v>
      </c>
      <c r="J111" s="201">
        <f>IFERROR(INDEX(RemainingOnBoard_RAW!W:W,MATCH('IMO _2020_Dont Edit'!D111,RemainingOnBoard_RAW!B:B,0)),"")</f>
        <v>0</v>
      </c>
      <c r="K111" s="201">
        <f>IFERROR(INDEX(RemainingOnBoard_RAW!X:X,MATCH('IMO _2020_Dont Edit'!D111,RemainingOnBoard_RAW!B:B,0)),"")</f>
        <v>0</v>
      </c>
      <c r="L111" s="201">
        <f>IFERROR(INDEX(RemainingOnBoard_RAW!Y:Y,MATCH('IMO _2020_Dont Edit'!D111,RemainingOnBoard_RAW!B:B,0)),"")</f>
        <v>174.21</v>
      </c>
      <c r="M111" s="201"/>
      <c r="N111" s="201">
        <f>IFERROR(INDEX(RemainingOnBoard_RAW!AJ:AJ,MATCH('IMO _2020_Dont Edit'!D111,RemainingOnBoard_RAW!B:B,0))," ")</f>
        <v>3508.5259999999998</v>
      </c>
      <c r="O111" s="201">
        <f>IFERROR(INDEX(RemainingOnBoard_RAW!AK:AK,MATCH('IMO _2020_Dont Edit'!D111,RemainingOnBoard_RAW!B:B,0))," ")</f>
        <v>0</v>
      </c>
      <c r="P111" s="201">
        <f>IFERROR(INDEX(RemainingOnBoard_RAW!AL:AL,MATCH('IMO _2020_Dont Edit'!D111,RemainingOnBoard_RAW!B:B,0))," ")</f>
        <v>32.75</v>
      </c>
      <c r="Q111" s="201">
        <f>IFERROR(INDEX(RemainingOnBoard_RAW!AM:AM,MATCH('IMO _2020_Dont Edit'!D111,RemainingOnBoard_RAW!B:B,0))," ")</f>
        <v>128.79</v>
      </c>
      <c r="S111" s="203">
        <v>0.45</v>
      </c>
      <c r="T111" s="203">
        <v>0.05</v>
      </c>
      <c r="U111" s="203">
        <v>0.17499999999999999</v>
      </c>
      <c r="V111" s="203">
        <v>0.32500000000000001</v>
      </c>
      <c r="X111" s="204">
        <f>INDEX(MR!T:T,MATCH('IMO _2020_Dont Edit'!E111,MR!C:C,0))</f>
        <v>2.6172020753410195</v>
      </c>
      <c r="Y111" s="204">
        <f>INDEX(MR!U:U,MATCH('IMO _2020_Dont Edit'!E111,MR!C:C,0))</f>
        <v>19.891442075341018</v>
      </c>
      <c r="Z111" s="204">
        <f>INDEX(MR!V:V,MATCH('IMO _2020_Dont Edit'!E111,MR!C:C,0))</f>
        <v>23.942475752317115</v>
      </c>
      <c r="AA111" s="204">
        <f>INDEX(MR!W:W,MATCH('IMO _2020_Dont Edit'!E111,MR!C:C,0))</f>
        <v>24.342090454117344</v>
      </c>
      <c r="AB111" s="204">
        <f t="shared" si="56"/>
        <v>14.273425691914142</v>
      </c>
      <c r="AC111" s="204">
        <f>IFERROR(INDEX('Monthly_Consumption _Trend'!R:R,MATCH('IMO _2020_Dont Edit'!D111,'Monthly_Consumption _Trend'!D:D,0))/30,"")</f>
        <v>11.424686666666666</v>
      </c>
      <c r="AD111" s="204">
        <f t="shared" si="34"/>
        <v>11.424686666666666</v>
      </c>
      <c r="AF111" s="205">
        <f t="shared" si="57"/>
        <v>0.95598444278658745</v>
      </c>
      <c r="AG111" s="205">
        <f t="shared" si="58"/>
        <v>4.4015557213412548E-2</v>
      </c>
      <c r="AH111" s="205"/>
      <c r="AI111" s="205"/>
      <c r="AJ111" s="204">
        <f t="shared" si="35"/>
        <v>1051.0711733333333</v>
      </c>
      <c r="AK111" s="204">
        <f t="shared" si="36"/>
        <v>696.90588666666667</v>
      </c>
      <c r="AL111" s="204">
        <f t="shared" si="37"/>
        <v>354.16528666666665</v>
      </c>
      <c r="AM111" s="204">
        <f t="shared" si="38"/>
        <v>171.37029999999999</v>
      </c>
      <c r="AN111" s="206">
        <v>4</v>
      </c>
      <c r="AO111" s="264" t="str">
        <f>INDEX([1]MR!$D:$D,MATCH(E111,[1]MR!$B:$B,0))</f>
        <v>4 pcs. 737,4/ 456,8/ 621,0/ 406,3</v>
      </c>
      <c r="AP111" s="264" t="str">
        <f>INDEX([1]MR!$E:$E,MATCH(E111,[1]MR!$B:$B,0))</f>
        <v>2 Pcs. 20.98 /9.4</v>
      </c>
      <c r="AQ111" s="264" t="str">
        <f>INDEX([1]MR!$F:$F,MATCH(E111,[1]MR!$B:$B,0))</f>
        <v>2 Pcs. 21.78 /9.6</v>
      </c>
      <c r="AR111" s="269">
        <f>INDEX([1]MR!$J:$J,MATCH(E111,[1]MR!$B:$B,0))</f>
        <v>0.95</v>
      </c>
      <c r="AT111" s="204">
        <f t="shared" si="39"/>
        <v>354.16528666666665</v>
      </c>
      <c r="AU111" s="204">
        <f t="shared" si="40"/>
        <v>228.49373333333332</v>
      </c>
      <c r="AV111" s="204">
        <f t="shared" si="41"/>
        <v>171.37029999999999</v>
      </c>
      <c r="AW111" s="207" t="s">
        <v>529</v>
      </c>
      <c r="AY111" s="207" t="str">
        <f t="shared" si="45"/>
        <v>High Stock</v>
      </c>
      <c r="AZ111" s="207" t="str">
        <f t="shared" si="46"/>
        <v>High Stock</v>
      </c>
      <c r="BA111" s="207" t="str">
        <f t="shared" si="47"/>
        <v>High Stock</v>
      </c>
      <c r="BC111" s="191">
        <f t="shared" si="42"/>
        <v>94.71471333333335</v>
      </c>
      <c r="BD111" s="191">
        <f t="shared" si="43"/>
        <v>220.38626666666667</v>
      </c>
      <c r="BE111" s="191">
        <f t="shared" si="44"/>
        <v>277.50970000000001</v>
      </c>
      <c r="BF111" s="140" t="str">
        <f>IF(ISTEXT('IMO 2020_Operator''s Comment'!BF111),'IMO 2020_Operator''s Comment'!BF111,"")</f>
        <v>Vessel proceeding in long voyage to EAFR and back, current qty justified.</v>
      </c>
      <c r="BH111" s="245">
        <f>IF(ISNUMBER('IMO 2020_Operator''s Comment'!BH111),'IMO 2020_Operator''s Comment'!BH111,"")</f>
        <v>737.4</v>
      </c>
      <c r="BI111" s="245" t="str">
        <f>IF(ISTEXT('IMO 2020_Operator''s Comment'!BI111),'IMO 2020_Operator''s Comment'!BI111,"")</f>
        <v>No</v>
      </c>
      <c r="BJ111" s="245">
        <f>IF(ISNUMBER('IMO 2020_Operator''s Comment'!BJ111),'IMO 2020_Operator''s Comment'!BJ111,"")</f>
        <v>456.8</v>
      </c>
      <c r="BK111" s="245" t="str">
        <f>IF(ISTEXT('IMO 2020_Operator''s Comment'!BK111),'IMO 2020_Operator''s Comment'!BK111,"")</f>
        <v>No</v>
      </c>
      <c r="BL111" s="245">
        <f>IF(ISNUMBER('IMO 2020_Operator''s Comment'!BL111),'IMO 2020_Operator''s Comment'!BL111,"")</f>
        <v>621</v>
      </c>
      <c r="BM111" s="245" t="str">
        <f>IF(ISTEXT('IMO 2020_Operator''s Comment'!BM111),'IMO 2020_Operator''s Comment'!BM111,"")</f>
        <v>No</v>
      </c>
      <c r="BN111" s="245">
        <f>IF(ISNUMBER('IMO 2020_Operator''s Comment'!BN111),'IMO 2020_Operator''s Comment'!BN111,"")</f>
        <v>406.3</v>
      </c>
      <c r="BO111" s="245" t="str">
        <f>IF(ISTEXT('IMO 2020_Operator''s Comment'!BO111),'IMO 2020_Operator''s Comment'!BO111,"")</f>
        <v>No</v>
      </c>
      <c r="BP111" s="245" t="str">
        <f>IF(ISNUMBER('IMO 2020_Operator''s Comment'!BP111),'IMO 2020_Operator''s Comment'!BP111,"")</f>
        <v/>
      </c>
      <c r="BQ111" s="245" t="str">
        <f>IF(ISTEXT('IMO 2020_Operator''s Comment'!BQ111),'IMO 2020_Operator''s Comment'!BQ111,"")</f>
        <v/>
      </c>
      <c r="BR111" s="288"/>
      <c r="BS111" s="245">
        <f>IF(ISNUMBER('IMO 2020_Operator''s Comment'!BS111),'IMO 2020_Operator''s Comment'!BS111,"")</f>
        <v>20.98</v>
      </c>
      <c r="BT111" s="245" t="str">
        <f>IF(ISTEXT('IMO 2020_Operator''s Comment'!BT111),'IMO 2020_Operator''s Comment'!BT111,"")</f>
        <v>No</v>
      </c>
      <c r="BU111" s="245">
        <f>IF(ISNUMBER('IMO 2020_Operator''s Comment'!BU111),'IMO 2020_Operator''s Comment'!BU111,"")</f>
        <v>9.4</v>
      </c>
      <c r="BV111" s="245" t="str">
        <f>IF(ISTEXT('IMO 2020_Operator''s Comment'!BV111),'IMO 2020_Operator''s Comment'!BV111,"")</f>
        <v>No</v>
      </c>
      <c r="BX111" s="245">
        <f>IF(ISNUMBER('IMO 2020_Operator''s Comment'!BX111),'IMO 2020_Operator''s Comment'!BX111,"")</f>
        <v>21.78</v>
      </c>
      <c r="BY111" s="245" t="str">
        <f>IF(ISTEXT('IMO 2020_Operator''s Comment'!BY111),'IMO 2020_Operator''s Comment'!BY111,"")</f>
        <v>No</v>
      </c>
      <c r="BZ111" s="245">
        <f>IF(ISNUMBER('IMO 2020_Operator''s Comment'!BZ111),'IMO 2020_Operator''s Comment'!BZ111,"")</f>
        <v>9.6</v>
      </c>
      <c r="CA111" s="245" t="str">
        <f>IF(ISTEXT('IMO 2020_Operator''s Comment'!CA111),'IMO 2020_Operator''s Comment'!CA111,"")</f>
        <v>No</v>
      </c>
      <c r="CB111" s="245" t="str">
        <f>IF(ISNUMBER('IMO 2020_Operator''s Comment'!CB111),'IMO 2020_Operator''s Comment'!CB111,"")</f>
        <v/>
      </c>
      <c r="CC111" s="245" t="str">
        <f>IF(ISTEXT('IMO 2020_Operator''s Comment'!CC111),'IMO 2020_Operator''s Comment'!CC111,"")</f>
        <v/>
      </c>
    </row>
    <row r="112" spans="1:81" s="202" customFormat="1" ht="15.75" hidden="1" thickBot="1" x14ac:dyDescent="0.3">
      <c r="A112" s="248" t="str">
        <f>INDEX('[4]Handy -MR - LR2 Operators'!$H:$H,MATCH(E112,'[4]Handy -MR - LR2 Operators'!$B:$B,0))</f>
        <v>JKA</v>
      </c>
      <c r="B112" s="248" t="s">
        <v>429</v>
      </c>
      <c r="C112" s="137" t="s">
        <v>382</v>
      </c>
      <c r="D112" s="137">
        <v>9708617</v>
      </c>
      <c r="E112" s="140" t="s">
        <v>436</v>
      </c>
      <c r="F112" s="140"/>
      <c r="G112" s="238"/>
      <c r="H112" s="236">
        <v>43778.5</v>
      </c>
      <c r="I112" s="186">
        <f>IFERROR(INDEX(RemainingOnBoard_RAW!V:V,MATCH('IMO _2020_Dont Edit'!D112,RemainingOnBoard_RAW!B:B,0))," ")</f>
        <v>469.98</v>
      </c>
      <c r="J112" s="201">
        <f>IFERROR(INDEX(RemainingOnBoard_RAW!W:W,MATCH('IMO _2020_Dont Edit'!D112,RemainingOnBoard_RAW!B:B,0)),"")</f>
        <v>0</v>
      </c>
      <c r="K112" s="201">
        <f>IFERROR(INDEX(RemainingOnBoard_RAW!X:X,MATCH('IMO _2020_Dont Edit'!D112,RemainingOnBoard_RAW!B:B,0)),"")</f>
        <v>0</v>
      </c>
      <c r="L112" s="201">
        <f>IFERROR(INDEX(RemainingOnBoard_RAW!Y:Y,MATCH('IMO _2020_Dont Edit'!D112,RemainingOnBoard_RAW!B:B,0)),"")</f>
        <v>41.5</v>
      </c>
      <c r="M112" s="201"/>
      <c r="N112" s="201">
        <f>IFERROR(INDEX(RemainingOnBoard_RAW!AJ:AJ,MATCH('IMO _2020_Dont Edit'!D112,RemainingOnBoard_RAW!B:B,0))," ")</f>
        <v>2827.3919999999998</v>
      </c>
      <c r="O112" s="201">
        <f>IFERROR(INDEX(RemainingOnBoard_RAW!AK:AK,MATCH('IMO _2020_Dont Edit'!D112,RemainingOnBoard_RAW!B:B,0))," ")</f>
        <v>0</v>
      </c>
      <c r="P112" s="201">
        <f>IFERROR(INDEX(RemainingOnBoard_RAW!AL:AL,MATCH('IMO _2020_Dont Edit'!D112,RemainingOnBoard_RAW!B:B,0))," ")</f>
        <v>0</v>
      </c>
      <c r="Q112" s="201">
        <f>IFERROR(INDEX(RemainingOnBoard_RAW!AM:AM,MATCH('IMO _2020_Dont Edit'!D112,RemainingOnBoard_RAW!B:B,0))," ")</f>
        <v>685.01700000000005</v>
      </c>
      <c r="S112" s="203">
        <v>0.45</v>
      </c>
      <c r="T112" s="203">
        <v>0.05</v>
      </c>
      <c r="U112" s="203">
        <v>0.17499999999999999</v>
      </c>
      <c r="V112" s="203">
        <v>0.32500000000000001</v>
      </c>
      <c r="X112" s="204">
        <f>INDEX(MR!T:T,MATCH('IMO _2020_Dont Edit'!E112,MR!C:C,0))</f>
        <v>3.2735701648081923</v>
      </c>
      <c r="Y112" s="204">
        <f>INDEX(MR!U:U,MATCH('IMO _2020_Dont Edit'!E112,MR!C:C,0))</f>
        <v>20.63238016480819</v>
      </c>
      <c r="Z112" s="204">
        <f>INDEX(MR!V:V,MATCH('IMO _2020_Dont Edit'!E112,MR!C:C,0))</f>
        <v>26.767910177691888</v>
      </c>
      <c r="AA112" s="204">
        <f>INDEX(MR!W:W,MATCH('IMO _2020_Dont Edit'!E112,MR!C:C,0))</f>
        <v>26.732954718947127</v>
      </c>
      <c r="AB112" s="204">
        <f t="shared" si="56"/>
        <v>15.877320147157993</v>
      </c>
      <c r="AC112" s="204">
        <f>IFERROR(INDEX('Monthly_Consumption _Trend'!R:R,MATCH('IMO _2020_Dont Edit'!D112,'Monthly_Consumption _Trend'!D:D,0))/30,"")</f>
        <v>9.2890066666666673</v>
      </c>
      <c r="AD112" s="204">
        <f t="shared" si="34"/>
        <v>9.2890066666666673</v>
      </c>
      <c r="AF112" s="205">
        <f t="shared" si="57"/>
        <v>0.80497231387346979</v>
      </c>
      <c r="AG112" s="205">
        <f t="shared" si="58"/>
        <v>0.19502768612653021</v>
      </c>
      <c r="AH112" s="205"/>
      <c r="AI112" s="205"/>
      <c r="AJ112" s="204">
        <f t="shared" si="35"/>
        <v>854.58861333333334</v>
      </c>
      <c r="AK112" s="204">
        <f t="shared" si="36"/>
        <v>566.62940666666668</v>
      </c>
      <c r="AL112" s="204">
        <f t="shared" si="37"/>
        <v>287.95920666666666</v>
      </c>
      <c r="AM112" s="204">
        <f t="shared" si="38"/>
        <v>139.33510000000001</v>
      </c>
      <c r="AN112" s="206">
        <v>2</v>
      </c>
      <c r="AO112" s="264" t="str">
        <f>INDEX([1]MR!$D:$D,MATCH(E112,[1]MR!$B:$B,0))</f>
        <v>2 pcs. 577,9/ 562,7</v>
      </c>
      <c r="AP112" s="264" t="str">
        <f>INDEX([1]MR!$E:$E,MATCH(E112,[1]MR!$B:$B,0))</f>
        <v>2 pcs. 27,6/ 25,4</v>
      </c>
      <c r="AQ112" s="264" t="str">
        <f>INDEX([1]MR!$F:$F,MATCH(E112,[1]MR!$B:$B,0))</f>
        <v>2 pcs. 36,2/ 25,4</v>
      </c>
      <c r="AR112" s="269">
        <f>INDEX([1]MR!$J:$J,MATCH(E112,[1]MR!$B:$B,0))</f>
        <v>0.9</v>
      </c>
      <c r="AT112" s="204">
        <f t="shared" si="39"/>
        <v>287.95920666666666</v>
      </c>
      <c r="AU112" s="204">
        <f t="shared" si="40"/>
        <v>185.78013333333334</v>
      </c>
      <c r="AV112" s="204">
        <f t="shared" si="41"/>
        <v>139.33510000000001</v>
      </c>
      <c r="AW112" s="207" t="s">
        <v>529</v>
      </c>
      <c r="AY112" s="207" t="str">
        <f t="shared" si="45"/>
        <v>High Stock</v>
      </c>
      <c r="AZ112" s="207" t="str">
        <f t="shared" si="46"/>
        <v>High Stock</v>
      </c>
      <c r="BA112" s="207" t="str">
        <f t="shared" si="47"/>
        <v>High Stock</v>
      </c>
      <c r="BC112" s="191">
        <f t="shared" si="42"/>
        <v>182.02079333333336</v>
      </c>
      <c r="BD112" s="191">
        <f t="shared" si="43"/>
        <v>284.19986666666671</v>
      </c>
      <c r="BE112" s="191">
        <f t="shared" si="44"/>
        <v>330.64490000000001</v>
      </c>
      <c r="BF112" s="140" t="str">
        <f>IF(ISTEXT('IMO 2020_Operator''s Comment'!BF112),'IMO 2020_Operator''s Comment'!BF112,"")</f>
        <v xml:space="preserve">once consumed ; intend to have 1 sett-serv ready . Cha has been informed of the high ROB </v>
      </c>
      <c r="BH112" s="245">
        <f>IF(ISNUMBER('IMO 2020_Operator''s Comment'!BH112),'IMO 2020_Operator''s Comment'!BH112,"")</f>
        <v>577.9</v>
      </c>
      <c r="BI112" s="245" t="str">
        <f>IF(ISTEXT('IMO 2020_Operator''s Comment'!BI112),'IMO 2020_Operator''s Comment'!BI112,"")</f>
        <v>No</v>
      </c>
      <c r="BJ112" s="245">
        <f>IF(ISNUMBER('IMO 2020_Operator''s Comment'!BJ112),'IMO 2020_Operator''s Comment'!BJ112,"")</f>
        <v>562.70000000000005</v>
      </c>
      <c r="BK112" s="245" t="str">
        <f>IF(ISTEXT('IMO 2020_Operator''s Comment'!BK112),'IMO 2020_Operator''s Comment'!BK112,"")</f>
        <v>No</v>
      </c>
      <c r="BL112" s="245" t="str">
        <f>IF(ISNUMBER('IMO 2020_Operator''s Comment'!BL112),'IMO 2020_Operator''s Comment'!BL112,"")</f>
        <v/>
      </c>
      <c r="BM112" s="245" t="str">
        <f>IF(ISTEXT('IMO 2020_Operator''s Comment'!BM112),'IMO 2020_Operator''s Comment'!BM112,"")</f>
        <v/>
      </c>
      <c r="BN112" s="245" t="str">
        <f>IF(ISNUMBER('IMO 2020_Operator''s Comment'!BN112),'IMO 2020_Operator''s Comment'!BN112,"")</f>
        <v/>
      </c>
      <c r="BO112" s="245" t="str">
        <f>IF(ISTEXT('IMO 2020_Operator''s Comment'!BO112),'IMO 2020_Operator''s Comment'!BO112,"")</f>
        <v/>
      </c>
      <c r="BP112" s="245" t="str">
        <f>IF(ISNUMBER('IMO 2020_Operator''s Comment'!BP112),'IMO 2020_Operator''s Comment'!BP112,"")</f>
        <v/>
      </c>
      <c r="BQ112" s="245" t="str">
        <f>IF(ISTEXT('IMO 2020_Operator''s Comment'!BQ112),'IMO 2020_Operator''s Comment'!BQ112,"")</f>
        <v/>
      </c>
      <c r="BR112" s="288"/>
      <c r="BS112" s="245">
        <f>IF(ISNUMBER('IMO 2020_Operator''s Comment'!BS112),'IMO 2020_Operator''s Comment'!BS112,"")</f>
        <v>27.6</v>
      </c>
      <c r="BT112" s="245" t="str">
        <f>IF(ISTEXT('IMO 2020_Operator''s Comment'!BT112),'IMO 2020_Operator''s Comment'!BT112,"")</f>
        <v>No</v>
      </c>
      <c r="BU112" s="245">
        <f>IF(ISNUMBER('IMO 2020_Operator''s Comment'!BU112),'IMO 2020_Operator''s Comment'!BU112,"")</f>
        <v>25.4</v>
      </c>
      <c r="BV112" s="245" t="str">
        <f>IF(ISTEXT('IMO 2020_Operator''s Comment'!BV112),'IMO 2020_Operator''s Comment'!BV112,"")</f>
        <v>Yes</v>
      </c>
      <c r="BX112" s="245">
        <f>IF(ISNUMBER('IMO 2020_Operator''s Comment'!BX112),'IMO 2020_Operator''s Comment'!BX112,"")</f>
        <v>36.200000000000003</v>
      </c>
      <c r="BY112" s="245" t="str">
        <f>IF(ISTEXT('IMO 2020_Operator''s Comment'!BY112),'IMO 2020_Operator''s Comment'!BY112,"")</f>
        <v>No</v>
      </c>
      <c r="BZ112" s="245">
        <f>IF(ISNUMBER('IMO 2020_Operator''s Comment'!BZ112),'IMO 2020_Operator''s Comment'!BZ112,"")</f>
        <v>25.4</v>
      </c>
      <c r="CA112" s="245" t="str">
        <f>IF(ISTEXT('IMO 2020_Operator''s Comment'!CA112),'IMO 2020_Operator''s Comment'!CA112,"")</f>
        <v>Yes</v>
      </c>
      <c r="CB112" s="245" t="str">
        <f>IF(ISNUMBER('IMO 2020_Operator''s Comment'!CB112),'IMO 2020_Operator''s Comment'!CB112,"")</f>
        <v/>
      </c>
      <c r="CC112" s="245" t="str">
        <f>IF(ISTEXT('IMO 2020_Operator''s Comment'!CC112),'IMO 2020_Operator''s Comment'!CC112,"")</f>
        <v/>
      </c>
    </row>
    <row r="113" spans="1:81" s="202" customFormat="1" ht="15.75" hidden="1" thickBot="1" x14ac:dyDescent="0.3">
      <c r="A113" s="248" t="str">
        <f>INDEX('[4]Handy -MR - LR2 Operators'!$H:$H,MATCH(E113,'[4]Handy -MR - LR2 Operators'!$B:$B,0))</f>
        <v>MGA</v>
      </c>
      <c r="B113" s="248" t="s">
        <v>429</v>
      </c>
      <c r="C113" s="137" t="s">
        <v>382</v>
      </c>
      <c r="D113" s="137">
        <v>9708629</v>
      </c>
      <c r="E113" s="140" t="s">
        <v>437</v>
      </c>
      <c r="F113" s="140"/>
      <c r="G113" s="238"/>
      <c r="H113" s="236">
        <v>43781.041666666664</v>
      </c>
      <c r="I113" s="186">
        <f>IFERROR(INDEX(RemainingOnBoard_RAW!V:V,MATCH('IMO _2020_Dont Edit'!D113,RemainingOnBoard_RAW!B:B,0))," ")</f>
        <v>71.94</v>
      </c>
      <c r="J113" s="201">
        <f>IFERROR(INDEX(RemainingOnBoard_RAW!W:W,MATCH('IMO _2020_Dont Edit'!D113,RemainingOnBoard_RAW!B:B,0)),"")</f>
        <v>0</v>
      </c>
      <c r="K113" s="201">
        <f>IFERROR(INDEX(RemainingOnBoard_RAW!X:X,MATCH('IMO _2020_Dont Edit'!D113,RemainingOnBoard_RAW!B:B,0)),"")</f>
        <v>0</v>
      </c>
      <c r="L113" s="201">
        <f>IFERROR(INDEX(RemainingOnBoard_RAW!Y:Y,MATCH('IMO _2020_Dont Edit'!D113,RemainingOnBoard_RAW!B:B,0)),"")</f>
        <v>128.31</v>
      </c>
      <c r="M113" s="201"/>
      <c r="N113" s="201">
        <f>IFERROR(INDEX(RemainingOnBoard_RAW!AJ:AJ,MATCH('IMO _2020_Dont Edit'!D113,RemainingOnBoard_RAW!B:B,0))," ")</f>
        <v>3736.8240000000001</v>
      </c>
      <c r="O113" s="201">
        <f>IFERROR(INDEX(RemainingOnBoard_RAW!AK:AK,MATCH('IMO _2020_Dont Edit'!D113,RemainingOnBoard_RAW!B:B,0))," ")</f>
        <v>0</v>
      </c>
      <c r="P113" s="201">
        <f>IFERROR(INDEX(RemainingOnBoard_RAW!AL:AL,MATCH('IMO _2020_Dont Edit'!D113,RemainingOnBoard_RAW!B:B,0))," ")</f>
        <v>0</v>
      </c>
      <c r="Q113" s="201">
        <f>IFERROR(INDEX(RemainingOnBoard_RAW!AM:AM,MATCH('IMO _2020_Dont Edit'!D113,RemainingOnBoard_RAW!B:B,0))," ")</f>
        <v>433.61799999999999</v>
      </c>
      <c r="S113" s="203">
        <v>0.45</v>
      </c>
      <c r="T113" s="203">
        <v>0.05</v>
      </c>
      <c r="U113" s="203">
        <v>0.17499999999999999</v>
      </c>
      <c r="V113" s="203">
        <v>0.32500000000000001</v>
      </c>
      <c r="X113" s="204">
        <f>INDEX(MR!T:T,MATCH('IMO _2020_Dont Edit'!E113,MR!C:C,0))</f>
        <v>3.4457817410049651</v>
      </c>
      <c r="Y113" s="204">
        <f>INDEX(MR!U:U,MATCH('IMO _2020_Dont Edit'!E113,MR!C:C,0))</f>
        <v>20.804591741004963</v>
      </c>
      <c r="Z113" s="204">
        <f>INDEX(MR!V:V,MATCH('IMO _2020_Dont Edit'!E113,MR!C:C,0))</f>
        <v>23.428923253110554</v>
      </c>
      <c r="AA113" s="204">
        <f>INDEX(MR!W:W,MATCH('IMO _2020_Dont Edit'!E113,MR!C:C,0))</f>
        <v>23.388309431661249</v>
      </c>
      <c r="AB113" s="204">
        <f t="shared" si="56"/>
        <v>14.292093505086736</v>
      </c>
      <c r="AC113" s="204">
        <f>IFERROR(INDEX('Monthly_Consumption _Trend'!R:R,MATCH('IMO _2020_Dont Edit'!D113,'Monthly_Consumption _Trend'!D:D,0))/30,"")</f>
        <v>11.93618</v>
      </c>
      <c r="AD113" s="204">
        <f t="shared" si="34"/>
        <v>11.93618</v>
      </c>
      <c r="AF113" s="205">
        <f t="shared" si="57"/>
        <v>0.89602588886261936</v>
      </c>
      <c r="AG113" s="205">
        <f t="shared" si="58"/>
        <v>0.10397411113738064</v>
      </c>
      <c r="AH113" s="205"/>
      <c r="AI113" s="205"/>
      <c r="AJ113" s="204">
        <f t="shared" si="35"/>
        <v>1098.1285600000001</v>
      </c>
      <c r="AK113" s="204">
        <f t="shared" si="36"/>
        <v>728.10698000000002</v>
      </c>
      <c r="AL113" s="204">
        <f t="shared" si="37"/>
        <v>370.02158000000003</v>
      </c>
      <c r="AM113" s="204">
        <f t="shared" si="38"/>
        <v>179.0427</v>
      </c>
      <c r="AN113" s="206">
        <v>2</v>
      </c>
      <c r="AO113" s="264" t="str">
        <f>INDEX([1]MR!$D:$D,MATCH(E113,[1]MR!$B:$B,0))</f>
        <v>2 pcs. 577,9/ 562,7</v>
      </c>
      <c r="AP113" s="264" t="str">
        <f>INDEX([1]MR!$E:$E,MATCH(E113,[1]MR!$B:$B,0))</f>
        <v>2 pcs. 27,6/ 25,4</v>
      </c>
      <c r="AQ113" s="264" t="str">
        <f>INDEX([1]MR!$F:$F,MATCH(E113,[1]MR!$B:$B,0))</f>
        <v>2 pcs. 36,2/ 25,4</v>
      </c>
      <c r="AR113" s="269">
        <f>INDEX([1]MR!$J:$J,MATCH(E113,[1]MR!$B:$B,0))</f>
        <v>0.9</v>
      </c>
      <c r="AT113" s="204">
        <f t="shared" si="39"/>
        <v>370.02158000000003</v>
      </c>
      <c r="AU113" s="204">
        <f t="shared" si="40"/>
        <v>238.7236</v>
      </c>
      <c r="AV113" s="204">
        <f t="shared" si="41"/>
        <v>179.0427</v>
      </c>
      <c r="AW113" s="207" t="s">
        <v>529</v>
      </c>
      <c r="AY113" s="207" t="str">
        <f t="shared" si="45"/>
        <v>Okay</v>
      </c>
      <c r="AZ113" s="207" t="str">
        <f t="shared" si="46"/>
        <v>Okay</v>
      </c>
      <c r="BA113" s="207" t="str">
        <f t="shared" si="47"/>
        <v>Okay</v>
      </c>
      <c r="BC113" s="191">
        <f t="shared" si="42"/>
        <v>0</v>
      </c>
      <c r="BD113" s="191">
        <f t="shared" si="43"/>
        <v>0</v>
      </c>
      <c r="BE113" s="191">
        <f t="shared" si="44"/>
        <v>0</v>
      </c>
      <c r="BF113" s="140" t="str">
        <f>IF(ISTEXT('IMO 2020_Operator''s Comment'!BF113),'IMO 2020_Operator''s Comment'!BF113,"")</f>
        <v>vessel is  o</v>
      </c>
      <c r="BH113" s="245">
        <f>IF(ISNUMBER('IMO 2020_Operator''s Comment'!BH113),'IMO 2020_Operator''s Comment'!BH113,"")</f>
        <v>577.9</v>
      </c>
      <c r="BI113" s="245" t="str">
        <f>IF(ISTEXT('IMO 2020_Operator''s Comment'!BI113),'IMO 2020_Operator''s Comment'!BI113,"")</f>
        <v>No</v>
      </c>
      <c r="BJ113" s="245">
        <f>IF(ISNUMBER('IMO 2020_Operator''s Comment'!BJ113),'IMO 2020_Operator''s Comment'!BJ113,"")</f>
        <v>562.70000000000005</v>
      </c>
      <c r="BK113" s="245" t="str">
        <f>IF(ISTEXT('IMO 2020_Operator''s Comment'!BK113),'IMO 2020_Operator''s Comment'!BK113,"")</f>
        <v>No</v>
      </c>
      <c r="BL113" s="245" t="str">
        <f>IF(ISNUMBER('IMO 2020_Operator''s Comment'!BL113),'IMO 2020_Operator''s Comment'!BL113,"")</f>
        <v/>
      </c>
      <c r="BM113" s="245" t="str">
        <f>IF(ISTEXT('IMO 2020_Operator''s Comment'!BM113),'IMO 2020_Operator''s Comment'!BM113,"")</f>
        <v/>
      </c>
      <c r="BN113" s="245" t="str">
        <f>IF(ISNUMBER('IMO 2020_Operator''s Comment'!BN113),'IMO 2020_Operator''s Comment'!BN113,"")</f>
        <v/>
      </c>
      <c r="BO113" s="245" t="str">
        <f>IF(ISTEXT('IMO 2020_Operator''s Comment'!BO113),'IMO 2020_Operator''s Comment'!BO113,"")</f>
        <v/>
      </c>
      <c r="BP113" s="245" t="str">
        <f>IF(ISNUMBER('IMO 2020_Operator''s Comment'!BP113),'IMO 2020_Operator''s Comment'!BP113,"")</f>
        <v/>
      </c>
      <c r="BQ113" s="245" t="str">
        <f>IF(ISTEXT('IMO 2020_Operator''s Comment'!BQ113),'IMO 2020_Operator''s Comment'!BQ113,"")</f>
        <v/>
      </c>
      <c r="BR113" s="288"/>
      <c r="BS113" s="245">
        <f>IF(ISNUMBER('IMO 2020_Operator''s Comment'!BS113),'IMO 2020_Operator''s Comment'!BS113,"")</f>
        <v>27.6</v>
      </c>
      <c r="BT113" s="245" t="str">
        <f>IF(ISTEXT('IMO 2020_Operator''s Comment'!BT113),'IMO 2020_Operator''s Comment'!BT113,"")</f>
        <v>No</v>
      </c>
      <c r="BU113" s="245">
        <f>IF(ISNUMBER('IMO 2020_Operator''s Comment'!BU113),'IMO 2020_Operator''s Comment'!BU113,"")</f>
        <v>25.4</v>
      </c>
      <c r="BV113" s="245" t="str">
        <f>IF(ISTEXT('IMO 2020_Operator''s Comment'!BV113),'IMO 2020_Operator''s Comment'!BV113,"")</f>
        <v>No</v>
      </c>
      <c r="BX113" s="245">
        <f>IF(ISNUMBER('IMO 2020_Operator''s Comment'!BX113),'IMO 2020_Operator''s Comment'!BX113,"")</f>
        <v>36.200000000000003</v>
      </c>
      <c r="BY113" s="245" t="str">
        <f>IF(ISTEXT('IMO 2020_Operator''s Comment'!BY113),'IMO 2020_Operator''s Comment'!BY113,"")</f>
        <v>No</v>
      </c>
      <c r="BZ113" s="245">
        <f>IF(ISNUMBER('IMO 2020_Operator''s Comment'!BZ113),'IMO 2020_Operator''s Comment'!BZ113,"")</f>
        <v>25.4</v>
      </c>
      <c r="CA113" s="245" t="str">
        <f>IF(ISTEXT('IMO 2020_Operator''s Comment'!CA113),'IMO 2020_Operator''s Comment'!CA113,"")</f>
        <v>No</v>
      </c>
      <c r="CB113" s="245" t="str">
        <f>IF(ISNUMBER('IMO 2020_Operator''s Comment'!CB113),'IMO 2020_Operator''s Comment'!CB113,"")</f>
        <v/>
      </c>
      <c r="CC113" s="245" t="str">
        <f>IF(ISTEXT('IMO 2020_Operator''s Comment'!CC113),'IMO 2020_Operator''s Comment'!CC113,"")</f>
        <v/>
      </c>
    </row>
    <row r="114" spans="1:81" s="202" customFormat="1" ht="27" hidden="1" thickBot="1" x14ac:dyDescent="0.3">
      <c r="A114" s="248" t="str">
        <f>INDEX('[4]Handy -MR - LR2 Operators'!$H:$H,MATCH(E114,'[4]Handy -MR - LR2 Operators'!$B:$B,0))</f>
        <v>JKA</v>
      </c>
      <c r="B114" s="248" t="s">
        <v>429</v>
      </c>
      <c r="C114" s="137" t="s">
        <v>382</v>
      </c>
      <c r="D114" s="137">
        <v>9726451</v>
      </c>
      <c r="E114" s="140" t="s">
        <v>438</v>
      </c>
      <c r="F114" s="140"/>
      <c r="G114" s="238"/>
      <c r="H114" s="236">
        <v>43781.375</v>
      </c>
      <c r="I114" s="186">
        <f>IFERROR(INDEX(RemainingOnBoard_RAW!V:V,MATCH('IMO _2020_Dont Edit'!D114,RemainingOnBoard_RAW!B:B,0))," ")</f>
        <v>157.399</v>
      </c>
      <c r="J114" s="201">
        <f>IFERROR(INDEX(RemainingOnBoard_RAW!W:W,MATCH('IMO _2020_Dont Edit'!D114,RemainingOnBoard_RAW!B:B,0)),"")</f>
        <v>0</v>
      </c>
      <c r="K114" s="201">
        <f>IFERROR(INDEX(RemainingOnBoard_RAW!X:X,MATCH('IMO _2020_Dont Edit'!D114,RemainingOnBoard_RAW!B:B,0)),"")</f>
        <v>0</v>
      </c>
      <c r="L114" s="201">
        <f>IFERROR(INDEX(RemainingOnBoard_RAW!Y:Y,MATCH('IMO _2020_Dont Edit'!D114,RemainingOnBoard_RAW!B:B,0)),"")</f>
        <v>208.94</v>
      </c>
      <c r="M114" s="201"/>
      <c r="N114" s="201">
        <f>IFERROR(INDEX(RemainingOnBoard_RAW!AJ:AJ,MATCH('IMO _2020_Dont Edit'!D114,RemainingOnBoard_RAW!B:B,0))," ")</f>
        <v>3212.5410000000002</v>
      </c>
      <c r="O114" s="201">
        <f>IFERROR(INDEX(RemainingOnBoard_RAW!AK:AK,MATCH('IMO _2020_Dont Edit'!D114,RemainingOnBoard_RAW!B:B,0))," ")</f>
        <v>0</v>
      </c>
      <c r="P114" s="201">
        <f>IFERROR(INDEX(RemainingOnBoard_RAW!AL:AL,MATCH('IMO _2020_Dont Edit'!D114,RemainingOnBoard_RAW!B:B,0))," ")</f>
        <v>0</v>
      </c>
      <c r="Q114" s="201">
        <f>IFERROR(INDEX(RemainingOnBoard_RAW!AM:AM,MATCH('IMO _2020_Dont Edit'!D114,RemainingOnBoard_RAW!B:B,0))," ")</f>
        <v>859.83500000000004</v>
      </c>
      <c r="S114" s="203">
        <v>0.45</v>
      </c>
      <c r="T114" s="203">
        <v>0.05</v>
      </c>
      <c r="U114" s="203">
        <v>0.17499999999999999</v>
      </c>
      <c r="V114" s="203">
        <v>0.32500000000000001</v>
      </c>
      <c r="X114" s="204">
        <f>INDEX(MR!T:T,MATCH('IMO _2020_Dont Edit'!E114,MR!C:C,0))</f>
        <v>3.169212348293942</v>
      </c>
      <c r="Y114" s="204">
        <f>INDEX(MR!U:U,MATCH('IMO _2020_Dont Edit'!E114,MR!C:C,0))</f>
        <v>20.528022348293941</v>
      </c>
      <c r="Z114" s="204">
        <f>INDEX(MR!V:V,MATCH('IMO _2020_Dont Edit'!E114,MR!C:C,0))</f>
        <v>22.332265646808874</v>
      </c>
      <c r="AA114" s="204">
        <f>INDEX(MR!W:W,MATCH('IMO _2020_Dont Edit'!E114,MR!C:C,0))</f>
        <v>22.21598691864844</v>
      </c>
      <c r="AB114" s="204">
        <f t="shared" si="56"/>
        <v>13.580888910899269</v>
      </c>
      <c r="AC114" s="204">
        <f>IFERROR(INDEX('Monthly_Consumption _Trend'!R:R,MATCH('IMO _2020_Dont Edit'!D114,'Monthly_Consumption _Trend'!D:D,0))/30,"")</f>
        <v>10.979481481481482</v>
      </c>
      <c r="AD114" s="204">
        <f t="shared" si="34"/>
        <v>10.979481481481482</v>
      </c>
      <c r="AF114" s="205">
        <f t="shared" si="57"/>
        <v>0.788861588419144</v>
      </c>
      <c r="AG114" s="205">
        <f t="shared" si="58"/>
        <v>0.211138411580856</v>
      </c>
      <c r="AH114" s="205"/>
      <c r="AI114" s="205"/>
      <c r="AJ114" s="204">
        <f t="shared" si="35"/>
        <v>1010.1122962962963</v>
      </c>
      <c r="AK114" s="204">
        <f t="shared" si="36"/>
        <v>669.74837037037037</v>
      </c>
      <c r="AL114" s="204">
        <f t="shared" si="37"/>
        <v>340.36392592592597</v>
      </c>
      <c r="AM114" s="204">
        <f t="shared" si="38"/>
        <v>164.69222222222223</v>
      </c>
      <c r="AN114" s="206">
        <v>2</v>
      </c>
      <c r="AO114" s="264" t="str">
        <f>INDEX([1]MR!$D:$D,MATCH(E114,[1]MR!$B:$B,0))</f>
        <v>2 pcs. 577,9/ 457,2</v>
      </c>
      <c r="AP114" s="264" t="str">
        <f>INDEX([1]MR!$E:$E,MATCH(E114,[1]MR!$B:$B,0))</f>
        <v>2 pcs. 27,6/ LS 19,0</v>
      </c>
      <c r="AQ114" s="264" t="str">
        <f>INDEX([1]MR!$F:$F,MATCH(E114,[1]MR!$B:$B,0))</f>
        <v>2 pcs. 36,2/ LS 25,4</v>
      </c>
      <c r="AR114" s="269">
        <f>INDEX([1]MR!$J:$J,MATCH(E114,[1]MR!$B:$B,0))</f>
        <v>0.9</v>
      </c>
      <c r="AT114" s="204">
        <f t="shared" si="39"/>
        <v>340.36392592592597</v>
      </c>
      <c r="AU114" s="204">
        <f t="shared" si="40"/>
        <v>219.58962962962966</v>
      </c>
      <c r="AV114" s="204">
        <f t="shared" si="41"/>
        <v>164.69222222222223</v>
      </c>
      <c r="AW114" s="207" t="s">
        <v>529</v>
      </c>
      <c r="AY114" s="207" t="str">
        <f t="shared" si="45"/>
        <v>Okay</v>
      </c>
      <c r="AZ114" s="207" t="str">
        <f t="shared" si="46"/>
        <v>Okay</v>
      </c>
      <c r="BA114" s="207" t="str">
        <f t="shared" si="47"/>
        <v>Okay</v>
      </c>
      <c r="BC114" s="191">
        <f t="shared" si="42"/>
        <v>0</v>
      </c>
      <c r="BD114" s="191">
        <f t="shared" si="43"/>
        <v>0</v>
      </c>
      <c r="BE114" s="191">
        <f t="shared" si="44"/>
        <v>0</v>
      </c>
      <c r="BF114" s="140" t="str">
        <f>IF(ISTEXT('IMO 2020_Operator''s Comment'!BF114),'IMO 2020_Operator''s Comment'!BF114,"")</f>
        <v>intend to have 1 main and 1 sett-serv ready after Taman and depending on next voy will plan to supply VLSFO</v>
      </c>
      <c r="BH114" s="245">
        <f>IF(ISNUMBER('IMO 2020_Operator''s Comment'!BH114),'IMO 2020_Operator''s Comment'!BH114,"")</f>
        <v>577.9</v>
      </c>
      <c r="BI114" s="245" t="str">
        <f>IF(ISTEXT('IMO 2020_Operator''s Comment'!BI114),'IMO 2020_Operator''s Comment'!BI114,"")</f>
        <v>No</v>
      </c>
      <c r="BJ114" s="245">
        <f>IF(ISNUMBER('IMO 2020_Operator''s Comment'!BJ114),'IMO 2020_Operator''s Comment'!BJ114,"")</f>
        <v>457.2</v>
      </c>
      <c r="BK114" s="245" t="str">
        <f>IF(ISTEXT('IMO 2020_Operator''s Comment'!BK114),'IMO 2020_Operator''s Comment'!BK114,"")</f>
        <v>No</v>
      </c>
      <c r="BL114" s="245" t="str">
        <f>IF(ISNUMBER('IMO 2020_Operator''s Comment'!BL114),'IMO 2020_Operator''s Comment'!BL114,"")</f>
        <v/>
      </c>
      <c r="BM114" s="245" t="str">
        <f>IF(ISTEXT('IMO 2020_Operator''s Comment'!BM114),'IMO 2020_Operator''s Comment'!BM114,"")</f>
        <v/>
      </c>
      <c r="BN114" s="245" t="str">
        <f>IF(ISNUMBER('IMO 2020_Operator''s Comment'!BN114),'IMO 2020_Operator''s Comment'!BN114,"")</f>
        <v/>
      </c>
      <c r="BO114" s="245" t="str">
        <f>IF(ISTEXT('IMO 2020_Operator''s Comment'!BO114),'IMO 2020_Operator''s Comment'!BO114,"")</f>
        <v/>
      </c>
      <c r="BP114" s="245" t="str">
        <f>IF(ISNUMBER('IMO 2020_Operator''s Comment'!BP114),'IMO 2020_Operator''s Comment'!BP114,"")</f>
        <v/>
      </c>
      <c r="BQ114" s="245" t="str">
        <f>IF(ISTEXT('IMO 2020_Operator''s Comment'!BQ114),'IMO 2020_Operator''s Comment'!BQ114,"")</f>
        <v/>
      </c>
      <c r="BR114" s="288"/>
      <c r="BS114" s="245">
        <f>IF(ISNUMBER('IMO 2020_Operator''s Comment'!BS114),'IMO 2020_Operator''s Comment'!BS114,"")</f>
        <v>27.6</v>
      </c>
      <c r="BT114" s="245" t="str">
        <f>IF(ISTEXT('IMO 2020_Operator''s Comment'!BT114),'IMO 2020_Operator''s Comment'!BT114,"")</f>
        <v>No</v>
      </c>
      <c r="BU114" s="245">
        <f>IF(ISNUMBER('IMO 2020_Operator''s Comment'!BU114),'IMO 2020_Operator''s Comment'!BU114,"")</f>
        <v>9</v>
      </c>
      <c r="BV114" s="245" t="str">
        <f>IF(ISTEXT('IMO 2020_Operator''s Comment'!BV114),'IMO 2020_Operator''s Comment'!BV114,"")</f>
        <v>Yes</v>
      </c>
      <c r="BX114" s="245">
        <f>IF(ISNUMBER('IMO 2020_Operator''s Comment'!BX114),'IMO 2020_Operator''s Comment'!BX114,"")</f>
        <v>36.200000000000003</v>
      </c>
      <c r="BY114" s="245" t="str">
        <f>IF(ISTEXT('IMO 2020_Operator''s Comment'!BY114),'IMO 2020_Operator''s Comment'!BY114,"")</f>
        <v>No</v>
      </c>
      <c r="BZ114" s="245">
        <f>IF(ISNUMBER('IMO 2020_Operator''s Comment'!BZ114),'IMO 2020_Operator''s Comment'!BZ114,"")</f>
        <v>25.4</v>
      </c>
      <c r="CA114" s="245" t="str">
        <f>IF(ISTEXT('IMO 2020_Operator''s Comment'!CA114),'IMO 2020_Operator''s Comment'!CA114,"")</f>
        <v>Yes</v>
      </c>
      <c r="CB114" s="245" t="str">
        <f>IF(ISNUMBER('IMO 2020_Operator''s Comment'!CB114),'IMO 2020_Operator''s Comment'!CB114,"")</f>
        <v/>
      </c>
      <c r="CC114" s="245" t="str">
        <f>IF(ISTEXT('IMO 2020_Operator''s Comment'!CC114),'IMO 2020_Operator''s Comment'!CC114,"")</f>
        <v/>
      </c>
    </row>
    <row r="115" spans="1:81" s="202" customFormat="1" ht="15.75" hidden="1" thickBot="1" x14ac:dyDescent="0.3">
      <c r="A115" s="248" t="str">
        <f>INDEX('[4]Handy -MR - LR2 Operators'!$H:$H,MATCH(E115,'[4]Handy -MR - LR2 Operators'!$B:$B,0))</f>
        <v>GGA</v>
      </c>
      <c r="B115" s="248" t="s">
        <v>429</v>
      </c>
      <c r="C115" s="137" t="s">
        <v>382</v>
      </c>
      <c r="D115" s="137">
        <v>9726463</v>
      </c>
      <c r="E115" s="140" t="s">
        <v>439</v>
      </c>
      <c r="F115" s="140"/>
      <c r="G115" s="238"/>
      <c r="H115" s="236">
        <v>43777.708333333336</v>
      </c>
      <c r="I115" s="186">
        <f>IFERROR(INDEX(RemainingOnBoard_RAW!V:V,MATCH('IMO _2020_Dont Edit'!D115,RemainingOnBoard_RAW!B:B,0))," ")</f>
        <v>386.4</v>
      </c>
      <c r="J115" s="201">
        <f>IFERROR(INDEX(RemainingOnBoard_RAW!W:W,MATCH('IMO _2020_Dont Edit'!D115,RemainingOnBoard_RAW!B:B,0)),"")</f>
        <v>0</v>
      </c>
      <c r="K115" s="201">
        <f>IFERROR(INDEX(RemainingOnBoard_RAW!X:X,MATCH('IMO _2020_Dont Edit'!D115,RemainingOnBoard_RAW!B:B,0)),"")</f>
        <v>0</v>
      </c>
      <c r="L115" s="201">
        <f>IFERROR(INDEX(RemainingOnBoard_RAW!Y:Y,MATCH('IMO _2020_Dont Edit'!D115,RemainingOnBoard_RAW!B:B,0)),"")</f>
        <v>138.63</v>
      </c>
      <c r="M115" s="201"/>
      <c r="N115" s="201">
        <f>IFERROR(INDEX(RemainingOnBoard_RAW!AJ:AJ,MATCH('IMO _2020_Dont Edit'!D115,RemainingOnBoard_RAW!B:B,0))," ")</f>
        <v>3465.306</v>
      </c>
      <c r="O115" s="201">
        <f>IFERROR(INDEX(RemainingOnBoard_RAW!AK:AK,MATCH('IMO _2020_Dont Edit'!D115,RemainingOnBoard_RAW!B:B,0))," ")</f>
        <v>0</v>
      </c>
      <c r="P115" s="201">
        <f>IFERROR(INDEX(RemainingOnBoard_RAW!AL:AL,MATCH('IMO _2020_Dont Edit'!D115,RemainingOnBoard_RAW!B:B,0))," ")</f>
        <v>63.58</v>
      </c>
      <c r="Q115" s="201">
        <f>IFERROR(INDEX(RemainingOnBoard_RAW!AM:AM,MATCH('IMO _2020_Dont Edit'!D115,RemainingOnBoard_RAW!B:B,0))," ")</f>
        <v>270.99</v>
      </c>
      <c r="S115" s="203">
        <v>0.45</v>
      </c>
      <c r="T115" s="203">
        <v>0.05</v>
      </c>
      <c r="U115" s="203">
        <v>0.17499999999999999</v>
      </c>
      <c r="V115" s="203">
        <v>0.32500000000000001</v>
      </c>
      <c r="X115" s="204">
        <f>INDEX(MR!T:T,MATCH('IMO _2020_Dont Edit'!E115,MR!C:C,0))</f>
        <v>3.1226867220320171</v>
      </c>
      <c r="Y115" s="204">
        <f>INDEX(MR!U:U,MATCH('IMO _2020_Dont Edit'!E115,MR!C:C,0))</f>
        <v>20.481496722032016</v>
      </c>
      <c r="Z115" s="204">
        <f>INDEX(MR!V:V,MATCH('IMO _2020_Dont Edit'!E115,MR!C:C,0))</f>
        <v>22.640228274980249</v>
      </c>
      <c r="AA115" s="204">
        <f>INDEX(MR!W:W,MATCH('IMO _2020_Dont Edit'!E115,MR!C:C,0))</f>
        <v>22.57044818904382</v>
      </c>
      <c r="AB115" s="204">
        <f t="shared" si="56"/>
        <v>13.726719470576793</v>
      </c>
      <c r="AC115" s="204">
        <f>IFERROR(INDEX('Monthly_Consumption _Trend'!R:R,MATCH('IMO _2020_Dont Edit'!D115,'Monthly_Consumption _Trend'!D:D,0))/30,"")</f>
        <v>11.15512</v>
      </c>
      <c r="AD115" s="204">
        <f t="shared" si="34"/>
        <v>11.15512</v>
      </c>
      <c r="AF115" s="205">
        <f t="shared" si="57"/>
        <v>0.91195239002535866</v>
      </c>
      <c r="AG115" s="205">
        <f t="shared" si="58"/>
        <v>8.8047609974641339E-2</v>
      </c>
      <c r="AH115" s="205"/>
      <c r="AI115" s="205"/>
      <c r="AJ115" s="204">
        <f t="shared" si="35"/>
        <v>1026.2710400000001</v>
      </c>
      <c r="AK115" s="204">
        <f t="shared" si="36"/>
        <v>680.46231999999998</v>
      </c>
      <c r="AL115" s="204">
        <f t="shared" si="37"/>
        <v>345.80871999999999</v>
      </c>
      <c r="AM115" s="204">
        <f t="shared" si="38"/>
        <v>167.32679999999999</v>
      </c>
      <c r="AN115" s="206">
        <v>2</v>
      </c>
      <c r="AO115" s="264" t="str">
        <f>INDEX([1]MR!$D:$D,MATCH(E115,[1]MR!$B:$B,0))</f>
        <v>2 pcs. 577,9/ 457,2</v>
      </c>
      <c r="AP115" s="264" t="str">
        <f>INDEX([1]MR!$E:$E,MATCH(E115,[1]MR!$B:$B,0))</f>
        <v>2 pcs. 27,6/ 19,0</v>
      </c>
      <c r="AQ115" s="264" t="str">
        <f>INDEX([1]MR!$F:$F,MATCH(E115,[1]MR!$B:$B,0))</f>
        <v>2 pcs. 36,2/ 25,4</v>
      </c>
      <c r="AR115" s="269">
        <f>INDEX([1]MR!$J:$J,MATCH(E115,[1]MR!$B:$B,0))</f>
        <v>0.9</v>
      </c>
      <c r="AT115" s="204">
        <f t="shared" si="39"/>
        <v>345.80871999999999</v>
      </c>
      <c r="AU115" s="204">
        <f t="shared" si="40"/>
        <v>223.10239999999999</v>
      </c>
      <c r="AV115" s="204">
        <f t="shared" si="41"/>
        <v>167.32679999999999</v>
      </c>
      <c r="AW115" s="207" t="s">
        <v>529</v>
      </c>
      <c r="AY115" s="207" t="str">
        <f t="shared" si="45"/>
        <v>High Stock</v>
      </c>
      <c r="AZ115" s="207" t="str">
        <f t="shared" si="46"/>
        <v>High Stock</v>
      </c>
      <c r="BA115" s="207" t="str">
        <f t="shared" si="47"/>
        <v>High Stock</v>
      </c>
      <c r="BC115" s="191">
        <f t="shared" si="42"/>
        <v>40.591279999999983</v>
      </c>
      <c r="BD115" s="191">
        <f t="shared" si="43"/>
        <v>163.29759999999999</v>
      </c>
      <c r="BE115" s="191">
        <f t="shared" si="44"/>
        <v>219.07319999999999</v>
      </c>
      <c r="BF115" s="140" t="str">
        <f>IF(ISTEXT('IMO 2020_Operator''s Comment'!BF115),'IMO 2020_Operator''s Comment'!BF115,"")</f>
        <v>Only 2 tanks .She will clean one tank by 9th November.</v>
      </c>
      <c r="BH115" s="245">
        <f>IF(ISNUMBER('IMO 2020_Operator''s Comment'!BH115),'IMO 2020_Operator''s Comment'!BH115,"")</f>
        <v>577.9</v>
      </c>
      <c r="BI115" s="245" t="str">
        <f>IF(ISTEXT('IMO 2020_Operator''s Comment'!BI115),'IMO 2020_Operator''s Comment'!BI115,"")</f>
        <v>No</v>
      </c>
      <c r="BJ115" s="245">
        <f>IF(ISNUMBER('IMO 2020_Operator''s Comment'!BJ115),'IMO 2020_Operator''s Comment'!BJ115,"")</f>
        <v>457.2</v>
      </c>
      <c r="BK115" s="245" t="str">
        <f>IF(ISTEXT('IMO 2020_Operator''s Comment'!BK115),'IMO 2020_Operator''s Comment'!BK115,"")</f>
        <v>No</v>
      </c>
      <c r="BL115" s="245" t="str">
        <f>IF(ISNUMBER('IMO 2020_Operator''s Comment'!BL115),'IMO 2020_Operator''s Comment'!BL115,"")</f>
        <v/>
      </c>
      <c r="BM115" s="245" t="str">
        <f>IF(ISTEXT('IMO 2020_Operator''s Comment'!BM115),'IMO 2020_Operator''s Comment'!BM115,"")</f>
        <v/>
      </c>
      <c r="BN115" s="245" t="str">
        <f>IF(ISNUMBER('IMO 2020_Operator''s Comment'!BN115),'IMO 2020_Operator''s Comment'!BN115,"")</f>
        <v/>
      </c>
      <c r="BO115" s="245" t="str">
        <f>IF(ISTEXT('IMO 2020_Operator''s Comment'!BO115),'IMO 2020_Operator''s Comment'!BO115,"")</f>
        <v/>
      </c>
      <c r="BP115" s="245" t="str">
        <f>IF(ISNUMBER('IMO 2020_Operator''s Comment'!BP115),'IMO 2020_Operator''s Comment'!BP115,"")</f>
        <v/>
      </c>
      <c r="BQ115" s="245" t="str">
        <f>IF(ISTEXT('IMO 2020_Operator''s Comment'!BQ115),'IMO 2020_Operator''s Comment'!BQ115,"")</f>
        <v/>
      </c>
      <c r="BR115" s="288"/>
      <c r="BS115" s="245">
        <f>IF(ISNUMBER('IMO 2020_Operator''s Comment'!BS115),'IMO 2020_Operator''s Comment'!BS115,"")</f>
        <v>27.6</v>
      </c>
      <c r="BT115" s="245" t="str">
        <f>IF(ISTEXT('IMO 2020_Operator''s Comment'!BT115),'IMO 2020_Operator''s Comment'!BT115,"")</f>
        <v>Yes</v>
      </c>
      <c r="BU115" s="245">
        <f>IF(ISNUMBER('IMO 2020_Operator''s Comment'!BU115),'IMO 2020_Operator''s Comment'!BU115,"")</f>
        <v>19</v>
      </c>
      <c r="BV115" s="245" t="str">
        <f>IF(ISTEXT('IMO 2020_Operator''s Comment'!BV115),'IMO 2020_Operator''s Comment'!BV115,"")</f>
        <v>Yes</v>
      </c>
      <c r="BX115" s="245">
        <f>IF(ISNUMBER('IMO 2020_Operator''s Comment'!BX115),'IMO 2020_Operator''s Comment'!BX115,"")</f>
        <v>36.200000000000003</v>
      </c>
      <c r="BY115" s="245" t="str">
        <f>IF(ISTEXT('IMO 2020_Operator''s Comment'!BY115),'IMO 2020_Operator''s Comment'!BY115,"")</f>
        <v>Yes</v>
      </c>
      <c r="BZ115" s="245">
        <f>IF(ISNUMBER('IMO 2020_Operator''s Comment'!BZ115),'IMO 2020_Operator''s Comment'!BZ115,"")</f>
        <v>25.4</v>
      </c>
      <c r="CA115" s="245" t="str">
        <f>IF(ISTEXT('IMO 2020_Operator''s Comment'!CA115),'IMO 2020_Operator''s Comment'!CA115,"")</f>
        <v>Yes</v>
      </c>
      <c r="CB115" s="245" t="str">
        <f>IF(ISNUMBER('IMO 2020_Operator''s Comment'!CB115),'IMO 2020_Operator''s Comment'!CB115,"")</f>
        <v/>
      </c>
      <c r="CC115" s="245" t="str">
        <f>IF(ISTEXT('IMO 2020_Operator''s Comment'!CC115),'IMO 2020_Operator''s Comment'!CC115,"")</f>
        <v/>
      </c>
    </row>
    <row r="116" spans="1:81" s="202" customFormat="1" ht="27" hidden="1" thickBot="1" x14ac:dyDescent="0.3">
      <c r="A116" s="248" t="str">
        <f>INDEX('[4]Handy -MR - LR2 Operators'!$H:$H,MATCH(E116,'[4]Handy -MR - LR2 Operators'!$B:$B,0))</f>
        <v>JKA</v>
      </c>
      <c r="B116" s="248" t="s">
        <v>429</v>
      </c>
      <c r="C116" s="137" t="s">
        <v>382</v>
      </c>
      <c r="D116" s="137">
        <v>9718064</v>
      </c>
      <c r="E116" s="140" t="s">
        <v>440</v>
      </c>
      <c r="F116" s="140"/>
      <c r="G116" s="238"/>
      <c r="H116" s="236">
        <v>43779.375</v>
      </c>
      <c r="I116" s="186">
        <f>IFERROR(INDEX(RemainingOnBoard_RAW!V:V,MATCH('IMO _2020_Dont Edit'!D116,RemainingOnBoard_RAW!B:B,0))," ")</f>
        <v>119.18</v>
      </c>
      <c r="J116" s="201">
        <f>IFERROR(INDEX(RemainingOnBoard_RAW!W:W,MATCH('IMO _2020_Dont Edit'!D116,RemainingOnBoard_RAW!B:B,0)),"")</f>
        <v>0</v>
      </c>
      <c r="K116" s="201">
        <f>IFERROR(INDEX(RemainingOnBoard_RAW!X:X,MATCH('IMO _2020_Dont Edit'!D116,RemainingOnBoard_RAW!B:B,0)),"")</f>
        <v>0</v>
      </c>
      <c r="L116" s="201">
        <f>IFERROR(INDEX(RemainingOnBoard_RAW!Y:Y,MATCH('IMO _2020_Dont Edit'!D116,RemainingOnBoard_RAW!B:B,0)),"")</f>
        <v>203.93</v>
      </c>
      <c r="M116" s="201"/>
      <c r="N116" s="201">
        <f>IFERROR(INDEX(RemainingOnBoard_RAW!AJ:AJ,MATCH('IMO _2020_Dont Edit'!D116,RemainingOnBoard_RAW!B:B,0))," ")</f>
        <v>3737.89</v>
      </c>
      <c r="O116" s="201">
        <f>IFERROR(INDEX(RemainingOnBoard_RAW!AK:AK,MATCH('IMO _2020_Dont Edit'!D116,RemainingOnBoard_RAW!B:B,0))," ")</f>
        <v>0</v>
      </c>
      <c r="P116" s="201">
        <f>IFERROR(INDEX(RemainingOnBoard_RAW!AL:AL,MATCH('IMO _2020_Dont Edit'!D116,RemainingOnBoard_RAW!B:B,0))," ")</f>
        <v>0</v>
      </c>
      <c r="Q116" s="201">
        <f>IFERROR(INDEX(RemainingOnBoard_RAW!AM:AM,MATCH('IMO _2020_Dont Edit'!D116,RemainingOnBoard_RAW!B:B,0))," ")</f>
        <v>630.54999999999995</v>
      </c>
      <c r="S116" s="203">
        <v>0.45</v>
      </c>
      <c r="T116" s="203">
        <v>0.05</v>
      </c>
      <c r="U116" s="203">
        <v>0.17499999999999999</v>
      </c>
      <c r="V116" s="203">
        <v>0.32500000000000001</v>
      </c>
      <c r="X116" s="204">
        <f>INDEX(MR!T:T,MATCH('IMO _2020_Dont Edit'!E116,MR!C:C,0))</f>
        <v>2.2064968357354404</v>
      </c>
      <c r="Y116" s="204">
        <f>INDEX(MR!U:U,MATCH('IMO _2020_Dont Edit'!E116,MR!C:C,0))</f>
        <v>19.384526835735443</v>
      </c>
      <c r="Z116" s="204">
        <f>INDEX(MR!V:V,MATCH('IMO _2020_Dont Edit'!E116,MR!C:C,0))</f>
        <v>22.795240280558037</v>
      </c>
      <c r="AA116" s="204">
        <f>INDEX(MR!W:W,MATCH('IMO _2020_Dont Edit'!E116,MR!C:C,0))</f>
        <v>22.810414068518195</v>
      </c>
      <c r="AB116" s="204">
        <f t="shared" si="56"/>
        <v>13.36470153923379</v>
      </c>
      <c r="AC116" s="204">
        <f>IFERROR(INDEX('Monthly_Consumption _Trend'!R:R,MATCH('IMO _2020_Dont Edit'!D116,'Monthly_Consumption _Trend'!D:D,0))/30,"")</f>
        <v>12.153166666666666</v>
      </c>
      <c r="AD116" s="204">
        <f t="shared" si="34"/>
        <v>12.153166666666666</v>
      </c>
      <c r="AF116" s="205">
        <f t="shared" si="57"/>
        <v>0.85565785497797842</v>
      </c>
      <c r="AG116" s="205">
        <f t="shared" si="58"/>
        <v>0.14434214502202158</v>
      </c>
      <c r="AH116" s="205"/>
      <c r="AI116" s="205"/>
      <c r="AJ116" s="204">
        <f t="shared" si="35"/>
        <v>1118.0913333333333</v>
      </c>
      <c r="AK116" s="204">
        <f t="shared" si="36"/>
        <v>741.34316666666655</v>
      </c>
      <c r="AL116" s="204">
        <f t="shared" si="37"/>
        <v>376.74816666666663</v>
      </c>
      <c r="AM116" s="204">
        <f t="shared" si="38"/>
        <v>182.29749999999999</v>
      </c>
      <c r="AN116" s="206">
        <v>4</v>
      </c>
      <c r="AO116" s="264" t="str">
        <f>INDEX([1]MR!$D:$D,MATCH(E116,[1]MR!$B:$B,0))</f>
        <v>4 pcs. 348,0/ 77,1/ 472,5/ 500,4</v>
      </c>
      <c r="AP116" s="264" t="str">
        <f>INDEX([1]MR!$E:$E,MATCH(E116,[1]MR!$B:$B,0))</f>
        <v>2 pcs. 28,1/ 28,1</v>
      </c>
      <c r="AQ116" s="264" t="str">
        <f>INDEX([1]MR!$F:$F,MATCH(E116,[1]MR!$B:$B,0))</f>
        <v>2 pcs. 25,1/ 28,1</v>
      </c>
      <c r="AR116" s="269">
        <f>INDEX([1]MR!$J:$J,MATCH(E116,[1]MR!$B:$B,0))</f>
        <v>0.9</v>
      </c>
      <c r="AT116" s="204">
        <f t="shared" si="39"/>
        <v>376.74816666666663</v>
      </c>
      <c r="AU116" s="204">
        <f t="shared" si="40"/>
        <v>243.0633333333333</v>
      </c>
      <c r="AV116" s="204">
        <f t="shared" si="41"/>
        <v>182.29749999999999</v>
      </c>
      <c r="AW116" s="207" t="s">
        <v>529</v>
      </c>
      <c r="AY116" s="207" t="str">
        <f t="shared" si="45"/>
        <v>Okay</v>
      </c>
      <c r="AZ116" s="207" t="str">
        <f t="shared" si="46"/>
        <v>Okay</v>
      </c>
      <c r="BA116" s="207" t="str">
        <f t="shared" si="47"/>
        <v>Okay</v>
      </c>
      <c r="BC116" s="191">
        <f t="shared" si="42"/>
        <v>0</v>
      </c>
      <c r="BD116" s="191">
        <f t="shared" si="43"/>
        <v>0</v>
      </c>
      <c r="BE116" s="191">
        <f t="shared" si="44"/>
        <v>0</v>
      </c>
      <c r="BF116" s="140" t="str">
        <f>IF(ISTEXT('IMO 2020_Operator''s Comment'!BF116),'IMO 2020_Operator''s Comment'!BF116,"")</f>
        <v>Vessel dischage port is not fixed yet , may go on a transatlantic voyage , if so need to bunker her full and clean th tank as and when as opportunity comes on the voyage.</v>
      </c>
      <c r="BH116" s="245">
        <f>IF(ISNUMBER('IMO 2020_Operator''s Comment'!BH116),'IMO 2020_Operator''s Comment'!BH116,"")</f>
        <v>348</v>
      </c>
      <c r="BI116" s="245" t="str">
        <f>IF(ISTEXT('IMO 2020_Operator''s Comment'!BI116),'IMO 2020_Operator''s Comment'!BI116,"")</f>
        <v>No</v>
      </c>
      <c r="BJ116" s="245">
        <f>IF(ISNUMBER('IMO 2020_Operator''s Comment'!BJ116),'IMO 2020_Operator''s Comment'!BJ116,"")</f>
        <v>77.099999999999994</v>
      </c>
      <c r="BK116" s="245" t="str">
        <f>IF(ISTEXT('IMO 2020_Operator''s Comment'!BK116),'IMO 2020_Operator''s Comment'!BK116,"")</f>
        <v>No</v>
      </c>
      <c r="BL116" s="245">
        <f>IF(ISNUMBER('IMO 2020_Operator''s Comment'!BL116),'IMO 2020_Operator''s Comment'!BL116,"")</f>
        <v>472.5</v>
      </c>
      <c r="BM116" s="245" t="str">
        <f>IF(ISTEXT('IMO 2020_Operator''s Comment'!BM116),'IMO 2020_Operator''s Comment'!BM116,"")</f>
        <v>No</v>
      </c>
      <c r="BN116" s="245">
        <f>IF(ISNUMBER('IMO 2020_Operator''s Comment'!BN116),'IMO 2020_Operator''s Comment'!BN116,"")</f>
        <v>500.4</v>
      </c>
      <c r="BO116" s="245" t="str">
        <f>IF(ISTEXT('IMO 2020_Operator''s Comment'!BO116),'IMO 2020_Operator''s Comment'!BO116,"")</f>
        <v>No</v>
      </c>
      <c r="BP116" s="245" t="str">
        <f>IF(ISNUMBER('IMO 2020_Operator''s Comment'!BP116),'IMO 2020_Operator''s Comment'!BP116,"")</f>
        <v/>
      </c>
      <c r="BQ116" s="245" t="str">
        <f>IF(ISTEXT('IMO 2020_Operator''s Comment'!BQ116),'IMO 2020_Operator''s Comment'!BQ116,"")</f>
        <v/>
      </c>
      <c r="BR116" s="288"/>
      <c r="BS116" s="245">
        <f>IF(ISNUMBER('IMO 2020_Operator''s Comment'!BS116),'IMO 2020_Operator''s Comment'!BS116,"")</f>
        <v>28.1</v>
      </c>
      <c r="BT116" s="245" t="str">
        <f>IF(ISTEXT('IMO 2020_Operator''s Comment'!BT116),'IMO 2020_Operator''s Comment'!BT116,"")</f>
        <v>No</v>
      </c>
      <c r="BU116" s="245">
        <f>IF(ISNUMBER('IMO 2020_Operator''s Comment'!BU116),'IMO 2020_Operator''s Comment'!BU116,"")</f>
        <v>28.1</v>
      </c>
      <c r="BV116" s="245" t="str">
        <f>IF(ISTEXT('IMO 2020_Operator''s Comment'!BV116),'IMO 2020_Operator''s Comment'!BV116,"")</f>
        <v>Yes</v>
      </c>
      <c r="BX116" s="245">
        <f>IF(ISNUMBER('IMO 2020_Operator''s Comment'!BX116),'IMO 2020_Operator''s Comment'!BX116,"")</f>
        <v>25.1</v>
      </c>
      <c r="BY116" s="245" t="str">
        <f>IF(ISTEXT('IMO 2020_Operator''s Comment'!BY116),'IMO 2020_Operator''s Comment'!BY116,"")</f>
        <v>No</v>
      </c>
      <c r="BZ116" s="245">
        <f>IF(ISNUMBER('IMO 2020_Operator''s Comment'!BZ116),'IMO 2020_Operator''s Comment'!BZ116,"")</f>
        <v>28.1</v>
      </c>
      <c r="CA116" s="245" t="str">
        <f>IF(ISTEXT('IMO 2020_Operator''s Comment'!CA116),'IMO 2020_Operator''s Comment'!CA116,"")</f>
        <v>Yes</v>
      </c>
      <c r="CB116" s="245" t="str">
        <f>IF(ISNUMBER('IMO 2020_Operator''s Comment'!CB116),'IMO 2020_Operator''s Comment'!CB116,"")</f>
        <v/>
      </c>
      <c r="CC116" s="245" t="str">
        <f>IF(ISTEXT('IMO 2020_Operator''s Comment'!CC116),'IMO 2020_Operator''s Comment'!CC116,"")</f>
        <v/>
      </c>
    </row>
    <row r="117" spans="1:81" s="202" customFormat="1" ht="27" hidden="1" thickBot="1" x14ac:dyDescent="0.3">
      <c r="A117" s="248" t="str">
        <f>INDEX('[4]Handy -MR - LR2 Operators'!$H:$H,MATCH(E117,'[4]Handy -MR - LR2 Operators'!$B:$B,0))</f>
        <v>RME</v>
      </c>
      <c r="B117" s="248" t="s">
        <v>429</v>
      </c>
      <c r="C117" s="137" t="s">
        <v>382</v>
      </c>
      <c r="D117" s="137">
        <v>9718090</v>
      </c>
      <c r="E117" s="140" t="s">
        <v>441</v>
      </c>
      <c r="F117" s="140"/>
      <c r="G117" s="238"/>
      <c r="H117" s="236">
        <v>43781.333333333336</v>
      </c>
      <c r="I117" s="186">
        <f>IFERROR(INDEX(RemainingOnBoard_RAW!V:V,MATCH('IMO _2020_Dont Edit'!D117,RemainingOnBoard_RAW!B:B,0))," ")</f>
        <v>360.84</v>
      </c>
      <c r="J117" s="201">
        <f>IFERROR(INDEX(RemainingOnBoard_RAW!W:W,MATCH('IMO _2020_Dont Edit'!D117,RemainingOnBoard_RAW!B:B,0)),"")</f>
        <v>0</v>
      </c>
      <c r="K117" s="201">
        <f>IFERROR(INDEX(RemainingOnBoard_RAW!X:X,MATCH('IMO _2020_Dont Edit'!D117,RemainingOnBoard_RAW!B:B,0)),"")</f>
        <v>0</v>
      </c>
      <c r="L117" s="201">
        <f>IFERROR(INDEX(RemainingOnBoard_RAW!Y:Y,MATCH('IMO _2020_Dont Edit'!D117,RemainingOnBoard_RAW!B:B,0)),"")</f>
        <v>160.31</v>
      </c>
      <c r="M117" s="201"/>
      <c r="N117" s="201">
        <f>IFERROR(INDEX(RemainingOnBoard_RAW!AJ:AJ,MATCH('IMO _2020_Dont Edit'!D117,RemainingOnBoard_RAW!B:B,0))," ")</f>
        <v>3874.8409999999999</v>
      </c>
      <c r="O117" s="201">
        <f>IFERROR(INDEX(RemainingOnBoard_RAW!AK:AK,MATCH('IMO _2020_Dont Edit'!D117,RemainingOnBoard_RAW!B:B,0))," ")</f>
        <v>0</v>
      </c>
      <c r="P117" s="201">
        <f>IFERROR(INDEX(RemainingOnBoard_RAW!AL:AL,MATCH('IMO _2020_Dont Edit'!D117,RemainingOnBoard_RAW!B:B,0))," ")</f>
        <v>0</v>
      </c>
      <c r="Q117" s="201">
        <f>IFERROR(INDEX(RemainingOnBoard_RAW!AM:AM,MATCH('IMO _2020_Dont Edit'!D117,RemainingOnBoard_RAW!B:B,0))," ")</f>
        <v>358.03</v>
      </c>
      <c r="S117" s="203">
        <v>0.45</v>
      </c>
      <c r="T117" s="203">
        <v>0.05</v>
      </c>
      <c r="U117" s="203">
        <v>0.17499999999999999</v>
      </c>
      <c r="V117" s="203">
        <v>0.32500000000000001</v>
      </c>
      <c r="X117" s="204">
        <f>INDEX(MR!T:T,MATCH('IMO _2020_Dont Edit'!E117,MR!C:C,0))</f>
        <v>2.7231253911310018</v>
      </c>
      <c r="Y117" s="204">
        <f>INDEX(MR!U:U,MATCH('IMO _2020_Dont Edit'!E117,MR!C:C,0))</f>
        <v>19.905740391131001</v>
      </c>
      <c r="Z117" s="204">
        <f>INDEX(MR!V:V,MATCH('IMO _2020_Dont Edit'!E117,MR!C:C,0))</f>
        <v>22.208270165688589</v>
      </c>
      <c r="AA117" s="204">
        <f>INDEX(MR!W:W,MATCH('IMO _2020_Dont Edit'!E117,MR!C:C,0))</f>
        <v>22.091818444025051</v>
      </c>
      <c r="AB117" s="204">
        <f t="shared" si="56"/>
        <v>13.286981718869146</v>
      </c>
      <c r="AC117" s="204">
        <f>IFERROR(INDEX('Monthly_Consumption _Trend'!R:R,MATCH('IMO _2020_Dont Edit'!D117,'Monthly_Consumption _Trend'!D:D,0))/30,"")</f>
        <v>12.527703333333333</v>
      </c>
      <c r="AD117" s="204">
        <f t="shared" si="34"/>
        <v>12.527703333333333</v>
      </c>
      <c r="AF117" s="205">
        <f t="shared" si="57"/>
        <v>0.91541674669509177</v>
      </c>
      <c r="AG117" s="205">
        <f t="shared" si="58"/>
        <v>8.4583253304908235E-2</v>
      </c>
      <c r="AH117" s="205"/>
      <c r="AI117" s="205"/>
      <c r="AJ117" s="204">
        <f t="shared" si="35"/>
        <v>1152.5487066666667</v>
      </c>
      <c r="AK117" s="204">
        <f t="shared" si="36"/>
        <v>764.18990333333329</v>
      </c>
      <c r="AL117" s="204">
        <f t="shared" si="37"/>
        <v>388.35880333333336</v>
      </c>
      <c r="AM117" s="204">
        <f t="shared" si="38"/>
        <v>187.91555</v>
      </c>
      <c r="AN117" s="206">
        <v>4</v>
      </c>
      <c r="AO117" s="264" t="str">
        <f>INDEX([1]MR!$D:$D,MATCH(E117,[1]MR!$B:$B,0))</f>
        <v>4 pcs. 348,0/ 77,1/ 472,5/ 500,4</v>
      </c>
      <c r="AP117" s="264" t="str">
        <f>INDEX([1]MR!$E:$E,MATCH(E117,[1]MR!$B:$B,0))</f>
        <v>2 pcs. 28,1/ 28,1</v>
      </c>
      <c r="AQ117" s="264" t="str">
        <f>INDEX([1]MR!$F:$F,MATCH(E117,[1]MR!$B:$B,0))</f>
        <v>2 pcs. 25,1/ 28,1</v>
      </c>
      <c r="AR117" s="269">
        <f>INDEX([1]MR!$J:$J,MATCH(E117,[1]MR!$B:$B,0))</f>
        <v>0.9</v>
      </c>
      <c r="AT117" s="204">
        <f t="shared" si="39"/>
        <v>388.35880333333336</v>
      </c>
      <c r="AU117" s="204">
        <f t="shared" si="40"/>
        <v>250.55406666666667</v>
      </c>
      <c r="AV117" s="204">
        <f t="shared" si="41"/>
        <v>187.91555</v>
      </c>
      <c r="AW117" s="207" t="s">
        <v>529</v>
      </c>
      <c r="AY117" s="207" t="str">
        <f t="shared" si="45"/>
        <v>Okay</v>
      </c>
      <c r="AZ117" s="207" t="str">
        <f t="shared" si="46"/>
        <v>High Stock</v>
      </c>
      <c r="BA117" s="207" t="str">
        <f t="shared" si="47"/>
        <v>High Stock</v>
      </c>
      <c r="BC117" s="191">
        <f t="shared" si="42"/>
        <v>0</v>
      </c>
      <c r="BD117" s="191">
        <f t="shared" si="43"/>
        <v>110.2859333333333</v>
      </c>
      <c r="BE117" s="191">
        <f t="shared" si="44"/>
        <v>172.92444999999998</v>
      </c>
      <c r="BF117" s="140" t="str">
        <f>IF(ISTEXT('IMO 2020_Operator''s Comment'!BF117),'IMO 2020_Operator''s Comment'!BF117,"")</f>
        <v xml:space="preserve">vessel has approx 400 MT HSFO and will be sailing to aden for discharge </v>
      </c>
      <c r="BH117" s="245">
        <f>IF(ISNUMBER('IMO 2020_Operator''s Comment'!BH117),'IMO 2020_Operator''s Comment'!BH117,"")</f>
        <v>348</v>
      </c>
      <c r="BI117" s="245" t="str">
        <f>IF(ISTEXT('IMO 2020_Operator''s Comment'!BI117),'IMO 2020_Operator''s Comment'!BI117,"")</f>
        <v>No</v>
      </c>
      <c r="BJ117" s="245">
        <f>IF(ISNUMBER('IMO 2020_Operator''s Comment'!BJ117),'IMO 2020_Operator''s Comment'!BJ117,"")</f>
        <v>77.099999999999994</v>
      </c>
      <c r="BK117" s="245" t="str">
        <f>IF(ISTEXT('IMO 2020_Operator''s Comment'!BK117),'IMO 2020_Operator''s Comment'!BK117,"")</f>
        <v>Yes</v>
      </c>
      <c r="BL117" s="245">
        <f>IF(ISNUMBER('IMO 2020_Operator''s Comment'!BL117),'IMO 2020_Operator''s Comment'!BL117,"")</f>
        <v>472.5</v>
      </c>
      <c r="BM117" s="245" t="str">
        <f>IF(ISTEXT('IMO 2020_Operator''s Comment'!BM117),'IMO 2020_Operator''s Comment'!BM117,"")</f>
        <v>Yes</v>
      </c>
      <c r="BN117" s="245">
        <f>IF(ISNUMBER('IMO 2020_Operator''s Comment'!BN117),'IMO 2020_Operator''s Comment'!BN117,"")</f>
        <v>500.4</v>
      </c>
      <c r="BO117" s="245" t="str">
        <f>IF(ISTEXT('IMO 2020_Operator''s Comment'!BO117),'IMO 2020_Operator''s Comment'!BO117,"")</f>
        <v>No</v>
      </c>
      <c r="BP117" s="245" t="str">
        <f>IF(ISNUMBER('IMO 2020_Operator''s Comment'!BP117),'IMO 2020_Operator''s Comment'!BP117,"")</f>
        <v/>
      </c>
      <c r="BQ117" s="245" t="str">
        <f>IF(ISTEXT('IMO 2020_Operator''s Comment'!BQ117),'IMO 2020_Operator''s Comment'!BQ117,"")</f>
        <v/>
      </c>
      <c r="BR117" s="288"/>
      <c r="BS117" s="245">
        <f>IF(ISNUMBER('IMO 2020_Operator''s Comment'!BS117),'IMO 2020_Operator''s Comment'!BS117,"")</f>
        <v>28.1</v>
      </c>
      <c r="BT117" s="245" t="str">
        <f>IF(ISTEXT('IMO 2020_Operator''s Comment'!BT117),'IMO 2020_Operator''s Comment'!BT117,"")</f>
        <v>Yes</v>
      </c>
      <c r="BU117" s="245">
        <f>IF(ISNUMBER('IMO 2020_Operator''s Comment'!BU117),'IMO 2020_Operator''s Comment'!BU117,"")</f>
        <v>28.1</v>
      </c>
      <c r="BV117" s="245" t="str">
        <f>IF(ISTEXT('IMO 2020_Operator''s Comment'!BV117),'IMO 2020_Operator''s Comment'!BV117,"")</f>
        <v>No</v>
      </c>
      <c r="BX117" s="245">
        <f>IF(ISNUMBER('IMO 2020_Operator''s Comment'!BX117),'IMO 2020_Operator''s Comment'!BX117,"")</f>
        <v>25.1</v>
      </c>
      <c r="BY117" s="245" t="str">
        <f>IF(ISTEXT('IMO 2020_Operator''s Comment'!BY117),'IMO 2020_Operator''s Comment'!BY117,"")</f>
        <v>Yes</v>
      </c>
      <c r="BZ117" s="245">
        <f>IF(ISNUMBER('IMO 2020_Operator''s Comment'!BZ117),'IMO 2020_Operator''s Comment'!BZ117,"")</f>
        <v>28.1</v>
      </c>
      <c r="CA117" s="245" t="str">
        <f>IF(ISTEXT('IMO 2020_Operator''s Comment'!CA117),'IMO 2020_Operator''s Comment'!CA117,"")</f>
        <v>No</v>
      </c>
      <c r="CB117" s="245" t="str">
        <f>IF(ISNUMBER('IMO 2020_Operator''s Comment'!CB117),'IMO 2020_Operator''s Comment'!CB117,"")</f>
        <v/>
      </c>
      <c r="CC117" s="245" t="str">
        <f>IF(ISTEXT('IMO 2020_Operator''s Comment'!CC117),'IMO 2020_Operator''s Comment'!CC117,"")</f>
        <v/>
      </c>
    </row>
    <row r="118" spans="1:81" s="202" customFormat="1" ht="27" hidden="1" thickBot="1" x14ac:dyDescent="0.3">
      <c r="A118" s="248" t="str">
        <f>INDEX('[4]Handy -MR - LR2 Operators'!$H:$H,MATCH(E118,'[4]Handy -MR - LR2 Operators'!$B:$B,0))</f>
        <v>VMP</v>
      </c>
      <c r="B118" s="248" t="s">
        <v>429</v>
      </c>
      <c r="C118" s="137" t="s">
        <v>382</v>
      </c>
      <c r="D118" s="137">
        <v>9718076</v>
      </c>
      <c r="E118" s="140" t="s">
        <v>442</v>
      </c>
      <c r="F118" s="140"/>
      <c r="G118" s="238"/>
      <c r="H118" s="236">
        <v>43781</v>
      </c>
      <c r="I118" s="186">
        <f>IFERROR(INDEX(RemainingOnBoard_RAW!V:V,MATCH('IMO _2020_Dont Edit'!D118,RemainingOnBoard_RAW!B:B,0))," ")</f>
        <v>438.51</v>
      </c>
      <c r="J118" s="201">
        <f>IFERROR(INDEX(RemainingOnBoard_RAW!W:W,MATCH('IMO _2020_Dont Edit'!D118,RemainingOnBoard_RAW!B:B,0)),"")</f>
        <v>0</v>
      </c>
      <c r="K118" s="201">
        <f>IFERROR(INDEX(RemainingOnBoard_RAW!X:X,MATCH('IMO _2020_Dont Edit'!D118,RemainingOnBoard_RAW!B:B,0)),"")</f>
        <v>0</v>
      </c>
      <c r="L118" s="201">
        <f>IFERROR(INDEX(RemainingOnBoard_RAW!Y:Y,MATCH('IMO _2020_Dont Edit'!D118,RemainingOnBoard_RAW!B:B,0)),"")</f>
        <v>153.83000000000001</v>
      </c>
      <c r="M118" s="201"/>
      <c r="N118" s="201">
        <f>IFERROR(INDEX(RemainingOnBoard_RAW!AJ:AJ,MATCH('IMO _2020_Dont Edit'!D118,RemainingOnBoard_RAW!B:B,0))," ")</f>
        <v>4000.04</v>
      </c>
      <c r="O118" s="201">
        <f>IFERROR(INDEX(RemainingOnBoard_RAW!AK:AK,MATCH('IMO _2020_Dont Edit'!D118,RemainingOnBoard_RAW!B:B,0))," ")</f>
        <v>0</v>
      </c>
      <c r="P118" s="201">
        <f>IFERROR(INDEX(RemainingOnBoard_RAW!AL:AL,MATCH('IMO _2020_Dont Edit'!D118,RemainingOnBoard_RAW!B:B,0))," ")</f>
        <v>0</v>
      </c>
      <c r="Q118" s="201">
        <f>IFERROR(INDEX(RemainingOnBoard_RAW!AM:AM,MATCH('IMO _2020_Dont Edit'!D118,RemainingOnBoard_RAW!B:B,0))," ")</f>
        <v>324.23</v>
      </c>
      <c r="S118" s="203">
        <v>0.45</v>
      </c>
      <c r="T118" s="203">
        <v>0.05</v>
      </c>
      <c r="U118" s="203">
        <v>0.17499999999999999</v>
      </c>
      <c r="V118" s="203">
        <v>0.32500000000000001</v>
      </c>
      <c r="X118" s="204">
        <f>INDEX(MR!T:T,MATCH('IMO _2020_Dont Edit'!E118,MR!C:C,0))</f>
        <v>2.6725799808792914</v>
      </c>
      <c r="Y118" s="204">
        <f>INDEX(MR!U:U,MATCH('IMO _2020_Dont Edit'!E118,MR!C:C,0))</f>
        <v>19.85519498087929</v>
      </c>
      <c r="Z118" s="204">
        <f>INDEX(MR!V:V,MATCH('IMO _2020_Dont Edit'!E118,MR!C:C,0))</f>
        <v>21.874170417935456</v>
      </c>
      <c r="AA118" s="204">
        <f>INDEX(MR!W:W,MATCH('IMO _2020_Dont Edit'!E118,MR!C:C,0))</f>
        <v>21.615308259974217</v>
      </c>
      <c r="AB118" s="204">
        <f t="shared" si="56"/>
        <v>13.048375748069972</v>
      </c>
      <c r="AC118" s="204">
        <f>IFERROR(INDEX('Monthly_Consumption _Trend'!R:R,MATCH('IMO _2020_Dont Edit'!D118,'Monthly_Consumption _Trend'!D:D,0))/30,"")</f>
        <v>12.792166666666667</v>
      </c>
      <c r="AD118" s="204">
        <f t="shared" si="34"/>
        <v>12.792166666666667</v>
      </c>
      <c r="AF118" s="205">
        <f t="shared" si="57"/>
        <v>0.92502087057468652</v>
      </c>
      <c r="AG118" s="205">
        <f t="shared" si="58"/>
        <v>7.4979129425313484E-2</v>
      </c>
      <c r="AH118" s="205"/>
      <c r="AI118" s="205"/>
      <c r="AJ118" s="204">
        <f t="shared" si="35"/>
        <v>1176.8793333333333</v>
      </c>
      <c r="AK118" s="204">
        <f t="shared" si="36"/>
        <v>780.3221666666667</v>
      </c>
      <c r="AL118" s="204">
        <f t="shared" si="37"/>
        <v>396.55716666666666</v>
      </c>
      <c r="AM118" s="204">
        <f t="shared" si="38"/>
        <v>191.88249999999999</v>
      </c>
      <c r="AN118" s="206">
        <v>4</v>
      </c>
      <c r="AO118" s="264" t="str">
        <f>INDEX([1]MR!$D:$D,MATCH(E118,[1]MR!$B:$B,0))</f>
        <v>4 pcs. 348,0/ 77,1/ 472,5/ 500,4</v>
      </c>
      <c r="AP118" s="264" t="str">
        <f>INDEX([1]MR!$E:$E,MATCH(E118,[1]MR!$B:$B,0))</f>
        <v>2 pcs. 28,1/ 28,1</v>
      </c>
      <c r="AQ118" s="264" t="str">
        <f>INDEX([1]MR!$F:$F,MATCH(E118,[1]MR!$B:$B,0))</f>
        <v>2 pcs. 25,1/ 28,1</v>
      </c>
      <c r="AR118" s="269">
        <f>INDEX([1]MR!$J:$J,MATCH(E118,[1]MR!$B:$B,0))</f>
        <v>0.9</v>
      </c>
      <c r="AT118" s="204">
        <f t="shared" si="39"/>
        <v>396.55716666666666</v>
      </c>
      <c r="AU118" s="204">
        <f t="shared" si="40"/>
        <v>255.84333333333333</v>
      </c>
      <c r="AV118" s="204">
        <f t="shared" si="41"/>
        <v>191.88249999999999</v>
      </c>
      <c r="AW118" s="207" t="s">
        <v>529</v>
      </c>
      <c r="AY118" s="207" t="str">
        <f t="shared" si="45"/>
        <v>High Stock</v>
      </c>
      <c r="AZ118" s="207" t="str">
        <f t="shared" si="46"/>
        <v>High Stock</v>
      </c>
      <c r="BA118" s="207" t="str">
        <f t="shared" si="47"/>
        <v>High Stock</v>
      </c>
      <c r="BC118" s="191">
        <f t="shared" si="42"/>
        <v>41.952833333333331</v>
      </c>
      <c r="BD118" s="191">
        <f t="shared" si="43"/>
        <v>182.66666666666666</v>
      </c>
      <c r="BE118" s="191">
        <f t="shared" si="44"/>
        <v>246.6275</v>
      </c>
      <c r="BF118" s="140" t="s">
        <v>978</v>
      </c>
      <c r="BH118" s="245">
        <f>IF(ISNUMBER('IMO 2020_Operator''s Comment'!BH118),'IMO 2020_Operator''s Comment'!BH118,"")</f>
        <v>348</v>
      </c>
      <c r="BI118" s="245" t="str">
        <f>IF(ISTEXT('IMO 2020_Operator''s Comment'!BI118),'IMO 2020_Operator''s Comment'!BI118,"")</f>
        <v>Yes</v>
      </c>
      <c r="BJ118" s="245">
        <f>IF(ISNUMBER('IMO 2020_Operator''s Comment'!BJ118),'IMO 2020_Operator''s Comment'!BJ118,"")</f>
        <v>77.099999999999994</v>
      </c>
      <c r="BK118" s="245" t="str">
        <f>IF(ISTEXT('IMO 2020_Operator''s Comment'!BK118),'IMO 2020_Operator''s Comment'!BK118,"")</f>
        <v>No</v>
      </c>
      <c r="BL118" s="245">
        <f>IF(ISNUMBER('IMO 2020_Operator''s Comment'!BL118),'IMO 2020_Operator''s Comment'!BL118,"")</f>
        <v>472.5</v>
      </c>
      <c r="BM118" s="245" t="str">
        <f>IF(ISTEXT('IMO 2020_Operator''s Comment'!BM118),'IMO 2020_Operator''s Comment'!BM118,"")</f>
        <v>No</v>
      </c>
      <c r="BN118" s="245">
        <f>IF(ISNUMBER('IMO 2020_Operator''s Comment'!BN118),'IMO 2020_Operator''s Comment'!BN118,"")</f>
        <v>500.4</v>
      </c>
      <c r="BO118" s="245" t="str">
        <f>IF(ISTEXT('IMO 2020_Operator''s Comment'!BO118),'IMO 2020_Operator''s Comment'!BO118,"")</f>
        <v>No</v>
      </c>
      <c r="BP118" s="245" t="str">
        <f>IF(ISNUMBER('IMO 2020_Operator''s Comment'!BP118),'IMO 2020_Operator''s Comment'!BP118,"")</f>
        <v/>
      </c>
      <c r="BQ118" s="245" t="str">
        <f>IF(ISTEXT('IMO 2020_Operator''s Comment'!BQ118),'IMO 2020_Operator''s Comment'!BQ118,"")</f>
        <v/>
      </c>
      <c r="BR118" s="288"/>
      <c r="BS118" s="245">
        <f>IF(ISNUMBER('IMO 2020_Operator''s Comment'!BS118),'IMO 2020_Operator''s Comment'!BS118,"")</f>
        <v>28.1</v>
      </c>
      <c r="BT118" s="245" t="str">
        <f>IF(ISTEXT('IMO 2020_Operator''s Comment'!BT118),'IMO 2020_Operator''s Comment'!BT118,"")</f>
        <v>Yes</v>
      </c>
      <c r="BU118" s="245">
        <f>IF(ISNUMBER('IMO 2020_Operator''s Comment'!BU118),'IMO 2020_Operator''s Comment'!BU118,"")</f>
        <v>28.1</v>
      </c>
      <c r="BV118" s="245" t="str">
        <f>IF(ISTEXT('IMO 2020_Operator''s Comment'!BV118),'IMO 2020_Operator''s Comment'!BV118,"")</f>
        <v>Yes</v>
      </c>
      <c r="BX118" s="245">
        <f>IF(ISNUMBER('IMO 2020_Operator''s Comment'!BX118),'IMO 2020_Operator''s Comment'!BX118,"")</f>
        <v>25.1</v>
      </c>
      <c r="BY118" s="245" t="str">
        <f>IF(ISTEXT('IMO 2020_Operator''s Comment'!BY118),'IMO 2020_Operator''s Comment'!BY118,"")</f>
        <v>Yes</v>
      </c>
      <c r="BZ118" s="245">
        <f>IF(ISNUMBER('IMO 2020_Operator''s Comment'!BZ118),'IMO 2020_Operator''s Comment'!BZ118,"")</f>
        <v>28.1</v>
      </c>
      <c r="CA118" s="245" t="str">
        <f>IF(ISTEXT('IMO 2020_Operator''s Comment'!CA118),'IMO 2020_Operator''s Comment'!CA118,"")</f>
        <v>Yes</v>
      </c>
      <c r="CB118" s="245" t="str">
        <f>IF(ISNUMBER('IMO 2020_Operator''s Comment'!CB118),'IMO 2020_Operator''s Comment'!CB118,"")</f>
        <v/>
      </c>
      <c r="CC118" s="245" t="str">
        <f>IF(ISTEXT('IMO 2020_Operator''s Comment'!CC118),'IMO 2020_Operator''s Comment'!CC118,"")</f>
        <v/>
      </c>
    </row>
    <row r="119" spans="1:81" s="202" customFormat="1" ht="27" hidden="1" thickBot="1" x14ac:dyDescent="0.3">
      <c r="A119" s="248" t="str">
        <f>INDEX('[4]Handy -MR - LR2 Operators'!$H:$H,MATCH(E119,'[4]Handy -MR - LR2 Operators'!$B:$B,0))</f>
        <v>RME</v>
      </c>
      <c r="B119" s="248" t="s">
        <v>429</v>
      </c>
      <c r="C119" s="137" t="s">
        <v>382</v>
      </c>
      <c r="D119" s="137">
        <v>9718088</v>
      </c>
      <c r="E119" s="140" t="s">
        <v>443</v>
      </c>
      <c r="F119" s="140"/>
      <c r="G119" s="238"/>
      <c r="H119" s="236">
        <v>43781.375</v>
      </c>
      <c r="I119" s="186">
        <f>IFERROR(INDEX(RemainingOnBoard_RAW!V:V,MATCH('IMO _2020_Dont Edit'!D119,RemainingOnBoard_RAW!B:B,0))," ")</f>
        <v>327.8</v>
      </c>
      <c r="J119" s="201">
        <f>IFERROR(INDEX(RemainingOnBoard_RAW!W:W,MATCH('IMO _2020_Dont Edit'!D119,RemainingOnBoard_RAW!B:B,0)),"")</f>
        <v>0</v>
      </c>
      <c r="K119" s="201">
        <f>IFERROR(INDEX(RemainingOnBoard_RAW!X:X,MATCH('IMO _2020_Dont Edit'!D119,RemainingOnBoard_RAW!B:B,0)),"")</f>
        <v>0</v>
      </c>
      <c r="L119" s="201">
        <f>IFERROR(INDEX(RemainingOnBoard_RAW!Y:Y,MATCH('IMO _2020_Dont Edit'!D119,RemainingOnBoard_RAW!B:B,0)),"")</f>
        <v>156.69999999999999</v>
      </c>
      <c r="M119" s="201"/>
      <c r="N119" s="201">
        <f>IFERROR(INDEX(RemainingOnBoard_RAW!AJ:AJ,MATCH('IMO _2020_Dont Edit'!D119,RemainingOnBoard_RAW!B:B,0))," ")</f>
        <v>3923.5230000000001</v>
      </c>
      <c r="O119" s="201">
        <f>IFERROR(INDEX(RemainingOnBoard_RAW!AK:AK,MATCH('IMO _2020_Dont Edit'!D119,RemainingOnBoard_RAW!B:B,0))," ")</f>
        <v>0</v>
      </c>
      <c r="P119" s="201">
        <f>IFERROR(INDEX(RemainingOnBoard_RAW!AL:AL,MATCH('IMO _2020_Dont Edit'!D119,RemainingOnBoard_RAW!B:B,0))," ")</f>
        <v>0</v>
      </c>
      <c r="Q119" s="201">
        <f>IFERROR(INDEX(RemainingOnBoard_RAW!AM:AM,MATCH('IMO _2020_Dont Edit'!D119,RemainingOnBoard_RAW!B:B,0))," ")</f>
        <v>363.51</v>
      </c>
      <c r="S119" s="203">
        <v>0.45</v>
      </c>
      <c r="T119" s="203">
        <v>0.05</v>
      </c>
      <c r="U119" s="203">
        <v>0.17499999999999999</v>
      </c>
      <c r="V119" s="203">
        <v>0.32500000000000001</v>
      </c>
      <c r="X119" s="204">
        <f>INDEX(MR!T:T,MATCH('IMO _2020_Dont Edit'!E119,MR!C:C,0))</f>
        <v>2.4285034514647812</v>
      </c>
      <c r="Y119" s="204">
        <f>INDEX(MR!U:U,MATCH('IMO _2020_Dont Edit'!E119,MR!C:C,0))</f>
        <v>19.61242845146478</v>
      </c>
      <c r="Z119" s="204">
        <f>INDEX(MR!V:V,MATCH('IMO _2020_Dont Edit'!E119,MR!C:C,0))</f>
        <v>21.477411690281865</v>
      </c>
      <c r="AA119" s="204">
        <f>INDEX(MR!W:W,MATCH('IMO _2020_Dont Edit'!E119,MR!C:C,0))</f>
        <v>21.231110637490929</v>
      </c>
      <c r="AB119" s="204">
        <f t="shared" si="56"/>
        <v>12.73210597871627</v>
      </c>
      <c r="AC119" s="204">
        <f>IFERROR(INDEX('Monthly_Consumption _Trend'!R:R,MATCH('IMO _2020_Dont Edit'!D119,'Monthly_Consumption _Trend'!D:D,0))/30,"")</f>
        <v>12.520743333333334</v>
      </c>
      <c r="AD119" s="204">
        <f t="shared" si="34"/>
        <v>12.520743333333334</v>
      </c>
      <c r="AF119" s="205">
        <f t="shared" si="57"/>
        <v>0.91520709077816753</v>
      </c>
      <c r="AG119" s="205">
        <f t="shared" si="58"/>
        <v>8.4792909221832469E-2</v>
      </c>
      <c r="AH119" s="205"/>
      <c r="AI119" s="205"/>
      <c r="AJ119" s="204">
        <f t="shared" si="35"/>
        <v>1151.9083866666667</v>
      </c>
      <c r="AK119" s="204">
        <f t="shared" si="36"/>
        <v>763.76534333333336</v>
      </c>
      <c r="AL119" s="204">
        <f t="shared" si="37"/>
        <v>388.14304333333337</v>
      </c>
      <c r="AM119" s="204">
        <f t="shared" si="38"/>
        <v>187.81115</v>
      </c>
      <c r="AN119" s="206">
        <v>4</v>
      </c>
      <c r="AO119" s="264" t="str">
        <f>INDEX([1]MR!$D:$D,MATCH(E119,[1]MR!$B:$B,0))</f>
        <v>4 pcs. 348,0/ 77,1/ 472,5/ 500,4</v>
      </c>
      <c r="AP119" s="264" t="str">
        <f>INDEX([1]MR!$E:$E,MATCH(E119,[1]MR!$B:$B,0))</f>
        <v>2 pcs. 28,1/ 28,1</v>
      </c>
      <c r="AQ119" s="264" t="str">
        <f>INDEX([1]MR!$F:$F,MATCH(E119,[1]MR!$B:$B,0))</f>
        <v>2 pcs. 25,1/ 28,1</v>
      </c>
      <c r="AR119" s="269">
        <f>INDEX([1]MR!$J:$J,MATCH(E119,[1]MR!$B:$B,0))</f>
        <v>0.9</v>
      </c>
      <c r="AT119" s="204">
        <f t="shared" si="39"/>
        <v>388.14304333333337</v>
      </c>
      <c r="AU119" s="204">
        <f t="shared" si="40"/>
        <v>250.41486666666668</v>
      </c>
      <c r="AV119" s="204">
        <f t="shared" si="41"/>
        <v>187.81115</v>
      </c>
      <c r="AW119" s="207" t="s">
        <v>529</v>
      </c>
      <c r="AY119" s="207" t="str">
        <f t="shared" si="45"/>
        <v>Okay</v>
      </c>
      <c r="AZ119" s="207" t="str">
        <f t="shared" si="46"/>
        <v>High Stock</v>
      </c>
      <c r="BA119" s="207" t="str">
        <f t="shared" si="47"/>
        <v>High Stock</v>
      </c>
      <c r="BC119" s="191">
        <f t="shared" si="42"/>
        <v>0</v>
      </c>
      <c r="BD119" s="191">
        <f t="shared" si="43"/>
        <v>77.385133333333329</v>
      </c>
      <c r="BE119" s="191">
        <f t="shared" si="44"/>
        <v>139.98885000000001</v>
      </c>
      <c r="BF119" s="140" t="str">
        <f>IF(ISTEXT('IMO 2020_Operator''s Comment'!BF119),'IMO 2020_Operator''s Comment'!BF119,"")</f>
        <v xml:space="preserve">Vessel will complte discharge at Dar Es salaam and will come back to Fuj ( 10 days voyage) . Vessel has approx 400 MT HSFO </v>
      </c>
      <c r="BH119" s="245">
        <f>IF(ISNUMBER('IMO 2020_Operator''s Comment'!BH119),'IMO 2020_Operator''s Comment'!BH119,"")</f>
        <v>348</v>
      </c>
      <c r="BI119" s="245" t="str">
        <f>IF(ISTEXT('IMO 2020_Operator''s Comment'!BI119),'IMO 2020_Operator''s Comment'!BI119,"")</f>
        <v>No</v>
      </c>
      <c r="BJ119" s="245">
        <f>IF(ISNUMBER('IMO 2020_Operator''s Comment'!BJ119),'IMO 2020_Operator''s Comment'!BJ119,"")</f>
        <v>77.099999999999994</v>
      </c>
      <c r="BK119" s="245" t="str">
        <f>IF(ISTEXT('IMO 2020_Operator''s Comment'!BK119),'IMO 2020_Operator''s Comment'!BK119,"")</f>
        <v>No</v>
      </c>
      <c r="BL119" s="245">
        <f>IF(ISNUMBER('IMO 2020_Operator''s Comment'!BL119),'IMO 2020_Operator''s Comment'!BL119,"")</f>
        <v>472.5</v>
      </c>
      <c r="BM119" s="245" t="str">
        <f>IF(ISTEXT('IMO 2020_Operator''s Comment'!BM119),'IMO 2020_Operator''s Comment'!BM119,"")</f>
        <v>No</v>
      </c>
      <c r="BN119" s="245">
        <f>IF(ISNUMBER('IMO 2020_Operator''s Comment'!BN119),'IMO 2020_Operator''s Comment'!BN119,"")</f>
        <v>500.4</v>
      </c>
      <c r="BO119" s="245" t="str">
        <f>IF(ISTEXT('IMO 2020_Operator''s Comment'!BO119),'IMO 2020_Operator''s Comment'!BO119,"")</f>
        <v>No</v>
      </c>
      <c r="BP119" s="245" t="str">
        <f>IF(ISNUMBER('IMO 2020_Operator''s Comment'!BP119),'IMO 2020_Operator''s Comment'!BP119,"")</f>
        <v/>
      </c>
      <c r="BQ119" s="245" t="str">
        <f>IF(ISTEXT('IMO 2020_Operator''s Comment'!BQ119),'IMO 2020_Operator''s Comment'!BQ119,"")</f>
        <v/>
      </c>
      <c r="BR119" s="288"/>
      <c r="BS119" s="245">
        <f>IF(ISNUMBER('IMO 2020_Operator''s Comment'!BS119),'IMO 2020_Operator''s Comment'!BS119,"")</f>
        <v>28.1</v>
      </c>
      <c r="BT119" s="245" t="str">
        <f>IF(ISTEXT('IMO 2020_Operator''s Comment'!BT119),'IMO 2020_Operator''s Comment'!BT119,"")</f>
        <v>No</v>
      </c>
      <c r="BU119" s="245">
        <f>IF(ISNUMBER('IMO 2020_Operator''s Comment'!BU119),'IMO 2020_Operator''s Comment'!BU119,"")</f>
        <v>28.1</v>
      </c>
      <c r="BV119" s="245" t="str">
        <f>IF(ISTEXT('IMO 2020_Operator''s Comment'!BV119),'IMO 2020_Operator''s Comment'!BV119,"")</f>
        <v>No</v>
      </c>
      <c r="BX119" s="245">
        <f>IF(ISNUMBER('IMO 2020_Operator''s Comment'!BX119),'IMO 2020_Operator''s Comment'!BX119,"")</f>
        <v>25.1</v>
      </c>
      <c r="BY119" s="245" t="str">
        <f>IF(ISTEXT('IMO 2020_Operator''s Comment'!BY119),'IMO 2020_Operator''s Comment'!BY119,"")</f>
        <v>No</v>
      </c>
      <c r="BZ119" s="245">
        <f>IF(ISNUMBER('IMO 2020_Operator''s Comment'!BZ119),'IMO 2020_Operator''s Comment'!BZ119,"")</f>
        <v>28.1</v>
      </c>
      <c r="CA119" s="245" t="str">
        <f>IF(ISTEXT('IMO 2020_Operator''s Comment'!CA119),'IMO 2020_Operator''s Comment'!CA119,"")</f>
        <v>No</v>
      </c>
      <c r="CB119" s="245" t="str">
        <f>IF(ISNUMBER('IMO 2020_Operator''s Comment'!CB119),'IMO 2020_Operator''s Comment'!CB119,"")</f>
        <v/>
      </c>
      <c r="CC119" s="245" t="str">
        <f>IF(ISTEXT('IMO 2020_Operator''s Comment'!CC119),'IMO 2020_Operator''s Comment'!CC119,"")</f>
        <v/>
      </c>
    </row>
    <row r="120" spans="1:81" s="202" customFormat="1" ht="27" hidden="1" thickBot="1" x14ac:dyDescent="0.3">
      <c r="A120" s="248" t="str">
        <f>INDEX('[4]Handy -MR - LR2 Operators'!$H:$H,MATCH(E120,'[4]Handy -MR - LR2 Operators'!$B:$B,0))</f>
        <v>GGA</v>
      </c>
      <c r="B120" s="248" t="s">
        <v>429</v>
      </c>
      <c r="C120" s="137" t="s">
        <v>382</v>
      </c>
      <c r="D120" s="137">
        <v>9732929</v>
      </c>
      <c r="E120" s="140" t="s">
        <v>444</v>
      </c>
      <c r="F120" s="140"/>
      <c r="G120" s="238"/>
      <c r="H120" s="236">
        <v>43779.716666666667</v>
      </c>
      <c r="I120" s="186">
        <f>IFERROR(INDEX(RemainingOnBoard_RAW!V:V,MATCH('IMO _2020_Dont Edit'!D120,RemainingOnBoard_RAW!B:B,0))," ")</f>
        <v>398.3</v>
      </c>
      <c r="J120" s="201">
        <f>IFERROR(INDEX(RemainingOnBoard_RAW!W:W,MATCH('IMO _2020_Dont Edit'!D120,RemainingOnBoard_RAW!B:B,0)),"")</f>
        <v>0</v>
      </c>
      <c r="K120" s="201">
        <f>IFERROR(INDEX(RemainingOnBoard_RAW!X:X,MATCH('IMO _2020_Dont Edit'!D120,RemainingOnBoard_RAW!B:B,0)),"")</f>
        <v>0</v>
      </c>
      <c r="L120" s="201">
        <f>IFERROR(INDEX(RemainingOnBoard_RAW!Y:Y,MATCH('IMO _2020_Dont Edit'!D120,RemainingOnBoard_RAW!B:B,0)),"")</f>
        <v>202.8</v>
      </c>
      <c r="M120" s="201"/>
      <c r="N120" s="201">
        <f>IFERROR(INDEX(RemainingOnBoard_RAW!AJ:AJ,MATCH('IMO _2020_Dont Edit'!D120,RemainingOnBoard_RAW!B:B,0))," ")</f>
        <v>4328.3</v>
      </c>
      <c r="O120" s="201">
        <f>IFERROR(INDEX(RemainingOnBoard_RAW!AK:AK,MATCH('IMO _2020_Dont Edit'!D120,RemainingOnBoard_RAW!B:B,0))," ")</f>
        <v>0</v>
      </c>
      <c r="P120" s="201">
        <f>IFERROR(INDEX(RemainingOnBoard_RAW!AL:AL,MATCH('IMO _2020_Dont Edit'!D120,RemainingOnBoard_RAW!B:B,0))," ")</f>
        <v>0</v>
      </c>
      <c r="Q120" s="201">
        <f>IFERROR(INDEX(RemainingOnBoard_RAW!AM:AM,MATCH('IMO _2020_Dont Edit'!D120,RemainingOnBoard_RAW!B:B,0))," ")</f>
        <v>240.7</v>
      </c>
      <c r="S120" s="203">
        <v>0.45</v>
      </c>
      <c r="T120" s="203">
        <v>0.05</v>
      </c>
      <c r="U120" s="203">
        <v>0.17499999999999999</v>
      </c>
      <c r="V120" s="203">
        <v>0.32500000000000001</v>
      </c>
      <c r="X120" s="204">
        <f>INDEX(MR!T:T,MATCH('IMO _2020_Dont Edit'!E120,MR!C:C,0))</f>
        <v>2.8020709597107869</v>
      </c>
      <c r="Y120" s="204">
        <f>INDEX(MR!U:U,MATCH('IMO _2020_Dont Edit'!E120,MR!C:C,0))</f>
        <v>20.023658459710784</v>
      </c>
      <c r="Z120" s="204">
        <f>INDEX(MR!V:V,MATCH('IMO _2020_Dont Edit'!E120,MR!C:C,0))</f>
        <v>21.920985480131002</v>
      </c>
      <c r="AA120" s="204">
        <f>INDEX(MR!W:W,MATCH('IMO _2020_Dont Edit'!E120,MR!C:C,0))</f>
        <v>21.739183854701523</v>
      </c>
      <c r="AB120" s="204">
        <f t="shared" si="56"/>
        <v>13.163522066656313</v>
      </c>
      <c r="AC120" s="204">
        <f>IFERROR(INDEX('Monthly_Consumption _Trend'!R:R,MATCH('IMO _2020_Dont Edit'!D120,'Monthly_Consumption _Trend'!D:D,0))/30,"")</f>
        <v>14.082000000000001</v>
      </c>
      <c r="AD120" s="204">
        <f t="shared" si="34"/>
        <v>13.163522066656313</v>
      </c>
      <c r="AF120" s="205">
        <f t="shared" si="57"/>
        <v>0.94731888815933474</v>
      </c>
      <c r="AG120" s="205">
        <f t="shared" si="58"/>
        <v>5.2681111840665262E-2</v>
      </c>
      <c r="AH120" s="205"/>
      <c r="AI120" s="205"/>
      <c r="AJ120" s="204">
        <f t="shared" si="35"/>
        <v>1211.0440301323808</v>
      </c>
      <c r="AK120" s="204">
        <f t="shared" si="36"/>
        <v>802.97484606603507</v>
      </c>
      <c r="AL120" s="204">
        <f t="shared" si="37"/>
        <v>408.06918406634571</v>
      </c>
      <c r="AM120" s="204">
        <f t="shared" si="38"/>
        <v>197.45283099984471</v>
      </c>
      <c r="AN120" s="206">
        <v>4</v>
      </c>
      <c r="AO120" s="264" t="str">
        <f>INDEX([1]MR!$D:$D,MATCH(E120,[1]MR!$B:$B,0))</f>
        <v>4 pcs. 348.0/77.1/472.5/500.4</v>
      </c>
      <c r="AP120" s="264" t="str">
        <f>INDEX([1]MR!$E:$E,MATCH(E120,[1]MR!$B:$B,0))</f>
        <v>2 pcs. 28.1/28.1</v>
      </c>
      <c r="AQ120" s="264" t="str">
        <f>INDEX([1]MR!$F:$F,MATCH(E120,[1]MR!$B:$B,0))</f>
        <v>2 pcs. 25.1/28.1</v>
      </c>
      <c r="AR120" s="269">
        <f>INDEX([1]MR!$J:$J,MATCH(E120,[1]MR!$B:$B,0))</f>
        <v>0.9</v>
      </c>
      <c r="AT120" s="204">
        <f t="shared" si="39"/>
        <v>408.06918406634571</v>
      </c>
      <c r="AU120" s="204">
        <f t="shared" si="40"/>
        <v>263.27044133312626</v>
      </c>
      <c r="AV120" s="204">
        <f t="shared" si="41"/>
        <v>197.45283099984471</v>
      </c>
      <c r="AW120" s="207" t="s">
        <v>529</v>
      </c>
      <c r="AY120" s="207" t="str">
        <f t="shared" si="45"/>
        <v>Okay</v>
      </c>
      <c r="AZ120" s="207" t="str">
        <f t="shared" si="46"/>
        <v>High Stock</v>
      </c>
      <c r="BA120" s="207" t="str">
        <f t="shared" si="47"/>
        <v>High Stock</v>
      </c>
      <c r="BC120" s="191">
        <f t="shared" si="42"/>
        <v>0</v>
      </c>
      <c r="BD120" s="191">
        <f t="shared" si="43"/>
        <v>135.02955866687375</v>
      </c>
      <c r="BE120" s="191">
        <f t="shared" si="44"/>
        <v>200.8471690001553</v>
      </c>
      <c r="BF120" s="140" t="str">
        <f>IF(ISTEXT('IMO 2020_Operator''s Comment'!BF120),'IMO 2020_Operator''s Comment'!BF120,"")</f>
        <v>first tank to be ready by mid nov</v>
      </c>
      <c r="BH120" s="245">
        <f>IF(ISNUMBER('IMO 2020_Operator''s Comment'!BH120),'IMO 2020_Operator''s Comment'!BH120,"")</f>
        <v>348</v>
      </c>
      <c r="BI120" s="245" t="str">
        <f>IF(ISTEXT('IMO 2020_Operator''s Comment'!BI120),'IMO 2020_Operator''s Comment'!BI120,"")</f>
        <v>No</v>
      </c>
      <c r="BJ120" s="245">
        <f>IF(ISNUMBER('IMO 2020_Operator''s Comment'!BJ120),'IMO 2020_Operator''s Comment'!BJ120,"")</f>
        <v>77.099999999999994</v>
      </c>
      <c r="BK120" s="245" t="str">
        <f>IF(ISTEXT('IMO 2020_Operator''s Comment'!BK120),'IMO 2020_Operator''s Comment'!BK120,"")</f>
        <v>Yes</v>
      </c>
      <c r="BL120" s="245">
        <f>IF(ISNUMBER('IMO 2020_Operator''s Comment'!BL120),'IMO 2020_Operator''s Comment'!BL120,"")</f>
        <v>472.5</v>
      </c>
      <c r="BM120" s="245" t="str">
        <f>IF(ISTEXT('IMO 2020_Operator''s Comment'!BM120),'IMO 2020_Operator''s Comment'!BM120,"")</f>
        <v>No</v>
      </c>
      <c r="BN120" s="245">
        <f>IF(ISNUMBER('IMO 2020_Operator''s Comment'!BN120),'IMO 2020_Operator''s Comment'!BN120,"")</f>
        <v>500.4</v>
      </c>
      <c r="BO120" s="245" t="str">
        <f>IF(ISTEXT('IMO 2020_Operator''s Comment'!BO120),'IMO 2020_Operator''s Comment'!BO120,"")</f>
        <v>No</v>
      </c>
      <c r="BP120" s="245" t="str">
        <f>IF(ISNUMBER('IMO 2020_Operator''s Comment'!BP120),'IMO 2020_Operator''s Comment'!BP120,"")</f>
        <v/>
      </c>
      <c r="BQ120" s="245" t="str">
        <f>IF(ISTEXT('IMO 2020_Operator''s Comment'!BQ120),'IMO 2020_Operator''s Comment'!BQ120,"")</f>
        <v/>
      </c>
      <c r="BR120" s="288"/>
      <c r="BS120" s="245">
        <f>IF(ISNUMBER('IMO 2020_Operator''s Comment'!BS120),'IMO 2020_Operator''s Comment'!BS120,"")</f>
        <v>28.1</v>
      </c>
      <c r="BT120" s="245" t="str">
        <f>IF(ISTEXT('IMO 2020_Operator''s Comment'!BT120),'IMO 2020_Operator''s Comment'!BT120,"")</f>
        <v>No</v>
      </c>
      <c r="BU120" s="245">
        <f>IF(ISNUMBER('IMO 2020_Operator''s Comment'!BU120),'IMO 2020_Operator''s Comment'!BU120,"")</f>
        <v>28.1</v>
      </c>
      <c r="BV120" s="245" t="str">
        <f>IF(ISTEXT('IMO 2020_Operator''s Comment'!BV120),'IMO 2020_Operator''s Comment'!BV120,"")</f>
        <v>No</v>
      </c>
      <c r="BX120" s="245">
        <f>IF(ISNUMBER('IMO 2020_Operator''s Comment'!BX120),'IMO 2020_Operator''s Comment'!BX120,"")</f>
        <v>25.1</v>
      </c>
      <c r="BY120" s="245" t="str">
        <f>IF(ISTEXT('IMO 2020_Operator''s Comment'!BY120),'IMO 2020_Operator''s Comment'!BY120,"")</f>
        <v>No</v>
      </c>
      <c r="BZ120" s="245">
        <f>IF(ISNUMBER('IMO 2020_Operator''s Comment'!BZ120),'IMO 2020_Operator''s Comment'!BZ120,"")</f>
        <v>28.1</v>
      </c>
      <c r="CA120" s="245" t="str">
        <f>IF(ISTEXT('IMO 2020_Operator''s Comment'!CA120),'IMO 2020_Operator''s Comment'!CA120,"")</f>
        <v>Yes</v>
      </c>
      <c r="CB120" s="245" t="str">
        <f>IF(ISNUMBER('IMO 2020_Operator''s Comment'!CB120),'IMO 2020_Operator''s Comment'!CB120,"")</f>
        <v/>
      </c>
      <c r="CC120" s="245" t="str">
        <f>IF(ISTEXT('IMO 2020_Operator''s Comment'!CC120),'IMO 2020_Operator''s Comment'!CC120,"")</f>
        <v/>
      </c>
    </row>
    <row r="121" spans="1:81" s="202" customFormat="1" ht="27" hidden="1" thickBot="1" x14ac:dyDescent="0.3">
      <c r="A121" s="248" t="str">
        <f>INDEX('[4]Handy -MR - LR2 Operators'!$H:$H,MATCH(E121,'[4]Handy -MR - LR2 Operators'!$B:$B,0))</f>
        <v>PKU</v>
      </c>
      <c r="B121" s="248" t="s">
        <v>429</v>
      </c>
      <c r="C121" s="137" t="s">
        <v>382</v>
      </c>
      <c r="D121" s="137">
        <v>9732931</v>
      </c>
      <c r="E121" s="140" t="s">
        <v>445</v>
      </c>
      <c r="F121" s="140"/>
      <c r="G121" s="238"/>
      <c r="H121" s="236">
        <v>43780.958333333336</v>
      </c>
      <c r="I121" s="186">
        <f>IFERROR(INDEX(RemainingOnBoard_RAW!V:V,MATCH('IMO _2020_Dont Edit'!D121,RemainingOnBoard_RAW!B:B,0))," ")</f>
        <v>475.01</v>
      </c>
      <c r="J121" s="201">
        <f>IFERROR(INDEX(RemainingOnBoard_RAW!W:W,MATCH('IMO _2020_Dont Edit'!D121,RemainingOnBoard_RAW!B:B,0)),"")</f>
        <v>0</v>
      </c>
      <c r="K121" s="201">
        <f>IFERROR(INDEX(RemainingOnBoard_RAW!X:X,MATCH('IMO _2020_Dont Edit'!D121,RemainingOnBoard_RAW!B:B,0)),"")</f>
        <v>0</v>
      </c>
      <c r="L121" s="201">
        <f>IFERROR(INDEX(RemainingOnBoard_RAW!Y:Y,MATCH('IMO _2020_Dont Edit'!D121,RemainingOnBoard_RAW!B:B,0)),"")</f>
        <v>240.26</v>
      </c>
      <c r="M121" s="201"/>
      <c r="N121" s="201">
        <f>IFERROR(INDEX(RemainingOnBoard_RAW!AJ:AJ,MATCH('IMO _2020_Dont Edit'!D121,RemainingOnBoard_RAW!B:B,0))," ")</f>
        <v>4330.335</v>
      </c>
      <c r="O121" s="201">
        <f>IFERROR(INDEX(RemainingOnBoard_RAW!AK:AK,MATCH('IMO _2020_Dont Edit'!D121,RemainingOnBoard_RAW!B:B,0))," ")</f>
        <v>0</v>
      </c>
      <c r="P121" s="201">
        <f>IFERROR(INDEX(RemainingOnBoard_RAW!AL:AL,MATCH('IMO _2020_Dont Edit'!D121,RemainingOnBoard_RAW!B:B,0))," ")</f>
        <v>0</v>
      </c>
      <c r="Q121" s="201">
        <f>IFERROR(INDEX(RemainingOnBoard_RAW!AM:AM,MATCH('IMO _2020_Dont Edit'!D121,RemainingOnBoard_RAW!B:B,0))," ")</f>
        <v>165.066</v>
      </c>
      <c r="S121" s="203">
        <v>0.45</v>
      </c>
      <c r="T121" s="203">
        <v>0.05</v>
      </c>
      <c r="U121" s="203">
        <v>0.17499999999999999</v>
      </c>
      <c r="V121" s="203">
        <v>0.32500000000000001</v>
      </c>
      <c r="X121" s="204">
        <f>INDEX(MR!T:T,MATCH('IMO _2020_Dont Edit'!E121,MR!C:C,0))</f>
        <v>2.4657762261261835</v>
      </c>
      <c r="Y121" s="204">
        <f>INDEX(MR!U:U,MATCH('IMO _2020_Dont Edit'!E121,MR!C:C,0))</f>
        <v>19.687363726126183</v>
      </c>
      <c r="Z121" s="204">
        <f>INDEX(MR!V:V,MATCH('IMO _2020_Dont Edit'!E121,MR!C:C,0))</f>
        <v>20.581683060129869</v>
      </c>
      <c r="AA121" s="204">
        <f>INDEX(MR!W:W,MATCH('IMO _2020_Dont Edit'!E121,MR!C:C,0))</f>
        <v>20.426306237852071</v>
      </c>
      <c r="AB121" s="204">
        <f t="shared" si="56"/>
        <v>12.334311550887742</v>
      </c>
      <c r="AC121" s="204">
        <f>IFERROR(INDEX('Monthly_Consumption _Trend'!R:R,MATCH('IMO _2020_Dont Edit'!D121,'Monthly_Consumption _Trend'!D:D,0))/30,"")</f>
        <v>13.654249999999998</v>
      </c>
      <c r="AD121" s="204">
        <f t="shared" si="34"/>
        <v>12.334311550887742</v>
      </c>
      <c r="AF121" s="205">
        <f t="shared" si="57"/>
        <v>0.96328113999173826</v>
      </c>
      <c r="AG121" s="205">
        <f t="shared" si="58"/>
        <v>3.6718860008261744E-2</v>
      </c>
      <c r="AH121" s="205"/>
      <c r="AI121" s="205"/>
      <c r="AJ121" s="204">
        <f t="shared" si="35"/>
        <v>1134.7566626816722</v>
      </c>
      <c r="AK121" s="204">
        <f t="shared" si="36"/>
        <v>752.39300460415222</v>
      </c>
      <c r="AL121" s="204">
        <f t="shared" si="37"/>
        <v>382.36365807752003</v>
      </c>
      <c r="AM121" s="204">
        <f t="shared" si="38"/>
        <v>185.01467326331613</v>
      </c>
      <c r="AN121" s="206">
        <v>4</v>
      </c>
      <c r="AO121" s="264" t="str">
        <f>INDEX([1]MR!$D:$D,MATCH(E121,[1]MR!$B:$B,0))</f>
        <v>4 pcs. 348,0/ 77,1/ 472,5/ 500,4</v>
      </c>
      <c r="AP121" s="264" t="str">
        <f>INDEX([1]MR!$E:$E,MATCH(E121,[1]MR!$B:$B,0))</f>
        <v>2 pcs. 28,1/ 28,1</v>
      </c>
      <c r="AQ121" s="264" t="str">
        <f>INDEX([1]MR!$F:$F,MATCH(E121,[1]MR!$B:$B,0))</f>
        <v>2 pcs. 25,1/ 28,1</v>
      </c>
      <c r="AR121" s="269">
        <f>INDEX([1]MR!$J:$J,MATCH(E121,[1]MR!$B:$B,0))</f>
        <v>0.9</v>
      </c>
      <c r="AT121" s="204">
        <f t="shared" si="39"/>
        <v>382.36365807752003</v>
      </c>
      <c r="AU121" s="204">
        <f t="shared" si="40"/>
        <v>246.68623101775484</v>
      </c>
      <c r="AV121" s="204">
        <f t="shared" si="41"/>
        <v>185.01467326331613</v>
      </c>
      <c r="AW121" s="207" t="s">
        <v>529</v>
      </c>
      <c r="AY121" s="207" t="str">
        <f t="shared" si="45"/>
        <v>High Stock</v>
      </c>
      <c r="AZ121" s="207" t="str">
        <f t="shared" si="46"/>
        <v>High Stock</v>
      </c>
      <c r="BA121" s="207" t="str">
        <f t="shared" si="47"/>
        <v>High Stock</v>
      </c>
      <c r="BC121" s="191">
        <f t="shared" si="42"/>
        <v>92.646341922479962</v>
      </c>
      <c r="BD121" s="191">
        <f t="shared" si="43"/>
        <v>228.32376898224516</v>
      </c>
      <c r="BE121" s="191">
        <f t="shared" si="44"/>
        <v>289.99532673668386</v>
      </c>
      <c r="BF121" s="140" t="str">
        <f>IF(ISTEXT('IMO 2020_Operator''s Comment'!BF121),'IMO 2020_Operator''s Comment'!BF121,"")</f>
        <v>Vessel proceeding to US for discharge will reach Disport with min bunkers.</v>
      </c>
      <c r="BH121" s="245">
        <f>IF(ISNUMBER('IMO 2020_Operator''s Comment'!BH121),'IMO 2020_Operator''s Comment'!BH121,"")</f>
        <v>348</v>
      </c>
      <c r="BI121" s="245" t="str">
        <f>IF(ISTEXT('IMO 2020_Operator''s Comment'!BI121),'IMO 2020_Operator''s Comment'!BI121,"")</f>
        <v>No</v>
      </c>
      <c r="BJ121" s="245">
        <f>IF(ISNUMBER('IMO 2020_Operator''s Comment'!BJ121),'IMO 2020_Operator''s Comment'!BJ121,"")</f>
        <v>77.099999999999994</v>
      </c>
      <c r="BK121" s="245" t="str">
        <f>IF(ISTEXT('IMO 2020_Operator''s Comment'!BK121),'IMO 2020_Operator''s Comment'!BK121,"")</f>
        <v>No</v>
      </c>
      <c r="BL121" s="245">
        <f>IF(ISNUMBER('IMO 2020_Operator''s Comment'!BL121),'IMO 2020_Operator''s Comment'!BL121,"")</f>
        <v>472.5</v>
      </c>
      <c r="BM121" s="245" t="str">
        <f>IF(ISTEXT('IMO 2020_Operator''s Comment'!BM121),'IMO 2020_Operator''s Comment'!BM121,"")</f>
        <v>No</v>
      </c>
      <c r="BN121" s="245">
        <f>IF(ISNUMBER('IMO 2020_Operator''s Comment'!BN121),'IMO 2020_Operator''s Comment'!BN121,"")</f>
        <v>500.4</v>
      </c>
      <c r="BO121" s="245" t="str">
        <f>IF(ISTEXT('IMO 2020_Operator''s Comment'!BO121),'IMO 2020_Operator''s Comment'!BO121,"")</f>
        <v>Yes</v>
      </c>
      <c r="BP121" s="245" t="str">
        <f>IF(ISNUMBER('IMO 2020_Operator''s Comment'!BP121),'IMO 2020_Operator''s Comment'!BP121,"")</f>
        <v/>
      </c>
      <c r="BQ121" s="245" t="str">
        <f>IF(ISTEXT('IMO 2020_Operator''s Comment'!BQ121),'IMO 2020_Operator''s Comment'!BQ121,"")</f>
        <v/>
      </c>
      <c r="BR121" s="288"/>
      <c r="BS121" s="245">
        <f>IF(ISNUMBER('IMO 2020_Operator''s Comment'!BS121),'IMO 2020_Operator''s Comment'!BS121,"")</f>
        <v>28.1</v>
      </c>
      <c r="BT121" s="245" t="str">
        <f>IF(ISTEXT('IMO 2020_Operator''s Comment'!BT121),'IMO 2020_Operator''s Comment'!BT121,"")</f>
        <v>Yes</v>
      </c>
      <c r="BU121" s="245">
        <f>IF(ISNUMBER('IMO 2020_Operator''s Comment'!BU121),'IMO 2020_Operator''s Comment'!BU121,"")</f>
        <v>28.1</v>
      </c>
      <c r="BV121" s="245" t="str">
        <f>IF(ISTEXT('IMO 2020_Operator''s Comment'!BV121),'IMO 2020_Operator''s Comment'!BV121,"")</f>
        <v>Yes</v>
      </c>
      <c r="BX121" s="245">
        <f>IF(ISNUMBER('IMO 2020_Operator''s Comment'!BX121),'IMO 2020_Operator''s Comment'!BX121,"")</f>
        <v>25.1</v>
      </c>
      <c r="BY121" s="245" t="str">
        <f>IF(ISTEXT('IMO 2020_Operator''s Comment'!BY121),'IMO 2020_Operator''s Comment'!BY121,"")</f>
        <v>Yes</v>
      </c>
      <c r="BZ121" s="245">
        <f>IF(ISNUMBER('IMO 2020_Operator''s Comment'!BZ121),'IMO 2020_Operator''s Comment'!BZ121,"")</f>
        <v>28.1</v>
      </c>
      <c r="CA121" s="245" t="str">
        <f>IF(ISTEXT('IMO 2020_Operator''s Comment'!CA121),'IMO 2020_Operator''s Comment'!CA121,"")</f>
        <v>Yes</v>
      </c>
      <c r="CB121" s="245" t="str">
        <f>IF(ISNUMBER('IMO 2020_Operator''s Comment'!CB121),'IMO 2020_Operator''s Comment'!CB121,"")</f>
        <v/>
      </c>
      <c r="CC121" s="245" t="str">
        <f>IF(ISTEXT('IMO 2020_Operator''s Comment'!CC121),'IMO 2020_Operator''s Comment'!CC121,"")</f>
        <v/>
      </c>
    </row>
    <row r="122" spans="1:81" s="202" customFormat="1" ht="27" hidden="1" thickBot="1" x14ac:dyDescent="0.3">
      <c r="A122" s="248" t="str">
        <f>INDEX('[4]Handy -MR - LR2 Operators'!$H:$H,MATCH(E122,'[4]Handy -MR - LR2 Operators'!$B:$B,0))</f>
        <v>GGA</v>
      </c>
      <c r="B122" s="248" t="s">
        <v>429</v>
      </c>
      <c r="C122" s="137" t="s">
        <v>382</v>
      </c>
      <c r="D122" s="137">
        <v>9786140</v>
      </c>
      <c r="E122" s="140" t="s">
        <v>446</v>
      </c>
      <c r="F122" s="140"/>
      <c r="G122" s="238"/>
      <c r="H122" s="236">
        <v>43780.333333333336</v>
      </c>
      <c r="I122" s="186">
        <f>IFERROR(INDEX(RemainingOnBoard_RAW!V:V,MATCH('IMO _2020_Dont Edit'!D122,RemainingOnBoard_RAW!B:B,0))," ")</f>
        <v>274.80500000000001</v>
      </c>
      <c r="J122" s="201">
        <f>IFERROR(INDEX(RemainingOnBoard_RAW!W:W,MATCH('IMO _2020_Dont Edit'!D122,RemainingOnBoard_RAW!B:B,0)),"")</f>
        <v>88.24</v>
      </c>
      <c r="K122" s="201">
        <f>IFERROR(INDEX(RemainingOnBoard_RAW!X:X,MATCH('IMO _2020_Dont Edit'!D122,RemainingOnBoard_RAW!B:B,0)),"")</f>
        <v>0</v>
      </c>
      <c r="L122" s="201">
        <f>IFERROR(INDEX(RemainingOnBoard_RAW!Y:Y,MATCH('IMO _2020_Dont Edit'!D122,RemainingOnBoard_RAW!B:B,0)),"")</f>
        <v>94.3</v>
      </c>
      <c r="M122" s="201"/>
      <c r="N122" s="201">
        <f>IFERROR(INDEX(RemainingOnBoard_RAW!AJ:AJ,MATCH('IMO _2020_Dont Edit'!D122,RemainingOnBoard_RAW!B:B,0))," ")</f>
        <v>2939.7</v>
      </c>
      <c r="O122" s="201">
        <f>IFERROR(INDEX(RemainingOnBoard_RAW!AK:AK,MATCH('IMO _2020_Dont Edit'!D122,RemainingOnBoard_RAW!B:B,0))," ")</f>
        <v>513.04600000000005</v>
      </c>
      <c r="P122" s="201">
        <f>IFERROR(INDEX(RemainingOnBoard_RAW!AL:AL,MATCH('IMO _2020_Dont Edit'!D122,RemainingOnBoard_RAW!B:B,0))," ")</f>
        <v>0</v>
      </c>
      <c r="Q122" s="201">
        <f>IFERROR(INDEX(RemainingOnBoard_RAW!AM:AM,MATCH('IMO _2020_Dont Edit'!D122,RemainingOnBoard_RAW!B:B,0))," ")</f>
        <v>246.39400000000001</v>
      </c>
      <c r="S122" s="203">
        <v>0.45</v>
      </c>
      <c r="T122" s="203">
        <v>0.05</v>
      </c>
      <c r="U122" s="203">
        <v>0.17499999999999999</v>
      </c>
      <c r="V122" s="203">
        <v>0.32500000000000001</v>
      </c>
      <c r="X122" s="204">
        <f>INDEX(MR!T:T,MATCH('IMO _2020_Dont Edit'!E122,MR!C:C,0))</f>
        <v>2.9766709149599242</v>
      </c>
      <c r="Y122" s="204">
        <f>INDEX(MR!U:U,MATCH('IMO _2020_Dont Edit'!E122,MR!C:C,0))</f>
        <v>20.306660914959924</v>
      </c>
      <c r="Z122" s="204">
        <f>INDEX(MR!V:V,MATCH('IMO _2020_Dont Edit'!E122,MR!C:C,0))</f>
        <v>19.95559709222044</v>
      </c>
      <c r="AA122" s="204">
        <f>INDEX(MR!W:W,MATCH('IMO _2020_Dont Edit'!E122,MR!C:C,0))</f>
        <v>19.867871721937426</v>
      </c>
      <c r="AB122" s="204">
        <f t="shared" si="56"/>
        <v>12.304122758248203</v>
      </c>
      <c r="AC122" s="204">
        <f>IFERROR(INDEX('Monthly_Consumption _Trend'!R:R,MATCH('IMO _2020_Dont Edit'!D122,'Monthly_Consumption _Trend'!D:D,0))/30,"")</f>
        <v>9.5126466666666651</v>
      </c>
      <c r="AD122" s="204">
        <f t="shared" si="34"/>
        <v>9.5126466666666651</v>
      </c>
      <c r="AF122" s="205">
        <f t="shared" si="57"/>
        <v>0.79469822715550087</v>
      </c>
      <c r="AG122" s="205">
        <f t="shared" si="58"/>
        <v>0.20530177284449913</v>
      </c>
      <c r="AH122" s="205"/>
      <c r="AI122" s="205"/>
      <c r="AJ122" s="204">
        <f t="shared" si="35"/>
        <v>875.16349333333324</v>
      </c>
      <c r="AK122" s="204">
        <f t="shared" si="36"/>
        <v>580.27144666666652</v>
      </c>
      <c r="AL122" s="204">
        <f t="shared" si="37"/>
        <v>294.8920466666666</v>
      </c>
      <c r="AM122" s="204">
        <f t="shared" si="38"/>
        <v>142.68969999999999</v>
      </c>
      <c r="AN122" s="206">
        <v>4</v>
      </c>
      <c r="AO122" s="264" t="str">
        <f>INDEX([1]MR!$D:$D,MATCH(E122,[1]MR!$B:$B,0))</f>
        <v xml:space="preserve">4 pcs. 210,2/ 253,5/ 417,9/ 356,2 </v>
      </c>
      <c r="AP122" s="264" t="str">
        <f>INDEX([1]MR!$E:$E,MATCH(E122,[1]MR!$B:$B,0))</f>
        <v xml:space="preserve">2 pcs. 33,5/ 20,2 </v>
      </c>
      <c r="AQ122" s="264" t="str">
        <f>INDEX([1]MR!$F:$F,MATCH(E122,[1]MR!$B:$B,0))</f>
        <v>2 pcs. 33,5/ 20,2</v>
      </c>
      <c r="AR122" s="269">
        <f>INDEX([1]MR!$J:$J,MATCH(E122,[1]MR!$B:$B,0))</f>
        <v>0.95</v>
      </c>
      <c r="AT122" s="204">
        <f t="shared" si="39"/>
        <v>294.8920466666666</v>
      </c>
      <c r="AU122" s="204">
        <f t="shared" si="40"/>
        <v>190.25293333333332</v>
      </c>
      <c r="AV122" s="204">
        <f t="shared" si="41"/>
        <v>142.68969999999999</v>
      </c>
      <c r="AW122" s="207" t="s">
        <v>529</v>
      </c>
      <c r="AY122" s="207" t="str">
        <f t="shared" si="45"/>
        <v>Okay</v>
      </c>
      <c r="AZ122" s="207" t="str">
        <f t="shared" si="46"/>
        <v>High Stock</v>
      </c>
      <c r="BA122" s="207" t="str">
        <f t="shared" si="47"/>
        <v>High Stock</v>
      </c>
      <c r="BC122" s="191">
        <f t="shared" si="42"/>
        <v>0</v>
      </c>
      <c r="BD122" s="191">
        <f t="shared" si="43"/>
        <v>84.55206666666669</v>
      </c>
      <c r="BE122" s="191">
        <f t="shared" si="44"/>
        <v>132.11530000000002</v>
      </c>
      <c r="BF122" s="140" t="str">
        <f>IF(ISTEXT('IMO 2020_Operator''s Comment'!BF122),'IMO 2020_Operator''s Comment'!BF122,"")</f>
        <v>first tank to be ready by mid nov. Plan to use HSFO till mid Dec'19</v>
      </c>
      <c r="BH122" s="245">
        <f>IF(ISNUMBER('IMO 2020_Operator''s Comment'!BH122),'IMO 2020_Operator''s Comment'!BH122,"")</f>
        <v>210.2</v>
      </c>
      <c r="BI122" s="245" t="str">
        <f>IF(ISTEXT('IMO 2020_Operator''s Comment'!BI122),'IMO 2020_Operator''s Comment'!BI122,"")</f>
        <v>Yes</v>
      </c>
      <c r="BJ122" s="245">
        <f>IF(ISNUMBER('IMO 2020_Operator''s Comment'!BJ122),'IMO 2020_Operator''s Comment'!BJ122,"")</f>
        <v>253.5</v>
      </c>
      <c r="BK122" s="245" t="str">
        <f>IF(ISTEXT('IMO 2020_Operator''s Comment'!BK122),'IMO 2020_Operator''s Comment'!BK122,"")</f>
        <v>Yes</v>
      </c>
      <c r="BL122" s="245">
        <f>IF(ISNUMBER('IMO 2020_Operator''s Comment'!BL122),'IMO 2020_Operator''s Comment'!BL122,"")</f>
        <v>417.9</v>
      </c>
      <c r="BM122" s="245" t="str">
        <f>IF(ISTEXT('IMO 2020_Operator''s Comment'!BM122),'IMO 2020_Operator''s Comment'!BM122,"")</f>
        <v>Yes</v>
      </c>
      <c r="BN122" s="245">
        <f>IF(ISNUMBER('IMO 2020_Operator''s Comment'!BN122),'IMO 2020_Operator''s Comment'!BN122,"")</f>
        <v>356.2</v>
      </c>
      <c r="BO122" s="245" t="str">
        <f>IF(ISTEXT('IMO 2020_Operator''s Comment'!BO122),'IMO 2020_Operator''s Comment'!BO122,"")</f>
        <v>Yes</v>
      </c>
      <c r="BP122" s="245" t="str">
        <f>IF(ISNUMBER('IMO 2020_Operator''s Comment'!BP122),'IMO 2020_Operator''s Comment'!BP122,"")</f>
        <v/>
      </c>
      <c r="BQ122" s="245" t="str">
        <f>IF(ISTEXT('IMO 2020_Operator''s Comment'!BQ122),'IMO 2020_Operator''s Comment'!BQ122,"")</f>
        <v/>
      </c>
      <c r="BR122" s="288"/>
      <c r="BS122" s="245">
        <f>IF(ISNUMBER('IMO 2020_Operator''s Comment'!BS122),'IMO 2020_Operator''s Comment'!BS122,"")</f>
        <v>33.5</v>
      </c>
      <c r="BT122" s="245" t="str">
        <f>IF(ISTEXT('IMO 2020_Operator''s Comment'!BT122),'IMO 2020_Operator''s Comment'!BT122,"")</f>
        <v>Yes</v>
      </c>
      <c r="BU122" s="245">
        <f>IF(ISNUMBER('IMO 2020_Operator''s Comment'!BU122),'IMO 2020_Operator''s Comment'!BU122,"")</f>
        <v>20.2</v>
      </c>
      <c r="BV122" s="245" t="str">
        <f>IF(ISTEXT('IMO 2020_Operator''s Comment'!BV122),'IMO 2020_Operator''s Comment'!BV122,"")</f>
        <v>No</v>
      </c>
      <c r="BX122" s="245">
        <f>IF(ISNUMBER('IMO 2020_Operator''s Comment'!BX122),'IMO 2020_Operator''s Comment'!BX122,"")</f>
        <v>33.5</v>
      </c>
      <c r="BY122" s="245" t="str">
        <f>IF(ISTEXT('IMO 2020_Operator''s Comment'!BY122),'IMO 2020_Operator''s Comment'!BY122,"")</f>
        <v>Yes</v>
      </c>
      <c r="BZ122" s="245">
        <f>IF(ISNUMBER('IMO 2020_Operator''s Comment'!BZ122),'IMO 2020_Operator''s Comment'!BZ122,"")</f>
        <v>20.2</v>
      </c>
      <c r="CA122" s="245" t="str">
        <f>IF(ISTEXT('IMO 2020_Operator''s Comment'!CA122),'IMO 2020_Operator''s Comment'!CA122,"")</f>
        <v>Yes</v>
      </c>
      <c r="CB122" s="245" t="str">
        <f>IF(ISNUMBER('IMO 2020_Operator''s Comment'!CB122),'IMO 2020_Operator''s Comment'!CB122,"")</f>
        <v/>
      </c>
      <c r="CC122" s="245" t="str">
        <f>IF(ISTEXT('IMO 2020_Operator''s Comment'!CC122),'IMO 2020_Operator''s Comment'!CC122,"")</f>
        <v/>
      </c>
    </row>
    <row r="123" spans="1:81" s="202" customFormat="1" ht="27" hidden="1" thickBot="1" x14ac:dyDescent="0.3">
      <c r="A123" s="248" t="str">
        <f>INDEX('[4]Handy -MR - LR2 Operators'!$H:$H,MATCH(E123,'[4]Handy -MR - LR2 Operators'!$B:$B,0))</f>
        <v>MSA</v>
      </c>
      <c r="B123" s="248" t="s">
        <v>429</v>
      </c>
      <c r="C123" s="137" t="s">
        <v>382</v>
      </c>
      <c r="D123" s="137">
        <v>9786152</v>
      </c>
      <c r="E123" s="140" t="s">
        <v>461</v>
      </c>
      <c r="F123" s="140"/>
      <c r="G123" s="238"/>
      <c r="H123" s="236">
        <v>43780.791666666664</v>
      </c>
      <c r="I123" s="186">
        <f>IFERROR(INDEX(RemainingOnBoard_RAW!V:V,MATCH('IMO _2020_Dont Edit'!D123,RemainingOnBoard_RAW!B:B,0))," ")</f>
        <v>265.83999999999997</v>
      </c>
      <c r="J123" s="201">
        <f>IFERROR(INDEX(RemainingOnBoard_RAW!W:W,MATCH('IMO _2020_Dont Edit'!D123,RemainingOnBoard_RAW!B:B,0)),"")</f>
        <v>0</v>
      </c>
      <c r="K123" s="201">
        <f>IFERROR(INDEX(RemainingOnBoard_RAW!X:X,MATCH('IMO _2020_Dont Edit'!D123,RemainingOnBoard_RAW!B:B,0)),"")</f>
        <v>0</v>
      </c>
      <c r="L123" s="201">
        <f>IFERROR(INDEX(RemainingOnBoard_RAW!Y:Y,MATCH('IMO _2020_Dont Edit'!D123,RemainingOnBoard_RAW!B:B,0)),"")</f>
        <v>147.07</v>
      </c>
      <c r="M123" s="201"/>
      <c r="N123" s="201">
        <f>IFERROR(INDEX(RemainingOnBoard_RAW!AJ:AJ,MATCH('IMO _2020_Dont Edit'!D123,RemainingOnBoard_RAW!B:B,0))," ")</f>
        <v>3246.7809999999999</v>
      </c>
      <c r="O123" s="201">
        <f>IFERROR(INDEX(RemainingOnBoard_RAW!AK:AK,MATCH('IMO _2020_Dont Edit'!D123,RemainingOnBoard_RAW!B:B,0))," ")</f>
        <v>0</v>
      </c>
      <c r="P123" s="201">
        <f>IFERROR(INDEX(RemainingOnBoard_RAW!AL:AL,MATCH('IMO _2020_Dont Edit'!D123,RemainingOnBoard_RAW!B:B,0))," ")</f>
        <v>0</v>
      </c>
      <c r="Q123" s="201">
        <f>IFERROR(INDEX(RemainingOnBoard_RAW!AM:AM,MATCH('IMO _2020_Dont Edit'!D123,RemainingOnBoard_RAW!B:B,0))," ")</f>
        <v>577.501000000001</v>
      </c>
      <c r="S123" s="203">
        <v>0.45</v>
      </c>
      <c r="T123" s="203">
        <v>0.05</v>
      </c>
      <c r="U123" s="203">
        <v>0.17499999999999999</v>
      </c>
      <c r="V123" s="203">
        <v>0.32500000000000001</v>
      </c>
      <c r="X123" s="204">
        <f>INDEX(MR!T:T,MATCH('IMO _2020_Dont Edit'!E123,MR!C:C,0))</f>
        <v>3.1908800371442885</v>
      </c>
      <c r="Y123" s="204">
        <f>INDEX(MR!U:U,MATCH('IMO _2020_Dont Edit'!E123,MR!C:C,0))</f>
        <v>20.520870037144288</v>
      </c>
      <c r="Z123" s="204">
        <f>INDEX(MR!V:V,MATCH('IMO _2020_Dont Edit'!E123,MR!C:C,0))</f>
        <v>20.267496485856906</v>
      </c>
      <c r="AA123" s="204">
        <f>INDEX(MR!W:W,MATCH('IMO _2020_Dont Edit'!E123,MR!C:C,0))</f>
        <v>20.275928268106497</v>
      </c>
      <c r="AB123" s="204">
        <f t="shared" si="56"/>
        <v>12.598428090731716</v>
      </c>
      <c r="AC123" s="204">
        <f>IFERROR(INDEX('Monthly_Consumption _Trend'!R:R,MATCH('IMO _2020_Dont Edit'!D123,'Monthly_Consumption _Trend'!D:D,0))/30,"")</f>
        <v>10.618003333333332</v>
      </c>
      <c r="AD123" s="204">
        <f t="shared" si="34"/>
        <v>10.618003333333332</v>
      </c>
      <c r="AF123" s="205">
        <f t="shared" si="57"/>
        <v>0.84899100014067974</v>
      </c>
      <c r="AG123" s="205">
        <f t="shared" si="58"/>
        <v>0.15100899985932026</v>
      </c>
      <c r="AH123" s="205"/>
      <c r="AI123" s="205"/>
      <c r="AJ123" s="204">
        <f t="shared" si="35"/>
        <v>976.85630666666657</v>
      </c>
      <c r="AK123" s="204">
        <f t="shared" si="36"/>
        <v>647.69820333333325</v>
      </c>
      <c r="AL123" s="204">
        <f t="shared" si="37"/>
        <v>329.15810333333332</v>
      </c>
      <c r="AM123" s="204">
        <f t="shared" si="38"/>
        <v>159.27005</v>
      </c>
      <c r="AN123" s="206">
        <v>4</v>
      </c>
      <c r="AO123" s="264" t="str">
        <f>INDEX([1]MR!$D:$D,MATCH(E123,[1]MR!$B:$B,0))</f>
        <v xml:space="preserve">4 pcs. 210,2/ 253,5/ 417,9/ 356,2 </v>
      </c>
      <c r="AP123" s="264" t="str">
        <f>INDEX([1]MR!$E:$E,MATCH(E123,[1]MR!$B:$B,0))</f>
        <v xml:space="preserve">2 pcs. 33,5/ 20,2 </v>
      </c>
      <c r="AQ123" s="264" t="str">
        <f>INDEX([1]MR!$F:$F,MATCH(E123,[1]MR!$B:$B,0))</f>
        <v>2 pcs. 33,5/ 20,2</v>
      </c>
      <c r="AR123" s="269">
        <f>INDEX([1]MR!$J:$J,MATCH(E123,[1]MR!$B:$B,0))</f>
        <v>0.95</v>
      </c>
      <c r="AT123" s="204">
        <f t="shared" si="39"/>
        <v>329.15810333333332</v>
      </c>
      <c r="AU123" s="204">
        <f t="shared" si="40"/>
        <v>212.36006666666665</v>
      </c>
      <c r="AV123" s="204">
        <f t="shared" si="41"/>
        <v>159.27005</v>
      </c>
      <c r="AW123" s="207" t="s">
        <v>529</v>
      </c>
      <c r="AY123" s="207" t="str">
        <f t="shared" si="45"/>
        <v>Okay</v>
      </c>
      <c r="AZ123" s="207" t="str">
        <f t="shared" si="46"/>
        <v>High Stock</v>
      </c>
      <c r="BA123" s="207" t="str">
        <f t="shared" si="47"/>
        <v>High Stock</v>
      </c>
      <c r="BC123" s="191">
        <f t="shared" si="42"/>
        <v>0</v>
      </c>
      <c r="BD123" s="191">
        <f t="shared" si="43"/>
        <v>53.479933333333321</v>
      </c>
      <c r="BE123" s="191">
        <f t="shared" si="44"/>
        <v>106.56994999999998</v>
      </c>
      <c r="BF123" s="140" t="str">
        <f>IF(ISTEXT('IMO 2020_Operator''s Comment'!BF123),'IMO 2020_Operator''s Comment'!BF123,"")</f>
        <v xml:space="preserve">intend to have 1 main and 1 sett-serv ready by mid Nov // cha informed that next voyage not to be ECA </v>
      </c>
      <c r="BH123" s="245">
        <f>IF(ISNUMBER('IMO 2020_Operator''s Comment'!BH123),'IMO 2020_Operator''s Comment'!BH123,"")</f>
        <v>210.2</v>
      </c>
      <c r="BI123" s="245" t="str">
        <f>IF(ISTEXT('IMO 2020_Operator''s Comment'!BI123),'IMO 2020_Operator''s Comment'!BI123,"")</f>
        <v>Yes</v>
      </c>
      <c r="BJ123" s="245">
        <f>IF(ISNUMBER('IMO 2020_Operator''s Comment'!BJ123),'IMO 2020_Operator''s Comment'!BJ123,"")</f>
        <v>253.5</v>
      </c>
      <c r="BK123" s="245" t="str">
        <f>IF(ISTEXT('IMO 2020_Operator''s Comment'!BK123),'IMO 2020_Operator''s Comment'!BK123,"")</f>
        <v>Yes</v>
      </c>
      <c r="BL123" s="245">
        <f>IF(ISNUMBER('IMO 2020_Operator''s Comment'!BL123),'IMO 2020_Operator''s Comment'!BL123,"")</f>
        <v>417.9</v>
      </c>
      <c r="BM123" s="245" t="str">
        <f>IF(ISTEXT('IMO 2020_Operator''s Comment'!BM123),'IMO 2020_Operator''s Comment'!BM123,"")</f>
        <v>Yes</v>
      </c>
      <c r="BN123" s="245">
        <f>IF(ISNUMBER('IMO 2020_Operator''s Comment'!BN123),'IMO 2020_Operator''s Comment'!BN123,"")</f>
        <v>356.2</v>
      </c>
      <c r="BO123" s="245" t="str">
        <f>IF(ISTEXT('IMO 2020_Operator''s Comment'!BO123),'IMO 2020_Operator''s Comment'!BO123,"")</f>
        <v>Yes</v>
      </c>
      <c r="BP123" s="245" t="str">
        <f>IF(ISNUMBER('IMO 2020_Operator''s Comment'!BP123),'IMO 2020_Operator''s Comment'!BP123,"")</f>
        <v/>
      </c>
      <c r="BQ123" s="245" t="str">
        <f>IF(ISTEXT('IMO 2020_Operator''s Comment'!BQ123),'IMO 2020_Operator''s Comment'!BQ123,"")</f>
        <v/>
      </c>
      <c r="BR123" s="288"/>
      <c r="BS123" s="245">
        <f>IF(ISNUMBER('IMO 2020_Operator''s Comment'!BS123),'IMO 2020_Operator''s Comment'!BS123,"")</f>
        <v>33.5</v>
      </c>
      <c r="BT123" s="245" t="str">
        <f>IF(ISTEXT('IMO 2020_Operator''s Comment'!BT123),'IMO 2020_Operator''s Comment'!BT123,"")</f>
        <v>Yes</v>
      </c>
      <c r="BU123" s="245">
        <f>IF(ISNUMBER('IMO 2020_Operator''s Comment'!BU123),'IMO 2020_Operator''s Comment'!BU123,"")</f>
        <v>20.2</v>
      </c>
      <c r="BV123" s="245" t="str">
        <f>IF(ISTEXT('IMO 2020_Operator''s Comment'!BV123),'IMO 2020_Operator''s Comment'!BV123,"")</f>
        <v>Yes</v>
      </c>
      <c r="BX123" s="245">
        <f>IF(ISNUMBER('IMO 2020_Operator''s Comment'!BX123),'IMO 2020_Operator''s Comment'!BX123,"")</f>
        <v>33.5</v>
      </c>
      <c r="BY123" s="245" t="str">
        <f>IF(ISTEXT('IMO 2020_Operator''s Comment'!BY123),'IMO 2020_Operator''s Comment'!BY123,"")</f>
        <v>Yes</v>
      </c>
      <c r="BZ123" s="245">
        <f>IF(ISNUMBER('IMO 2020_Operator''s Comment'!BZ123),'IMO 2020_Operator''s Comment'!BZ123,"")</f>
        <v>20.2</v>
      </c>
      <c r="CA123" s="245" t="str">
        <f>IF(ISTEXT('IMO 2020_Operator''s Comment'!CA123),'IMO 2020_Operator''s Comment'!CA123,"")</f>
        <v>Yes</v>
      </c>
      <c r="CB123" s="245" t="str">
        <f>IF(ISNUMBER('IMO 2020_Operator''s Comment'!CB123),'IMO 2020_Operator''s Comment'!CB123,"")</f>
        <v/>
      </c>
      <c r="CC123" s="245" t="str">
        <f>IF(ISTEXT('IMO 2020_Operator''s Comment'!CC123),'IMO 2020_Operator''s Comment'!CC123,"")</f>
        <v/>
      </c>
    </row>
    <row r="124" spans="1:81" s="202" customFormat="1" ht="27" hidden="1" thickBot="1" x14ac:dyDescent="0.3">
      <c r="A124" s="248" t="str">
        <f>INDEX('[4]Handy -MR - LR2 Operators'!$H:$H,MATCH(E124,'[4]Handy -MR - LR2 Operators'!$B:$B,0))</f>
        <v>GGA</v>
      </c>
      <c r="B124" s="248" t="s">
        <v>429</v>
      </c>
      <c r="C124" s="137" t="s">
        <v>382</v>
      </c>
      <c r="D124" s="137">
        <v>9786164</v>
      </c>
      <c r="E124" s="140" t="s">
        <v>463</v>
      </c>
      <c r="F124" s="140"/>
      <c r="G124" s="238"/>
      <c r="H124" s="236">
        <v>43780.708333333336</v>
      </c>
      <c r="I124" s="186">
        <f>IFERROR(INDEX(RemainingOnBoard_RAW!V:V,MATCH('IMO _2020_Dont Edit'!D124,RemainingOnBoard_RAW!B:B,0))," ")</f>
        <v>173.75</v>
      </c>
      <c r="J124" s="201">
        <f>IFERROR(INDEX(RemainingOnBoard_RAW!W:W,MATCH('IMO _2020_Dont Edit'!D124,RemainingOnBoard_RAW!B:B,0)),"")</f>
        <v>0</v>
      </c>
      <c r="K124" s="201">
        <f>IFERROR(INDEX(RemainingOnBoard_RAW!X:X,MATCH('IMO _2020_Dont Edit'!D124,RemainingOnBoard_RAW!B:B,0)),"")</f>
        <v>0</v>
      </c>
      <c r="L124" s="201">
        <f>IFERROR(INDEX(RemainingOnBoard_RAW!Y:Y,MATCH('IMO _2020_Dont Edit'!D124,RemainingOnBoard_RAW!B:B,0)),"")</f>
        <v>195.94</v>
      </c>
      <c r="M124" s="201"/>
      <c r="N124" s="201">
        <f>IFERROR(INDEX(RemainingOnBoard_RAW!AJ:AJ,MATCH('IMO _2020_Dont Edit'!D124,RemainingOnBoard_RAW!B:B,0))," ")</f>
        <v>3005.9650000000001</v>
      </c>
      <c r="O124" s="201">
        <f>IFERROR(INDEX(RemainingOnBoard_RAW!AK:AK,MATCH('IMO _2020_Dont Edit'!D124,RemainingOnBoard_RAW!B:B,0))," ")</f>
        <v>0</v>
      </c>
      <c r="P124" s="201">
        <f>IFERROR(INDEX(RemainingOnBoard_RAW!AL:AL,MATCH('IMO _2020_Dont Edit'!D124,RemainingOnBoard_RAW!B:B,0))," ")</f>
        <v>0</v>
      </c>
      <c r="Q124" s="201">
        <f>IFERROR(INDEX(RemainingOnBoard_RAW!AM:AM,MATCH('IMO _2020_Dont Edit'!D124,RemainingOnBoard_RAW!B:B,0))," ")</f>
        <v>957.178</v>
      </c>
      <c r="S124" s="203">
        <v>0.45</v>
      </c>
      <c r="T124" s="203">
        <v>0.05</v>
      </c>
      <c r="U124" s="203">
        <v>0.17499999999999999</v>
      </c>
      <c r="V124" s="203">
        <v>0.32500000000000001</v>
      </c>
      <c r="X124" s="204">
        <f>INDEX(MR!T:T,MATCH('IMO _2020_Dont Edit'!E124,MR!C:C,0))</f>
        <v>2.8660447528118436</v>
      </c>
      <c r="Y124" s="204">
        <f>INDEX(MR!U:U,MATCH('IMO _2020_Dont Edit'!E124,MR!C:C,0))</f>
        <v>20.19603475281184</v>
      </c>
      <c r="Z124" s="204">
        <f>INDEX(MR!V:V,MATCH('IMO _2020_Dont Edit'!E124,MR!C:C,0))</f>
        <v>20.16898788482877</v>
      </c>
      <c r="AA124" s="204">
        <f>INDEX(MR!W:W,MATCH('IMO _2020_Dont Edit'!E124,MR!C:C,0))</f>
        <v>20.147502769984271</v>
      </c>
      <c r="AB124" s="204">
        <f t="shared" si="56"/>
        <v>12.377033156495845</v>
      </c>
      <c r="AC124" s="204">
        <f>IFERROR(INDEX('Monthly_Consumption _Trend'!R:R,MATCH('IMO _2020_Dont Edit'!D124,'Monthly_Consumption _Trend'!D:D,0))/30,"")</f>
        <v>9.4995499999999993</v>
      </c>
      <c r="AD124" s="204">
        <f t="shared" si="34"/>
        <v>9.4995499999999993</v>
      </c>
      <c r="AF124" s="205">
        <f t="shared" si="57"/>
        <v>0.75848007503135773</v>
      </c>
      <c r="AG124" s="205">
        <f t="shared" si="58"/>
        <v>0.24151992496864227</v>
      </c>
      <c r="AH124" s="205"/>
      <c r="AI124" s="205"/>
      <c r="AJ124" s="204">
        <f t="shared" si="35"/>
        <v>873.95859999999993</v>
      </c>
      <c r="AK124" s="204">
        <f t="shared" si="36"/>
        <v>579.47254999999996</v>
      </c>
      <c r="AL124" s="204">
        <f t="shared" si="37"/>
        <v>294.48604999999998</v>
      </c>
      <c r="AM124" s="204">
        <f t="shared" si="38"/>
        <v>142.49324999999999</v>
      </c>
      <c r="AN124" s="206">
        <v>4</v>
      </c>
      <c r="AO124" s="264" t="str">
        <f>INDEX([1]MR!$D:$D,MATCH(E124,[1]MR!$B:$B,0))</f>
        <v xml:space="preserve">4 pcs. 210,2/ 253,5/ 417,9/ 356,2 </v>
      </c>
      <c r="AP124" s="264" t="str">
        <f>INDEX([1]MR!$E:$E,MATCH(E124,[1]MR!$B:$B,0))</f>
        <v xml:space="preserve">2 pcs. 33,5/ 20,2 </v>
      </c>
      <c r="AQ124" s="264" t="str">
        <f>INDEX([1]MR!$F:$F,MATCH(E124,[1]MR!$B:$B,0))</f>
        <v>2 pcs. 33,5/ 20,2</v>
      </c>
      <c r="AR124" s="269">
        <f>INDEX([1]MR!$J:$J,MATCH(E124,[1]MR!$B:$B,0))</f>
        <v>0.95</v>
      </c>
      <c r="AT124" s="204">
        <f t="shared" si="39"/>
        <v>294.48604999999998</v>
      </c>
      <c r="AU124" s="204">
        <f t="shared" si="40"/>
        <v>189.99099999999999</v>
      </c>
      <c r="AV124" s="204">
        <f t="shared" si="41"/>
        <v>142.49324999999999</v>
      </c>
      <c r="AW124" s="207" t="s">
        <v>529</v>
      </c>
      <c r="AY124" s="207" t="str">
        <f t="shared" si="45"/>
        <v>Okay</v>
      </c>
      <c r="AZ124" s="207" t="str">
        <f t="shared" si="46"/>
        <v>Okay</v>
      </c>
      <c r="BA124" s="207" t="str">
        <f t="shared" si="47"/>
        <v>High Stock</v>
      </c>
      <c r="BC124" s="191">
        <f t="shared" si="42"/>
        <v>0</v>
      </c>
      <c r="BD124" s="191">
        <f t="shared" si="43"/>
        <v>0</v>
      </c>
      <c r="BE124" s="191">
        <f t="shared" si="44"/>
        <v>31.256750000000011</v>
      </c>
      <c r="BF124" s="140" t="str">
        <f>IF(ISTEXT('IMO 2020_Operator''s Comment'!BF124),'IMO 2020_Operator''s Comment'!BF124,"")</f>
        <v/>
      </c>
      <c r="BH124" s="245">
        <f>IF(ISNUMBER('IMO 2020_Operator''s Comment'!BH124),'IMO 2020_Operator''s Comment'!BH124,"")</f>
        <v>210.2</v>
      </c>
      <c r="BI124" s="245" t="str">
        <f>IF(ISTEXT('IMO 2020_Operator''s Comment'!BI124),'IMO 2020_Operator''s Comment'!BI124,"")</f>
        <v>No</v>
      </c>
      <c r="BJ124" s="245">
        <f>IF(ISNUMBER('IMO 2020_Operator''s Comment'!BJ124),'IMO 2020_Operator''s Comment'!BJ124,"")</f>
        <v>253.5</v>
      </c>
      <c r="BK124" s="245" t="str">
        <f>IF(ISTEXT('IMO 2020_Operator''s Comment'!BK124),'IMO 2020_Operator''s Comment'!BK124,"")</f>
        <v>Yes</v>
      </c>
      <c r="BL124" s="245">
        <f>IF(ISNUMBER('IMO 2020_Operator''s Comment'!BL124),'IMO 2020_Operator''s Comment'!BL124,"")</f>
        <v>417.9</v>
      </c>
      <c r="BM124" s="245" t="str">
        <f>IF(ISTEXT('IMO 2020_Operator''s Comment'!BM124),'IMO 2020_Operator''s Comment'!BM124,"")</f>
        <v>Yes</v>
      </c>
      <c r="BN124" s="245">
        <f>IF(ISNUMBER('IMO 2020_Operator''s Comment'!BN124),'IMO 2020_Operator''s Comment'!BN124,"")</f>
        <v>356.2</v>
      </c>
      <c r="BO124" s="245" t="str">
        <f>IF(ISTEXT('IMO 2020_Operator''s Comment'!BO124),'IMO 2020_Operator''s Comment'!BO124,"")</f>
        <v>No</v>
      </c>
      <c r="BP124" s="245" t="str">
        <f>IF(ISNUMBER('IMO 2020_Operator''s Comment'!BP124),'IMO 2020_Operator''s Comment'!BP124,"")</f>
        <v/>
      </c>
      <c r="BQ124" s="245" t="str">
        <f>IF(ISTEXT('IMO 2020_Operator''s Comment'!BQ124),'IMO 2020_Operator''s Comment'!BQ124,"")</f>
        <v/>
      </c>
      <c r="BR124" s="288"/>
      <c r="BS124" s="245">
        <f>IF(ISNUMBER('IMO 2020_Operator''s Comment'!BS124),'IMO 2020_Operator''s Comment'!BS124,"")</f>
        <v>33.5</v>
      </c>
      <c r="BT124" s="245" t="str">
        <f>IF(ISTEXT('IMO 2020_Operator''s Comment'!BT124),'IMO 2020_Operator''s Comment'!BT124,"")</f>
        <v>No</v>
      </c>
      <c r="BU124" s="245">
        <f>IF(ISNUMBER('IMO 2020_Operator''s Comment'!BU124),'IMO 2020_Operator''s Comment'!BU124,"")</f>
        <v>20.2</v>
      </c>
      <c r="BV124" s="245" t="str">
        <f>IF(ISTEXT('IMO 2020_Operator''s Comment'!BV124),'IMO 2020_Operator''s Comment'!BV124,"")</f>
        <v>Yes</v>
      </c>
      <c r="BX124" s="245">
        <f>IF(ISNUMBER('IMO 2020_Operator''s Comment'!BX124),'IMO 2020_Operator''s Comment'!BX124,"")</f>
        <v>33.5</v>
      </c>
      <c r="BY124" s="245" t="str">
        <f>IF(ISTEXT('IMO 2020_Operator''s Comment'!BY124),'IMO 2020_Operator''s Comment'!BY124,"")</f>
        <v>No</v>
      </c>
      <c r="BZ124" s="245">
        <f>IF(ISNUMBER('IMO 2020_Operator''s Comment'!BZ124),'IMO 2020_Operator''s Comment'!BZ124,"")</f>
        <v>20.2</v>
      </c>
      <c r="CA124" s="245" t="str">
        <f>IF(ISTEXT('IMO 2020_Operator''s Comment'!CA124),'IMO 2020_Operator''s Comment'!CA124,"")</f>
        <v>Yes</v>
      </c>
      <c r="CB124" s="245" t="str">
        <f>IF(ISNUMBER('IMO 2020_Operator''s Comment'!CB124),'IMO 2020_Operator''s Comment'!CB124,"")</f>
        <v/>
      </c>
      <c r="CC124" s="245" t="str">
        <f>IF(ISTEXT('IMO 2020_Operator''s Comment'!CC124),'IMO 2020_Operator''s Comment'!CC124,"")</f>
        <v/>
      </c>
    </row>
    <row r="125" spans="1:81" s="202" customFormat="1" ht="27" hidden="1" thickBot="1" x14ac:dyDescent="0.3">
      <c r="A125" s="248" t="str">
        <f>INDEX('[4]Handy -MR - LR2 Operators'!$H:$H,MATCH(E125,'[4]Handy -MR - LR2 Operators'!$B:$B,0))</f>
        <v>NSR</v>
      </c>
      <c r="B125" s="248" t="s">
        <v>429</v>
      </c>
      <c r="C125" s="137" t="s">
        <v>382</v>
      </c>
      <c r="D125" s="137">
        <v>9786138</v>
      </c>
      <c r="E125" s="140" t="s">
        <v>635</v>
      </c>
      <c r="F125" s="140"/>
      <c r="G125" s="238"/>
      <c r="H125" s="236">
        <v>43781.125</v>
      </c>
      <c r="I125" s="186">
        <f>IFERROR(INDEX(RemainingOnBoard_RAW!V:V,MATCH('IMO _2020_Dont Edit'!D125,RemainingOnBoard_RAW!B:B,0))," ")</f>
        <v>252</v>
      </c>
      <c r="J125" s="201">
        <f>IFERROR(INDEX(RemainingOnBoard_RAW!W:W,MATCH('IMO _2020_Dont Edit'!D125,RemainingOnBoard_RAW!B:B,0)),"")</f>
        <v>0</v>
      </c>
      <c r="K125" s="201">
        <f>IFERROR(INDEX(RemainingOnBoard_RAW!X:X,MATCH('IMO _2020_Dont Edit'!D125,RemainingOnBoard_RAW!B:B,0)),"")</f>
        <v>0</v>
      </c>
      <c r="L125" s="201">
        <f>IFERROR(INDEX(RemainingOnBoard_RAW!Y:Y,MATCH('IMO _2020_Dont Edit'!D125,RemainingOnBoard_RAW!B:B,0)),"")</f>
        <v>155.15</v>
      </c>
      <c r="M125" s="201"/>
      <c r="N125" s="201">
        <f>IFERROR(INDEX(RemainingOnBoard_RAW!AJ:AJ,MATCH('IMO _2020_Dont Edit'!D125,RemainingOnBoard_RAW!B:B,0))," ")</f>
        <v>3141.6</v>
      </c>
      <c r="O125" s="201">
        <f>IFERROR(INDEX(RemainingOnBoard_RAW!AK:AK,MATCH('IMO _2020_Dont Edit'!D125,RemainingOnBoard_RAW!B:B,0))," ")</f>
        <v>0</v>
      </c>
      <c r="P125" s="201">
        <f>IFERROR(INDEX(RemainingOnBoard_RAW!AL:AL,MATCH('IMO _2020_Dont Edit'!D125,RemainingOnBoard_RAW!B:B,0))," ")</f>
        <v>0</v>
      </c>
      <c r="Q125" s="201">
        <f>IFERROR(INDEX(RemainingOnBoard_RAW!AM:AM,MATCH('IMO _2020_Dont Edit'!D125,RemainingOnBoard_RAW!B:B,0))," ")</f>
        <v>918.77</v>
      </c>
      <c r="S125" s="203">
        <v>0.45</v>
      </c>
      <c r="T125" s="203">
        <v>0.05</v>
      </c>
      <c r="U125" s="203">
        <v>0.17499999999999999</v>
      </c>
      <c r="V125" s="203">
        <v>0.32500000000000001</v>
      </c>
      <c r="X125" s="204">
        <f>INDEX(MR!T:T,MATCH('IMO _2020_Dont Edit'!E125,MR!C:C,0))</f>
        <v>3.1300869865083749</v>
      </c>
      <c r="Y125" s="204">
        <f>INDEX(MR!U:U,MATCH('IMO _2020_Dont Edit'!E125,MR!C:C,0))</f>
        <v>19.990838261508372</v>
      </c>
      <c r="Z125" s="204">
        <f>INDEX(MR!V:V,MATCH('IMO _2020_Dont Edit'!E125,MR!C:C,0))</f>
        <v>19.618439022884047</v>
      </c>
      <c r="AA125" s="204">
        <f>INDEX(MR!W:W,MATCH('IMO _2020_Dont Edit'!E125,MR!C:C,0))</f>
        <v>19.529634583009187</v>
      </c>
      <c r="AB125" s="204">
        <f t="shared" si="56"/>
        <v>12.18843912548688</v>
      </c>
      <c r="AC125" s="204">
        <f>IFERROR(INDEX('Monthly_Consumption _Trend'!R:R,MATCH('IMO _2020_Dont Edit'!D125,'Monthly_Consumption _Trend'!D:D,0))/30,"")</f>
        <v>9.8762333333333334</v>
      </c>
      <c r="AD125" s="204">
        <f t="shared" si="34"/>
        <v>9.8762333333333334</v>
      </c>
      <c r="AF125" s="205">
        <f t="shared" si="57"/>
        <v>0.77372259178350744</v>
      </c>
      <c r="AG125" s="205">
        <f t="shared" si="58"/>
        <v>0.22627740821649256</v>
      </c>
      <c r="AH125" s="205"/>
      <c r="AI125" s="205"/>
      <c r="AJ125" s="204">
        <f t="shared" si="35"/>
        <v>908.61346666666668</v>
      </c>
      <c r="AK125" s="204">
        <f t="shared" si="36"/>
        <v>602.45023333333336</v>
      </c>
      <c r="AL125" s="204">
        <f t="shared" si="37"/>
        <v>306.16323333333332</v>
      </c>
      <c r="AM125" s="204">
        <f t="shared" si="38"/>
        <v>148.14349999999999</v>
      </c>
      <c r="AN125" s="206">
        <v>4</v>
      </c>
      <c r="AO125" s="264" t="str">
        <f>INDEX([1]MR!$D:$D,MATCH(E125,[1]MR!$B:$B,0))</f>
        <v xml:space="preserve">4 pcs. 210,2/ 253,5/ 417,9/ 356,2 </v>
      </c>
      <c r="AP125" s="264" t="str">
        <f>INDEX([1]MR!$E:$E,MATCH(E125,[1]MR!$B:$B,0))</f>
        <v xml:space="preserve">2 pcs. 33,5/ 20,2 </v>
      </c>
      <c r="AQ125" s="264" t="str">
        <f>INDEX([1]MR!$F:$F,MATCH(E125,[1]MR!$B:$B,0))</f>
        <v>2 pcs. 33,5/ 20,2</v>
      </c>
      <c r="AR125" s="269">
        <f>INDEX([1]MR!$J:$J,MATCH(E125,[1]MR!$B:$B,0))</f>
        <v>0.95</v>
      </c>
      <c r="AT125" s="204">
        <f t="shared" si="39"/>
        <v>306.16323333333332</v>
      </c>
      <c r="AU125" s="204">
        <f t="shared" si="40"/>
        <v>197.52466666666666</v>
      </c>
      <c r="AV125" s="204">
        <f t="shared" si="41"/>
        <v>148.14349999999999</v>
      </c>
      <c r="AW125" s="207" t="s">
        <v>529</v>
      </c>
      <c r="AY125" s="207" t="str">
        <f t="shared" si="45"/>
        <v>Okay</v>
      </c>
      <c r="AZ125" s="207" t="str">
        <f t="shared" si="46"/>
        <v>High Stock</v>
      </c>
      <c r="BA125" s="207" t="str">
        <f t="shared" si="47"/>
        <v>High Stock</v>
      </c>
      <c r="BC125" s="191">
        <f t="shared" si="42"/>
        <v>0</v>
      </c>
      <c r="BD125" s="191">
        <f t="shared" si="43"/>
        <v>54.475333333333339</v>
      </c>
      <c r="BE125" s="191">
        <f t="shared" si="44"/>
        <v>103.85650000000001</v>
      </c>
      <c r="BF125" s="140" t="str">
        <f>IF(ISTEXT('IMO 2020_Operator''s Comment'!BF125),'IMO 2020_Operator''s Comment'!BF125,"")</f>
        <v>Plan to bunker VLSFO in one tank on 11th Nov, vessel still using HSFO, plan to use till mid Dec'19</v>
      </c>
      <c r="BH125" s="245">
        <f>IF(ISNUMBER('IMO 2020_Operator''s Comment'!BH125),'IMO 2020_Operator''s Comment'!BH125,"")</f>
        <v>210.2</v>
      </c>
      <c r="BI125" s="245" t="str">
        <f>IF(ISTEXT('IMO 2020_Operator''s Comment'!BI125),'IMO 2020_Operator''s Comment'!BI125,"")</f>
        <v>No</v>
      </c>
      <c r="BJ125" s="245">
        <f>IF(ISNUMBER('IMO 2020_Operator''s Comment'!BJ125),'IMO 2020_Operator''s Comment'!BJ125,"")</f>
        <v>253.5</v>
      </c>
      <c r="BK125" s="245" t="str">
        <f>IF(ISTEXT('IMO 2020_Operator''s Comment'!BK125),'IMO 2020_Operator''s Comment'!BK125,"")</f>
        <v>No</v>
      </c>
      <c r="BL125" s="245">
        <f>IF(ISNUMBER('IMO 2020_Operator''s Comment'!BL125),'IMO 2020_Operator''s Comment'!BL125,"")</f>
        <v>417.9</v>
      </c>
      <c r="BM125" s="245" t="str">
        <f>IF(ISTEXT('IMO 2020_Operator''s Comment'!BM125),'IMO 2020_Operator''s Comment'!BM125,"")</f>
        <v>No</v>
      </c>
      <c r="BN125" s="245">
        <f>IF(ISNUMBER('IMO 2020_Operator''s Comment'!BN125),'IMO 2020_Operator''s Comment'!BN125,"")</f>
        <v>356.2</v>
      </c>
      <c r="BO125" s="245" t="str">
        <f>IF(ISTEXT('IMO 2020_Operator''s Comment'!BO125),'IMO 2020_Operator''s Comment'!BO125,"")</f>
        <v>No</v>
      </c>
      <c r="BP125" s="245" t="str">
        <f>IF(ISNUMBER('IMO 2020_Operator''s Comment'!BP125),'IMO 2020_Operator''s Comment'!BP125,"")</f>
        <v/>
      </c>
      <c r="BQ125" s="245" t="str">
        <f>IF(ISTEXT('IMO 2020_Operator''s Comment'!BQ125),'IMO 2020_Operator''s Comment'!BQ125,"")</f>
        <v/>
      </c>
      <c r="BR125" s="288"/>
      <c r="BS125" s="245">
        <f>IF(ISNUMBER('IMO 2020_Operator''s Comment'!BS125),'IMO 2020_Operator''s Comment'!BS125,"")</f>
        <v>33.5</v>
      </c>
      <c r="BT125" s="245" t="str">
        <f>IF(ISTEXT('IMO 2020_Operator''s Comment'!BT125),'IMO 2020_Operator''s Comment'!BT125,"")</f>
        <v>No</v>
      </c>
      <c r="BU125" s="245">
        <f>IF(ISNUMBER('IMO 2020_Operator''s Comment'!BU125),'IMO 2020_Operator''s Comment'!BU125,"")</f>
        <v>20.2</v>
      </c>
      <c r="BV125" s="245" t="str">
        <f>IF(ISTEXT('IMO 2020_Operator''s Comment'!BV125),'IMO 2020_Operator''s Comment'!BV125,"")</f>
        <v>Yes</v>
      </c>
      <c r="BX125" s="245">
        <f>IF(ISNUMBER('IMO 2020_Operator''s Comment'!BX125),'IMO 2020_Operator''s Comment'!BX125,"")</f>
        <v>33.5</v>
      </c>
      <c r="BY125" s="245" t="str">
        <f>IF(ISTEXT('IMO 2020_Operator''s Comment'!BY125),'IMO 2020_Operator''s Comment'!BY125,"")</f>
        <v>No</v>
      </c>
      <c r="BZ125" s="245">
        <f>IF(ISNUMBER('IMO 2020_Operator''s Comment'!BZ125),'IMO 2020_Operator''s Comment'!BZ125,"")</f>
        <v>20.2</v>
      </c>
      <c r="CA125" s="245" t="str">
        <f>IF(ISTEXT('IMO 2020_Operator''s Comment'!CA125),'IMO 2020_Operator''s Comment'!CA125,"")</f>
        <v>Yes</v>
      </c>
      <c r="CB125" s="245" t="str">
        <f>IF(ISNUMBER('IMO 2020_Operator''s Comment'!CB125),'IMO 2020_Operator''s Comment'!CB125,"")</f>
        <v/>
      </c>
      <c r="CC125" s="245" t="str">
        <f>IF(ISTEXT('IMO 2020_Operator''s Comment'!CC125),'IMO 2020_Operator''s Comment'!CC125,"")</f>
        <v/>
      </c>
    </row>
    <row r="126" spans="1:81" s="202" customFormat="1" ht="15.75" hidden="1" thickBot="1" x14ac:dyDescent="0.3">
      <c r="A126" s="248" t="str">
        <f>INDEX('[4]Handy -MR - LR2 Operators'!$H:$H,MATCH(E126,'[4]Handy -MR - LR2 Operators'!$B:$B,0))</f>
        <v>MGA</v>
      </c>
      <c r="B126" s="248" t="s">
        <v>429</v>
      </c>
      <c r="C126" s="137" t="s">
        <v>382</v>
      </c>
      <c r="D126" s="137">
        <v>9786188</v>
      </c>
      <c r="E126" s="140" t="s">
        <v>636</v>
      </c>
      <c r="F126" s="140"/>
      <c r="G126" s="238"/>
      <c r="H126" s="236">
        <v>43780.979166666664</v>
      </c>
      <c r="I126" s="186">
        <f>IFERROR(INDEX(RemainingOnBoard_RAW!V:V,MATCH('IMO _2020_Dont Edit'!D126,RemainingOnBoard_RAW!B:B,0))," ")</f>
        <v>227.8</v>
      </c>
      <c r="J126" s="201">
        <f>IFERROR(INDEX(RemainingOnBoard_RAW!W:W,MATCH('IMO _2020_Dont Edit'!D126,RemainingOnBoard_RAW!B:B,0)),"")</f>
        <v>0</v>
      </c>
      <c r="K126" s="201">
        <f>IFERROR(INDEX(RemainingOnBoard_RAW!X:X,MATCH('IMO _2020_Dont Edit'!D126,RemainingOnBoard_RAW!B:B,0)),"")</f>
        <v>0</v>
      </c>
      <c r="L126" s="201">
        <f>IFERROR(INDEX(RemainingOnBoard_RAW!Y:Y,MATCH('IMO _2020_Dont Edit'!D126,RemainingOnBoard_RAW!B:B,0)),"")</f>
        <v>69.5</v>
      </c>
      <c r="M126" s="201"/>
      <c r="N126" s="201">
        <f>IFERROR(INDEX(RemainingOnBoard_RAW!AJ:AJ,MATCH('IMO _2020_Dont Edit'!D126,RemainingOnBoard_RAW!B:B,0))," ")</f>
        <v>1645.492</v>
      </c>
      <c r="O126" s="201">
        <f>IFERROR(INDEX(RemainingOnBoard_RAW!AK:AK,MATCH('IMO _2020_Dont Edit'!D126,RemainingOnBoard_RAW!B:B,0))," ")</f>
        <v>0</v>
      </c>
      <c r="P126" s="201">
        <f>IFERROR(INDEX(RemainingOnBoard_RAW!AL:AL,MATCH('IMO _2020_Dont Edit'!D126,RemainingOnBoard_RAW!B:B,0))," ")</f>
        <v>0</v>
      </c>
      <c r="Q126" s="201">
        <f>IFERROR(INDEX(RemainingOnBoard_RAW!AM:AM,MATCH('IMO _2020_Dont Edit'!D126,RemainingOnBoard_RAW!B:B,0))," ")</f>
        <v>423.56099999999998</v>
      </c>
      <c r="S126" s="203">
        <v>0.45</v>
      </c>
      <c r="T126" s="203">
        <v>0.05</v>
      </c>
      <c r="U126" s="203">
        <v>0.17499999999999999</v>
      </c>
      <c r="V126" s="203">
        <v>0.32500000000000001</v>
      </c>
      <c r="X126" s="204">
        <f>INDEX(MR!T:T,MATCH('IMO _2020_Dont Edit'!E126,MR!C:C,0))</f>
        <v>2.8073195698014652</v>
      </c>
      <c r="Y126" s="204">
        <f>INDEX(MR!U:U,MATCH('IMO _2020_Dont Edit'!E126,MR!C:C,0))</f>
        <v>19.668070844801463</v>
      </c>
      <c r="Z126" s="204">
        <f>INDEX(MR!V:V,MATCH('IMO _2020_Dont Edit'!E126,MR!C:C,0))</f>
        <v>20.35516645651218</v>
      </c>
      <c r="AA126" s="204">
        <f>INDEX(MR!W:W,MATCH('IMO _2020_Dont Edit'!E126,MR!C:C,0))</f>
        <v>20.689989168666912</v>
      </c>
      <c r="AB126" s="204">
        <f t="shared" si="56"/>
        <v>12.533097958357111</v>
      </c>
      <c r="AC126" s="204">
        <f>IFERROR(INDEX('Monthly_Consumption _Trend'!R:R,MATCH('IMO _2020_Dont Edit'!D126,'Monthly_Consumption _Trend'!D:D,0))/30,"")</f>
        <v>7.1747238095238099</v>
      </c>
      <c r="AD126" s="204">
        <f t="shared" si="34"/>
        <v>7.1747238095238099</v>
      </c>
      <c r="AF126" s="205">
        <f t="shared" si="57"/>
        <v>0.79528750592662445</v>
      </c>
      <c r="AG126" s="205">
        <f t="shared" si="58"/>
        <v>0.20471249407337555</v>
      </c>
      <c r="AH126" s="205"/>
      <c r="AI126" s="205"/>
      <c r="AJ126" s="204">
        <f t="shared" si="35"/>
        <v>660.07459047619056</v>
      </c>
      <c r="AK126" s="204">
        <f t="shared" si="36"/>
        <v>437.6581523809524</v>
      </c>
      <c r="AL126" s="204">
        <f t="shared" si="37"/>
        <v>222.41643809523811</v>
      </c>
      <c r="AM126" s="204">
        <f t="shared" si="38"/>
        <v>107.62085714285715</v>
      </c>
      <c r="AN126" s="206">
        <v>3</v>
      </c>
      <c r="AO126" s="264" t="s">
        <v>745</v>
      </c>
      <c r="AP126" s="264">
        <v>2</v>
      </c>
      <c r="AQ126" s="264">
        <v>2</v>
      </c>
      <c r="AR126" s="269"/>
      <c r="AT126" s="204">
        <f t="shared" si="39"/>
        <v>222.41643809523811</v>
      </c>
      <c r="AU126" s="204">
        <f t="shared" si="40"/>
        <v>143.49447619047621</v>
      </c>
      <c r="AV126" s="204">
        <f t="shared" si="41"/>
        <v>107.62085714285715</v>
      </c>
      <c r="AW126" s="207" t="s">
        <v>529</v>
      </c>
      <c r="AY126" s="207" t="str">
        <f t="shared" si="45"/>
        <v>High Stock</v>
      </c>
      <c r="AZ126" s="207" t="str">
        <f t="shared" si="46"/>
        <v>High Stock</v>
      </c>
      <c r="BA126" s="207" t="str">
        <f t="shared" si="47"/>
        <v>High Stock</v>
      </c>
      <c r="BC126" s="191">
        <f t="shared" si="42"/>
        <v>5.3835619047619048</v>
      </c>
      <c r="BD126" s="191">
        <f t="shared" si="43"/>
        <v>84.305523809523805</v>
      </c>
      <c r="BE126" s="191">
        <f t="shared" si="44"/>
        <v>120.17914285714286</v>
      </c>
      <c r="BF126" s="140" t="str">
        <f>IF(ISTEXT('IMO 2020_Operator''s Comment'!BF126),'IMO 2020_Operator''s Comment'!BF126,"")</f>
        <v/>
      </c>
      <c r="BH126" s="245">
        <f>IF(ISNUMBER('IMO 2020_Operator''s Comment'!BH126),'IMO 2020_Operator''s Comment'!BH126,"")</f>
        <v>397</v>
      </c>
      <c r="BI126" s="245" t="str">
        <f>IF(ISTEXT('IMO 2020_Operator''s Comment'!BI126),'IMO 2020_Operator''s Comment'!BI126,"")</f>
        <v>No</v>
      </c>
      <c r="BJ126" s="245">
        <f>IF(ISNUMBER('IMO 2020_Operator''s Comment'!BJ126),'IMO 2020_Operator''s Comment'!BJ126,"")</f>
        <v>241</v>
      </c>
      <c r="BK126" s="245" t="str">
        <f>IF(ISTEXT('IMO 2020_Operator''s Comment'!BK126),'IMO 2020_Operator''s Comment'!BK126,"")</f>
        <v>No</v>
      </c>
      <c r="BL126" s="245">
        <f>IF(ISNUMBER('IMO 2020_Operator''s Comment'!BL126),'IMO 2020_Operator''s Comment'!BL126,"")</f>
        <v>241</v>
      </c>
      <c r="BM126" s="245" t="str">
        <f>IF(ISTEXT('IMO 2020_Operator''s Comment'!BM126),'IMO 2020_Operator''s Comment'!BM126,"")</f>
        <v>Yes</v>
      </c>
      <c r="BN126" s="245" t="str">
        <f>IF(ISNUMBER('IMO 2020_Operator''s Comment'!BN126),'IMO 2020_Operator''s Comment'!BN126,"")</f>
        <v/>
      </c>
      <c r="BO126" s="245" t="str">
        <f>IF(ISTEXT('IMO 2020_Operator''s Comment'!BO126),'IMO 2020_Operator''s Comment'!BO126,"")</f>
        <v/>
      </c>
      <c r="BP126" s="245" t="str">
        <f>IF(ISNUMBER('IMO 2020_Operator''s Comment'!BP126),'IMO 2020_Operator''s Comment'!BP126,"")</f>
        <v/>
      </c>
      <c r="BQ126" s="245" t="str">
        <f>IF(ISTEXT('IMO 2020_Operator''s Comment'!BQ126),'IMO 2020_Operator''s Comment'!BQ126,"")</f>
        <v/>
      </c>
      <c r="BR126" s="288"/>
      <c r="BS126" s="245" t="str">
        <f>IF(ISNUMBER('IMO 2020_Operator''s Comment'!BS126),'IMO 2020_Operator''s Comment'!BS126,"")</f>
        <v/>
      </c>
      <c r="BT126" s="245" t="str">
        <f>IF(ISTEXT('IMO 2020_Operator''s Comment'!BT126),'IMO 2020_Operator''s Comment'!BT126,"")</f>
        <v>Yes</v>
      </c>
      <c r="BU126" s="245" t="str">
        <f>IF(ISNUMBER('IMO 2020_Operator''s Comment'!BU126),'IMO 2020_Operator''s Comment'!BU126,"")</f>
        <v/>
      </c>
      <c r="BV126" s="245" t="str">
        <f>IF(ISTEXT('IMO 2020_Operator''s Comment'!BV126),'IMO 2020_Operator''s Comment'!BV126,"")</f>
        <v>Yes</v>
      </c>
      <c r="BX126" s="245" t="str">
        <f>IF(ISNUMBER('IMO 2020_Operator''s Comment'!BX126),'IMO 2020_Operator''s Comment'!BX126,"")</f>
        <v/>
      </c>
      <c r="BY126" s="245" t="str">
        <f>IF(ISTEXT('IMO 2020_Operator''s Comment'!BY126),'IMO 2020_Operator''s Comment'!BY126,"")</f>
        <v>Yes</v>
      </c>
      <c r="BZ126" s="245" t="str">
        <f>IF(ISNUMBER('IMO 2020_Operator''s Comment'!BZ126),'IMO 2020_Operator''s Comment'!BZ126,"")</f>
        <v/>
      </c>
      <c r="CA126" s="245" t="str">
        <f>IF(ISTEXT('IMO 2020_Operator''s Comment'!CA126),'IMO 2020_Operator''s Comment'!CA126,"")</f>
        <v>Yes</v>
      </c>
      <c r="CB126" s="245" t="str">
        <f>IF(ISNUMBER('IMO 2020_Operator''s Comment'!CB126),'IMO 2020_Operator''s Comment'!CB126,"")</f>
        <v/>
      </c>
      <c r="CC126" s="245" t="str">
        <f>IF(ISTEXT('IMO 2020_Operator''s Comment'!CC126),'IMO 2020_Operator''s Comment'!CC126,"")</f>
        <v/>
      </c>
    </row>
    <row r="127" spans="1:81" s="202" customFormat="1" ht="27" hidden="1" thickBot="1" x14ac:dyDescent="0.3">
      <c r="A127" s="248" t="str">
        <f>INDEX('[4]Handy -MR - LR2 Operators'!$H:$H,MATCH(E127,'[4]Handy -MR - LR2 Operators'!$B:$B,0))</f>
        <v>GGA</v>
      </c>
      <c r="B127" s="248" t="s">
        <v>429</v>
      </c>
      <c r="C127" s="137" t="s">
        <v>382</v>
      </c>
      <c r="D127" s="137">
        <v>9555319</v>
      </c>
      <c r="E127" s="140" t="s">
        <v>447</v>
      </c>
      <c r="F127" s="140"/>
      <c r="G127" s="238"/>
      <c r="H127" s="236">
        <v>43780.75</v>
      </c>
      <c r="I127" s="186">
        <f>IFERROR(INDEX(RemainingOnBoard_RAW!V:V,MATCH('IMO _2020_Dont Edit'!D127,RemainingOnBoard_RAW!B:B,0))," ")</f>
        <v>369.06</v>
      </c>
      <c r="J127" s="201">
        <f>IFERROR(INDEX(RemainingOnBoard_RAW!W:W,MATCH('IMO _2020_Dont Edit'!D127,RemainingOnBoard_RAW!B:B,0)),"")</f>
        <v>0</v>
      </c>
      <c r="K127" s="201">
        <f>IFERROR(INDEX(RemainingOnBoard_RAW!X:X,MATCH('IMO _2020_Dont Edit'!D127,RemainingOnBoard_RAW!B:B,0)),"")</f>
        <v>0</v>
      </c>
      <c r="L127" s="201">
        <f>IFERROR(INDEX(RemainingOnBoard_RAW!Y:Y,MATCH('IMO _2020_Dont Edit'!D127,RemainingOnBoard_RAW!B:B,0)),"")</f>
        <v>206.59</v>
      </c>
      <c r="M127" s="201"/>
      <c r="N127" s="201">
        <f>IFERROR(INDEX(RemainingOnBoard_RAW!AJ:AJ,MATCH('IMO _2020_Dont Edit'!D127,RemainingOnBoard_RAW!B:B,0))," ")</f>
        <v>2800.6</v>
      </c>
      <c r="O127" s="201">
        <f>IFERROR(INDEX(RemainingOnBoard_RAW!AK:AK,MATCH('IMO _2020_Dont Edit'!D127,RemainingOnBoard_RAW!B:B,0))," ")</f>
        <v>0</v>
      </c>
      <c r="P127" s="201">
        <f>IFERROR(INDEX(RemainingOnBoard_RAW!AL:AL,MATCH('IMO _2020_Dont Edit'!D127,RemainingOnBoard_RAW!B:B,0))," ")</f>
        <v>0</v>
      </c>
      <c r="Q127" s="201">
        <f>IFERROR(INDEX(RemainingOnBoard_RAW!AM:AM,MATCH('IMO _2020_Dont Edit'!D127,RemainingOnBoard_RAW!B:B,0))," ")</f>
        <v>1023.42</v>
      </c>
      <c r="S127" s="203">
        <v>0.45</v>
      </c>
      <c r="T127" s="203">
        <v>0.05</v>
      </c>
      <c r="U127" s="203">
        <v>0.17499999999999999</v>
      </c>
      <c r="V127" s="203">
        <v>0.32500000000000001</v>
      </c>
      <c r="X127" s="204">
        <f>INDEX(MR!T:T,MATCH('IMO _2020_Dont Edit'!E127,MR!C:C,0))</f>
        <v>4.2137784930315849</v>
      </c>
      <c r="Y127" s="204">
        <f>INDEX(MR!U:U,MATCH('IMO _2020_Dont Edit'!E127,MR!C:C,0))</f>
        <v>24.438872267923376</v>
      </c>
      <c r="Z127" s="204">
        <f>INDEX(MR!V:V,MATCH('IMO _2020_Dont Edit'!E127,MR!C:C,0))</f>
        <v>27.722629691316065</v>
      </c>
      <c r="AA127" s="204">
        <f>INDEX(MR!W:W,MATCH('IMO _2020_Dont Edit'!E127,MR!C:C,0))</f>
        <v>28.358292825022737</v>
      </c>
      <c r="AB127" s="204">
        <f t="shared" si="56"/>
        <v>17.186049299373082</v>
      </c>
      <c r="AC127" s="204">
        <f>IFERROR(INDEX('Monthly_Consumption _Trend'!R:R,MATCH('IMO _2020_Dont Edit'!D127,'Monthly_Consumption _Trend'!D:D,0))/30,"")</f>
        <v>9.0427666666666671</v>
      </c>
      <c r="AD127" s="204">
        <f t="shared" si="34"/>
        <v>9.0427666666666671</v>
      </c>
      <c r="AF127" s="205">
        <f t="shared" si="57"/>
        <v>0.73237064659703666</v>
      </c>
      <c r="AG127" s="205">
        <f t="shared" si="58"/>
        <v>0.26762935340296334</v>
      </c>
      <c r="AH127" s="205"/>
      <c r="AI127" s="205"/>
      <c r="AJ127" s="204">
        <f t="shared" si="35"/>
        <v>831.93453333333332</v>
      </c>
      <c r="AK127" s="204">
        <f t="shared" si="36"/>
        <v>551.60876666666672</v>
      </c>
      <c r="AL127" s="204">
        <f t="shared" si="37"/>
        <v>280.32576666666665</v>
      </c>
      <c r="AM127" s="204">
        <f t="shared" si="38"/>
        <v>135.64150000000001</v>
      </c>
      <c r="AN127" s="206">
        <v>3</v>
      </c>
      <c r="AO127" s="264" t="str">
        <f>INDEX([1]MR!$D:$D,MATCH(E127,[1]MR!$B:$B,0))</f>
        <v>3 pcs. 737,4/ 456,8/ 406,3</v>
      </c>
      <c r="AP127" s="264" t="str">
        <f>INDEX([1]MR!$E:$E,MATCH(E127,[1]MR!$B:$B,0))</f>
        <v>2 pcs. 22,96/ 11.13</v>
      </c>
      <c r="AQ127" s="264" t="str">
        <f>INDEX([1]MR!$F:$F,MATCH(E127,[1]MR!$B:$B,0))</f>
        <v>2 pcs. 22,96/ 11.13</v>
      </c>
      <c r="AR127" s="269">
        <f>INDEX([1]MR!$J:$J,MATCH(E127,[1]MR!$B:$B,0))</f>
        <v>0.95</v>
      </c>
      <c r="AT127" s="204">
        <f t="shared" si="39"/>
        <v>280.32576666666665</v>
      </c>
      <c r="AU127" s="204">
        <f t="shared" si="40"/>
        <v>180.85533333333333</v>
      </c>
      <c r="AV127" s="204">
        <f t="shared" si="41"/>
        <v>135.64150000000001</v>
      </c>
      <c r="AW127" s="207" t="s">
        <v>529</v>
      </c>
      <c r="AY127" s="207" t="str">
        <f t="shared" si="45"/>
        <v>High Stock</v>
      </c>
      <c r="AZ127" s="207" t="str">
        <f t="shared" si="46"/>
        <v>High Stock</v>
      </c>
      <c r="BA127" s="207" t="str">
        <f t="shared" si="47"/>
        <v>High Stock</v>
      </c>
      <c r="BC127" s="191">
        <f t="shared" si="42"/>
        <v>88.73423333333335</v>
      </c>
      <c r="BD127" s="191">
        <f t="shared" si="43"/>
        <v>188.20466666666667</v>
      </c>
      <c r="BE127" s="191">
        <f t="shared" si="44"/>
        <v>233.41849999999999</v>
      </c>
      <c r="BF127" s="140" t="str">
        <f>IF(ISTEXT('IMO 2020_Operator''s Comment'!BF127),'IMO 2020_Operator''s Comment'!BF127,"")</f>
        <v>Vessel has high Rob chartering has been advised to look for longer voyage for the vessel.</v>
      </c>
      <c r="BH127" s="245">
        <f>IF(ISNUMBER('IMO 2020_Operator''s Comment'!BH127),'IMO 2020_Operator''s Comment'!BH127,"")</f>
        <v>737.4</v>
      </c>
      <c r="BI127" s="245" t="str">
        <f>IF(ISTEXT('IMO 2020_Operator''s Comment'!BI127),'IMO 2020_Operator''s Comment'!BI127,"")</f>
        <v>No</v>
      </c>
      <c r="BJ127" s="245">
        <f>IF(ISNUMBER('IMO 2020_Operator''s Comment'!BJ127),'IMO 2020_Operator''s Comment'!BJ127,"")</f>
        <v>456.8</v>
      </c>
      <c r="BK127" s="245" t="str">
        <f>IF(ISTEXT('IMO 2020_Operator''s Comment'!BK127),'IMO 2020_Operator''s Comment'!BK127,"")</f>
        <v>No</v>
      </c>
      <c r="BL127" s="245">
        <f>IF(ISNUMBER('IMO 2020_Operator''s Comment'!BL127),'IMO 2020_Operator''s Comment'!BL127,"")</f>
        <v>406.3</v>
      </c>
      <c r="BM127" s="245" t="str">
        <f>IF(ISTEXT('IMO 2020_Operator''s Comment'!BM127),'IMO 2020_Operator''s Comment'!BM127,"")</f>
        <v>No</v>
      </c>
      <c r="BN127" s="245" t="str">
        <f>IF(ISNUMBER('IMO 2020_Operator''s Comment'!BN127),'IMO 2020_Operator''s Comment'!BN127,"")</f>
        <v/>
      </c>
      <c r="BO127" s="245" t="str">
        <f>IF(ISTEXT('IMO 2020_Operator''s Comment'!BO127),'IMO 2020_Operator''s Comment'!BO127,"")</f>
        <v/>
      </c>
      <c r="BP127" s="245" t="str">
        <f>IF(ISNUMBER('IMO 2020_Operator''s Comment'!BP127),'IMO 2020_Operator''s Comment'!BP127,"")</f>
        <v/>
      </c>
      <c r="BQ127" s="245" t="str">
        <f>IF(ISTEXT('IMO 2020_Operator''s Comment'!BQ127),'IMO 2020_Operator''s Comment'!BQ127,"")</f>
        <v/>
      </c>
      <c r="BR127" s="288"/>
      <c r="BS127" s="245">
        <f>IF(ISNUMBER('IMO 2020_Operator''s Comment'!BS127),'IMO 2020_Operator''s Comment'!BS127,"")</f>
        <v>22.96</v>
      </c>
      <c r="BT127" s="245" t="str">
        <f>IF(ISTEXT('IMO 2020_Operator''s Comment'!BT127),'IMO 2020_Operator''s Comment'!BT127,"")</f>
        <v>Yes</v>
      </c>
      <c r="BU127" s="245">
        <f>IF(ISNUMBER('IMO 2020_Operator''s Comment'!BU127),'IMO 2020_Operator''s Comment'!BU127,"")</f>
        <v>11.13</v>
      </c>
      <c r="BV127" s="245" t="str">
        <f>IF(ISTEXT('IMO 2020_Operator''s Comment'!BV127),'IMO 2020_Operator''s Comment'!BV127,"")</f>
        <v>Yes</v>
      </c>
      <c r="BX127" s="245">
        <f>IF(ISNUMBER('IMO 2020_Operator''s Comment'!BX127),'IMO 2020_Operator''s Comment'!BX127,"")</f>
        <v>22.96</v>
      </c>
      <c r="BY127" s="245" t="str">
        <f>IF(ISTEXT('IMO 2020_Operator''s Comment'!BY127),'IMO 2020_Operator''s Comment'!BY127,"")</f>
        <v>Yes</v>
      </c>
      <c r="BZ127" s="245">
        <f>IF(ISNUMBER('IMO 2020_Operator''s Comment'!BZ127),'IMO 2020_Operator''s Comment'!BZ127,"")</f>
        <v>11.13</v>
      </c>
      <c r="CA127" s="245" t="str">
        <f>IF(ISTEXT('IMO 2020_Operator''s Comment'!CA127),'IMO 2020_Operator''s Comment'!CA127,"")</f>
        <v>Yes</v>
      </c>
      <c r="CB127" s="245" t="str">
        <f>IF(ISNUMBER('IMO 2020_Operator''s Comment'!CB127),'IMO 2020_Operator''s Comment'!CB127,"")</f>
        <v/>
      </c>
      <c r="CC127" s="245" t="str">
        <f>IF(ISTEXT('IMO 2020_Operator''s Comment'!CC127),'IMO 2020_Operator''s Comment'!CC127,"")</f>
        <v/>
      </c>
    </row>
    <row r="128" spans="1:81" s="202" customFormat="1" ht="15.75" hidden="1" thickBot="1" x14ac:dyDescent="0.3">
      <c r="A128" s="248" t="str">
        <f>INDEX('[4]Handy -MR - LR2 Operators'!$H:$H,MATCH(E128,'[4]Handy -MR - LR2 Operators'!$B:$B,0))</f>
        <v>MGA</v>
      </c>
      <c r="B128" s="248" t="s">
        <v>429</v>
      </c>
      <c r="C128" s="137" t="s">
        <v>382</v>
      </c>
      <c r="D128" s="137">
        <v>9581447</v>
      </c>
      <c r="E128" s="140" t="s">
        <v>541</v>
      </c>
      <c r="F128" s="140"/>
      <c r="G128" s="238"/>
      <c r="H128" s="236">
        <v>43778.625</v>
      </c>
      <c r="I128" s="186">
        <f>IFERROR(INDEX(RemainingOnBoard_RAW!V:V,MATCH('IMO _2020_Dont Edit'!D128,RemainingOnBoard_RAW!B:B,0))," ")</f>
        <v>443.4</v>
      </c>
      <c r="J128" s="201">
        <f>IFERROR(INDEX(RemainingOnBoard_RAW!W:W,MATCH('IMO _2020_Dont Edit'!D128,RemainingOnBoard_RAW!B:B,0)),"")</f>
        <v>0</v>
      </c>
      <c r="K128" s="201">
        <f>IFERROR(INDEX(RemainingOnBoard_RAW!X:X,MATCH('IMO _2020_Dont Edit'!D128,RemainingOnBoard_RAW!B:B,0)),"")</f>
        <v>0</v>
      </c>
      <c r="L128" s="201">
        <f>IFERROR(INDEX(RemainingOnBoard_RAW!Y:Y,MATCH('IMO _2020_Dont Edit'!D128,RemainingOnBoard_RAW!B:B,0)),"")</f>
        <v>46.1</v>
      </c>
      <c r="M128" s="201"/>
      <c r="N128" s="201">
        <f>IFERROR(INDEX(RemainingOnBoard_RAW!AJ:AJ,MATCH('IMO _2020_Dont Edit'!D128,RemainingOnBoard_RAW!B:B,0))," ")</f>
        <v>758.3</v>
      </c>
      <c r="O128" s="201">
        <f>IFERROR(INDEX(RemainingOnBoard_RAW!AK:AK,MATCH('IMO _2020_Dont Edit'!D128,RemainingOnBoard_RAW!B:B,0))," ")</f>
        <v>0</v>
      </c>
      <c r="P128" s="201">
        <f>IFERROR(INDEX(RemainingOnBoard_RAW!AL:AL,MATCH('IMO _2020_Dont Edit'!D128,RemainingOnBoard_RAW!B:B,0))," ")</f>
        <v>0</v>
      </c>
      <c r="Q128" s="201">
        <f>IFERROR(INDEX(RemainingOnBoard_RAW!AM:AM,MATCH('IMO _2020_Dont Edit'!D128,RemainingOnBoard_RAW!B:B,0))," ")</f>
        <v>194.6</v>
      </c>
      <c r="S128" s="203">
        <v>0.45</v>
      </c>
      <c r="T128" s="203">
        <v>0.05</v>
      </c>
      <c r="U128" s="203">
        <v>0.17499999999999999</v>
      </c>
      <c r="V128" s="203">
        <v>0.32500000000000001</v>
      </c>
      <c r="X128" s="204">
        <f>INDEX(MR!T:T,MATCH('IMO _2020_Dont Edit'!E128,MR!C:C,0))</f>
        <v>4.5</v>
      </c>
      <c r="Y128" s="204">
        <f>INDEX(MR!U:U,MATCH('IMO _2020_Dont Edit'!E128,MR!C:C,0))</f>
        <v>26</v>
      </c>
      <c r="Z128" s="204">
        <f>INDEX(MR!V:V,MATCH('IMO _2020_Dont Edit'!E128,MR!C:C,0))</f>
        <v>26.6</v>
      </c>
      <c r="AA128" s="204">
        <f>INDEX(MR!W:W,MATCH('IMO _2020_Dont Edit'!E128,MR!C:C,0))</f>
        <v>27.1</v>
      </c>
      <c r="AB128" s="204">
        <f t="shared" si="56"/>
        <v>16.787500000000001</v>
      </c>
      <c r="AC128" s="204">
        <f>IFERROR(INDEX('Monthly_Consumption _Trend'!R:R,MATCH('IMO _2020_Dont Edit'!D128,'Monthly_Consumption _Trend'!D:D,0))/30,"")</f>
        <v>6.8111111111111118</v>
      </c>
      <c r="AD128" s="204">
        <f t="shared" si="34"/>
        <v>6.8111111111111118</v>
      </c>
      <c r="AF128" s="205">
        <f t="shared" si="57"/>
        <v>0.79578129919194041</v>
      </c>
      <c r="AG128" s="205">
        <f t="shared" si="58"/>
        <v>0.20421870080805959</v>
      </c>
      <c r="AH128" s="205"/>
      <c r="AI128" s="205"/>
      <c r="AJ128" s="204">
        <f t="shared" si="35"/>
        <v>626.62222222222226</v>
      </c>
      <c r="AK128" s="204">
        <f t="shared" si="36"/>
        <v>415.47777777777782</v>
      </c>
      <c r="AL128" s="204">
        <f t="shared" si="37"/>
        <v>211.14444444444447</v>
      </c>
      <c r="AM128" s="204">
        <f t="shared" si="38"/>
        <v>102.16666666666667</v>
      </c>
      <c r="AN128" s="206">
        <v>3</v>
      </c>
      <c r="AO128" s="264" t="s">
        <v>740</v>
      </c>
      <c r="AP128" s="264">
        <v>2</v>
      </c>
      <c r="AQ128" s="264">
        <v>2</v>
      </c>
      <c r="AR128" s="269">
        <v>0.85</v>
      </c>
      <c r="AT128" s="204">
        <f t="shared" si="39"/>
        <v>211.14444444444447</v>
      </c>
      <c r="AU128" s="204">
        <f t="shared" si="40"/>
        <v>136.22222222222223</v>
      </c>
      <c r="AV128" s="204">
        <f t="shared" si="41"/>
        <v>102.16666666666667</v>
      </c>
      <c r="AW128" s="207" t="s">
        <v>529</v>
      </c>
      <c r="AY128" s="207" t="str">
        <f t="shared" si="45"/>
        <v>High Stock</v>
      </c>
      <c r="AZ128" s="207" t="str">
        <f t="shared" si="46"/>
        <v>High Stock</v>
      </c>
      <c r="BA128" s="207" t="str">
        <f t="shared" si="47"/>
        <v>High Stock</v>
      </c>
      <c r="BC128" s="191">
        <f t="shared" si="42"/>
        <v>232.2555555555555</v>
      </c>
      <c r="BD128" s="191">
        <f t="shared" si="43"/>
        <v>307.17777777777775</v>
      </c>
      <c r="BE128" s="191">
        <f t="shared" si="44"/>
        <v>341.23333333333329</v>
      </c>
      <c r="BF128" s="140" t="str">
        <f>IF(ISTEXT('IMO 2020_Operator''s Comment'!BF128),'IMO 2020_Operator''s Comment'!BF128,"")</f>
        <v/>
      </c>
      <c r="BH128" s="245">
        <f>IF(ISNUMBER('IMO 2020_Operator''s Comment'!BH128),'IMO 2020_Operator''s Comment'!BH128,"")</f>
        <v>620</v>
      </c>
      <c r="BI128" s="245" t="str">
        <f>IF(ISTEXT('IMO 2020_Operator''s Comment'!BI128),'IMO 2020_Operator''s Comment'!BI128,"")</f>
        <v>No</v>
      </c>
      <c r="BJ128" s="245">
        <f>IF(ISNUMBER('IMO 2020_Operator''s Comment'!BJ128),'IMO 2020_Operator''s Comment'!BJ128,"")</f>
        <v>345</v>
      </c>
      <c r="BK128" s="245" t="str">
        <f>IF(ISTEXT('IMO 2020_Operator''s Comment'!BK128),'IMO 2020_Operator''s Comment'!BK128,"")</f>
        <v>No</v>
      </c>
      <c r="BL128" s="245">
        <f>IF(ISNUMBER('IMO 2020_Operator''s Comment'!BL128),'IMO 2020_Operator''s Comment'!BL128,"")</f>
        <v>345</v>
      </c>
      <c r="BM128" s="245" t="str">
        <f>IF(ISTEXT('IMO 2020_Operator''s Comment'!BM128),'IMO 2020_Operator''s Comment'!BM128,"")</f>
        <v>Yes</v>
      </c>
      <c r="BN128" s="245" t="str">
        <f>IF(ISNUMBER('IMO 2020_Operator''s Comment'!BN128),'IMO 2020_Operator''s Comment'!BN128,"")</f>
        <v/>
      </c>
      <c r="BO128" s="245" t="str">
        <f>IF(ISTEXT('IMO 2020_Operator''s Comment'!BO128),'IMO 2020_Operator''s Comment'!BO128,"")</f>
        <v/>
      </c>
      <c r="BP128" s="245" t="str">
        <f>IF(ISNUMBER('IMO 2020_Operator''s Comment'!BP128),'IMO 2020_Operator''s Comment'!BP128,"")</f>
        <v/>
      </c>
      <c r="BQ128" s="245" t="str">
        <f>IF(ISTEXT('IMO 2020_Operator''s Comment'!BQ128),'IMO 2020_Operator''s Comment'!BQ128,"")</f>
        <v/>
      </c>
      <c r="BR128" s="288"/>
      <c r="BS128" s="245" t="str">
        <f>IF(ISNUMBER('IMO 2020_Operator''s Comment'!BS128),'IMO 2020_Operator''s Comment'!BS128,"")</f>
        <v/>
      </c>
      <c r="BT128" s="245" t="str">
        <f>IF(ISTEXT('IMO 2020_Operator''s Comment'!BT128),'IMO 2020_Operator''s Comment'!BT128,"")</f>
        <v>Yes</v>
      </c>
      <c r="BU128" s="245" t="str">
        <f>IF(ISNUMBER('IMO 2020_Operator''s Comment'!BU128),'IMO 2020_Operator''s Comment'!BU128,"")</f>
        <v/>
      </c>
      <c r="BV128" s="245" t="str">
        <f>IF(ISTEXT('IMO 2020_Operator''s Comment'!BV128),'IMO 2020_Operator''s Comment'!BV128,"")</f>
        <v>Yes</v>
      </c>
      <c r="BX128" s="245" t="str">
        <f>IF(ISNUMBER('IMO 2020_Operator''s Comment'!BX128),'IMO 2020_Operator''s Comment'!BX128,"")</f>
        <v/>
      </c>
      <c r="BY128" s="245" t="str">
        <f>IF(ISTEXT('IMO 2020_Operator''s Comment'!BY128),'IMO 2020_Operator''s Comment'!BY128,"")</f>
        <v>No</v>
      </c>
      <c r="BZ128" s="245" t="str">
        <f>IF(ISNUMBER('IMO 2020_Operator''s Comment'!BZ128),'IMO 2020_Operator''s Comment'!BZ128,"")</f>
        <v/>
      </c>
      <c r="CA128" s="245" t="str">
        <f>IF(ISTEXT('IMO 2020_Operator''s Comment'!CA128),'IMO 2020_Operator''s Comment'!CA128,"")</f>
        <v>Yes</v>
      </c>
      <c r="CB128" s="245" t="str">
        <f>IF(ISNUMBER('IMO 2020_Operator''s Comment'!CB128),'IMO 2020_Operator''s Comment'!CB128,"")</f>
        <v/>
      </c>
      <c r="CC128" s="245" t="str">
        <f>IF(ISTEXT('IMO 2020_Operator''s Comment'!CC128),'IMO 2020_Operator''s Comment'!CC128,"")</f>
        <v/>
      </c>
    </row>
    <row r="129" spans="1:81" s="202" customFormat="1" ht="15.75" hidden="1" thickBot="1" x14ac:dyDescent="0.3">
      <c r="A129" s="248" t="str">
        <f>INDEX('[4]Handy -MR - LR2 Operators'!$H:$H,MATCH(E129,'[4]Handy -MR - LR2 Operators'!$B:$B,0))</f>
        <v>JKA</v>
      </c>
      <c r="B129" s="248" t="s">
        <v>429</v>
      </c>
      <c r="C129" s="137" t="s">
        <v>450</v>
      </c>
      <c r="D129" s="137">
        <v>9367748</v>
      </c>
      <c r="E129" s="140" t="s">
        <v>255</v>
      </c>
      <c r="F129" s="140"/>
      <c r="G129" s="238"/>
      <c r="H129" s="236">
        <v>43780.333333333336</v>
      </c>
      <c r="I129" s="186">
        <f>IFERROR(INDEX(RemainingOnBoard_RAW!V:V,MATCH('IMO _2020_Dont Edit'!D129,RemainingOnBoard_RAW!B:B,0))," ")</f>
        <v>224.4</v>
      </c>
      <c r="J129" s="201">
        <f>IFERROR(INDEX(RemainingOnBoard_RAW!W:W,MATCH('IMO _2020_Dont Edit'!D129,RemainingOnBoard_RAW!B:B,0)),"")</f>
        <v>0</v>
      </c>
      <c r="K129" s="201">
        <f>IFERROR(INDEX(RemainingOnBoard_RAW!X:X,MATCH('IMO _2020_Dont Edit'!D129,RemainingOnBoard_RAW!B:B,0)),"")</f>
        <v>0</v>
      </c>
      <c r="L129" s="201">
        <f>IFERROR(INDEX(RemainingOnBoard_RAW!Y:Y,MATCH('IMO _2020_Dont Edit'!D129,RemainingOnBoard_RAW!B:B,0)),"")</f>
        <v>146.19999999999999</v>
      </c>
      <c r="M129" s="201"/>
      <c r="N129" s="201">
        <f>IFERROR(INDEX(RemainingOnBoard_RAW!AJ:AJ,MATCH('IMO _2020_Dont Edit'!D129,RemainingOnBoard_RAW!B:B,0))," ")</f>
        <v>3861.57</v>
      </c>
      <c r="O129" s="201">
        <f>IFERROR(INDEX(RemainingOnBoard_RAW!AK:AK,MATCH('IMO _2020_Dont Edit'!D129,RemainingOnBoard_RAW!B:B,0))," ")</f>
        <v>0</v>
      </c>
      <c r="P129" s="201">
        <f>IFERROR(INDEX(RemainingOnBoard_RAW!AL:AL,MATCH('IMO _2020_Dont Edit'!D129,RemainingOnBoard_RAW!B:B,0))," ")</f>
        <v>0</v>
      </c>
      <c r="Q129" s="201">
        <f>IFERROR(INDEX(RemainingOnBoard_RAW!AM:AM,MATCH('IMO _2020_Dont Edit'!D129,RemainingOnBoard_RAW!B:B,0))," ")</f>
        <v>884.17000000000098</v>
      </c>
      <c r="S129" s="203">
        <v>0.45</v>
      </c>
      <c r="T129" s="203">
        <v>0.05</v>
      </c>
      <c r="U129" s="203">
        <v>0.17499999999999999</v>
      </c>
      <c r="V129" s="203">
        <v>0.32500000000000001</v>
      </c>
      <c r="X129" s="204">
        <f>INDEX(MR!T:T,MATCH('IMO _2020_Dont Edit'!E129,MR!C:C,0))</f>
        <v>3.929980829456305</v>
      </c>
      <c r="Y129" s="204">
        <f>INDEX(MR!U:U,MATCH('IMO _2020_Dont Edit'!E129,MR!C:C,0))</f>
        <v>24.916780829456304</v>
      </c>
      <c r="Z129" s="204">
        <f>INDEX(MR!V:V,MATCH('IMO _2020_Dont Edit'!E129,MR!C:C,0))</f>
        <v>22.617967539576021</v>
      </c>
      <c r="AA129" s="204">
        <f>INDEX(MR!W:W,MATCH('IMO _2020_Dont Edit'!E129,MR!C:C,0))</f>
        <v>23.036395904438805</v>
      </c>
      <c r="AB129" s="204">
        <f t="shared" si="56"/>
        <v>14.459303403096566</v>
      </c>
      <c r="AC129" s="204">
        <f>IFERROR(INDEX('Monthly_Consumption _Trend'!R:R,MATCH('IMO _2020_Dont Edit'!D129,'Monthly_Consumption _Trend'!D:D,0))/30,"")</f>
        <v>12.160566666666666</v>
      </c>
      <c r="AD129" s="204">
        <f t="shared" si="34"/>
        <v>12.160566666666666</v>
      </c>
      <c r="AF129" s="205">
        <f t="shared" si="57"/>
        <v>0.81369185838246483</v>
      </c>
      <c r="AG129" s="205">
        <f t="shared" si="58"/>
        <v>0.18630814161753517</v>
      </c>
      <c r="AH129" s="205"/>
      <c r="AI129" s="205"/>
      <c r="AJ129" s="204">
        <f t="shared" si="35"/>
        <v>1118.7721333333334</v>
      </c>
      <c r="AK129" s="204">
        <f t="shared" si="36"/>
        <v>741.79456666666658</v>
      </c>
      <c r="AL129" s="204">
        <f t="shared" si="37"/>
        <v>376.97756666666663</v>
      </c>
      <c r="AM129" s="204">
        <f t="shared" si="38"/>
        <v>182.4085</v>
      </c>
      <c r="AN129" s="206">
        <v>3</v>
      </c>
      <c r="AO129" s="264" t="s">
        <v>737</v>
      </c>
      <c r="AP129" s="264">
        <v>1</v>
      </c>
      <c r="AQ129" s="264">
        <v>1</v>
      </c>
      <c r="AR129" s="269">
        <v>0.85</v>
      </c>
      <c r="AT129" s="204">
        <f t="shared" si="39"/>
        <v>376.97756666666663</v>
      </c>
      <c r="AU129" s="204">
        <f t="shared" si="40"/>
        <v>243.21133333333333</v>
      </c>
      <c r="AV129" s="204">
        <f t="shared" si="41"/>
        <v>182.4085</v>
      </c>
      <c r="AW129" s="207" t="s">
        <v>529</v>
      </c>
      <c r="AY129" s="207" t="str">
        <f t="shared" si="45"/>
        <v>Okay</v>
      </c>
      <c r="AZ129" s="207" t="str">
        <f t="shared" si="46"/>
        <v>Okay</v>
      </c>
      <c r="BA129" s="207" t="str">
        <f t="shared" si="47"/>
        <v>High Stock</v>
      </c>
      <c r="BC129" s="191">
        <f t="shared" si="42"/>
        <v>0</v>
      </c>
      <c r="BD129" s="191">
        <f t="shared" si="43"/>
        <v>0</v>
      </c>
      <c r="BE129" s="191">
        <f t="shared" si="44"/>
        <v>41.991500000000002</v>
      </c>
      <c r="BF129" s="140" t="str">
        <f>IF(ISTEXT('IMO 2020_Operator''s Comment'!BF129),'IMO 2020_Operator''s Comment'!BF129,"")</f>
        <v xml:space="preserve">1 tank out of 3 will be ready at Jebel Ali </v>
      </c>
      <c r="BH129" s="245">
        <f>IF(ISNUMBER('IMO 2020_Operator''s Comment'!BH129),'IMO 2020_Operator''s Comment'!BH129,"")</f>
        <v>442</v>
      </c>
      <c r="BI129" s="245" t="str">
        <f>IF(ISTEXT('IMO 2020_Operator''s Comment'!BI129),'IMO 2020_Operator''s Comment'!BI129,"")</f>
        <v>No</v>
      </c>
      <c r="BJ129" s="245">
        <f>IF(ISNUMBER('IMO 2020_Operator''s Comment'!BJ129),'IMO 2020_Operator''s Comment'!BJ129,"")</f>
        <v>280</v>
      </c>
      <c r="BK129" s="245" t="str">
        <f>IF(ISTEXT('IMO 2020_Operator''s Comment'!BK129),'IMO 2020_Operator''s Comment'!BK129,"")</f>
        <v>No</v>
      </c>
      <c r="BL129" s="245">
        <f>IF(ISNUMBER('IMO 2020_Operator''s Comment'!BL129),'IMO 2020_Operator''s Comment'!BL129,"")</f>
        <v>280</v>
      </c>
      <c r="BM129" s="245" t="str">
        <f>IF(ISTEXT('IMO 2020_Operator''s Comment'!BM129),'IMO 2020_Operator''s Comment'!BM129,"")</f>
        <v>No</v>
      </c>
      <c r="BN129" s="245" t="str">
        <f>IF(ISNUMBER('IMO 2020_Operator''s Comment'!BN129),'IMO 2020_Operator''s Comment'!BN129,"")</f>
        <v/>
      </c>
      <c r="BO129" s="245" t="str">
        <f>IF(ISTEXT('IMO 2020_Operator''s Comment'!BO129),'IMO 2020_Operator''s Comment'!BO129,"")</f>
        <v/>
      </c>
      <c r="BP129" s="245" t="str">
        <f>IF(ISNUMBER('IMO 2020_Operator''s Comment'!BP129),'IMO 2020_Operator''s Comment'!BP129,"")</f>
        <v/>
      </c>
      <c r="BQ129" s="245" t="str">
        <f>IF(ISTEXT('IMO 2020_Operator''s Comment'!BQ129),'IMO 2020_Operator''s Comment'!BQ129,"")</f>
        <v/>
      </c>
      <c r="BR129" s="288"/>
      <c r="BS129" s="245" t="str">
        <f>IF(ISNUMBER('IMO 2020_Operator''s Comment'!BS129),'IMO 2020_Operator''s Comment'!BS129,"")</f>
        <v/>
      </c>
      <c r="BT129" s="245" t="str">
        <f>IF(ISTEXT('IMO 2020_Operator''s Comment'!BT129),'IMO 2020_Operator''s Comment'!BT129,"")</f>
        <v>No</v>
      </c>
      <c r="BU129" s="245" t="str">
        <f>IF(ISNUMBER('IMO 2020_Operator''s Comment'!BU129),'IMO 2020_Operator''s Comment'!BU129,"")</f>
        <v/>
      </c>
      <c r="BV129" s="245" t="str">
        <f>IF(ISTEXT('IMO 2020_Operator''s Comment'!BV129),'IMO 2020_Operator''s Comment'!BV129,"")</f>
        <v/>
      </c>
      <c r="BX129" s="245" t="str">
        <f>IF(ISNUMBER('IMO 2020_Operator''s Comment'!BX129),'IMO 2020_Operator''s Comment'!BX129,"")</f>
        <v/>
      </c>
      <c r="BY129" s="245" t="str">
        <f>IF(ISTEXT('IMO 2020_Operator''s Comment'!BY129),'IMO 2020_Operator''s Comment'!BY129,"")</f>
        <v>No</v>
      </c>
      <c r="BZ129" s="245" t="str">
        <f>IF(ISNUMBER('IMO 2020_Operator''s Comment'!BZ129),'IMO 2020_Operator''s Comment'!BZ129,"")</f>
        <v/>
      </c>
      <c r="CA129" s="245" t="str">
        <f>IF(ISTEXT('IMO 2020_Operator''s Comment'!CA129),'IMO 2020_Operator''s Comment'!CA129,"")</f>
        <v/>
      </c>
      <c r="CB129" s="245" t="str">
        <f>IF(ISNUMBER('IMO 2020_Operator''s Comment'!CB129),'IMO 2020_Operator''s Comment'!CB129,"")</f>
        <v/>
      </c>
      <c r="CC129" s="245" t="str">
        <f>IF(ISTEXT('IMO 2020_Operator''s Comment'!CC129),'IMO 2020_Operator''s Comment'!CC129,"")</f>
        <v/>
      </c>
    </row>
    <row r="130" spans="1:81" s="202" customFormat="1" ht="15.75" hidden="1" thickBot="1" x14ac:dyDescent="0.3">
      <c r="A130" s="248" t="str">
        <f>INDEX('[4]Handy -MR - LR2 Operators'!$H:$H,MATCH(E130,'[4]Handy -MR - LR2 Operators'!$B:$B,0))</f>
        <v>GGA</v>
      </c>
      <c r="B130" s="248" t="s">
        <v>429</v>
      </c>
      <c r="C130" s="137" t="s">
        <v>455</v>
      </c>
      <c r="D130" s="137">
        <v>9365362</v>
      </c>
      <c r="E130" s="140" t="s">
        <v>249</v>
      </c>
      <c r="F130" s="140"/>
      <c r="G130" s="238"/>
      <c r="H130" s="236">
        <v>43779.75</v>
      </c>
      <c r="I130" s="186">
        <f>IFERROR(INDEX(RemainingOnBoard_RAW!V:V,MATCH('IMO _2020_Dont Edit'!D130,RemainingOnBoard_RAW!B:B,0))," ")</f>
        <v>560.27</v>
      </c>
      <c r="J130" s="201">
        <f>IFERROR(INDEX(RemainingOnBoard_RAW!W:W,MATCH('IMO _2020_Dont Edit'!D130,RemainingOnBoard_RAW!B:B,0)),"")</f>
        <v>299.19600000000003</v>
      </c>
      <c r="K130" s="201">
        <f>IFERROR(INDEX(RemainingOnBoard_RAW!X:X,MATCH('IMO _2020_Dont Edit'!D130,RemainingOnBoard_RAW!B:B,0)),"")</f>
        <v>0</v>
      </c>
      <c r="L130" s="201">
        <f>IFERROR(INDEX(RemainingOnBoard_RAW!Y:Y,MATCH('IMO _2020_Dont Edit'!D130,RemainingOnBoard_RAW!B:B,0)),"")</f>
        <v>219.35</v>
      </c>
      <c r="M130" s="201"/>
      <c r="N130" s="201">
        <f>IFERROR(INDEX(RemainingOnBoard_RAW!AJ:AJ,MATCH('IMO _2020_Dont Edit'!D130,RemainingOnBoard_RAW!B:B,0))," ")</f>
        <v>4571.54</v>
      </c>
      <c r="O130" s="201">
        <f>IFERROR(INDEX(RemainingOnBoard_RAW!AK:AK,MATCH('IMO _2020_Dont Edit'!D130,RemainingOnBoard_RAW!B:B,0))," ")</f>
        <v>0</v>
      </c>
      <c r="P130" s="201">
        <f>IFERROR(INDEX(RemainingOnBoard_RAW!AL:AL,MATCH('IMO _2020_Dont Edit'!D130,RemainingOnBoard_RAW!B:B,0))," ")</f>
        <v>0</v>
      </c>
      <c r="Q130" s="201">
        <f>IFERROR(INDEX(RemainingOnBoard_RAW!AM:AM,MATCH('IMO _2020_Dont Edit'!D130,RemainingOnBoard_RAW!B:B,0))," ")</f>
        <v>828.47</v>
      </c>
      <c r="S130" s="203">
        <v>0.45</v>
      </c>
      <c r="T130" s="203">
        <v>0.05</v>
      </c>
      <c r="U130" s="203">
        <v>0.17499999999999999</v>
      </c>
      <c r="V130" s="203">
        <v>0.32500000000000001</v>
      </c>
      <c r="X130" s="204">
        <f>INDEX(MR!T:T,MATCH('IMO _2020_Dont Edit'!E130,MR!C:C,0))</f>
        <v>3.6259620232523053</v>
      </c>
      <c r="Y130" s="204">
        <f>INDEX(MR!U:U,MATCH('IMO _2020_Dont Edit'!E130,MR!C:C,0))</f>
        <v>21.156382023252302</v>
      </c>
      <c r="Z130" s="204">
        <f>INDEX(MR!V:V,MATCH('IMO _2020_Dont Edit'!E130,MR!C:C,0))</f>
        <v>26.403613590527669</v>
      </c>
      <c r="AA130" s="204">
        <f>INDEX(MR!W:W,MATCH('IMO _2020_Dont Edit'!E130,MR!C:C,0))</f>
        <v>27.781478334775191</v>
      </c>
      <c r="AB130" s="204">
        <f t="shared" si="56"/>
        <v>16.339114848770432</v>
      </c>
      <c r="AC130" s="204">
        <f>IFERROR(INDEX('Monthly_Consumption _Trend'!R:R,MATCH('IMO _2020_Dont Edit'!D130,'Monthly_Consumption _Trend'!D:D,0))/30,"")</f>
        <v>15.136466666666665</v>
      </c>
      <c r="AD130" s="204">
        <f t="shared" si="34"/>
        <v>15.136466666666665</v>
      </c>
      <c r="AF130" s="205">
        <f t="shared" si="57"/>
        <v>0.84657991374090047</v>
      </c>
      <c r="AG130" s="205">
        <f t="shared" si="58"/>
        <v>0.15342008625909953</v>
      </c>
      <c r="AH130" s="205"/>
      <c r="AI130" s="205"/>
      <c r="AJ130" s="204">
        <f t="shared" si="35"/>
        <v>1392.5549333333331</v>
      </c>
      <c r="AK130" s="204">
        <f t="shared" si="36"/>
        <v>923.32446666666658</v>
      </c>
      <c r="AL130" s="204">
        <f t="shared" si="37"/>
        <v>469.23046666666664</v>
      </c>
      <c r="AM130" s="204">
        <f t="shared" si="38"/>
        <v>227.04699999999997</v>
      </c>
      <c r="AN130" s="206">
        <v>3</v>
      </c>
      <c r="AO130" s="264" t="s">
        <v>720</v>
      </c>
      <c r="AP130" s="264">
        <v>2</v>
      </c>
      <c r="AQ130" s="264">
        <v>2</v>
      </c>
      <c r="AR130" s="269">
        <v>0.9</v>
      </c>
      <c r="AT130" s="204">
        <f t="shared" si="39"/>
        <v>469.23046666666664</v>
      </c>
      <c r="AU130" s="204">
        <f t="shared" si="40"/>
        <v>302.72933333333333</v>
      </c>
      <c r="AV130" s="204">
        <f t="shared" si="41"/>
        <v>227.04699999999997</v>
      </c>
      <c r="AW130" s="207" t="s">
        <v>529</v>
      </c>
      <c r="AY130" s="207" t="str">
        <f t="shared" si="45"/>
        <v>High Stock</v>
      </c>
      <c r="AZ130" s="207" t="str">
        <f t="shared" si="46"/>
        <v>High Stock</v>
      </c>
      <c r="BA130" s="207" t="str">
        <f t="shared" si="47"/>
        <v>High Stock</v>
      </c>
      <c r="BC130" s="191">
        <f t="shared" si="42"/>
        <v>91.039533333333338</v>
      </c>
      <c r="BD130" s="191">
        <f t="shared" si="43"/>
        <v>257.54066666666665</v>
      </c>
      <c r="BE130" s="191">
        <f t="shared" si="44"/>
        <v>333.22300000000001</v>
      </c>
      <c r="BF130" s="140" t="str">
        <f>IF(ISTEXT('IMO 2020_Operator''s Comment'!BF130),'IMO 2020_Operator''s Comment'!BF130,"")</f>
        <v>1P Storage tank cleaned. VLSFO stemmed at Houston</v>
      </c>
      <c r="BH130" s="245">
        <f>IF(ISNUMBER('IMO 2020_Operator''s Comment'!BH130),'IMO 2020_Operator''s Comment'!BH130,"")</f>
        <v>407</v>
      </c>
      <c r="BI130" s="245" t="str">
        <f>IF(ISTEXT('IMO 2020_Operator''s Comment'!BI130),'IMO 2020_Operator''s Comment'!BI130,"")</f>
        <v>No</v>
      </c>
      <c r="BJ130" s="245">
        <f>IF(ISNUMBER('IMO 2020_Operator''s Comment'!BJ130),'IMO 2020_Operator''s Comment'!BJ130,"")</f>
        <v>294</v>
      </c>
      <c r="BK130" s="245" t="str">
        <f>IF(ISTEXT('IMO 2020_Operator''s Comment'!BK130),'IMO 2020_Operator''s Comment'!BK130,"")</f>
        <v>No</v>
      </c>
      <c r="BL130" s="245">
        <f>IF(ISNUMBER('IMO 2020_Operator''s Comment'!BL130),'IMO 2020_Operator''s Comment'!BL130,"")</f>
        <v>294</v>
      </c>
      <c r="BM130" s="245" t="str">
        <f>IF(ISTEXT('IMO 2020_Operator''s Comment'!BM130),'IMO 2020_Operator''s Comment'!BM130,"")</f>
        <v>No</v>
      </c>
      <c r="BN130" s="245" t="str">
        <f>IF(ISNUMBER('IMO 2020_Operator''s Comment'!BN130),'IMO 2020_Operator''s Comment'!BN130,"")</f>
        <v/>
      </c>
      <c r="BO130" s="245" t="str">
        <f>IF(ISTEXT('IMO 2020_Operator''s Comment'!BO130),'IMO 2020_Operator''s Comment'!BO130,"")</f>
        <v/>
      </c>
      <c r="BP130" s="245" t="str">
        <f>IF(ISNUMBER('IMO 2020_Operator''s Comment'!BP130),'IMO 2020_Operator''s Comment'!BP130,"")</f>
        <v/>
      </c>
      <c r="BQ130" s="245" t="str">
        <f>IF(ISTEXT('IMO 2020_Operator''s Comment'!BQ130),'IMO 2020_Operator''s Comment'!BQ130,"")</f>
        <v/>
      </c>
      <c r="BR130" s="288"/>
      <c r="BS130" s="245" t="str">
        <f>IF(ISNUMBER('IMO 2020_Operator''s Comment'!BS130),'IMO 2020_Operator''s Comment'!BS130,"")</f>
        <v/>
      </c>
      <c r="BT130" s="245" t="str">
        <f>IF(ISTEXT('IMO 2020_Operator''s Comment'!BT130),'IMO 2020_Operator''s Comment'!BT130,"")</f>
        <v>No</v>
      </c>
      <c r="BU130" s="245" t="str">
        <f>IF(ISNUMBER('IMO 2020_Operator''s Comment'!BU130),'IMO 2020_Operator''s Comment'!BU130,"")</f>
        <v/>
      </c>
      <c r="BV130" s="245" t="str">
        <f>IF(ISTEXT('IMO 2020_Operator''s Comment'!BV130),'IMO 2020_Operator''s Comment'!BV130,"")</f>
        <v>No</v>
      </c>
      <c r="BX130" s="245" t="str">
        <f>IF(ISNUMBER('IMO 2020_Operator''s Comment'!BX130),'IMO 2020_Operator''s Comment'!BX130,"")</f>
        <v/>
      </c>
      <c r="BY130" s="245" t="str">
        <f>IF(ISTEXT('IMO 2020_Operator''s Comment'!BY130),'IMO 2020_Operator''s Comment'!BY130,"")</f>
        <v>No</v>
      </c>
      <c r="BZ130" s="245" t="str">
        <f>IF(ISNUMBER('IMO 2020_Operator''s Comment'!BZ130),'IMO 2020_Operator''s Comment'!BZ130,"")</f>
        <v/>
      </c>
      <c r="CA130" s="245" t="str">
        <f>IF(ISTEXT('IMO 2020_Operator''s Comment'!CA130),'IMO 2020_Operator''s Comment'!CA130,"")</f>
        <v>No</v>
      </c>
      <c r="CB130" s="245" t="str">
        <f>IF(ISNUMBER('IMO 2020_Operator''s Comment'!CB130),'IMO 2020_Operator''s Comment'!CB130,"")</f>
        <v/>
      </c>
      <c r="CC130" s="245" t="str">
        <f>IF(ISTEXT('IMO 2020_Operator''s Comment'!CC130),'IMO 2020_Operator''s Comment'!CC130,"")</f>
        <v/>
      </c>
    </row>
    <row r="131" spans="1:81" s="202" customFormat="1" ht="15.75" hidden="1" thickBot="1" x14ac:dyDescent="0.3">
      <c r="A131" s="248" t="str">
        <f>INDEX('[4]Handy -MR - LR2 Operators'!$H:$H,MATCH(E131,'[4]Handy -MR - LR2 Operators'!$B:$B,0))</f>
        <v>GGA</v>
      </c>
      <c r="B131" s="248" t="s">
        <v>429</v>
      </c>
      <c r="C131" s="137" t="s">
        <v>455</v>
      </c>
      <c r="D131" s="137">
        <v>9362372</v>
      </c>
      <c r="E131" s="140" t="s">
        <v>107</v>
      </c>
      <c r="F131" s="140"/>
      <c r="G131" s="238"/>
      <c r="H131" s="236">
        <v>43780.666666666664</v>
      </c>
      <c r="I131" s="186">
        <f>IFERROR(INDEX(RemainingOnBoard_RAW!V:V,MATCH('IMO _2020_Dont Edit'!D131,RemainingOnBoard_RAW!B:B,0))," ")</f>
        <v>82.83</v>
      </c>
      <c r="J131" s="201">
        <f>IFERROR(INDEX(RemainingOnBoard_RAW!W:W,MATCH('IMO _2020_Dont Edit'!D131,RemainingOnBoard_RAW!B:B,0)),"")</f>
        <v>0</v>
      </c>
      <c r="K131" s="201">
        <f>IFERROR(INDEX(RemainingOnBoard_RAW!X:X,MATCH('IMO _2020_Dont Edit'!D131,RemainingOnBoard_RAW!B:B,0)),"")</f>
        <v>0</v>
      </c>
      <c r="L131" s="201">
        <f>IFERROR(INDEX(RemainingOnBoard_RAW!Y:Y,MATCH('IMO _2020_Dont Edit'!D131,RemainingOnBoard_RAW!B:B,0)),"")</f>
        <v>227.56</v>
      </c>
      <c r="M131" s="201"/>
      <c r="N131" s="201">
        <f>IFERROR(INDEX(RemainingOnBoard_RAW!AJ:AJ,MATCH('IMO _2020_Dont Edit'!D131,RemainingOnBoard_RAW!B:B,0))," ")</f>
        <v>5386.6</v>
      </c>
      <c r="O131" s="201">
        <f>IFERROR(INDEX(RemainingOnBoard_RAW!AK:AK,MATCH('IMO _2020_Dont Edit'!D131,RemainingOnBoard_RAW!B:B,0))," ")</f>
        <v>0</v>
      </c>
      <c r="P131" s="201">
        <f>IFERROR(INDEX(RemainingOnBoard_RAW!AL:AL,MATCH('IMO _2020_Dont Edit'!D131,RemainingOnBoard_RAW!B:B,0))," ")</f>
        <v>0</v>
      </c>
      <c r="Q131" s="201">
        <f>IFERROR(INDEX(RemainingOnBoard_RAW!AM:AM,MATCH('IMO _2020_Dont Edit'!D131,RemainingOnBoard_RAW!B:B,0))," ")</f>
        <v>1164.6300000000001</v>
      </c>
      <c r="S131" s="203">
        <v>0.45</v>
      </c>
      <c r="T131" s="203">
        <v>0.05</v>
      </c>
      <c r="U131" s="203">
        <v>0.17499999999999999</v>
      </c>
      <c r="V131" s="203">
        <v>0.32500000000000001</v>
      </c>
      <c r="X131" s="204">
        <f>INDEX(MR!T:T,MATCH('IMO _2020_Dont Edit'!E131,MR!C:C,0))</f>
        <v>3.5390257118709556</v>
      </c>
      <c r="Y131" s="204">
        <f>INDEX(MR!U:U,MATCH('IMO _2020_Dont Edit'!E131,MR!C:C,0))</f>
        <v>21.073703211870956</v>
      </c>
      <c r="Z131" s="204">
        <f>INDEX(MR!V:V,MATCH('IMO _2020_Dont Edit'!E131,MR!C:C,0))</f>
        <v>26.887120647525265</v>
      </c>
      <c r="AA131" s="204">
        <f>INDEX(MR!W:W,MATCH('IMO _2020_Dont Edit'!E131,MR!C:C,0))</f>
        <v>28.139121035835913</v>
      </c>
      <c r="AB131" s="204">
        <f t="shared" si="56"/>
        <v>16.496707180899072</v>
      </c>
      <c r="AC131" s="204">
        <f>IFERROR(INDEX('Monthly_Consumption _Trend'!R:R,MATCH('IMO _2020_Dont Edit'!D131,'Monthly_Consumption _Trend'!D:D,0))/30,"")</f>
        <v>17.134666666666664</v>
      </c>
      <c r="AD131" s="204">
        <f t="shared" si="34"/>
        <v>16.496707180899072</v>
      </c>
      <c r="AF131" s="205">
        <f t="shared" si="57"/>
        <v>0.8222272764045836</v>
      </c>
      <c r="AG131" s="205">
        <f t="shared" si="58"/>
        <v>0.1777727235954164</v>
      </c>
      <c r="AH131" s="205"/>
      <c r="AI131" s="205"/>
      <c r="AJ131" s="204">
        <f t="shared" si="35"/>
        <v>1517.6970606427146</v>
      </c>
      <c r="AK131" s="204">
        <f t="shared" si="36"/>
        <v>1006.2991380348434</v>
      </c>
      <c r="AL131" s="204">
        <f t="shared" si="37"/>
        <v>511.39792260787124</v>
      </c>
      <c r="AM131" s="204">
        <f t="shared" si="38"/>
        <v>247.45060771348608</v>
      </c>
      <c r="AN131" s="206">
        <v>3</v>
      </c>
      <c r="AO131" s="264" t="s">
        <v>720</v>
      </c>
      <c r="AP131" s="264">
        <v>2</v>
      </c>
      <c r="AQ131" s="264">
        <v>2</v>
      </c>
      <c r="AR131" s="269">
        <v>0.9</v>
      </c>
      <c r="AT131" s="204">
        <f t="shared" si="39"/>
        <v>511.39792260787124</v>
      </c>
      <c r="AU131" s="204">
        <f t="shared" si="40"/>
        <v>329.93414361798148</v>
      </c>
      <c r="AV131" s="204">
        <f t="shared" si="41"/>
        <v>247.45060771348608</v>
      </c>
      <c r="AW131" s="207" t="s">
        <v>529</v>
      </c>
      <c r="AY131" s="207" t="str">
        <f t="shared" si="45"/>
        <v>Okay</v>
      </c>
      <c r="AZ131" s="207" t="str">
        <f t="shared" si="46"/>
        <v>Okay</v>
      </c>
      <c r="BA131" s="207" t="str">
        <f t="shared" si="47"/>
        <v>Okay</v>
      </c>
      <c r="BC131" s="191">
        <f t="shared" si="42"/>
        <v>0</v>
      </c>
      <c r="BD131" s="191">
        <f t="shared" si="43"/>
        <v>0</v>
      </c>
      <c r="BE131" s="191">
        <f t="shared" si="44"/>
        <v>0</v>
      </c>
      <c r="BF131" s="140" t="str">
        <f>IF(ISTEXT('IMO 2020_Operator''s Comment'!BF131),'IMO 2020_Operator''s Comment'!BF131,"")</f>
        <v>2S Storage tank cleaned</v>
      </c>
      <c r="BH131" s="245">
        <f>IF(ISNUMBER('IMO 2020_Operator''s Comment'!BH131),'IMO 2020_Operator''s Comment'!BH131,"")</f>
        <v>407</v>
      </c>
      <c r="BI131" s="245" t="str">
        <f>IF(ISTEXT('IMO 2020_Operator''s Comment'!BI131),'IMO 2020_Operator''s Comment'!BI131,"")</f>
        <v>No</v>
      </c>
      <c r="BJ131" s="245">
        <f>IF(ISNUMBER('IMO 2020_Operator''s Comment'!BJ131),'IMO 2020_Operator''s Comment'!BJ131,"")</f>
        <v>294</v>
      </c>
      <c r="BK131" s="245" t="str">
        <f>IF(ISTEXT('IMO 2020_Operator''s Comment'!BK131),'IMO 2020_Operator''s Comment'!BK131,"")</f>
        <v>No</v>
      </c>
      <c r="BL131" s="245">
        <f>IF(ISNUMBER('IMO 2020_Operator''s Comment'!BL131),'IMO 2020_Operator''s Comment'!BL131,"")</f>
        <v>294</v>
      </c>
      <c r="BM131" s="245" t="str">
        <f>IF(ISTEXT('IMO 2020_Operator''s Comment'!BM131),'IMO 2020_Operator''s Comment'!BM131,"")</f>
        <v>No</v>
      </c>
      <c r="BN131" s="245" t="str">
        <f>IF(ISNUMBER('IMO 2020_Operator''s Comment'!BN131),'IMO 2020_Operator''s Comment'!BN131,"")</f>
        <v/>
      </c>
      <c r="BO131" s="245" t="str">
        <f>IF(ISTEXT('IMO 2020_Operator''s Comment'!BO131),'IMO 2020_Operator''s Comment'!BO131,"")</f>
        <v/>
      </c>
      <c r="BP131" s="245" t="str">
        <f>IF(ISNUMBER('IMO 2020_Operator''s Comment'!BP131),'IMO 2020_Operator''s Comment'!BP131,"")</f>
        <v/>
      </c>
      <c r="BQ131" s="245" t="str">
        <f>IF(ISTEXT('IMO 2020_Operator''s Comment'!BQ131),'IMO 2020_Operator''s Comment'!BQ131,"")</f>
        <v/>
      </c>
      <c r="BR131" s="288"/>
      <c r="BS131" s="245" t="str">
        <f>IF(ISNUMBER('IMO 2020_Operator''s Comment'!BS131),'IMO 2020_Operator''s Comment'!BS131,"")</f>
        <v/>
      </c>
      <c r="BT131" s="245" t="str">
        <f>IF(ISTEXT('IMO 2020_Operator''s Comment'!BT131),'IMO 2020_Operator''s Comment'!BT131,"")</f>
        <v>No</v>
      </c>
      <c r="BU131" s="245" t="str">
        <f>IF(ISNUMBER('IMO 2020_Operator''s Comment'!BU131),'IMO 2020_Operator''s Comment'!BU131,"")</f>
        <v/>
      </c>
      <c r="BV131" s="245" t="str">
        <f>IF(ISTEXT('IMO 2020_Operator''s Comment'!BV131),'IMO 2020_Operator''s Comment'!BV131,"")</f>
        <v>No</v>
      </c>
      <c r="BX131" s="245" t="str">
        <f>IF(ISNUMBER('IMO 2020_Operator''s Comment'!BX131),'IMO 2020_Operator''s Comment'!BX131,"")</f>
        <v/>
      </c>
      <c r="BY131" s="245" t="str">
        <f>IF(ISTEXT('IMO 2020_Operator''s Comment'!BY131),'IMO 2020_Operator''s Comment'!BY131,"")</f>
        <v>No</v>
      </c>
      <c r="BZ131" s="245" t="str">
        <f>IF(ISNUMBER('IMO 2020_Operator''s Comment'!BZ131),'IMO 2020_Operator''s Comment'!BZ131,"")</f>
        <v/>
      </c>
      <c r="CA131" s="245" t="str">
        <f>IF(ISTEXT('IMO 2020_Operator''s Comment'!CA131),'IMO 2020_Operator''s Comment'!CA131,"")</f>
        <v>No</v>
      </c>
      <c r="CB131" s="245" t="str">
        <f>IF(ISNUMBER('IMO 2020_Operator''s Comment'!CB131),'IMO 2020_Operator''s Comment'!CB131,"")</f>
        <v/>
      </c>
      <c r="CC131" s="245" t="str">
        <f>IF(ISTEXT('IMO 2020_Operator''s Comment'!CC131),'IMO 2020_Operator''s Comment'!CC131,"")</f>
        <v/>
      </c>
    </row>
    <row r="132" spans="1:81" s="202" customFormat="1" ht="15.75" hidden="1" thickBot="1" x14ac:dyDescent="0.3">
      <c r="A132" s="248" t="str">
        <f>INDEX('[4]Handy -MR - LR2 Operators'!$H:$H,MATCH(E132,'[4]Handy -MR - LR2 Operators'!$B:$B,0))</f>
        <v>PKU</v>
      </c>
      <c r="B132" s="248" t="s">
        <v>429</v>
      </c>
      <c r="C132" s="137" t="s">
        <v>456</v>
      </c>
      <c r="D132" s="137">
        <v>9405928</v>
      </c>
      <c r="E132" s="140" t="s">
        <v>276</v>
      </c>
      <c r="F132" s="140"/>
      <c r="G132" s="238"/>
      <c r="H132" s="236">
        <v>43780.166666666664</v>
      </c>
      <c r="I132" s="186">
        <f>IFERROR(INDEX(RemainingOnBoard_RAW!V:V,MATCH('IMO _2020_Dont Edit'!D132,RemainingOnBoard_RAW!B:B,0))," ")</f>
        <v>282.70999999999998</v>
      </c>
      <c r="J132" s="201">
        <f>IFERROR(INDEX(RemainingOnBoard_RAW!W:W,MATCH('IMO _2020_Dont Edit'!D132,RemainingOnBoard_RAW!B:B,0)),"")</f>
        <v>200</v>
      </c>
      <c r="K132" s="201">
        <f>IFERROR(INDEX(RemainingOnBoard_RAW!X:X,MATCH('IMO _2020_Dont Edit'!D132,RemainingOnBoard_RAW!B:B,0)),"")</f>
        <v>0</v>
      </c>
      <c r="L132" s="201">
        <f>IFERROR(INDEX(RemainingOnBoard_RAW!Y:Y,MATCH('IMO _2020_Dont Edit'!D132,RemainingOnBoard_RAW!B:B,0)),"")</f>
        <v>159.9</v>
      </c>
      <c r="M132" s="201"/>
      <c r="N132" s="201">
        <f>IFERROR(INDEX(RemainingOnBoard_RAW!AJ:AJ,MATCH('IMO _2020_Dont Edit'!D132,RemainingOnBoard_RAW!B:B,0))," ")</f>
        <v>4270.9210000000003</v>
      </c>
      <c r="O132" s="201">
        <f>IFERROR(INDEX(RemainingOnBoard_RAW!AK:AK,MATCH('IMO _2020_Dont Edit'!D132,RemainingOnBoard_RAW!B:B,0))," ")</f>
        <v>0</v>
      </c>
      <c r="P132" s="201">
        <f>IFERROR(INDEX(RemainingOnBoard_RAW!AL:AL,MATCH('IMO _2020_Dont Edit'!D132,RemainingOnBoard_RAW!B:B,0))," ")</f>
        <v>0</v>
      </c>
      <c r="Q132" s="201">
        <f>IFERROR(INDEX(RemainingOnBoard_RAW!AM:AM,MATCH('IMO _2020_Dont Edit'!D132,RemainingOnBoard_RAW!B:B,0))," ")</f>
        <v>702.03100000000097</v>
      </c>
      <c r="S132" s="203">
        <v>0.45</v>
      </c>
      <c r="T132" s="203">
        <v>0.05</v>
      </c>
      <c r="U132" s="203">
        <v>0.17499999999999999</v>
      </c>
      <c r="V132" s="203">
        <v>0.32500000000000001</v>
      </c>
      <c r="X132" s="204">
        <f>INDEX(MR!T:T,MATCH('IMO _2020_Dont Edit'!E132,MR!C:C,0))</f>
        <v>4.2304181022645437</v>
      </c>
      <c r="Y132" s="204">
        <f>INDEX(MR!U:U,MATCH('IMO _2020_Dont Edit'!E132,MR!C:C,0))</f>
        <v>21.704508102264544</v>
      </c>
      <c r="Z132" s="204">
        <f>INDEX(MR!V:V,MATCH('IMO _2020_Dont Edit'!E132,MR!C:C,0))</f>
        <v>28.664329886662653</v>
      </c>
      <c r="AA132" s="204">
        <f>INDEX(MR!W:W,MATCH('IMO _2020_Dont Edit'!E132,MR!C:C,0))</f>
        <v>29.161341709951412</v>
      </c>
      <c r="AB132" s="204">
        <f t="shared" si="56"/>
        <v>17.482607337032444</v>
      </c>
      <c r="AC132" s="204">
        <f>IFERROR(INDEX('Monthly_Consumption _Trend'!R:R,MATCH('IMO _2020_Dont Edit'!D132,'Monthly_Consumption _Trend'!D:D,0))/30,"")</f>
        <v>14.103736666666666</v>
      </c>
      <c r="AD132" s="204">
        <f t="shared" si="34"/>
        <v>14.103736666666666</v>
      </c>
      <c r="AF132" s="205">
        <f t="shared" si="57"/>
        <v>0.85883012745749387</v>
      </c>
      <c r="AG132" s="205">
        <f t="shared" si="58"/>
        <v>0.14116987254250613</v>
      </c>
      <c r="AH132" s="205"/>
      <c r="AI132" s="205"/>
      <c r="AJ132" s="204">
        <f t="shared" si="35"/>
        <v>1297.5437733333333</v>
      </c>
      <c r="AK132" s="204">
        <f t="shared" si="36"/>
        <v>860.32793666666669</v>
      </c>
      <c r="AL132" s="204">
        <f t="shared" si="37"/>
        <v>437.21583666666663</v>
      </c>
      <c r="AM132" s="204">
        <f t="shared" si="38"/>
        <v>211.55605</v>
      </c>
      <c r="AN132" s="206">
        <v>4</v>
      </c>
      <c r="AO132" s="264" t="s">
        <v>759</v>
      </c>
      <c r="AP132" s="264">
        <v>2</v>
      </c>
      <c r="AQ132" s="264">
        <v>2</v>
      </c>
      <c r="AR132" s="269"/>
      <c r="AT132" s="204">
        <f t="shared" si="39"/>
        <v>437.21583666666663</v>
      </c>
      <c r="AU132" s="204">
        <f t="shared" si="40"/>
        <v>282.07473333333331</v>
      </c>
      <c r="AV132" s="204">
        <f t="shared" si="41"/>
        <v>211.55605</v>
      </c>
      <c r="AW132" s="207" t="s">
        <v>529</v>
      </c>
      <c r="AY132" s="207" t="str">
        <f t="shared" si="45"/>
        <v>Okay</v>
      </c>
      <c r="AZ132" s="207" t="str">
        <f t="shared" si="46"/>
        <v>High Stock</v>
      </c>
      <c r="BA132" s="207" t="str">
        <f t="shared" si="47"/>
        <v>High Stock</v>
      </c>
      <c r="BC132" s="191">
        <f t="shared" si="42"/>
        <v>0</v>
      </c>
      <c r="BD132" s="191">
        <f t="shared" si="43"/>
        <v>0.63526666666666642</v>
      </c>
      <c r="BE132" s="191">
        <f t="shared" si="44"/>
        <v>71.15394999999998</v>
      </c>
      <c r="BF132" s="140" t="str">
        <f>IF(ISTEXT('IMO 2020_Operator''s Comment'!BF132),'IMO 2020_Operator''s Comment'!BF132,"")</f>
        <v>No Comments</v>
      </c>
      <c r="BH132" s="245">
        <f>IF(ISNUMBER('IMO 2020_Operator''s Comment'!BH132),'IMO 2020_Operator''s Comment'!BH132,"")</f>
        <v>422</v>
      </c>
      <c r="BI132" s="245" t="str">
        <f>IF(ISTEXT('IMO 2020_Operator''s Comment'!BI132),'IMO 2020_Operator''s Comment'!BI132,"")</f>
        <v>No</v>
      </c>
      <c r="BJ132" s="245">
        <f>IF(ISNUMBER('IMO 2020_Operator''s Comment'!BJ132),'IMO 2020_Operator''s Comment'!BJ132,"")</f>
        <v>198</v>
      </c>
      <c r="BK132" s="245" t="str">
        <f>IF(ISTEXT('IMO 2020_Operator''s Comment'!BK132),'IMO 2020_Operator''s Comment'!BK132,"")</f>
        <v>No</v>
      </c>
      <c r="BL132" s="245">
        <f>IF(ISNUMBER('IMO 2020_Operator''s Comment'!BL132),'IMO 2020_Operator''s Comment'!BL132,"")</f>
        <v>422</v>
      </c>
      <c r="BM132" s="245" t="str">
        <f>IF(ISTEXT('IMO 2020_Operator''s Comment'!BM132),'IMO 2020_Operator''s Comment'!BM132,"")</f>
        <v>No</v>
      </c>
      <c r="BN132" s="245">
        <f>IF(ISNUMBER('IMO 2020_Operator''s Comment'!BN132),'IMO 2020_Operator''s Comment'!BN132,"")</f>
        <v>198</v>
      </c>
      <c r="BO132" s="245" t="str">
        <f>IF(ISTEXT('IMO 2020_Operator''s Comment'!BO132),'IMO 2020_Operator''s Comment'!BO132,"")</f>
        <v>No</v>
      </c>
      <c r="BP132" s="245" t="str">
        <f>IF(ISNUMBER('IMO 2020_Operator''s Comment'!BP132),'IMO 2020_Operator''s Comment'!BP132,"")</f>
        <v/>
      </c>
      <c r="BQ132" s="245" t="str">
        <f>IF(ISTEXT('IMO 2020_Operator''s Comment'!BQ132),'IMO 2020_Operator''s Comment'!BQ132,"")</f>
        <v/>
      </c>
      <c r="BR132" s="288"/>
      <c r="BS132" s="245" t="str">
        <f>IF(ISNUMBER('IMO 2020_Operator''s Comment'!BS132),'IMO 2020_Operator''s Comment'!BS132,"")</f>
        <v/>
      </c>
      <c r="BT132" s="245" t="str">
        <f>IF(ISTEXT('IMO 2020_Operator''s Comment'!BT132),'IMO 2020_Operator''s Comment'!BT132,"")</f>
        <v>No</v>
      </c>
      <c r="BU132" s="245" t="str">
        <f>IF(ISNUMBER('IMO 2020_Operator''s Comment'!BU132),'IMO 2020_Operator''s Comment'!BU132,"")</f>
        <v/>
      </c>
      <c r="BV132" s="245" t="str">
        <f>IF(ISTEXT('IMO 2020_Operator''s Comment'!BV132),'IMO 2020_Operator''s Comment'!BV132,"")</f>
        <v>No</v>
      </c>
      <c r="BX132" s="245" t="str">
        <f>IF(ISNUMBER('IMO 2020_Operator''s Comment'!BX132),'IMO 2020_Operator''s Comment'!BX132,"")</f>
        <v/>
      </c>
      <c r="BY132" s="245" t="str">
        <f>IF(ISTEXT('IMO 2020_Operator''s Comment'!BY132),'IMO 2020_Operator''s Comment'!BY132,"")</f>
        <v>No</v>
      </c>
      <c r="BZ132" s="245" t="str">
        <f>IF(ISNUMBER('IMO 2020_Operator''s Comment'!BZ132),'IMO 2020_Operator''s Comment'!BZ132,"")</f>
        <v/>
      </c>
      <c r="CA132" s="245" t="str">
        <f>IF(ISTEXT('IMO 2020_Operator''s Comment'!CA132),'IMO 2020_Operator''s Comment'!CA132,"")</f>
        <v>No</v>
      </c>
      <c r="CB132" s="245" t="str">
        <f>IF(ISNUMBER('IMO 2020_Operator''s Comment'!CB132),'IMO 2020_Operator''s Comment'!CB132,"")</f>
        <v/>
      </c>
      <c r="CC132" s="245" t="str">
        <f>IF(ISTEXT('IMO 2020_Operator''s Comment'!CC132),'IMO 2020_Operator''s Comment'!CC132,"")</f>
        <v/>
      </c>
    </row>
    <row r="133" spans="1:81" s="202" customFormat="1" ht="15.75" hidden="1" thickBot="1" x14ac:dyDescent="0.3">
      <c r="A133" s="248" t="str">
        <f>INDEX('[4]Handy -MR - LR2 Operators'!$H:$H,MATCH(E133,'[4]Handy -MR - LR2 Operators'!$B:$B,0))</f>
        <v>NSR</v>
      </c>
      <c r="B133" s="248" t="s">
        <v>429</v>
      </c>
      <c r="C133" s="137" t="s">
        <v>458</v>
      </c>
      <c r="D133" s="137">
        <v>9450789</v>
      </c>
      <c r="E133" s="140" t="s">
        <v>85</v>
      </c>
      <c r="F133" s="140"/>
      <c r="G133" s="238"/>
      <c r="H133" s="236">
        <v>43780.5625</v>
      </c>
      <c r="I133" s="186">
        <f>IFERROR(INDEX(RemainingOnBoard_RAW!V:V,MATCH('IMO _2020_Dont Edit'!D133,RemainingOnBoard_RAW!B:B,0))," ")</f>
        <v>292.45</v>
      </c>
      <c r="J133" s="201">
        <f>IFERROR(INDEX(RemainingOnBoard_RAW!W:W,MATCH('IMO _2020_Dont Edit'!D133,RemainingOnBoard_RAW!B:B,0)),"")</f>
        <v>0</v>
      </c>
      <c r="K133" s="201">
        <f>IFERROR(INDEX(RemainingOnBoard_RAW!X:X,MATCH('IMO _2020_Dont Edit'!D133,RemainingOnBoard_RAW!B:B,0)),"")</f>
        <v>0</v>
      </c>
      <c r="L133" s="201">
        <f>IFERROR(INDEX(RemainingOnBoard_RAW!Y:Y,MATCH('IMO _2020_Dont Edit'!D133,RemainingOnBoard_RAW!B:B,0)),"")</f>
        <v>203.3</v>
      </c>
      <c r="M133" s="201"/>
      <c r="N133" s="201">
        <f>IFERROR(INDEX(RemainingOnBoard_RAW!AJ:AJ,MATCH('IMO _2020_Dont Edit'!D133,RemainingOnBoard_RAW!B:B,0))," ")</f>
        <v>4337.808</v>
      </c>
      <c r="O133" s="201">
        <f>IFERROR(INDEX(RemainingOnBoard_RAW!AK:AK,MATCH('IMO _2020_Dont Edit'!D133,RemainingOnBoard_RAW!B:B,0))," ")</f>
        <v>0</v>
      </c>
      <c r="P133" s="201">
        <f>IFERROR(INDEX(RemainingOnBoard_RAW!AL:AL,MATCH('IMO _2020_Dont Edit'!D133,RemainingOnBoard_RAW!B:B,0))," ")</f>
        <v>0</v>
      </c>
      <c r="Q133" s="201">
        <f>IFERROR(INDEX(RemainingOnBoard_RAW!AM:AM,MATCH('IMO _2020_Dont Edit'!D133,RemainingOnBoard_RAW!B:B,0))," ")</f>
        <v>494.59</v>
      </c>
      <c r="S133" s="203">
        <v>0.45</v>
      </c>
      <c r="T133" s="203">
        <v>0.05</v>
      </c>
      <c r="U133" s="203">
        <v>0.17499999999999999</v>
      </c>
      <c r="V133" s="203">
        <v>0.32500000000000001</v>
      </c>
      <c r="X133" s="204">
        <f>INDEX(MR!T:T,MATCH('IMO _2020_Dont Edit'!E133,MR!C:C,0))</f>
        <v>3.7269023517682145</v>
      </c>
      <c r="Y133" s="204">
        <f>INDEX(MR!U:U,MATCH('IMO _2020_Dont Edit'!E133,MR!C:C,0))</f>
        <v>24.732102351768212</v>
      </c>
      <c r="Z133" s="204">
        <f>INDEX(MR!V:V,MATCH('IMO _2020_Dont Edit'!E133,MR!C:C,0))</f>
        <v>22.846959572987764</v>
      </c>
      <c r="AA133" s="204">
        <f>INDEX(MR!W:W,MATCH('IMO _2020_Dont Edit'!E133,MR!C:C,0))</f>
        <v>22.50715500059593</v>
      </c>
      <c r="AB133" s="204">
        <f t="shared" si="56"/>
        <v>14.226754476350642</v>
      </c>
      <c r="AC133" s="204">
        <f>IFERROR(INDEX('Monthly_Consumption _Trend'!R:R,MATCH('IMO _2020_Dont Edit'!D133,'Monthly_Consumption _Trend'!D:D,0))/30,"")</f>
        <v>20.188990476190479</v>
      </c>
      <c r="AD133" s="204">
        <f t="shared" si="34"/>
        <v>14.226754476350642</v>
      </c>
      <c r="AF133" s="205">
        <f t="shared" si="57"/>
        <v>0.89765122823078725</v>
      </c>
      <c r="AG133" s="205">
        <f t="shared" si="58"/>
        <v>0.10234877176921275</v>
      </c>
      <c r="AH133" s="205"/>
      <c r="AI133" s="205"/>
      <c r="AJ133" s="204">
        <f t="shared" si="35"/>
        <v>1308.861411824259</v>
      </c>
      <c r="AK133" s="204">
        <f t="shared" si="36"/>
        <v>867.83202305738916</v>
      </c>
      <c r="AL133" s="204">
        <f t="shared" si="37"/>
        <v>441.02938876686989</v>
      </c>
      <c r="AM133" s="204">
        <f t="shared" si="38"/>
        <v>213.40131714525964</v>
      </c>
      <c r="AN133" s="206">
        <v>4</v>
      </c>
      <c r="AO133" s="264" t="s">
        <v>696</v>
      </c>
      <c r="AP133" s="264">
        <v>1</v>
      </c>
      <c r="AQ133" s="264">
        <v>2</v>
      </c>
      <c r="AR133" s="269"/>
      <c r="AT133" s="204">
        <f t="shared" si="39"/>
        <v>441.02938876686989</v>
      </c>
      <c r="AU133" s="204">
        <f t="shared" si="40"/>
        <v>284.53508952701281</v>
      </c>
      <c r="AV133" s="204">
        <f t="shared" si="41"/>
        <v>213.40131714525964</v>
      </c>
      <c r="AW133" s="207" t="s">
        <v>529</v>
      </c>
      <c r="AY133" s="207" t="str">
        <f t="shared" si="45"/>
        <v>Okay</v>
      </c>
      <c r="AZ133" s="207" t="str">
        <f t="shared" si="46"/>
        <v>High Stock</v>
      </c>
      <c r="BA133" s="207" t="str">
        <f t="shared" si="47"/>
        <v>High Stock</v>
      </c>
      <c r="BC133" s="191">
        <f t="shared" si="42"/>
        <v>0</v>
      </c>
      <c r="BD133" s="191">
        <f t="shared" si="43"/>
        <v>7.9149104729871738</v>
      </c>
      <c r="BE133" s="191">
        <f t="shared" si="44"/>
        <v>79.048682854740349</v>
      </c>
      <c r="BF133" s="140" t="str">
        <f>IF(ISTEXT('IMO 2020_Operator''s Comment'!BF133),'IMO 2020_Operator''s Comment'!BF133,"")</f>
        <v>Vessel's one tank ready for VLSFO, plan to use HSFO till mid Dec'19</v>
      </c>
      <c r="BH133" s="245">
        <f>IF(ISNUMBER('IMO 2020_Operator''s Comment'!BH133),'IMO 2020_Operator''s Comment'!BH133,"")</f>
        <v>435</v>
      </c>
      <c r="BI133" s="245" t="str">
        <f>IF(ISTEXT('IMO 2020_Operator''s Comment'!BI133),'IMO 2020_Operator''s Comment'!BI133,"")</f>
        <v>No</v>
      </c>
      <c r="BJ133" s="245">
        <f>IF(ISNUMBER('IMO 2020_Operator''s Comment'!BJ133),'IMO 2020_Operator''s Comment'!BJ133,"")</f>
        <v>395</v>
      </c>
      <c r="BK133" s="245" t="str">
        <f>IF(ISTEXT('IMO 2020_Operator''s Comment'!BK133),'IMO 2020_Operator''s Comment'!BK133,"")</f>
        <v>No</v>
      </c>
      <c r="BL133" s="245">
        <f>IF(ISNUMBER('IMO 2020_Operator''s Comment'!BL133),'IMO 2020_Operator''s Comment'!BL133,"")</f>
        <v>435</v>
      </c>
      <c r="BM133" s="245" t="str">
        <f>IF(ISTEXT('IMO 2020_Operator''s Comment'!BM133),'IMO 2020_Operator''s Comment'!BM133,"")</f>
        <v>No</v>
      </c>
      <c r="BN133" s="245">
        <f>IF(ISNUMBER('IMO 2020_Operator''s Comment'!BN133),'IMO 2020_Operator''s Comment'!BN133,"")</f>
        <v>395</v>
      </c>
      <c r="BO133" s="245" t="str">
        <f>IF(ISTEXT('IMO 2020_Operator''s Comment'!BO133),'IMO 2020_Operator''s Comment'!BO133,"")</f>
        <v>No</v>
      </c>
      <c r="BP133" s="245" t="str">
        <f>IF(ISNUMBER('IMO 2020_Operator''s Comment'!BP133),'IMO 2020_Operator''s Comment'!BP133,"")</f>
        <v/>
      </c>
      <c r="BQ133" s="245" t="str">
        <f>IF(ISTEXT('IMO 2020_Operator''s Comment'!BQ133),'IMO 2020_Operator''s Comment'!BQ133,"")</f>
        <v/>
      </c>
      <c r="BR133" s="288"/>
      <c r="BS133" s="245" t="str">
        <f>IF(ISNUMBER('IMO 2020_Operator''s Comment'!BS133),'IMO 2020_Operator''s Comment'!BS133,"")</f>
        <v/>
      </c>
      <c r="BT133" s="245" t="str">
        <f>IF(ISTEXT('IMO 2020_Operator''s Comment'!BT133),'IMO 2020_Operator''s Comment'!BT133,"")</f>
        <v>No</v>
      </c>
      <c r="BU133" s="245" t="str">
        <f>IF(ISNUMBER('IMO 2020_Operator''s Comment'!BU133),'IMO 2020_Operator''s Comment'!BU133,"")</f>
        <v/>
      </c>
      <c r="BV133" s="245" t="str">
        <f>IF(ISTEXT('IMO 2020_Operator''s Comment'!BV133),'IMO 2020_Operator''s Comment'!BV133,"")</f>
        <v/>
      </c>
      <c r="BX133" s="245" t="str">
        <f>IF(ISNUMBER('IMO 2020_Operator''s Comment'!BX133),'IMO 2020_Operator''s Comment'!BX133,"")</f>
        <v/>
      </c>
      <c r="BY133" s="245" t="str">
        <f>IF(ISTEXT('IMO 2020_Operator''s Comment'!BY133),'IMO 2020_Operator''s Comment'!BY133,"")</f>
        <v>No</v>
      </c>
      <c r="BZ133" s="245" t="str">
        <f>IF(ISNUMBER('IMO 2020_Operator''s Comment'!BZ133),'IMO 2020_Operator''s Comment'!BZ133,"")</f>
        <v/>
      </c>
      <c r="CA133" s="245" t="str">
        <f>IF(ISTEXT('IMO 2020_Operator''s Comment'!CA133),'IMO 2020_Operator''s Comment'!CA133,"")</f>
        <v>No</v>
      </c>
      <c r="CB133" s="245" t="str">
        <f>IF(ISNUMBER('IMO 2020_Operator''s Comment'!CB133),'IMO 2020_Operator''s Comment'!CB133,"")</f>
        <v/>
      </c>
      <c r="CC133" s="245" t="str">
        <f>IF(ISTEXT('IMO 2020_Operator''s Comment'!CC133),'IMO 2020_Operator''s Comment'!CC133,"")</f>
        <v/>
      </c>
    </row>
    <row r="134" spans="1:81" s="202" customFormat="1" ht="15.75" hidden="1" thickBot="1" x14ac:dyDescent="0.3">
      <c r="A134" s="248" t="str">
        <f>INDEX('[4]Handy -MR - LR2 Operators'!$H:$H,MATCH(E134,'[4]Handy -MR - LR2 Operators'!$B:$B,0))</f>
        <v>MGA</v>
      </c>
      <c r="B134" s="248" t="s">
        <v>429</v>
      </c>
      <c r="C134" s="137" t="s">
        <v>458</v>
      </c>
      <c r="D134" s="137">
        <v>9385831</v>
      </c>
      <c r="E134" s="140" t="s">
        <v>75</v>
      </c>
      <c r="F134" s="140"/>
      <c r="G134" s="238"/>
      <c r="H134" s="236">
        <v>43779.666666666664</v>
      </c>
      <c r="I134" s="186">
        <f>IFERROR(INDEX(RemainingOnBoard_RAW!V:V,MATCH('IMO _2020_Dont Edit'!D134,RemainingOnBoard_RAW!B:B,0))," ")</f>
        <v>407.8</v>
      </c>
      <c r="J134" s="201">
        <f>IFERROR(INDEX(RemainingOnBoard_RAW!W:W,MATCH('IMO _2020_Dont Edit'!D134,RemainingOnBoard_RAW!B:B,0)),"")</f>
        <v>0</v>
      </c>
      <c r="K134" s="201">
        <f>IFERROR(INDEX(RemainingOnBoard_RAW!X:X,MATCH('IMO _2020_Dont Edit'!D134,RemainingOnBoard_RAW!B:B,0)),"")</f>
        <v>0</v>
      </c>
      <c r="L134" s="201">
        <f>IFERROR(INDEX(RemainingOnBoard_RAW!Y:Y,MATCH('IMO _2020_Dont Edit'!D134,RemainingOnBoard_RAW!B:B,0)),"")</f>
        <v>57.9</v>
      </c>
      <c r="M134" s="201"/>
      <c r="N134" s="201">
        <f>IFERROR(INDEX(RemainingOnBoard_RAW!AJ:AJ,MATCH('IMO _2020_Dont Edit'!D134,RemainingOnBoard_RAW!B:B,0))," ")</f>
        <v>4002.29</v>
      </c>
      <c r="O134" s="201">
        <f>IFERROR(INDEX(RemainingOnBoard_RAW!AK:AK,MATCH('IMO _2020_Dont Edit'!D134,RemainingOnBoard_RAW!B:B,0))," ")</f>
        <v>0</v>
      </c>
      <c r="P134" s="201">
        <f>IFERROR(INDEX(RemainingOnBoard_RAW!AL:AL,MATCH('IMO _2020_Dont Edit'!D134,RemainingOnBoard_RAW!B:B,0))," ")</f>
        <v>0</v>
      </c>
      <c r="Q134" s="201">
        <f>IFERROR(INDEX(RemainingOnBoard_RAW!AM:AM,MATCH('IMO _2020_Dont Edit'!D134,RemainingOnBoard_RAW!B:B,0))," ")</f>
        <v>695.45500000000004</v>
      </c>
      <c r="S134" s="203">
        <v>0.45</v>
      </c>
      <c r="T134" s="203">
        <v>0.05</v>
      </c>
      <c r="U134" s="203">
        <v>0.17499999999999999</v>
      </c>
      <c r="V134" s="203">
        <v>0.32500000000000001</v>
      </c>
      <c r="X134" s="204">
        <f>INDEX(MR!T:T,MATCH('IMO _2020_Dont Edit'!E134,MR!C:C,0))</f>
        <v>4.3574767263739416</v>
      </c>
      <c r="Y134" s="204">
        <f>INDEX(MR!U:U,MATCH('IMO _2020_Dont Edit'!E134,MR!C:C,0))</f>
        <v>25.353876726373944</v>
      </c>
      <c r="Z134" s="204">
        <f>INDEX(MR!V:V,MATCH('IMO _2020_Dont Edit'!E134,MR!C:C,0))</f>
        <v>27.010250136284235</v>
      </c>
      <c r="AA134" s="204">
        <f>INDEX(MR!W:W,MATCH('IMO _2020_Dont Edit'!E134,MR!C:C,0))</f>
        <v>27.023275642354637</v>
      </c>
      <c r="AB134" s="204">
        <f t="shared" ref="AB134:AB181" si="59">IFERROR(SUMPRODUCT(S134:V134,X134:AA134),"")</f>
        <v>16.737916720801969</v>
      </c>
      <c r="AC134" s="204">
        <f>IFERROR(INDEX('Monthly_Consumption _Trend'!R:R,MATCH('IMO _2020_Dont Edit'!D134,'Monthly_Consumption _Trend'!D:D,0))/30,"")</f>
        <v>12.654633333333333</v>
      </c>
      <c r="AD134" s="204">
        <f t="shared" si="34"/>
        <v>12.654633333333333</v>
      </c>
      <c r="AF134" s="205">
        <f t="shared" ref="AF134:AF181" si="60">IFERROR(N134/SUM(N134:Q134), "")</f>
        <v>0.85195982327691266</v>
      </c>
      <c r="AG134" s="205">
        <f t="shared" ref="AG134:AG181" si="61">IFERROR(1-AF134,"")</f>
        <v>0.14804017672308734</v>
      </c>
      <c r="AH134" s="205"/>
      <c r="AI134" s="205"/>
      <c r="AJ134" s="204">
        <f t="shared" si="35"/>
        <v>1164.2262666666666</v>
      </c>
      <c r="AK134" s="204">
        <f t="shared" si="36"/>
        <v>771.93263333333334</v>
      </c>
      <c r="AL134" s="204">
        <f t="shared" si="37"/>
        <v>392.29363333333333</v>
      </c>
      <c r="AM134" s="204">
        <f t="shared" si="38"/>
        <v>189.81950000000001</v>
      </c>
      <c r="AN134" s="206">
        <v>4</v>
      </c>
      <c r="AO134" s="264" t="s">
        <v>695</v>
      </c>
      <c r="AP134" s="264">
        <v>1</v>
      </c>
      <c r="AQ134" s="264">
        <v>1</v>
      </c>
      <c r="AR134" s="269"/>
      <c r="AT134" s="204">
        <f t="shared" si="39"/>
        <v>392.29363333333333</v>
      </c>
      <c r="AU134" s="204">
        <f t="shared" si="40"/>
        <v>253.09266666666667</v>
      </c>
      <c r="AV134" s="204">
        <f t="shared" si="41"/>
        <v>189.81950000000001</v>
      </c>
      <c r="AW134" s="207" t="s">
        <v>529</v>
      </c>
      <c r="AY134" s="207" t="str">
        <f t="shared" si="45"/>
        <v>High Stock</v>
      </c>
      <c r="AZ134" s="207" t="str">
        <f t="shared" si="46"/>
        <v>High Stock</v>
      </c>
      <c r="BA134" s="207" t="str">
        <f t="shared" si="47"/>
        <v>High Stock</v>
      </c>
      <c r="BC134" s="191">
        <f t="shared" si="42"/>
        <v>15.506366666666679</v>
      </c>
      <c r="BD134" s="191">
        <f t="shared" si="43"/>
        <v>154.70733333333334</v>
      </c>
      <c r="BE134" s="191">
        <f t="shared" si="44"/>
        <v>217.98050000000001</v>
      </c>
      <c r="BF134" s="140" t="str">
        <f>IF(ISTEXT('IMO 2020_Operator''s Comment'!BF134),'IMO 2020_Operator''s Comment'!BF134,"")</f>
        <v/>
      </c>
      <c r="BH134" s="245">
        <f>IF(ISNUMBER('IMO 2020_Operator''s Comment'!BH134),'IMO 2020_Operator''s Comment'!BH134,"")</f>
        <v>442</v>
      </c>
      <c r="BI134" s="245" t="str">
        <f>IF(ISTEXT('IMO 2020_Operator''s Comment'!BI134),'IMO 2020_Operator''s Comment'!BI134,"")</f>
        <v>No</v>
      </c>
      <c r="BJ134" s="245">
        <f>IF(ISNUMBER('IMO 2020_Operator''s Comment'!BJ134),'IMO 2020_Operator''s Comment'!BJ134,"")</f>
        <v>395</v>
      </c>
      <c r="BK134" s="245" t="str">
        <f>IF(ISTEXT('IMO 2020_Operator''s Comment'!BK134),'IMO 2020_Operator''s Comment'!BK134,"")</f>
        <v>No</v>
      </c>
      <c r="BL134" s="245">
        <f>IF(ISNUMBER('IMO 2020_Operator''s Comment'!BL134),'IMO 2020_Operator''s Comment'!BL134,"")</f>
        <v>442</v>
      </c>
      <c r="BM134" s="245" t="str">
        <f>IF(ISTEXT('IMO 2020_Operator''s Comment'!BM134),'IMO 2020_Operator''s Comment'!BM134,"")</f>
        <v>No</v>
      </c>
      <c r="BN134" s="245">
        <f>IF(ISNUMBER('IMO 2020_Operator''s Comment'!BN134),'IMO 2020_Operator''s Comment'!BN134,"")</f>
        <v>395</v>
      </c>
      <c r="BO134" s="245" t="str">
        <f>IF(ISTEXT('IMO 2020_Operator''s Comment'!BO134),'IMO 2020_Operator''s Comment'!BO134,"")</f>
        <v>No</v>
      </c>
      <c r="BP134" s="245" t="str">
        <f>IF(ISNUMBER('IMO 2020_Operator''s Comment'!BP134),'IMO 2020_Operator''s Comment'!BP134,"")</f>
        <v/>
      </c>
      <c r="BQ134" s="245" t="str">
        <f>IF(ISTEXT('IMO 2020_Operator''s Comment'!BQ134),'IMO 2020_Operator''s Comment'!BQ134,"")</f>
        <v/>
      </c>
      <c r="BR134" s="288"/>
      <c r="BS134" s="245" t="str">
        <f>IF(ISNUMBER('IMO 2020_Operator''s Comment'!BS134),'IMO 2020_Operator''s Comment'!BS134,"")</f>
        <v/>
      </c>
      <c r="BT134" s="245" t="str">
        <f>IF(ISTEXT('IMO 2020_Operator''s Comment'!BT134),'IMO 2020_Operator''s Comment'!BT134,"")</f>
        <v>No</v>
      </c>
      <c r="BU134" s="245" t="str">
        <f>IF(ISNUMBER('IMO 2020_Operator''s Comment'!BU134),'IMO 2020_Operator''s Comment'!BU134,"")</f>
        <v/>
      </c>
      <c r="BV134" s="245" t="str">
        <f>IF(ISTEXT('IMO 2020_Operator''s Comment'!BV134),'IMO 2020_Operator''s Comment'!BV134,"")</f>
        <v/>
      </c>
      <c r="BX134" s="245" t="str">
        <f>IF(ISNUMBER('IMO 2020_Operator''s Comment'!BX134),'IMO 2020_Operator''s Comment'!BX134,"")</f>
        <v/>
      </c>
      <c r="BY134" s="245" t="str">
        <f>IF(ISTEXT('IMO 2020_Operator''s Comment'!BY134),'IMO 2020_Operator''s Comment'!BY134,"")</f>
        <v>No</v>
      </c>
      <c r="BZ134" s="245" t="str">
        <f>IF(ISNUMBER('IMO 2020_Operator''s Comment'!BZ134),'IMO 2020_Operator''s Comment'!BZ134,"")</f>
        <v/>
      </c>
      <c r="CA134" s="245" t="str">
        <f>IF(ISTEXT('IMO 2020_Operator''s Comment'!CA134),'IMO 2020_Operator''s Comment'!CA134,"")</f>
        <v/>
      </c>
      <c r="CB134" s="245" t="str">
        <f>IF(ISNUMBER('IMO 2020_Operator''s Comment'!CB134),'IMO 2020_Operator''s Comment'!CB134,"")</f>
        <v/>
      </c>
      <c r="CC134" s="245" t="str">
        <f>IF(ISTEXT('IMO 2020_Operator''s Comment'!CC134),'IMO 2020_Operator''s Comment'!CC134,"")</f>
        <v/>
      </c>
    </row>
    <row r="135" spans="1:81" s="202" customFormat="1" ht="15.75" hidden="1" thickBot="1" x14ac:dyDescent="0.3">
      <c r="A135" s="248" t="str">
        <f>INDEX('[4]Handy -MR - LR2 Operators'!$H:$H,MATCH(E135,'[4]Handy -MR - LR2 Operators'!$B:$B,0))</f>
        <v>VBU</v>
      </c>
      <c r="B135" s="248" t="s">
        <v>429</v>
      </c>
      <c r="C135" s="137" t="s">
        <v>458</v>
      </c>
      <c r="D135" s="137">
        <v>9403322</v>
      </c>
      <c r="E135" s="140" t="s">
        <v>93</v>
      </c>
      <c r="F135" s="140"/>
      <c r="G135" s="238"/>
      <c r="H135" s="236">
        <v>43779.708333333336</v>
      </c>
      <c r="I135" s="186">
        <f>IFERROR(INDEX(RemainingOnBoard_RAW!V:V,MATCH('IMO _2020_Dont Edit'!D135,RemainingOnBoard_RAW!B:B,0))," ")</f>
        <v>172.7</v>
      </c>
      <c r="J135" s="201">
        <f>IFERROR(INDEX(RemainingOnBoard_RAW!W:W,MATCH('IMO _2020_Dont Edit'!D135,RemainingOnBoard_RAW!B:B,0)),"")</f>
        <v>0</v>
      </c>
      <c r="K135" s="201">
        <f>IFERROR(INDEX(RemainingOnBoard_RAW!X:X,MATCH('IMO _2020_Dont Edit'!D135,RemainingOnBoard_RAW!B:B,0)),"")</f>
        <v>0</v>
      </c>
      <c r="L135" s="201">
        <f>IFERROR(INDEX(RemainingOnBoard_RAW!Y:Y,MATCH('IMO _2020_Dont Edit'!D135,RemainingOnBoard_RAW!B:B,0)),"")</f>
        <v>137.25</v>
      </c>
      <c r="M135" s="201"/>
      <c r="N135" s="201">
        <f>IFERROR(INDEX(RemainingOnBoard_RAW!AJ:AJ,MATCH('IMO _2020_Dont Edit'!D135,RemainingOnBoard_RAW!B:B,0))," ")</f>
        <v>3651.42</v>
      </c>
      <c r="O135" s="201">
        <f>IFERROR(INDEX(RemainingOnBoard_RAW!AK:AK,MATCH('IMO _2020_Dont Edit'!D135,RemainingOnBoard_RAW!B:B,0))," ")</f>
        <v>0</v>
      </c>
      <c r="P135" s="201">
        <f>IFERROR(INDEX(RemainingOnBoard_RAW!AL:AL,MATCH('IMO _2020_Dont Edit'!D135,RemainingOnBoard_RAW!B:B,0))," ")</f>
        <v>0</v>
      </c>
      <c r="Q135" s="201">
        <f>IFERROR(INDEX(RemainingOnBoard_RAW!AM:AM,MATCH('IMO _2020_Dont Edit'!D135,RemainingOnBoard_RAW!B:B,0))," ")</f>
        <v>557.67999999999995</v>
      </c>
      <c r="S135" s="203">
        <v>0.45</v>
      </c>
      <c r="T135" s="203">
        <v>0.05</v>
      </c>
      <c r="U135" s="203">
        <v>0.17499999999999999</v>
      </c>
      <c r="V135" s="203">
        <v>0.32500000000000001</v>
      </c>
      <c r="X135" s="204">
        <f>INDEX(MR!T:T,MATCH('IMO _2020_Dont Edit'!E135,MR!C:C,0))</f>
        <v>3.6823079078933256</v>
      </c>
      <c r="Y135" s="204">
        <f>INDEX(MR!U:U,MATCH('IMO _2020_Dont Edit'!E135,MR!C:C,0))</f>
        <v>23.917793993659831</v>
      </c>
      <c r="Z135" s="204">
        <f>INDEX(MR!V:V,MATCH('IMO _2020_Dont Edit'!E135,MR!C:C,0))</f>
        <v>25.297213809504871</v>
      </c>
      <c r="AA135" s="204">
        <f>INDEX(MR!W:W,MATCH('IMO _2020_Dont Edit'!E135,MR!C:C,0))</f>
        <v>24.899679658617469</v>
      </c>
      <c r="AB135" s="204">
        <f t="shared" si="59"/>
        <v>15.37233656394902</v>
      </c>
      <c r="AC135" s="204">
        <f>IFERROR(INDEX('Monthly_Consumption _Trend'!R:R,MATCH('IMO _2020_Dont Edit'!D135,'Monthly_Consumption _Trend'!D:D,0))/30,"")</f>
        <v>12.567666666666666</v>
      </c>
      <c r="AD135" s="204">
        <f t="shared" si="34"/>
        <v>12.567666666666666</v>
      </c>
      <c r="AF135" s="205">
        <f t="shared" si="60"/>
        <v>0.86750611769736996</v>
      </c>
      <c r="AG135" s="205">
        <f t="shared" si="61"/>
        <v>0.13249388230263004</v>
      </c>
      <c r="AH135" s="205"/>
      <c r="AI135" s="205"/>
      <c r="AJ135" s="204">
        <f t="shared" si="35"/>
        <v>1156.2253333333333</v>
      </c>
      <c r="AK135" s="204">
        <f t="shared" si="36"/>
        <v>766.62766666666664</v>
      </c>
      <c r="AL135" s="204">
        <f t="shared" si="37"/>
        <v>389.59766666666667</v>
      </c>
      <c r="AM135" s="204">
        <f t="shared" si="38"/>
        <v>188.51499999999999</v>
      </c>
      <c r="AN135" s="206">
        <v>2</v>
      </c>
      <c r="AO135" s="264" t="s">
        <v>710</v>
      </c>
      <c r="AP135" s="264">
        <v>1</v>
      </c>
      <c r="AQ135" s="264">
        <v>1</v>
      </c>
      <c r="AR135" s="269">
        <v>0.95</v>
      </c>
      <c r="AT135" s="204">
        <f t="shared" si="39"/>
        <v>389.59766666666667</v>
      </c>
      <c r="AU135" s="204">
        <f t="shared" si="40"/>
        <v>251.35333333333332</v>
      </c>
      <c r="AV135" s="204">
        <f t="shared" si="41"/>
        <v>188.51499999999999</v>
      </c>
      <c r="AW135" s="207" t="s">
        <v>529</v>
      </c>
      <c r="AY135" s="207" t="str">
        <f t="shared" si="45"/>
        <v>Okay</v>
      </c>
      <c r="AZ135" s="207" t="str">
        <f t="shared" si="46"/>
        <v>Okay</v>
      </c>
      <c r="BA135" s="207" t="str">
        <f t="shared" si="47"/>
        <v>Okay</v>
      </c>
      <c r="BC135" s="191">
        <f t="shared" si="42"/>
        <v>0</v>
      </c>
      <c r="BD135" s="191">
        <f t="shared" si="43"/>
        <v>0</v>
      </c>
      <c r="BE135" s="191">
        <f t="shared" si="44"/>
        <v>0</v>
      </c>
      <c r="BF135" s="140" t="str">
        <f>IF(ISTEXT('IMO 2020_Operator''s Comment'!BF135),'IMO 2020_Operator''s Comment'!BF135,"")</f>
        <v>On a TA voyage. 2 storage tk.Not cleaned yet</v>
      </c>
      <c r="BH135" s="245">
        <f>IF(ISNUMBER('IMO 2020_Operator''s Comment'!BH135),'IMO 2020_Operator''s Comment'!BH135,"")</f>
        <v>877</v>
      </c>
      <c r="BI135" s="245" t="str">
        <f>IF(ISTEXT('IMO 2020_Operator''s Comment'!BI135),'IMO 2020_Operator''s Comment'!BI135,"")</f>
        <v>No</v>
      </c>
      <c r="BJ135" s="245">
        <f>IF(ISNUMBER('IMO 2020_Operator''s Comment'!BJ135),'IMO 2020_Operator''s Comment'!BJ135,"")</f>
        <v>465</v>
      </c>
      <c r="BK135" s="245" t="str">
        <f>IF(ISTEXT('IMO 2020_Operator''s Comment'!BK135),'IMO 2020_Operator''s Comment'!BK135,"")</f>
        <v>No</v>
      </c>
      <c r="BL135" s="245" t="str">
        <f>IF(ISNUMBER('IMO 2020_Operator''s Comment'!BL135),'IMO 2020_Operator''s Comment'!BL135,"")</f>
        <v/>
      </c>
      <c r="BM135" s="245" t="str">
        <f>IF(ISTEXT('IMO 2020_Operator''s Comment'!BM135),'IMO 2020_Operator''s Comment'!BM135,"")</f>
        <v/>
      </c>
      <c r="BN135" s="245" t="str">
        <f>IF(ISNUMBER('IMO 2020_Operator''s Comment'!BN135),'IMO 2020_Operator''s Comment'!BN135,"")</f>
        <v/>
      </c>
      <c r="BO135" s="245" t="str">
        <f>IF(ISTEXT('IMO 2020_Operator''s Comment'!BO135),'IMO 2020_Operator''s Comment'!BO135,"")</f>
        <v/>
      </c>
      <c r="BP135" s="245" t="str">
        <f>IF(ISNUMBER('IMO 2020_Operator''s Comment'!BP135),'IMO 2020_Operator''s Comment'!BP135,"")</f>
        <v/>
      </c>
      <c r="BQ135" s="245" t="str">
        <f>IF(ISTEXT('IMO 2020_Operator''s Comment'!BQ135),'IMO 2020_Operator''s Comment'!BQ135,"")</f>
        <v/>
      </c>
      <c r="BR135" s="288"/>
      <c r="BS135" s="245" t="str">
        <f>IF(ISNUMBER('IMO 2020_Operator''s Comment'!BS135),'IMO 2020_Operator''s Comment'!BS135,"")</f>
        <v/>
      </c>
      <c r="BT135" s="245" t="str">
        <f>IF(ISTEXT('IMO 2020_Operator''s Comment'!BT135),'IMO 2020_Operator''s Comment'!BT135,"")</f>
        <v>No</v>
      </c>
      <c r="BU135" s="245" t="str">
        <f>IF(ISNUMBER('IMO 2020_Operator''s Comment'!BU135),'IMO 2020_Operator''s Comment'!BU135,"")</f>
        <v/>
      </c>
      <c r="BV135" s="245" t="str">
        <f>IF(ISTEXT('IMO 2020_Operator''s Comment'!BV135),'IMO 2020_Operator''s Comment'!BV135,"")</f>
        <v/>
      </c>
      <c r="BX135" s="245" t="str">
        <f>IF(ISNUMBER('IMO 2020_Operator''s Comment'!BX135),'IMO 2020_Operator''s Comment'!BX135,"")</f>
        <v/>
      </c>
      <c r="BY135" s="245" t="str">
        <f>IF(ISTEXT('IMO 2020_Operator''s Comment'!BY135),'IMO 2020_Operator''s Comment'!BY135,"")</f>
        <v>No</v>
      </c>
      <c r="BZ135" s="245" t="str">
        <f>IF(ISNUMBER('IMO 2020_Operator''s Comment'!BZ135),'IMO 2020_Operator''s Comment'!BZ135,"")</f>
        <v/>
      </c>
      <c r="CA135" s="245" t="str">
        <f>IF(ISTEXT('IMO 2020_Operator''s Comment'!CA135),'IMO 2020_Operator''s Comment'!CA135,"")</f>
        <v/>
      </c>
      <c r="CB135" s="245" t="str">
        <f>IF(ISNUMBER('IMO 2020_Operator''s Comment'!CB135),'IMO 2020_Operator''s Comment'!CB135,"")</f>
        <v/>
      </c>
      <c r="CC135" s="245" t="str">
        <f>IF(ISTEXT('IMO 2020_Operator''s Comment'!CC135),'IMO 2020_Operator''s Comment'!CC135,"")</f>
        <v/>
      </c>
    </row>
    <row r="136" spans="1:81" s="202" customFormat="1" ht="15.75" hidden="1" thickBot="1" x14ac:dyDescent="0.3">
      <c r="A136" s="248" t="str">
        <f>INDEX('[4]Handy -MR - LR2 Operators'!$H:$H,MATCH(E136,'[4]Handy -MR - LR2 Operators'!$B:$B,0))</f>
        <v>GGA</v>
      </c>
      <c r="B136" s="248" t="s">
        <v>429</v>
      </c>
      <c r="C136" s="137" t="s">
        <v>459</v>
      </c>
      <c r="D136" s="137">
        <v>9367736</v>
      </c>
      <c r="E136" s="140" t="s">
        <v>153</v>
      </c>
      <c r="F136" s="140"/>
      <c r="G136" s="238"/>
      <c r="H136" s="236">
        <v>43780.5</v>
      </c>
      <c r="I136" s="186">
        <f>IFERROR(INDEX(RemainingOnBoard_RAW!V:V,MATCH('IMO _2020_Dont Edit'!D136,RemainingOnBoard_RAW!B:B,0))," ")</f>
        <v>402.7</v>
      </c>
      <c r="J136" s="201">
        <f>IFERROR(INDEX(RemainingOnBoard_RAW!W:W,MATCH('IMO _2020_Dont Edit'!D136,RemainingOnBoard_RAW!B:B,0)),"")</f>
        <v>0</v>
      </c>
      <c r="K136" s="201">
        <f>IFERROR(INDEX(RemainingOnBoard_RAW!X:X,MATCH('IMO _2020_Dont Edit'!D136,RemainingOnBoard_RAW!B:B,0)),"")</f>
        <v>0</v>
      </c>
      <c r="L136" s="201">
        <f>IFERROR(INDEX(RemainingOnBoard_RAW!Y:Y,MATCH('IMO _2020_Dont Edit'!D136,RemainingOnBoard_RAW!B:B,0)),"")</f>
        <v>218.4</v>
      </c>
      <c r="M136" s="201"/>
      <c r="N136" s="201">
        <f>IFERROR(INDEX(RemainingOnBoard_RAW!AJ:AJ,MATCH('IMO _2020_Dont Edit'!D136,RemainingOnBoard_RAW!B:B,0))," ")</f>
        <v>3553.9</v>
      </c>
      <c r="O136" s="201">
        <f>IFERROR(INDEX(RemainingOnBoard_RAW!AK:AK,MATCH('IMO _2020_Dont Edit'!D136,RemainingOnBoard_RAW!B:B,0))," ")</f>
        <v>0</v>
      </c>
      <c r="P136" s="201">
        <f>IFERROR(INDEX(RemainingOnBoard_RAW!AL:AL,MATCH('IMO _2020_Dont Edit'!D136,RemainingOnBoard_RAW!B:B,0))," ")</f>
        <v>0</v>
      </c>
      <c r="Q136" s="201">
        <f>IFERROR(INDEX(RemainingOnBoard_RAW!AM:AM,MATCH('IMO _2020_Dont Edit'!D136,RemainingOnBoard_RAW!B:B,0))," ")</f>
        <v>588.20000000000005</v>
      </c>
      <c r="S136" s="203">
        <v>0.45</v>
      </c>
      <c r="T136" s="203">
        <v>0.05</v>
      </c>
      <c r="U136" s="203">
        <v>0.17499999999999999</v>
      </c>
      <c r="V136" s="203">
        <v>0.32500000000000001</v>
      </c>
      <c r="X136" s="204">
        <f>INDEX(MR!T:T,MATCH('IMO _2020_Dont Edit'!E136,MR!C:C,0))</f>
        <v>4.2549200432708796</v>
      </c>
      <c r="Y136" s="204">
        <f>INDEX(MR!U:U,MATCH('IMO _2020_Dont Edit'!E136,MR!C:C,0))</f>
        <v>25.240920043270879</v>
      </c>
      <c r="Z136" s="204">
        <f>INDEX(MR!V:V,MATCH('IMO _2020_Dont Edit'!E136,MR!C:C,0))</f>
        <v>21.692842676163949</v>
      </c>
      <c r="AA136" s="204">
        <f>INDEX(MR!W:W,MATCH('IMO _2020_Dont Edit'!E136,MR!C:C,0))</f>
        <v>22.086322889851459</v>
      </c>
      <c r="AB136" s="204">
        <f t="shared" si="59"/>
        <v>14.151062429165854</v>
      </c>
      <c r="AC136" s="204">
        <f>IFERROR(INDEX('Monthly_Consumption _Trend'!R:R,MATCH('IMO _2020_Dont Edit'!D136,'Monthly_Consumption _Trend'!D:D,0))/30,"")</f>
        <v>11.506333333333334</v>
      </c>
      <c r="AD136" s="204">
        <f t="shared" si="34"/>
        <v>11.506333333333334</v>
      </c>
      <c r="AF136" s="205">
        <f t="shared" si="60"/>
        <v>0.85799473696917017</v>
      </c>
      <c r="AG136" s="205">
        <f t="shared" si="61"/>
        <v>0.14200526303082983</v>
      </c>
      <c r="AH136" s="205"/>
      <c r="AI136" s="205"/>
      <c r="AJ136" s="204">
        <f t="shared" si="35"/>
        <v>1058.5826666666667</v>
      </c>
      <c r="AK136" s="204">
        <f t="shared" si="36"/>
        <v>701.88633333333337</v>
      </c>
      <c r="AL136" s="204">
        <f t="shared" si="37"/>
        <v>356.69633333333337</v>
      </c>
      <c r="AM136" s="204">
        <f t="shared" si="38"/>
        <v>172.595</v>
      </c>
      <c r="AN136" s="206">
        <v>3</v>
      </c>
      <c r="AO136" s="264" t="s">
        <v>708</v>
      </c>
      <c r="AP136" s="264">
        <v>1</v>
      </c>
      <c r="AQ136" s="264">
        <v>1</v>
      </c>
      <c r="AR136" s="269"/>
      <c r="AT136" s="204">
        <f t="shared" si="39"/>
        <v>356.69633333333337</v>
      </c>
      <c r="AU136" s="204">
        <f t="shared" si="40"/>
        <v>230.12666666666667</v>
      </c>
      <c r="AV136" s="204">
        <f t="shared" si="41"/>
        <v>172.595</v>
      </c>
      <c r="AW136" s="207" t="s">
        <v>529</v>
      </c>
      <c r="AY136" s="207" t="str">
        <f t="shared" si="45"/>
        <v>High Stock</v>
      </c>
      <c r="AZ136" s="207" t="str">
        <f t="shared" si="46"/>
        <v>High Stock</v>
      </c>
      <c r="BA136" s="207" t="str">
        <f t="shared" si="47"/>
        <v>High Stock</v>
      </c>
      <c r="BC136" s="191">
        <f t="shared" si="42"/>
        <v>46.003666666666618</v>
      </c>
      <c r="BD136" s="191">
        <f t="shared" si="43"/>
        <v>172.57333333333332</v>
      </c>
      <c r="BE136" s="191">
        <f t="shared" si="44"/>
        <v>230.10499999999999</v>
      </c>
      <c r="BF136" s="140" t="str">
        <f>IF(ISTEXT('IMO 2020_Operator''s Comment'!BF136),'IMO 2020_Operator''s Comment'!BF136,"")</f>
        <v>FO Tank port cleaned</v>
      </c>
      <c r="BH136" s="245">
        <f>IF(ISNUMBER('IMO 2020_Operator''s Comment'!BH136),'IMO 2020_Operator''s Comment'!BH136,"")</f>
        <v>464</v>
      </c>
      <c r="BI136" s="245" t="str">
        <f>IF(ISTEXT('IMO 2020_Operator''s Comment'!BI136),'IMO 2020_Operator''s Comment'!BI136,"")</f>
        <v>No</v>
      </c>
      <c r="BJ136" s="245">
        <f>IF(ISNUMBER('IMO 2020_Operator''s Comment'!BJ136),'IMO 2020_Operator''s Comment'!BJ136,"")</f>
        <v>294</v>
      </c>
      <c r="BK136" s="245" t="str">
        <f>IF(ISTEXT('IMO 2020_Operator''s Comment'!BK136),'IMO 2020_Operator''s Comment'!BK136,"")</f>
        <v>No</v>
      </c>
      <c r="BL136" s="245">
        <f>IF(ISNUMBER('IMO 2020_Operator''s Comment'!BL136),'IMO 2020_Operator''s Comment'!BL136,"")</f>
        <v>294</v>
      </c>
      <c r="BM136" s="245" t="str">
        <f>IF(ISTEXT('IMO 2020_Operator''s Comment'!BM136),'IMO 2020_Operator''s Comment'!BM136,"")</f>
        <v>No</v>
      </c>
      <c r="BN136" s="245" t="str">
        <f>IF(ISNUMBER('IMO 2020_Operator''s Comment'!BN136),'IMO 2020_Operator''s Comment'!BN136,"")</f>
        <v/>
      </c>
      <c r="BO136" s="245" t="str">
        <f>IF(ISTEXT('IMO 2020_Operator''s Comment'!BO136),'IMO 2020_Operator''s Comment'!BO136,"")</f>
        <v/>
      </c>
      <c r="BP136" s="245" t="str">
        <f>IF(ISNUMBER('IMO 2020_Operator''s Comment'!BP136),'IMO 2020_Operator''s Comment'!BP136,"")</f>
        <v/>
      </c>
      <c r="BQ136" s="245" t="str">
        <f>IF(ISTEXT('IMO 2020_Operator''s Comment'!BQ136),'IMO 2020_Operator''s Comment'!BQ136,"")</f>
        <v/>
      </c>
      <c r="BR136" s="288"/>
      <c r="BS136" s="245" t="str">
        <f>IF(ISNUMBER('IMO 2020_Operator''s Comment'!BS136),'IMO 2020_Operator''s Comment'!BS136,"")</f>
        <v/>
      </c>
      <c r="BT136" s="245" t="str">
        <f>IF(ISTEXT('IMO 2020_Operator''s Comment'!BT136),'IMO 2020_Operator''s Comment'!BT136,"")</f>
        <v>No</v>
      </c>
      <c r="BU136" s="245" t="str">
        <f>IF(ISNUMBER('IMO 2020_Operator''s Comment'!BU136),'IMO 2020_Operator''s Comment'!BU136,"")</f>
        <v/>
      </c>
      <c r="BV136" s="245" t="str">
        <f>IF(ISTEXT('IMO 2020_Operator''s Comment'!BV136),'IMO 2020_Operator''s Comment'!BV136,"")</f>
        <v/>
      </c>
      <c r="BX136" s="245" t="str">
        <f>IF(ISNUMBER('IMO 2020_Operator''s Comment'!BX136),'IMO 2020_Operator''s Comment'!BX136,"")</f>
        <v/>
      </c>
      <c r="BY136" s="245" t="str">
        <f>IF(ISTEXT('IMO 2020_Operator''s Comment'!BY136),'IMO 2020_Operator''s Comment'!BY136,"")</f>
        <v>No</v>
      </c>
      <c r="BZ136" s="245" t="str">
        <f>IF(ISNUMBER('IMO 2020_Operator''s Comment'!BZ136),'IMO 2020_Operator''s Comment'!BZ136,"")</f>
        <v/>
      </c>
      <c r="CA136" s="245" t="str">
        <f>IF(ISTEXT('IMO 2020_Operator''s Comment'!CA136),'IMO 2020_Operator''s Comment'!CA136,"")</f>
        <v/>
      </c>
      <c r="CB136" s="245" t="str">
        <f>IF(ISNUMBER('IMO 2020_Operator''s Comment'!CB136),'IMO 2020_Operator''s Comment'!CB136,"")</f>
        <v/>
      </c>
      <c r="CC136" s="245" t="str">
        <f>IF(ISTEXT('IMO 2020_Operator''s Comment'!CC136),'IMO 2020_Operator''s Comment'!CC136,"")</f>
        <v/>
      </c>
    </row>
    <row r="137" spans="1:81" s="202" customFormat="1" ht="15.75" hidden="1" thickBot="1" x14ac:dyDescent="0.3">
      <c r="A137" s="248" t="str">
        <f>INDEX('[4]Handy -MR - LR2 Operators'!$H:$H,MATCH(E137,'[4]Handy -MR - LR2 Operators'!$B:$B,0))</f>
        <v>NSR</v>
      </c>
      <c r="B137" s="248" t="s">
        <v>429</v>
      </c>
      <c r="C137" s="137" t="s">
        <v>391</v>
      </c>
      <c r="D137" s="137">
        <v>9310707</v>
      </c>
      <c r="E137" s="140" t="s">
        <v>155</v>
      </c>
      <c r="F137" s="140"/>
      <c r="G137" s="238"/>
      <c r="H137" s="236">
        <v>43778.75</v>
      </c>
      <c r="I137" s="186">
        <f>IFERROR(INDEX(RemainingOnBoard_RAW!V:V,MATCH('IMO _2020_Dont Edit'!D137,RemainingOnBoard_RAW!B:B,0))," ")</f>
        <v>183.29</v>
      </c>
      <c r="J137" s="201">
        <f>IFERROR(INDEX(RemainingOnBoard_RAW!W:W,MATCH('IMO _2020_Dont Edit'!D137,RemainingOnBoard_RAW!B:B,0)),"")</f>
        <v>0</v>
      </c>
      <c r="K137" s="201">
        <f>IFERROR(INDEX(RemainingOnBoard_RAW!X:X,MATCH('IMO _2020_Dont Edit'!D137,RemainingOnBoard_RAW!B:B,0)),"")</f>
        <v>0</v>
      </c>
      <c r="L137" s="201">
        <f>IFERROR(INDEX(RemainingOnBoard_RAW!Y:Y,MATCH('IMO _2020_Dont Edit'!D137,RemainingOnBoard_RAW!B:B,0)),"")</f>
        <v>206.43</v>
      </c>
      <c r="M137" s="201"/>
      <c r="N137" s="201">
        <f>IFERROR(INDEX(RemainingOnBoard_RAW!AJ:AJ,MATCH('IMO _2020_Dont Edit'!D137,RemainingOnBoard_RAW!B:B,0))," ")</f>
        <v>839.61</v>
      </c>
      <c r="O137" s="201">
        <f>IFERROR(INDEX(RemainingOnBoard_RAW!AK:AK,MATCH('IMO _2020_Dont Edit'!D137,RemainingOnBoard_RAW!B:B,0))," ")</f>
        <v>0</v>
      </c>
      <c r="P137" s="201">
        <f>IFERROR(INDEX(RemainingOnBoard_RAW!AL:AL,MATCH('IMO _2020_Dont Edit'!D137,RemainingOnBoard_RAW!B:B,0))," ")</f>
        <v>0</v>
      </c>
      <c r="Q137" s="201">
        <f>IFERROR(INDEX(RemainingOnBoard_RAW!AM:AM,MATCH('IMO _2020_Dont Edit'!D137,RemainingOnBoard_RAW!B:B,0))," ")</f>
        <v>158.07</v>
      </c>
      <c r="S137" s="203">
        <v>0.45</v>
      </c>
      <c r="T137" s="203">
        <v>0.05</v>
      </c>
      <c r="U137" s="203">
        <v>0.17499999999999999</v>
      </c>
      <c r="V137" s="203">
        <v>0.32500000000000001</v>
      </c>
      <c r="X137" s="204">
        <f>INDEX(MR!T:T,MATCH('IMO _2020_Dont Edit'!E137,MR!C:C,0))</f>
        <v>4.0066225424699367</v>
      </c>
      <c r="Y137" s="204">
        <f>INDEX(MR!U:U,MATCH('IMO _2020_Dont Edit'!E137,MR!C:C,0))</f>
        <v>26.445422542469938</v>
      </c>
      <c r="Z137" s="204">
        <f>INDEX(MR!V:V,MATCH('IMO _2020_Dont Edit'!E137,MR!C:C,0))</f>
        <v>34.901791953667029</v>
      </c>
      <c r="AA137" s="204">
        <f>INDEX(MR!W:W,MATCH('IMO _2020_Dont Edit'!E137,MR!C:C,0))</f>
        <v>35.504326538550515</v>
      </c>
      <c r="AB137" s="204">
        <f t="shared" si="59"/>
        <v>20.771970988155616</v>
      </c>
      <c r="AC137" s="204">
        <f>IFERROR(INDEX('Monthly_Consumption _Trend'!R:R,MATCH('IMO _2020_Dont Edit'!D137,'Monthly_Consumption _Trend'!D:D,0))/30,"")</f>
        <v>11.191000000000001</v>
      </c>
      <c r="AD137" s="204">
        <f t="shared" si="34"/>
        <v>11.191000000000001</v>
      </c>
      <c r="AF137" s="205">
        <f t="shared" si="60"/>
        <v>0.84156242482559529</v>
      </c>
      <c r="AG137" s="205">
        <f t="shared" si="61"/>
        <v>0.15843757517440471</v>
      </c>
      <c r="AH137" s="205"/>
      <c r="AI137" s="205"/>
      <c r="AJ137" s="204">
        <f t="shared" si="35"/>
        <v>1029.5720000000001</v>
      </c>
      <c r="AK137" s="204">
        <f t="shared" si="36"/>
        <v>682.65100000000007</v>
      </c>
      <c r="AL137" s="204">
        <f t="shared" si="37"/>
        <v>346.92100000000005</v>
      </c>
      <c r="AM137" s="204">
        <f t="shared" si="38"/>
        <v>167.86500000000001</v>
      </c>
      <c r="AN137" s="206">
        <v>3</v>
      </c>
      <c r="AO137" s="264" t="s">
        <v>707</v>
      </c>
      <c r="AP137" s="264">
        <v>1</v>
      </c>
      <c r="AQ137" s="264">
        <v>1</v>
      </c>
      <c r="AR137" s="269"/>
      <c r="AT137" s="204">
        <f t="shared" si="39"/>
        <v>346.92100000000005</v>
      </c>
      <c r="AU137" s="204">
        <f t="shared" si="40"/>
        <v>223.82000000000002</v>
      </c>
      <c r="AV137" s="204">
        <f t="shared" si="41"/>
        <v>167.86500000000001</v>
      </c>
      <c r="AW137" s="207" t="s">
        <v>529</v>
      </c>
      <c r="AY137" s="207" t="str">
        <f t="shared" si="45"/>
        <v>Okay</v>
      </c>
      <c r="AZ137" s="207" t="str">
        <f t="shared" si="46"/>
        <v>Okay</v>
      </c>
      <c r="BA137" s="207" t="str">
        <f t="shared" si="47"/>
        <v>High Stock</v>
      </c>
      <c r="BC137" s="191">
        <f t="shared" si="42"/>
        <v>0</v>
      </c>
      <c r="BD137" s="191">
        <f t="shared" si="43"/>
        <v>0</v>
      </c>
      <c r="BE137" s="191">
        <f t="shared" si="44"/>
        <v>15.424999999999983</v>
      </c>
      <c r="BF137" s="140" t="str">
        <f>IF(ISTEXT('IMO 2020_Operator''s Comment'!BF137),'IMO 2020_Operator''s Comment'!BF137,"")</f>
        <v>first tank expect to be ready by first week Nov</v>
      </c>
      <c r="BH137" s="245">
        <f>IF(ISNUMBER('IMO 2020_Operator''s Comment'!BH137),'IMO 2020_Operator''s Comment'!BH137,"")</f>
        <v>656</v>
      </c>
      <c r="BI137" s="245" t="str">
        <f>IF(ISTEXT('IMO 2020_Operator''s Comment'!BI137),'IMO 2020_Operator''s Comment'!BI137,"")</f>
        <v>No</v>
      </c>
      <c r="BJ137" s="245">
        <f>IF(ISNUMBER('IMO 2020_Operator''s Comment'!BJ137),'IMO 2020_Operator''s Comment'!BJ137,"")</f>
        <v>324</v>
      </c>
      <c r="BK137" s="245" t="str">
        <f>IF(ISTEXT('IMO 2020_Operator''s Comment'!BK137),'IMO 2020_Operator''s Comment'!BK137,"")</f>
        <v>No</v>
      </c>
      <c r="BL137" s="245">
        <f>IF(ISNUMBER('IMO 2020_Operator''s Comment'!BL137),'IMO 2020_Operator''s Comment'!BL137,"")</f>
        <v>324</v>
      </c>
      <c r="BM137" s="245" t="str">
        <f>IF(ISTEXT('IMO 2020_Operator''s Comment'!BM137),'IMO 2020_Operator''s Comment'!BM137,"")</f>
        <v>No</v>
      </c>
      <c r="BN137" s="245" t="str">
        <f>IF(ISNUMBER('IMO 2020_Operator''s Comment'!BN137),'IMO 2020_Operator''s Comment'!BN137,"")</f>
        <v/>
      </c>
      <c r="BO137" s="245" t="str">
        <f>IF(ISTEXT('IMO 2020_Operator''s Comment'!BO137),'IMO 2020_Operator''s Comment'!BO137,"")</f>
        <v/>
      </c>
      <c r="BP137" s="245" t="str">
        <f>IF(ISNUMBER('IMO 2020_Operator''s Comment'!BP137),'IMO 2020_Operator''s Comment'!BP137,"")</f>
        <v/>
      </c>
      <c r="BQ137" s="245" t="str">
        <f>IF(ISTEXT('IMO 2020_Operator''s Comment'!BQ137),'IMO 2020_Operator''s Comment'!BQ137,"")</f>
        <v/>
      </c>
      <c r="BR137" s="288"/>
      <c r="BS137" s="245" t="str">
        <f>IF(ISNUMBER('IMO 2020_Operator''s Comment'!BS137),'IMO 2020_Operator''s Comment'!BS137,"")</f>
        <v/>
      </c>
      <c r="BT137" s="245" t="str">
        <f>IF(ISTEXT('IMO 2020_Operator''s Comment'!BT137),'IMO 2020_Operator''s Comment'!BT137,"")</f>
        <v>No</v>
      </c>
      <c r="BU137" s="245" t="str">
        <f>IF(ISNUMBER('IMO 2020_Operator''s Comment'!BU137),'IMO 2020_Operator''s Comment'!BU137,"")</f>
        <v/>
      </c>
      <c r="BV137" s="245" t="str">
        <f>IF(ISTEXT('IMO 2020_Operator''s Comment'!BV137),'IMO 2020_Operator''s Comment'!BV137,"")</f>
        <v/>
      </c>
      <c r="BX137" s="245" t="str">
        <f>IF(ISNUMBER('IMO 2020_Operator''s Comment'!BX137),'IMO 2020_Operator''s Comment'!BX137,"")</f>
        <v/>
      </c>
      <c r="BY137" s="245" t="str">
        <f>IF(ISTEXT('IMO 2020_Operator''s Comment'!BY137),'IMO 2020_Operator''s Comment'!BY137,"")</f>
        <v>No</v>
      </c>
      <c r="BZ137" s="245" t="str">
        <f>IF(ISNUMBER('IMO 2020_Operator''s Comment'!BZ137),'IMO 2020_Operator''s Comment'!BZ137,"")</f>
        <v/>
      </c>
      <c r="CA137" s="245" t="str">
        <f>IF(ISTEXT('IMO 2020_Operator''s Comment'!CA137),'IMO 2020_Operator''s Comment'!CA137,"")</f>
        <v/>
      </c>
      <c r="CB137" s="245" t="str">
        <f>IF(ISNUMBER('IMO 2020_Operator''s Comment'!CB137),'IMO 2020_Operator''s Comment'!CB137,"")</f>
        <v/>
      </c>
      <c r="CC137" s="245" t="str">
        <f>IF(ISTEXT('IMO 2020_Operator''s Comment'!CC137),'IMO 2020_Operator''s Comment'!CC137,"")</f>
        <v/>
      </c>
    </row>
    <row r="138" spans="1:81" ht="15.75" hidden="1" thickBot="1" x14ac:dyDescent="0.3">
      <c r="A138" s="248" t="str">
        <f>INDEX('[4]Handy -MR - LR2 Operators'!$H:$H,MATCH(E138,'[4]Handy -MR - LR2 Operators'!$B:$B,0))</f>
        <v>NSR</v>
      </c>
      <c r="B138" s="248" t="s">
        <v>429</v>
      </c>
      <c r="C138" s="137" t="s">
        <v>670</v>
      </c>
      <c r="D138" s="137">
        <v>9590905</v>
      </c>
      <c r="E138" s="140" t="s">
        <v>641</v>
      </c>
      <c r="F138" s="140" t="str">
        <f>INDEX('[5]TC IN Sheet - CONSOLIDATED'!$C:$C,MATCH(E138,'[5]TC IN Sheet - CONSOLIDATED'!$B:$B,0))</f>
        <v>Maxim Sunlight S.A</v>
      </c>
      <c r="G138" s="238">
        <v>44440</v>
      </c>
      <c r="H138" s="236">
        <v>43775.166666666664</v>
      </c>
      <c r="I138" s="186">
        <f>IFERROR(INDEX(RemainingOnBoard_RAW!V:V,MATCH('IMO _2020_Dont Edit'!D138,RemainingOnBoard_RAW!B:B,0))," ")</f>
        <v>428.3</v>
      </c>
      <c r="J138" s="201">
        <f>IFERROR(INDEX(RemainingOnBoard_RAW!W:W,MATCH('IMO _2020_Dont Edit'!D138,RemainingOnBoard_RAW!B:B,0)),"")</f>
        <v>328</v>
      </c>
      <c r="K138" s="201">
        <f>IFERROR(INDEX(RemainingOnBoard_RAW!X:X,MATCH('IMO _2020_Dont Edit'!D138,RemainingOnBoard_RAW!B:B,0)),"")</f>
        <v>0</v>
      </c>
      <c r="L138" s="201">
        <f>IFERROR(INDEX(RemainingOnBoard_RAW!Y:Y,MATCH('IMO _2020_Dont Edit'!D138,RemainingOnBoard_RAW!B:B,0)),"")</f>
        <v>219.5</v>
      </c>
      <c r="M138" s="201"/>
      <c r="N138" s="201">
        <f>IFERROR(INDEX(RemainingOnBoard_RAW!AJ:AJ,MATCH('IMO _2020_Dont Edit'!D138,RemainingOnBoard_RAW!B:B,0))," ")</f>
        <v>4561.45</v>
      </c>
      <c r="O138" s="201">
        <f>IFERROR(INDEX(RemainingOnBoard_RAW!AK:AK,MATCH('IMO _2020_Dont Edit'!D138,RemainingOnBoard_RAW!B:B,0))," ")</f>
        <v>0</v>
      </c>
      <c r="P138" s="201">
        <f>IFERROR(INDEX(RemainingOnBoard_RAW!AL:AL,MATCH('IMO _2020_Dont Edit'!D138,RemainingOnBoard_RAW!B:B,0))," ")</f>
        <v>0</v>
      </c>
      <c r="Q138" s="201">
        <f>IFERROR(INDEX(RemainingOnBoard_RAW!AM:AM,MATCH('IMO _2020_Dont Edit'!D138,RemainingOnBoard_RAW!B:B,0))," ")</f>
        <v>681.3</v>
      </c>
      <c r="R138" s="202"/>
      <c r="S138" s="203">
        <v>0.45</v>
      </c>
      <c r="T138" s="203">
        <v>0.05</v>
      </c>
      <c r="U138" s="203">
        <v>0.17499999999999999</v>
      </c>
      <c r="V138" s="203">
        <v>0.32500000000000001</v>
      </c>
      <c r="W138" s="202"/>
      <c r="X138" s="204">
        <f>INDEX(MR!T:T,MATCH('IMO _2020_Dont Edit'!E138,MR!C:C,0))</f>
        <v>3.61960010254632</v>
      </c>
      <c r="Y138" s="204">
        <f>INDEX(MR!U:U,MATCH('IMO _2020_Dont Edit'!E138,MR!C:C,0))</f>
        <v>20.836560102546322</v>
      </c>
      <c r="Z138" s="204">
        <f>INDEX(MR!V:V,MATCH('IMO _2020_Dont Edit'!E138,MR!C:C,0))</f>
        <v>23.892412969457016</v>
      </c>
      <c r="AA138" s="204">
        <f>INDEX(MR!W:W,MATCH('IMO _2020_Dont Edit'!E138,MR!C:C,0))</f>
        <v>24.722172125434273</v>
      </c>
      <c r="AB138" s="204">
        <f t="shared" si="59"/>
        <v>14.886526261694277</v>
      </c>
      <c r="AC138" s="204">
        <f>IFERROR(INDEX('Monthly_Consumption _Trend'!R:R,MATCH('IMO _2020_Dont Edit'!D138,'Monthly_Consumption _Trend'!D:D,0))/30,"")</f>
        <v>14.945833333333333</v>
      </c>
      <c r="AD138" s="204">
        <f t="shared" si="34"/>
        <v>14.886526261694277</v>
      </c>
      <c r="AE138" s="202"/>
      <c r="AF138" s="205">
        <f t="shared" si="60"/>
        <v>0.87004911544513852</v>
      </c>
      <c r="AG138" s="205">
        <f t="shared" si="61"/>
        <v>0.12995088455486148</v>
      </c>
      <c r="AH138" s="205"/>
      <c r="AI138" s="205"/>
      <c r="AJ138" s="204">
        <f t="shared" si="35"/>
        <v>1369.5604160758735</v>
      </c>
      <c r="AK138" s="204">
        <f t="shared" si="36"/>
        <v>908.07810196335083</v>
      </c>
      <c r="AL138" s="204">
        <f t="shared" si="37"/>
        <v>461.4823141125226</v>
      </c>
      <c r="AM138" s="204">
        <f t="shared" si="38"/>
        <v>223.29789392541414</v>
      </c>
      <c r="AN138" s="206">
        <v>3</v>
      </c>
      <c r="AO138" s="264" t="s">
        <v>711</v>
      </c>
      <c r="AP138" s="264">
        <v>1</v>
      </c>
      <c r="AQ138" s="264">
        <v>1</v>
      </c>
      <c r="AR138" s="269"/>
      <c r="AS138" s="202"/>
      <c r="AT138" s="204">
        <f t="shared" si="39"/>
        <v>461.4823141125226</v>
      </c>
      <c r="AU138" s="204">
        <f t="shared" si="40"/>
        <v>297.73052523388554</v>
      </c>
      <c r="AV138" s="204">
        <f t="shared" si="41"/>
        <v>223.29789392541414</v>
      </c>
      <c r="AW138" s="207" t="s">
        <v>529</v>
      </c>
      <c r="AX138" s="202"/>
      <c r="AY138" s="207" t="str">
        <f t="shared" si="45"/>
        <v>Okay</v>
      </c>
      <c r="AZ138" s="207" t="str">
        <f t="shared" si="46"/>
        <v>High Stock</v>
      </c>
      <c r="BA138" s="207" t="str">
        <f t="shared" si="47"/>
        <v>High Stock</v>
      </c>
      <c r="BB138" s="202"/>
      <c r="BC138" s="191">
        <f t="shared" si="42"/>
        <v>0</v>
      </c>
      <c r="BD138" s="191">
        <f t="shared" si="43"/>
        <v>130.56947476611447</v>
      </c>
      <c r="BE138" s="191">
        <f t="shared" si="44"/>
        <v>205.00210607458587</v>
      </c>
      <c r="BF138" s="140" t="str">
        <f>IF(ISTEXT('IMO 2020_Operator''s Comment'!BF138),'IMO 2020_Operator''s Comment'!BF138,"")</f>
        <v>VLSFO bunkered in one tank, vessel still using HSFO, plan to use till mid Dec'19</v>
      </c>
      <c r="BH138" s="245">
        <f>IF(ISNUMBER('IMO 2020_Operator''s Comment'!BH138),'IMO 2020_Operator''s Comment'!BH138,"")</f>
        <v>738</v>
      </c>
      <c r="BI138" s="245" t="str">
        <f>IF(ISTEXT('IMO 2020_Operator''s Comment'!BI138),'IMO 2020_Operator''s Comment'!BI138,"")</f>
        <v>No</v>
      </c>
      <c r="BJ138" s="245">
        <f>IF(ISNUMBER('IMO 2020_Operator''s Comment'!BJ138),'IMO 2020_Operator''s Comment'!BJ138,"")</f>
        <v>406</v>
      </c>
      <c r="BK138" s="245" t="str">
        <f>IF(ISTEXT('IMO 2020_Operator''s Comment'!BK138),'IMO 2020_Operator''s Comment'!BK138,"")</f>
        <v>No</v>
      </c>
      <c r="BL138" s="245">
        <f>IF(ISNUMBER('IMO 2020_Operator''s Comment'!BL138),'IMO 2020_Operator''s Comment'!BL138,"")</f>
        <v>406</v>
      </c>
      <c r="BM138" s="245" t="str">
        <f>IF(ISTEXT('IMO 2020_Operator''s Comment'!BM138),'IMO 2020_Operator''s Comment'!BM138,"")</f>
        <v>No</v>
      </c>
      <c r="BN138" s="245" t="str">
        <f>IF(ISNUMBER('IMO 2020_Operator''s Comment'!BN138),'IMO 2020_Operator''s Comment'!BN138,"")</f>
        <v/>
      </c>
      <c r="BO138" s="245" t="str">
        <f>IF(ISTEXT('IMO 2020_Operator''s Comment'!BO138),'IMO 2020_Operator''s Comment'!BO138,"")</f>
        <v/>
      </c>
      <c r="BP138" s="245" t="str">
        <f>IF(ISNUMBER('IMO 2020_Operator''s Comment'!BP138),'IMO 2020_Operator''s Comment'!BP138,"")</f>
        <v/>
      </c>
      <c r="BQ138" s="245" t="str">
        <f>IF(ISTEXT('IMO 2020_Operator''s Comment'!BQ138),'IMO 2020_Operator''s Comment'!BQ138,"")</f>
        <v/>
      </c>
      <c r="BR138" s="288"/>
      <c r="BS138" s="245" t="str">
        <f>IF(ISNUMBER('IMO 2020_Operator''s Comment'!BS138),'IMO 2020_Operator''s Comment'!BS138,"")</f>
        <v/>
      </c>
      <c r="BT138" s="245" t="str">
        <f>IF(ISTEXT('IMO 2020_Operator''s Comment'!BT138),'IMO 2020_Operator''s Comment'!BT138,"")</f>
        <v>No</v>
      </c>
      <c r="BU138" s="245" t="str">
        <f>IF(ISNUMBER('IMO 2020_Operator''s Comment'!BU138),'IMO 2020_Operator''s Comment'!BU138,"")</f>
        <v/>
      </c>
      <c r="BV138" s="245" t="str">
        <f>IF(ISTEXT('IMO 2020_Operator''s Comment'!BV138),'IMO 2020_Operator''s Comment'!BV138,"")</f>
        <v/>
      </c>
      <c r="BX138" s="245" t="str">
        <f>IF(ISNUMBER('IMO 2020_Operator''s Comment'!BX138),'IMO 2020_Operator''s Comment'!BX138,"")</f>
        <v/>
      </c>
      <c r="BY138" s="245" t="str">
        <f>IF(ISTEXT('IMO 2020_Operator''s Comment'!BY138),'IMO 2020_Operator''s Comment'!BY138,"")</f>
        <v>No</v>
      </c>
      <c r="BZ138" s="245" t="str">
        <f>IF(ISNUMBER('IMO 2020_Operator''s Comment'!BZ138),'IMO 2020_Operator''s Comment'!BZ138,"")</f>
        <v/>
      </c>
      <c r="CA138" s="245" t="str">
        <f>IF(ISTEXT('IMO 2020_Operator''s Comment'!CA138),'IMO 2020_Operator''s Comment'!CA138,"")</f>
        <v/>
      </c>
      <c r="CB138" s="245" t="str">
        <f>IF(ISNUMBER('IMO 2020_Operator''s Comment'!CB138),'IMO 2020_Operator''s Comment'!CB138,"")</f>
        <v/>
      </c>
      <c r="CC138" s="245" t="str">
        <f>IF(ISTEXT('IMO 2020_Operator''s Comment'!CC138),'IMO 2020_Operator''s Comment'!CC138,"")</f>
        <v/>
      </c>
    </row>
    <row r="139" spans="1:81" s="202" customFormat="1" ht="15.75" hidden="1" thickBot="1" x14ac:dyDescent="0.3">
      <c r="A139" s="248" t="str">
        <f>INDEX('[4]Handy -MR - LR2 Operators'!$H:$H,MATCH(E139,'[4]Handy -MR - LR2 Operators'!$B:$B,0))</f>
        <v>HKU</v>
      </c>
      <c r="B139" s="248" t="s">
        <v>429</v>
      </c>
      <c r="C139" s="137" t="s">
        <v>642</v>
      </c>
      <c r="D139" s="137">
        <v>9430284</v>
      </c>
      <c r="E139" s="140" t="s">
        <v>537</v>
      </c>
      <c r="F139" s="140"/>
      <c r="G139" s="238"/>
      <c r="H139" s="236">
        <v>43780.166666666664</v>
      </c>
      <c r="I139" s="186">
        <f>IFERROR(INDEX(RemainingOnBoard_RAW!V:V,MATCH('IMO _2020_Dont Edit'!D139,RemainingOnBoard_RAW!B:B,0))," ")</f>
        <v>143.9</v>
      </c>
      <c r="J139" s="201">
        <f>IFERROR(INDEX(RemainingOnBoard_RAW!W:W,MATCH('IMO _2020_Dont Edit'!D139,RemainingOnBoard_RAW!B:B,0)),"")</f>
        <v>425.4</v>
      </c>
      <c r="K139" s="201">
        <f>IFERROR(INDEX(RemainingOnBoard_RAW!X:X,MATCH('IMO _2020_Dont Edit'!D139,RemainingOnBoard_RAW!B:B,0)),"")</f>
        <v>0</v>
      </c>
      <c r="L139" s="201">
        <f>IFERROR(INDEX(RemainingOnBoard_RAW!Y:Y,MATCH('IMO _2020_Dont Edit'!D139,RemainingOnBoard_RAW!B:B,0)),"")</f>
        <v>117.1</v>
      </c>
      <c r="M139" s="201"/>
      <c r="N139" s="201">
        <f>IFERROR(INDEX(RemainingOnBoard_RAW!AJ:AJ,MATCH('IMO _2020_Dont Edit'!D139,RemainingOnBoard_RAW!B:B,0))," ")</f>
        <v>2005.5889999999999</v>
      </c>
      <c r="O139" s="201">
        <f>IFERROR(INDEX(RemainingOnBoard_RAW!AK:AK,MATCH('IMO _2020_Dont Edit'!D139,RemainingOnBoard_RAW!B:B,0))," ")</f>
        <v>152.79</v>
      </c>
      <c r="P139" s="201">
        <f>IFERROR(INDEX(RemainingOnBoard_RAW!AL:AL,MATCH('IMO _2020_Dont Edit'!D139,RemainingOnBoard_RAW!B:B,0))," ")</f>
        <v>0</v>
      </c>
      <c r="Q139" s="201">
        <f>IFERROR(INDEX(RemainingOnBoard_RAW!AM:AM,MATCH('IMO _2020_Dont Edit'!D139,RemainingOnBoard_RAW!B:B,0))," ")</f>
        <v>212.643</v>
      </c>
      <c r="S139" s="203">
        <v>0.45</v>
      </c>
      <c r="T139" s="203">
        <v>0.05</v>
      </c>
      <c r="U139" s="203">
        <v>0.17499999999999999</v>
      </c>
      <c r="V139" s="203">
        <v>0.32500000000000001</v>
      </c>
      <c r="X139" s="204">
        <f>INDEX(MR!T:T,MATCH('IMO _2020_Dont Edit'!E139,MR!C:C,0))</f>
        <v>4.3713821016115251</v>
      </c>
      <c r="Y139" s="204">
        <f>INDEX(MR!U:U,MATCH('IMO _2020_Dont Edit'!E139,MR!C:C,0))</f>
        <v>21.788912851611528</v>
      </c>
      <c r="Z139" s="204">
        <f>INDEX(MR!V:V,MATCH('IMO _2020_Dont Edit'!E139,MR!C:C,0))</f>
        <v>38.143313152506607</v>
      </c>
      <c r="AA139" s="204">
        <f>INDEX(MR!W:W,MATCH('IMO _2020_Dont Edit'!E139,MR!C:C,0))</f>
        <v>39.63023746799432</v>
      </c>
      <c r="AB139" s="204">
        <f t="shared" si="59"/>
        <v>22.611474567092571</v>
      </c>
      <c r="AC139" s="204">
        <f>IFERROR(INDEX('Monthly_Consumption _Trend'!R:R,MATCH('IMO _2020_Dont Edit'!D139,'Monthly_Consumption _Trend'!D:D,0))/30,"")</f>
        <v>12.922593333333333</v>
      </c>
      <c r="AD139" s="204">
        <f t="shared" si="34"/>
        <v>12.922593333333333</v>
      </c>
      <c r="AF139" s="205">
        <f t="shared" si="60"/>
        <v>0.84587532296199697</v>
      </c>
      <c r="AG139" s="205">
        <f t="shared" si="61"/>
        <v>0.15412467703800303</v>
      </c>
      <c r="AH139" s="205"/>
      <c r="AI139" s="205"/>
      <c r="AJ139" s="204">
        <f t="shared" si="35"/>
        <v>1188.8785866666667</v>
      </c>
      <c r="AK139" s="204">
        <f t="shared" si="36"/>
        <v>788.27819333333332</v>
      </c>
      <c r="AL139" s="204">
        <f t="shared" si="37"/>
        <v>400.60039333333333</v>
      </c>
      <c r="AM139" s="204">
        <f t="shared" si="38"/>
        <v>193.8389</v>
      </c>
      <c r="AN139" s="206">
        <v>3</v>
      </c>
      <c r="AO139" s="264" t="s">
        <v>727</v>
      </c>
      <c r="AP139" s="264">
        <v>2</v>
      </c>
      <c r="AQ139" s="264">
        <v>2</v>
      </c>
      <c r="AR139" s="269">
        <v>0.85</v>
      </c>
      <c r="AT139" s="204">
        <f t="shared" si="39"/>
        <v>400.60039333333333</v>
      </c>
      <c r="AU139" s="204">
        <f t="shared" si="40"/>
        <v>258.45186666666666</v>
      </c>
      <c r="AV139" s="204">
        <f t="shared" si="41"/>
        <v>193.8389</v>
      </c>
      <c r="AW139" s="207"/>
      <c r="AY139" s="207" t="str">
        <f t="shared" si="45"/>
        <v>Okay</v>
      </c>
      <c r="AZ139" s="207" t="str">
        <f t="shared" si="46"/>
        <v>Okay</v>
      </c>
      <c r="BA139" s="207" t="str">
        <f t="shared" si="47"/>
        <v>Okay</v>
      </c>
      <c r="BC139" s="191">
        <f t="shared" si="42"/>
        <v>0</v>
      </c>
      <c r="BD139" s="191">
        <f t="shared" si="43"/>
        <v>0</v>
      </c>
      <c r="BE139" s="191">
        <f t="shared" si="44"/>
        <v>0</v>
      </c>
      <c r="BF139" s="140" t="str">
        <f>IF(ISTEXT('IMO 2020_Operator''s Comment'!BF139),'IMO 2020_Operator''s Comment'!BF139,"")</f>
        <v>Vessel trading in China ECA, Red flag raised to Chartering, HSFO ROB 144 MT (about 7 days sailing), But due to commercial impact not planning to fix outside DECA. One tank cleaned and has VLSFO now, 2 tanks uncleaned. One has LSMGO.</v>
      </c>
      <c r="BH139" s="245">
        <f>IF(ISNUMBER('IMO 2020_Operator''s Comment'!BH139),'IMO 2020_Operator''s Comment'!BH139,"")</f>
        <v>478</v>
      </c>
      <c r="BI139" s="245" t="str">
        <f>IF(ISTEXT('IMO 2020_Operator''s Comment'!BI139),'IMO 2020_Operator''s Comment'!BI139,"")</f>
        <v>No</v>
      </c>
      <c r="BJ139" s="245">
        <f>IF(ISNUMBER('IMO 2020_Operator''s Comment'!BJ139),'IMO 2020_Operator''s Comment'!BJ139,"")</f>
        <v>254</v>
      </c>
      <c r="BK139" s="245" t="str">
        <f>IF(ISTEXT('IMO 2020_Operator''s Comment'!BK139),'IMO 2020_Operator''s Comment'!BK139,"")</f>
        <v>No</v>
      </c>
      <c r="BL139" s="245">
        <f>IF(ISNUMBER('IMO 2020_Operator''s Comment'!BL139),'IMO 2020_Operator''s Comment'!BL139,"")</f>
        <v>254</v>
      </c>
      <c r="BM139" s="245" t="str">
        <f>IF(ISTEXT('IMO 2020_Operator''s Comment'!BM139),'IMO 2020_Operator''s Comment'!BM139,"")</f>
        <v>No</v>
      </c>
      <c r="BN139" s="245" t="str">
        <f>IF(ISNUMBER('IMO 2020_Operator''s Comment'!BN139),'IMO 2020_Operator''s Comment'!BN139,"")</f>
        <v/>
      </c>
      <c r="BO139" s="245" t="str">
        <f>IF(ISTEXT('IMO 2020_Operator''s Comment'!BO139),'IMO 2020_Operator''s Comment'!BO139,"")</f>
        <v/>
      </c>
      <c r="BP139" s="245" t="str">
        <f>IF(ISNUMBER('IMO 2020_Operator''s Comment'!BP139),'IMO 2020_Operator''s Comment'!BP139,"")</f>
        <v/>
      </c>
      <c r="BQ139" s="245" t="str">
        <f>IF(ISTEXT('IMO 2020_Operator''s Comment'!BQ139),'IMO 2020_Operator''s Comment'!BQ139,"")</f>
        <v/>
      </c>
      <c r="BR139" s="288"/>
      <c r="BS139" s="245" t="str">
        <f>IF(ISNUMBER('IMO 2020_Operator''s Comment'!BS139),'IMO 2020_Operator''s Comment'!BS139,"")</f>
        <v/>
      </c>
      <c r="BT139" s="245" t="str">
        <f>IF(ISTEXT('IMO 2020_Operator''s Comment'!BT139),'IMO 2020_Operator''s Comment'!BT139,"")</f>
        <v>No</v>
      </c>
      <c r="BU139" s="245" t="str">
        <f>IF(ISNUMBER('IMO 2020_Operator''s Comment'!BU139),'IMO 2020_Operator''s Comment'!BU139,"")</f>
        <v/>
      </c>
      <c r="BV139" s="245" t="str">
        <f>IF(ISTEXT('IMO 2020_Operator''s Comment'!BV139),'IMO 2020_Operator''s Comment'!BV139,"")</f>
        <v>No</v>
      </c>
      <c r="BX139" s="245" t="str">
        <f>IF(ISNUMBER('IMO 2020_Operator''s Comment'!BX139),'IMO 2020_Operator''s Comment'!BX139,"")</f>
        <v/>
      </c>
      <c r="BY139" s="245" t="str">
        <f>IF(ISTEXT('IMO 2020_Operator''s Comment'!BY139),'IMO 2020_Operator''s Comment'!BY139,"")</f>
        <v>No</v>
      </c>
      <c r="BZ139" s="245" t="str">
        <f>IF(ISNUMBER('IMO 2020_Operator''s Comment'!BZ139),'IMO 2020_Operator''s Comment'!BZ139,"")</f>
        <v/>
      </c>
      <c r="CA139" s="245" t="str">
        <f>IF(ISTEXT('IMO 2020_Operator''s Comment'!CA139),'IMO 2020_Operator''s Comment'!CA139,"")</f>
        <v>No</v>
      </c>
      <c r="CB139" s="245" t="str">
        <f>IF(ISNUMBER('IMO 2020_Operator''s Comment'!CB139),'IMO 2020_Operator''s Comment'!CB139,"")</f>
        <v/>
      </c>
      <c r="CC139" s="245" t="str">
        <f>IF(ISTEXT('IMO 2020_Operator''s Comment'!CC139),'IMO 2020_Operator''s Comment'!CC139,"")</f>
        <v/>
      </c>
    </row>
    <row r="140" spans="1:81" s="202" customFormat="1" ht="15.75" hidden="1" thickBot="1" x14ac:dyDescent="0.3">
      <c r="A140" s="248" t="str">
        <f>INDEX('[4]Handy -MR - LR2 Operators'!$H:$H,MATCH(E140,'[4]Handy -MR - LR2 Operators'!$B:$B,0))</f>
        <v>MSA</v>
      </c>
      <c r="B140" s="248" t="s">
        <v>429</v>
      </c>
      <c r="C140" s="137" t="s">
        <v>642</v>
      </c>
      <c r="D140" s="137">
        <v>9430296</v>
      </c>
      <c r="E140" s="140" t="s">
        <v>535</v>
      </c>
      <c r="F140" s="140"/>
      <c r="G140" s="238"/>
      <c r="H140" s="236">
        <v>43781.270833333336</v>
      </c>
      <c r="I140" s="186">
        <f>IFERROR(INDEX(RemainingOnBoard_RAW!V:V,MATCH('IMO _2020_Dont Edit'!D140,RemainingOnBoard_RAW!B:B,0))," ")</f>
        <v>473.39</v>
      </c>
      <c r="J140" s="201">
        <f>IFERROR(INDEX(RemainingOnBoard_RAW!W:W,MATCH('IMO _2020_Dont Edit'!D140,RemainingOnBoard_RAW!B:B,0)),"")</f>
        <v>0</v>
      </c>
      <c r="K140" s="201">
        <f>IFERROR(INDEX(RemainingOnBoard_RAW!X:X,MATCH('IMO _2020_Dont Edit'!D140,RemainingOnBoard_RAW!B:B,0)),"")</f>
        <v>0</v>
      </c>
      <c r="L140" s="201">
        <f>IFERROR(INDEX(RemainingOnBoard_RAW!Y:Y,MATCH('IMO _2020_Dont Edit'!D140,RemainingOnBoard_RAW!B:B,0)),"")</f>
        <v>40.9</v>
      </c>
      <c r="M140" s="201"/>
      <c r="N140" s="201">
        <f>IFERROR(INDEX(RemainingOnBoard_RAW!AJ:AJ,MATCH('IMO _2020_Dont Edit'!D140,RemainingOnBoard_RAW!B:B,0))," ")</f>
        <v>915.78</v>
      </c>
      <c r="O140" s="201">
        <f>IFERROR(INDEX(RemainingOnBoard_RAW!AK:AK,MATCH('IMO _2020_Dont Edit'!D140,RemainingOnBoard_RAW!B:B,0))," ")</f>
        <v>1027.884</v>
      </c>
      <c r="P140" s="201">
        <f>IFERROR(INDEX(RemainingOnBoard_RAW!AL:AL,MATCH('IMO _2020_Dont Edit'!D140,RemainingOnBoard_RAW!B:B,0))," ")</f>
        <v>0</v>
      </c>
      <c r="Q140" s="201">
        <f>IFERROR(INDEX(RemainingOnBoard_RAW!AM:AM,MATCH('IMO _2020_Dont Edit'!D140,RemainingOnBoard_RAW!B:B,0))," ")</f>
        <v>23.4</v>
      </c>
      <c r="S140" s="203">
        <v>0.45</v>
      </c>
      <c r="T140" s="203">
        <v>0.05</v>
      </c>
      <c r="U140" s="203">
        <v>0.17499999999999999</v>
      </c>
      <c r="V140" s="203">
        <v>0.32500000000000001</v>
      </c>
      <c r="X140" s="204">
        <f>INDEX(MR!T:T,MATCH('IMO _2020_Dont Edit'!E140,MR!C:C,0))</f>
        <v>3.9</v>
      </c>
      <c r="Y140" s="204">
        <f>INDEX(MR!U:U,MATCH('IMO _2020_Dont Edit'!E140,MR!C:C,0))</f>
        <v>21.32</v>
      </c>
      <c r="Z140" s="204">
        <f>INDEX(MR!V:V,MATCH('IMO _2020_Dont Edit'!E140,MR!C:C,0))</f>
        <v>26.819882266591534</v>
      </c>
      <c r="AA140" s="204">
        <f>INDEX(MR!W:W,MATCH('IMO _2020_Dont Edit'!E140,MR!C:C,0))</f>
        <v>27.404435743448229</v>
      </c>
      <c r="AB140" s="204">
        <f t="shared" si="59"/>
        <v>16.420921013274192</v>
      </c>
      <c r="AC140" s="204">
        <f>IFERROR(INDEX('Monthly_Consumption _Trend'!R:R,MATCH('IMO _2020_Dont Edit'!D140,'Monthly_Consumption _Trend'!D:D,0))/30,"")</f>
        <v>8.6622222222222227</v>
      </c>
      <c r="AD140" s="204">
        <f t="shared" si="34"/>
        <v>8.6622222222222227</v>
      </c>
      <c r="AF140" s="205">
        <f t="shared" si="60"/>
        <v>0.46555678920462168</v>
      </c>
      <c r="AG140" s="205">
        <f t="shared" si="61"/>
        <v>0.53444321079537827</v>
      </c>
      <c r="AH140" s="205"/>
      <c r="AI140" s="205"/>
      <c r="AJ140" s="204">
        <f t="shared" si="35"/>
        <v>796.92444444444448</v>
      </c>
      <c r="AK140" s="204">
        <f t="shared" si="36"/>
        <v>528.39555555555557</v>
      </c>
      <c r="AL140" s="204">
        <f t="shared" si="37"/>
        <v>268.5288888888889</v>
      </c>
      <c r="AM140" s="204">
        <f t="shared" si="38"/>
        <v>129.93333333333334</v>
      </c>
      <c r="AN140" s="206">
        <v>3</v>
      </c>
      <c r="AO140" s="264" t="s">
        <v>713</v>
      </c>
      <c r="AP140" s="264">
        <v>2</v>
      </c>
      <c r="AQ140" s="264">
        <v>2</v>
      </c>
      <c r="AR140" s="269"/>
      <c r="AT140" s="204">
        <f t="shared" si="39"/>
        <v>268.5288888888889</v>
      </c>
      <c r="AU140" s="204">
        <f t="shared" si="40"/>
        <v>173.24444444444447</v>
      </c>
      <c r="AV140" s="204">
        <f t="shared" si="41"/>
        <v>129.93333333333334</v>
      </c>
      <c r="AW140" s="207" t="s">
        <v>529</v>
      </c>
      <c r="AY140" s="207" t="str">
        <f t="shared" si="45"/>
        <v>High Stock</v>
      </c>
      <c r="AZ140" s="207" t="str">
        <f t="shared" si="46"/>
        <v>High Stock</v>
      </c>
      <c r="BA140" s="207" t="str">
        <f t="shared" si="47"/>
        <v>High Stock</v>
      </c>
      <c r="BC140" s="191">
        <f t="shared" si="42"/>
        <v>204.86111111111109</v>
      </c>
      <c r="BD140" s="191">
        <f t="shared" si="43"/>
        <v>300.14555555555552</v>
      </c>
      <c r="BE140" s="191">
        <f t="shared" si="44"/>
        <v>343.45666666666665</v>
      </c>
      <c r="BF140" s="140" t="str">
        <f>IF(ISTEXT('IMO 2020_Operator''s Comment'!BF140),'IMO 2020_Operator''s Comment'!BF140,"")</f>
        <v>Was bunkered for present voyage/Open in Haldia. SG desk to plan next bunkers.</v>
      </c>
      <c r="BH140" s="245">
        <f>IF(ISNUMBER('IMO 2020_Operator''s Comment'!BH140),'IMO 2020_Operator''s Comment'!BH140,"")</f>
        <v>431</v>
      </c>
      <c r="BI140" s="245" t="str">
        <f>IF(ISTEXT('IMO 2020_Operator''s Comment'!BI140),'IMO 2020_Operator''s Comment'!BI140,"")</f>
        <v>No</v>
      </c>
      <c r="BJ140" s="245">
        <f>IF(ISNUMBER('IMO 2020_Operator''s Comment'!BJ140),'IMO 2020_Operator''s Comment'!BJ140,"")</f>
        <v>228</v>
      </c>
      <c r="BK140" s="245" t="str">
        <f>IF(ISTEXT('IMO 2020_Operator''s Comment'!BK140),'IMO 2020_Operator''s Comment'!BK140,"")</f>
        <v>No</v>
      </c>
      <c r="BL140" s="245">
        <f>IF(ISNUMBER('IMO 2020_Operator''s Comment'!BL140),'IMO 2020_Operator''s Comment'!BL140,"")</f>
        <v>228</v>
      </c>
      <c r="BM140" s="245" t="str">
        <f>IF(ISTEXT('IMO 2020_Operator''s Comment'!BM140),'IMO 2020_Operator''s Comment'!BM140,"")</f>
        <v>No</v>
      </c>
      <c r="BN140" s="245" t="str">
        <f>IF(ISNUMBER('IMO 2020_Operator''s Comment'!BN140),'IMO 2020_Operator''s Comment'!BN140,"")</f>
        <v/>
      </c>
      <c r="BO140" s="245" t="str">
        <f>IF(ISTEXT('IMO 2020_Operator''s Comment'!BO140),'IMO 2020_Operator''s Comment'!BO140,"")</f>
        <v/>
      </c>
      <c r="BP140" s="245" t="str">
        <f>IF(ISNUMBER('IMO 2020_Operator''s Comment'!BP140),'IMO 2020_Operator''s Comment'!BP140,"")</f>
        <v/>
      </c>
      <c r="BQ140" s="245" t="str">
        <f>IF(ISTEXT('IMO 2020_Operator''s Comment'!BQ140),'IMO 2020_Operator''s Comment'!BQ140,"")</f>
        <v/>
      </c>
      <c r="BR140" s="288"/>
      <c r="BS140" s="245" t="str">
        <f>IF(ISNUMBER('IMO 2020_Operator''s Comment'!BS140),'IMO 2020_Operator''s Comment'!BS140,"")</f>
        <v/>
      </c>
      <c r="BT140" s="245" t="str">
        <f>IF(ISTEXT('IMO 2020_Operator''s Comment'!BT140),'IMO 2020_Operator''s Comment'!BT140,"")</f>
        <v>No</v>
      </c>
      <c r="BU140" s="245" t="str">
        <f>IF(ISNUMBER('IMO 2020_Operator''s Comment'!BU140),'IMO 2020_Operator''s Comment'!BU140,"")</f>
        <v/>
      </c>
      <c r="BV140" s="245" t="str">
        <f>IF(ISTEXT('IMO 2020_Operator''s Comment'!BV140),'IMO 2020_Operator''s Comment'!BV140,"")</f>
        <v>No</v>
      </c>
      <c r="BX140" s="245" t="str">
        <f>IF(ISNUMBER('IMO 2020_Operator''s Comment'!BX140),'IMO 2020_Operator''s Comment'!BX140,"")</f>
        <v/>
      </c>
      <c r="BY140" s="245" t="str">
        <f>IF(ISTEXT('IMO 2020_Operator''s Comment'!BY140),'IMO 2020_Operator''s Comment'!BY140,"")</f>
        <v>No</v>
      </c>
      <c r="BZ140" s="245" t="str">
        <f>IF(ISNUMBER('IMO 2020_Operator''s Comment'!BZ140),'IMO 2020_Operator''s Comment'!BZ140,"")</f>
        <v/>
      </c>
      <c r="CA140" s="245" t="str">
        <f>IF(ISTEXT('IMO 2020_Operator''s Comment'!CA140),'IMO 2020_Operator''s Comment'!CA140,"")</f>
        <v>No</v>
      </c>
      <c r="CB140" s="245" t="str">
        <f>IF(ISNUMBER('IMO 2020_Operator''s Comment'!CB140),'IMO 2020_Operator''s Comment'!CB140,"")</f>
        <v/>
      </c>
      <c r="CC140" s="245" t="str">
        <f>IF(ISTEXT('IMO 2020_Operator''s Comment'!CC140),'IMO 2020_Operator''s Comment'!CC140,"")</f>
        <v/>
      </c>
    </row>
    <row r="141" spans="1:81" ht="15.75" hidden="1" thickBot="1" x14ac:dyDescent="0.3">
      <c r="A141" s="248" t="str">
        <f>INDEX('[4]Handy -MR - LR2 Operators'!$H:$H,MATCH(E141,'[4]Handy -MR - LR2 Operators'!$B:$B,0))</f>
        <v>PKU</v>
      </c>
      <c r="B141" s="248" t="s">
        <v>429</v>
      </c>
      <c r="C141" s="137" t="s">
        <v>670</v>
      </c>
      <c r="D141" s="137">
        <v>9430272</v>
      </c>
      <c r="E141" s="140" t="s">
        <v>539</v>
      </c>
      <c r="F141" s="140" t="str">
        <f>INDEX('[5]TC IN Sheet - CONSOLIDATED'!$C:$C,MATCH(E141,'[5]TC IN Sheet - CONSOLIDATED'!$B:$B,0))</f>
        <v>GH Prod VI LLC</v>
      </c>
      <c r="G141" s="238">
        <v>43968</v>
      </c>
      <c r="H141" s="236">
        <v>43780.270833333336</v>
      </c>
      <c r="I141" s="186">
        <f>IFERROR(INDEX(RemainingOnBoard_RAW!V:V,MATCH('IMO _2020_Dont Edit'!D141,RemainingOnBoard_RAW!B:B,0))," ")</f>
        <v>387.7</v>
      </c>
      <c r="J141" s="201">
        <f>IFERROR(INDEX(RemainingOnBoard_RAW!W:W,MATCH('IMO _2020_Dont Edit'!D141,RemainingOnBoard_RAW!B:B,0)),"")</f>
        <v>0</v>
      </c>
      <c r="K141" s="201">
        <f>IFERROR(INDEX(RemainingOnBoard_RAW!X:X,MATCH('IMO _2020_Dont Edit'!D141,RemainingOnBoard_RAW!B:B,0)),"")</f>
        <v>0</v>
      </c>
      <c r="L141" s="201">
        <f>IFERROR(INDEX(RemainingOnBoard_RAW!Y:Y,MATCH('IMO _2020_Dont Edit'!D141,RemainingOnBoard_RAW!B:B,0)),"")</f>
        <v>121.8</v>
      </c>
      <c r="M141" s="201"/>
      <c r="N141" s="201">
        <f>IFERROR(INDEX(RemainingOnBoard_RAW!AJ:AJ,MATCH('IMO _2020_Dont Edit'!D141,RemainingOnBoard_RAW!B:B,0))," ")</f>
        <v>1431.4</v>
      </c>
      <c r="O141" s="201">
        <f>IFERROR(INDEX(RemainingOnBoard_RAW!AK:AK,MATCH('IMO _2020_Dont Edit'!D141,RemainingOnBoard_RAW!B:B,0))," ")</f>
        <v>0</v>
      </c>
      <c r="P141" s="201">
        <f>IFERROR(INDEX(RemainingOnBoard_RAW!AL:AL,MATCH('IMO _2020_Dont Edit'!D141,RemainingOnBoard_RAW!B:B,0))," ")</f>
        <v>0</v>
      </c>
      <c r="Q141" s="201">
        <f>IFERROR(INDEX(RemainingOnBoard_RAW!AM:AM,MATCH('IMO _2020_Dont Edit'!D141,RemainingOnBoard_RAW!B:B,0))," ")</f>
        <v>129.9</v>
      </c>
      <c r="R141" s="202"/>
      <c r="S141" s="203">
        <v>0.45</v>
      </c>
      <c r="T141" s="203">
        <v>0.05</v>
      </c>
      <c r="U141" s="203">
        <v>0.17499999999999999</v>
      </c>
      <c r="V141" s="203">
        <v>0.32500000000000001</v>
      </c>
      <c r="W141" s="202"/>
      <c r="X141" s="204">
        <f>INDEX(MR!T:T,MATCH('IMO _2020_Dont Edit'!E141,MR!C:C,0))</f>
        <v>3.9</v>
      </c>
      <c r="Y141" s="204">
        <f>INDEX(MR!U:U,MATCH('IMO _2020_Dont Edit'!E141,MR!C:C,0))</f>
        <v>21.32</v>
      </c>
      <c r="Z141" s="204">
        <f>INDEX(MR!V:V,MATCH('IMO _2020_Dont Edit'!E141,MR!C:C,0))</f>
        <v>31.22601251876354</v>
      </c>
      <c r="AA141" s="204">
        <f>INDEX(MR!W:W,MATCH('IMO _2020_Dont Edit'!E141,MR!C:C,0))</f>
        <v>32.130478475862226</v>
      </c>
      <c r="AB141" s="204">
        <f t="shared" si="59"/>
        <v>18.727957695438842</v>
      </c>
      <c r="AC141" s="204">
        <f>IFERROR(INDEX('Monthly_Consumption _Trend'!R:R,MATCH('IMO _2020_Dont Edit'!D141,'Monthly_Consumption _Trend'!D:D,0))/30,"")</f>
        <v>11.135833333333332</v>
      </c>
      <c r="AD141" s="204">
        <f t="shared" si="34"/>
        <v>11.135833333333332</v>
      </c>
      <c r="AE141" s="202"/>
      <c r="AF141" s="205">
        <f t="shared" si="60"/>
        <v>0.91680010247870358</v>
      </c>
      <c r="AG141" s="205">
        <f t="shared" si="61"/>
        <v>8.3199897521296418E-2</v>
      </c>
      <c r="AH141" s="205" t="s">
        <v>766</v>
      </c>
      <c r="AI141" s="205"/>
      <c r="AJ141" s="204">
        <f t="shared" si="35"/>
        <v>1024.4966666666667</v>
      </c>
      <c r="AK141" s="204">
        <f t="shared" si="36"/>
        <v>679.28583333333324</v>
      </c>
      <c r="AL141" s="204">
        <f t="shared" si="37"/>
        <v>345.21083333333331</v>
      </c>
      <c r="AM141" s="204">
        <f t="shared" si="38"/>
        <v>167.03749999999999</v>
      </c>
      <c r="AN141" s="206">
        <v>3</v>
      </c>
      <c r="AO141" s="264" t="s">
        <v>714</v>
      </c>
      <c r="AP141" s="264">
        <v>2</v>
      </c>
      <c r="AQ141" s="264">
        <v>2</v>
      </c>
      <c r="AR141" s="269"/>
      <c r="AS141" s="202"/>
      <c r="AT141" s="204">
        <f t="shared" si="39"/>
        <v>345.21083333333331</v>
      </c>
      <c r="AU141" s="204">
        <f t="shared" si="40"/>
        <v>222.71666666666664</v>
      </c>
      <c r="AV141" s="204">
        <f t="shared" si="41"/>
        <v>167.03749999999999</v>
      </c>
      <c r="AW141" s="207"/>
      <c r="AX141" s="202"/>
      <c r="AY141" s="207" t="str">
        <f t="shared" si="45"/>
        <v>High Stock</v>
      </c>
      <c r="AZ141" s="207" t="str">
        <f t="shared" si="46"/>
        <v>High Stock</v>
      </c>
      <c r="BA141" s="207" t="str">
        <f t="shared" si="47"/>
        <v>High Stock</v>
      </c>
      <c r="BB141" s="202"/>
      <c r="BC141" s="191">
        <f t="shared" si="42"/>
        <v>42.489166666666677</v>
      </c>
      <c r="BD141" s="191">
        <f t="shared" si="43"/>
        <v>164.98333333333335</v>
      </c>
      <c r="BE141" s="191">
        <f t="shared" si="44"/>
        <v>220.66249999999999</v>
      </c>
      <c r="BF141" s="140" t="str">
        <f>IF(ISTEXT('IMO 2020_Operator''s Comment'!BF141),'IMO 2020_Operator''s Comment'!BF141,"")</f>
        <v>Was bunkered for present voyage. Open in Kakinada. SG desk to plan netxt bunkers. // Tanks were cleaned once in DD in Aug/19</v>
      </c>
      <c r="BH141" s="245">
        <f>IF(ISNUMBER('IMO 2020_Operator''s Comment'!BH141),'IMO 2020_Operator''s Comment'!BH141,"")</f>
        <v>400</v>
      </c>
      <c r="BI141" s="245" t="str">
        <f>IF(ISTEXT('IMO 2020_Operator''s Comment'!BI141),'IMO 2020_Operator''s Comment'!BI141,"")</f>
        <v>No</v>
      </c>
      <c r="BJ141" s="245">
        <f>IF(ISNUMBER('IMO 2020_Operator''s Comment'!BJ141),'IMO 2020_Operator''s Comment'!BJ141,"")</f>
        <v>233</v>
      </c>
      <c r="BK141" s="245" t="str">
        <f>IF(ISTEXT('IMO 2020_Operator''s Comment'!BK141),'IMO 2020_Operator''s Comment'!BK141,"")</f>
        <v>No</v>
      </c>
      <c r="BL141" s="245">
        <f>IF(ISNUMBER('IMO 2020_Operator''s Comment'!BL141),'IMO 2020_Operator''s Comment'!BL141,"")</f>
        <v>233</v>
      </c>
      <c r="BM141" s="245" t="str">
        <f>IF(ISTEXT('IMO 2020_Operator''s Comment'!BM141),'IMO 2020_Operator''s Comment'!BM141,"")</f>
        <v>No</v>
      </c>
      <c r="BN141" s="245" t="str">
        <f>IF(ISNUMBER('IMO 2020_Operator''s Comment'!BN141),'IMO 2020_Operator''s Comment'!BN141,"")</f>
        <v/>
      </c>
      <c r="BO141" s="245" t="str">
        <f>IF(ISTEXT('IMO 2020_Operator''s Comment'!BO141),'IMO 2020_Operator''s Comment'!BO141,"")</f>
        <v/>
      </c>
      <c r="BP141" s="245" t="str">
        <f>IF(ISNUMBER('IMO 2020_Operator''s Comment'!BP141),'IMO 2020_Operator''s Comment'!BP141,"")</f>
        <v/>
      </c>
      <c r="BQ141" s="245" t="str">
        <f>IF(ISTEXT('IMO 2020_Operator''s Comment'!BQ141),'IMO 2020_Operator''s Comment'!BQ141,"")</f>
        <v/>
      </c>
      <c r="BR141" s="288"/>
      <c r="BS141" s="245" t="str">
        <f>IF(ISNUMBER('IMO 2020_Operator''s Comment'!BS141),'IMO 2020_Operator''s Comment'!BS141,"")</f>
        <v/>
      </c>
      <c r="BT141" s="245" t="str">
        <f>IF(ISTEXT('IMO 2020_Operator''s Comment'!BT141),'IMO 2020_Operator''s Comment'!BT141,"")</f>
        <v>No</v>
      </c>
      <c r="BU141" s="245" t="str">
        <f>IF(ISNUMBER('IMO 2020_Operator''s Comment'!BU141),'IMO 2020_Operator''s Comment'!BU141,"")</f>
        <v/>
      </c>
      <c r="BV141" s="245" t="str">
        <f>IF(ISTEXT('IMO 2020_Operator''s Comment'!BV141),'IMO 2020_Operator''s Comment'!BV141,"")</f>
        <v>No</v>
      </c>
      <c r="BX141" s="245" t="str">
        <f>IF(ISNUMBER('IMO 2020_Operator''s Comment'!BX141),'IMO 2020_Operator''s Comment'!BX141,"")</f>
        <v/>
      </c>
      <c r="BY141" s="245" t="str">
        <f>IF(ISTEXT('IMO 2020_Operator''s Comment'!BY141),'IMO 2020_Operator''s Comment'!BY141,"")</f>
        <v>No</v>
      </c>
      <c r="BZ141" s="245" t="str">
        <f>IF(ISNUMBER('IMO 2020_Operator''s Comment'!BZ141),'IMO 2020_Operator''s Comment'!BZ141,"")</f>
        <v/>
      </c>
      <c r="CA141" s="245" t="str">
        <f>IF(ISTEXT('IMO 2020_Operator''s Comment'!CA141),'IMO 2020_Operator''s Comment'!CA141,"")</f>
        <v>No</v>
      </c>
      <c r="CB141" s="245" t="str">
        <f>IF(ISNUMBER('IMO 2020_Operator''s Comment'!CB141),'IMO 2020_Operator''s Comment'!CB141,"")</f>
        <v/>
      </c>
      <c r="CC141" s="245" t="str">
        <f>IF(ISTEXT('IMO 2020_Operator''s Comment'!CC141),'IMO 2020_Operator''s Comment'!CC141,"")</f>
        <v/>
      </c>
    </row>
    <row r="142" spans="1:81" s="202" customFormat="1" ht="15.75" hidden="1" thickBot="1" x14ac:dyDescent="0.3">
      <c r="A142" s="248" t="str">
        <f>INDEX('[4]Handy -MR - LR2 Operators'!$H:$H,MATCH(E142,'[4]Handy -MR - LR2 Operators'!$B:$B,0))</f>
        <v>RME</v>
      </c>
      <c r="B142" s="248" t="s">
        <v>429</v>
      </c>
      <c r="C142" s="137" t="s">
        <v>642</v>
      </c>
      <c r="D142" s="137">
        <v>9425538</v>
      </c>
      <c r="E142" s="140" t="s">
        <v>151</v>
      </c>
      <c r="F142" s="140"/>
      <c r="G142" s="238"/>
      <c r="H142" s="236">
        <v>43780.833333333336</v>
      </c>
      <c r="I142" s="186">
        <f>IFERROR(INDEX(RemainingOnBoard_RAW!V:V,MATCH('IMO _2020_Dont Edit'!D142,RemainingOnBoard_RAW!B:B,0))," ")</f>
        <v>295.89999999999998</v>
      </c>
      <c r="J142" s="201">
        <f>IFERROR(INDEX(RemainingOnBoard_RAW!W:W,MATCH('IMO _2020_Dont Edit'!D142,RemainingOnBoard_RAW!B:B,0)),"")</f>
        <v>0</v>
      </c>
      <c r="K142" s="201">
        <f>IFERROR(INDEX(RemainingOnBoard_RAW!X:X,MATCH('IMO _2020_Dont Edit'!D142,RemainingOnBoard_RAW!B:B,0)),"")</f>
        <v>0</v>
      </c>
      <c r="L142" s="201">
        <f>IFERROR(INDEX(RemainingOnBoard_RAW!Y:Y,MATCH('IMO _2020_Dont Edit'!D142,RemainingOnBoard_RAW!B:B,0)),"")</f>
        <v>198.3</v>
      </c>
      <c r="M142" s="201"/>
      <c r="N142" s="201">
        <f>IFERROR(INDEX(RemainingOnBoard_RAW!AJ:AJ,MATCH('IMO _2020_Dont Edit'!D142,RemainingOnBoard_RAW!B:B,0))," ")</f>
        <v>5536.1819999999998</v>
      </c>
      <c r="O142" s="201">
        <f>IFERROR(INDEX(RemainingOnBoard_RAW!AK:AK,MATCH('IMO _2020_Dont Edit'!D142,RemainingOnBoard_RAW!B:B,0))," ")</f>
        <v>0</v>
      </c>
      <c r="P142" s="201">
        <f>IFERROR(INDEX(RemainingOnBoard_RAW!AL:AL,MATCH('IMO _2020_Dont Edit'!D142,RemainingOnBoard_RAW!B:B,0))," ")</f>
        <v>0</v>
      </c>
      <c r="Q142" s="201">
        <f>IFERROR(INDEX(RemainingOnBoard_RAW!AM:AM,MATCH('IMO _2020_Dont Edit'!D142,RemainingOnBoard_RAW!B:B,0))," ")</f>
        <v>462.32</v>
      </c>
      <c r="S142" s="203">
        <v>0.45</v>
      </c>
      <c r="T142" s="203">
        <v>0.05</v>
      </c>
      <c r="U142" s="203">
        <v>0.17499999999999999</v>
      </c>
      <c r="V142" s="203">
        <v>0.32500000000000001</v>
      </c>
      <c r="X142" s="204">
        <f>INDEX(MR!T:T,MATCH('IMO _2020_Dont Edit'!E142,MR!C:C,0))</f>
        <v>3.8640590999453512</v>
      </c>
      <c r="Y142" s="204">
        <f>INDEX(MR!U:U,MATCH('IMO _2020_Dont Edit'!E142,MR!C:C,0))</f>
        <v>25.603259099945351</v>
      </c>
      <c r="Z142" s="204">
        <f>INDEX(MR!V:V,MATCH('IMO _2020_Dont Edit'!E142,MR!C:C,0))</f>
        <v>25.827349938465542</v>
      </c>
      <c r="AA142" s="204">
        <f>INDEX(MR!W:W,MATCH('IMO _2020_Dont Edit'!E142,MR!C:C,0))</f>
        <v>26.181388308252529</v>
      </c>
      <c r="AB142" s="204">
        <f t="shared" si="59"/>
        <v>16.047726989386216</v>
      </c>
      <c r="AC142" s="204">
        <f>IFERROR(INDEX('Monthly_Consumption _Trend'!R:R,MATCH('IMO _2020_Dont Edit'!D142,'Monthly_Consumption _Trend'!D:D,0))/30,"")</f>
        <v>17.450273333333332</v>
      </c>
      <c r="AD142" s="204">
        <f t="shared" ref="AD142:AD181" si="62">IFERROR(MIN(AB142,AC142),AB142)</f>
        <v>16.047726989386216</v>
      </c>
      <c r="AF142" s="205">
        <f t="shared" si="60"/>
        <v>0.92292742421357865</v>
      </c>
      <c r="AG142" s="205">
        <f t="shared" si="61"/>
        <v>7.7072575786421349E-2</v>
      </c>
      <c r="AH142" s="205"/>
      <c r="AI142" s="205"/>
      <c r="AJ142" s="204">
        <f t="shared" ref="AJ142:AJ181" si="63">IFERROR($AD142*92,"")</f>
        <v>1476.3908830235318</v>
      </c>
      <c r="AK142" s="204">
        <f t="shared" ref="AK142:AK181" si="64">IFERROR($AD142*61,"")</f>
        <v>978.91134635255924</v>
      </c>
      <c r="AL142" s="204">
        <f t="shared" ref="AL142:AL181" si="65">IFERROR($AD142*31,"")</f>
        <v>497.47953667097272</v>
      </c>
      <c r="AM142" s="204">
        <f t="shared" ref="AM142:AM181" si="66">IFERROR($AD142*15,"")</f>
        <v>240.71590484079326</v>
      </c>
      <c r="AN142" s="206">
        <v>4</v>
      </c>
      <c r="AO142" s="264" t="s">
        <v>690</v>
      </c>
      <c r="AP142" s="264">
        <v>2</v>
      </c>
      <c r="AQ142" s="264">
        <v>2</v>
      </c>
      <c r="AR142" s="269" t="s">
        <v>691</v>
      </c>
      <c r="AT142" s="204">
        <f t="shared" ref="AT142:AT181" si="67">IFERROR($AD142*31,"")</f>
        <v>497.47953667097272</v>
      </c>
      <c r="AU142" s="204">
        <f t="shared" ref="AU142:AU181" si="68">IFERROR($AD142*20,"")</f>
        <v>320.95453978772434</v>
      </c>
      <c r="AV142" s="204">
        <f t="shared" ref="AV142:AV181" si="69">IFERROR($AD142*15,"")</f>
        <v>240.71590484079326</v>
      </c>
      <c r="AW142" s="207" t="s">
        <v>529</v>
      </c>
      <c r="AY142" s="207" t="str">
        <f t="shared" si="45"/>
        <v>Okay</v>
      </c>
      <c r="AZ142" s="207" t="str">
        <f t="shared" si="46"/>
        <v>Okay</v>
      </c>
      <c r="BA142" s="207" t="str">
        <f t="shared" si="47"/>
        <v>High Stock</v>
      </c>
      <c r="BC142" s="191">
        <f t="shared" si="42"/>
        <v>0</v>
      </c>
      <c r="BD142" s="191">
        <f t="shared" si="43"/>
        <v>0</v>
      </c>
      <c r="BE142" s="191">
        <f t="shared" si="44"/>
        <v>55.18409515920672</v>
      </c>
      <c r="BF142" s="140" t="str">
        <f>IF(ISTEXT('IMO 2020_Operator''s Comment'!BF142),'IMO 2020_Operator''s Comment'!BF142,"")</f>
        <v>vessel bunkers are min upon arrival LA</v>
      </c>
      <c r="BH142" s="245">
        <f>IF(ISNUMBER('IMO 2020_Operator''s Comment'!BH142),'IMO 2020_Operator''s Comment'!BH142,"")</f>
        <v>420</v>
      </c>
      <c r="BI142" s="245" t="str">
        <f>IF(ISTEXT('IMO 2020_Operator''s Comment'!BI142),'IMO 2020_Operator''s Comment'!BI142,"")</f>
        <v>No</v>
      </c>
      <c r="BJ142" s="245">
        <f>IF(ISNUMBER('IMO 2020_Operator''s Comment'!BJ142),'IMO 2020_Operator''s Comment'!BJ142,"")</f>
        <v>320</v>
      </c>
      <c r="BK142" s="245" t="str">
        <f>IF(ISTEXT('IMO 2020_Operator''s Comment'!BK142),'IMO 2020_Operator''s Comment'!BK142,"")</f>
        <v>No</v>
      </c>
      <c r="BL142" s="245">
        <f>IF(ISNUMBER('IMO 2020_Operator''s Comment'!BL142),'IMO 2020_Operator''s Comment'!BL142,"")</f>
        <v>420</v>
      </c>
      <c r="BM142" s="245" t="str">
        <f>IF(ISTEXT('IMO 2020_Operator''s Comment'!BM142),'IMO 2020_Operator''s Comment'!BM142,"")</f>
        <v>No</v>
      </c>
      <c r="BN142" s="245">
        <f>IF(ISNUMBER('IMO 2020_Operator''s Comment'!BN142),'IMO 2020_Operator''s Comment'!BN142,"")</f>
        <v>320</v>
      </c>
      <c r="BO142" s="245" t="str">
        <f>IF(ISTEXT('IMO 2020_Operator''s Comment'!BO142),'IMO 2020_Operator''s Comment'!BO142,"")</f>
        <v>No</v>
      </c>
      <c r="BP142" s="245" t="str">
        <f>IF(ISNUMBER('IMO 2020_Operator''s Comment'!BP142),'IMO 2020_Operator''s Comment'!BP142,"")</f>
        <v/>
      </c>
      <c r="BQ142" s="245" t="str">
        <f>IF(ISTEXT('IMO 2020_Operator''s Comment'!BQ142),'IMO 2020_Operator''s Comment'!BQ142,"")</f>
        <v/>
      </c>
      <c r="BR142" s="288"/>
      <c r="BS142" s="245" t="str">
        <f>IF(ISNUMBER('IMO 2020_Operator''s Comment'!BS142),'IMO 2020_Operator''s Comment'!BS142,"")</f>
        <v/>
      </c>
      <c r="BT142" s="245" t="str">
        <f>IF(ISTEXT('IMO 2020_Operator''s Comment'!BT142),'IMO 2020_Operator''s Comment'!BT142,"")</f>
        <v>No</v>
      </c>
      <c r="BU142" s="245" t="str">
        <f>IF(ISNUMBER('IMO 2020_Operator''s Comment'!BU142),'IMO 2020_Operator''s Comment'!BU142,"")</f>
        <v/>
      </c>
      <c r="BV142" s="245" t="str">
        <f>IF(ISTEXT('IMO 2020_Operator''s Comment'!BV142),'IMO 2020_Operator''s Comment'!BV142,"")</f>
        <v>No</v>
      </c>
      <c r="BX142" s="245" t="str">
        <f>IF(ISNUMBER('IMO 2020_Operator''s Comment'!BX142),'IMO 2020_Operator''s Comment'!BX142,"")</f>
        <v/>
      </c>
      <c r="BY142" s="245" t="str">
        <f>IF(ISTEXT('IMO 2020_Operator''s Comment'!BY142),'IMO 2020_Operator''s Comment'!BY142,"")</f>
        <v>No</v>
      </c>
      <c r="BZ142" s="245" t="str">
        <f>IF(ISNUMBER('IMO 2020_Operator''s Comment'!BZ142),'IMO 2020_Operator''s Comment'!BZ142,"")</f>
        <v/>
      </c>
      <c r="CA142" s="245" t="str">
        <f>IF(ISTEXT('IMO 2020_Operator''s Comment'!CA142),'IMO 2020_Operator''s Comment'!CA142,"")</f>
        <v>No</v>
      </c>
      <c r="CB142" s="245" t="str">
        <f>IF(ISNUMBER('IMO 2020_Operator''s Comment'!CB142),'IMO 2020_Operator''s Comment'!CB142,"")</f>
        <v/>
      </c>
      <c r="CC142" s="245" t="str">
        <f>IF(ISTEXT('IMO 2020_Operator''s Comment'!CC142),'IMO 2020_Operator''s Comment'!CC142,"")</f>
        <v/>
      </c>
    </row>
    <row r="143" spans="1:81" ht="15.75" hidden="1" thickBot="1" x14ac:dyDescent="0.3">
      <c r="A143" s="248" t="str">
        <f>INDEX('[4]Handy -MR - LR2 Operators'!$H:$H,MATCH(E143,'[4]Handy -MR - LR2 Operators'!$B:$B,0))</f>
        <v>GGA</v>
      </c>
      <c r="B143" s="248" t="s">
        <v>429</v>
      </c>
      <c r="C143" s="137" t="s">
        <v>670</v>
      </c>
      <c r="D143" s="137">
        <v>9425514</v>
      </c>
      <c r="E143" s="140" t="s">
        <v>674</v>
      </c>
      <c r="F143" s="140" t="str">
        <f>INDEX('[5]TC IN Sheet - CONSOLIDATED'!$C:$C,MATCH(E143,'[5]TC IN Sheet - CONSOLIDATED'!$B:$B,0))</f>
        <v xml:space="preserve">Rich Ocean Shipping Inc. </v>
      </c>
      <c r="G143" s="238">
        <v>43976</v>
      </c>
      <c r="H143" s="236">
        <v>43779.75</v>
      </c>
      <c r="I143" s="186">
        <f>IFERROR(INDEX(RemainingOnBoard_RAW!V:V,MATCH('IMO _2020_Dont Edit'!D143,RemainingOnBoard_RAW!B:B,0))," ")</f>
        <v>282.52</v>
      </c>
      <c r="J143" s="201">
        <f>IFERROR(INDEX(RemainingOnBoard_RAW!W:W,MATCH('IMO _2020_Dont Edit'!D143,RemainingOnBoard_RAW!B:B,0)),"")</f>
        <v>0</v>
      </c>
      <c r="K143" s="201">
        <f>IFERROR(INDEX(RemainingOnBoard_RAW!X:X,MATCH('IMO _2020_Dont Edit'!D143,RemainingOnBoard_RAW!B:B,0)),"")</f>
        <v>0</v>
      </c>
      <c r="L143" s="201">
        <f>IFERROR(INDEX(RemainingOnBoard_RAW!Y:Y,MATCH('IMO _2020_Dont Edit'!D143,RemainingOnBoard_RAW!B:B,0)),"")</f>
        <v>185.73</v>
      </c>
      <c r="M143" s="201"/>
      <c r="N143" s="201">
        <f>IFERROR(INDEX(RemainingOnBoard_RAW!AJ:AJ,MATCH('IMO _2020_Dont Edit'!D143,RemainingOnBoard_RAW!B:B,0))," ")</f>
        <v>4785.74</v>
      </c>
      <c r="O143" s="201">
        <f>IFERROR(INDEX(RemainingOnBoard_RAW!AK:AK,MATCH('IMO _2020_Dont Edit'!D143,RemainingOnBoard_RAW!B:B,0))," ")</f>
        <v>0</v>
      </c>
      <c r="P143" s="201">
        <f>IFERROR(INDEX(RemainingOnBoard_RAW!AL:AL,MATCH('IMO _2020_Dont Edit'!D143,RemainingOnBoard_RAW!B:B,0))," ")</f>
        <v>0.1</v>
      </c>
      <c r="Q143" s="201">
        <f>IFERROR(INDEX(RemainingOnBoard_RAW!AM:AM,MATCH('IMO _2020_Dont Edit'!D143,RemainingOnBoard_RAW!B:B,0))," ")</f>
        <v>863.33000000000095</v>
      </c>
      <c r="R143" s="202"/>
      <c r="S143" s="203">
        <v>0.45</v>
      </c>
      <c r="T143" s="203">
        <v>0.05</v>
      </c>
      <c r="U143" s="203">
        <v>0.17499999999999999</v>
      </c>
      <c r="V143" s="203">
        <v>0.32500000000000001</v>
      </c>
      <c r="W143" s="202"/>
      <c r="X143" s="204">
        <f>INDEX(MR!T:T,MATCH('IMO _2020_Dont Edit'!E143,MR!C:C,0))</f>
        <v>4.3</v>
      </c>
      <c r="Y143" s="204">
        <f>INDEX(MR!U:U,MATCH('IMO _2020_Dont Edit'!E143,MR!C:C,0))</f>
        <v>24.5</v>
      </c>
      <c r="Z143" s="204">
        <f>INDEX(MR!V:V,MATCH('IMO _2020_Dont Edit'!E143,MR!C:C,0))</f>
        <v>27.722629691316065</v>
      </c>
      <c r="AA143" s="204">
        <f>INDEX(MR!W:W,MATCH('IMO _2020_Dont Edit'!E143,MR!C:C,0))</f>
        <v>28.358292825022737</v>
      </c>
      <c r="AB143" s="204">
        <f t="shared" ref="AB143" si="70">IFERROR(SUMPRODUCT(S143:V143,X143:AA143),"")</f>
        <v>17.227905364112701</v>
      </c>
      <c r="AC143" s="204">
        <f>IFERROR(INDEX('Monthly_Consumption _Trend'!R:R,MATCH('IMO _2020_Dont Edit'!D143,'Monthly_Consumption _Trend'!D:D,0))/30,"")</f>
        <v>15.832433333333332</v>
      </c>
      <c r="AD143" s="204">
        <f t="shared" si="62"/>
        <v>15.832433333333332</v>
      </c>
      <c r="AE143" s="202"/>
      <c r="AF143" s="205">
        <f t="shared" ref="AF143" si="71">IFERROR(N143/SUM(N143:Q143), "")</f>
        <v>0.8471580780893474</v>
      </c>
      <c r="AG143" s="205">
        <f t="shared" ref="AG143" si="72">IFERROR(1-AF143,"")</f>
        <v>0.1528419219106526</v>
      </c>
      <c r="AH143" s="205"/>
      <c r="AI143" s="205"/>
      <c r="AJ143" s="204">
        <f t="shared" si="63"/>
        <v>1456.5838666666666</v>
      </c>
      <c r="AK143" s="204">
        <f t="shared" si="64"/>
        <v>965.77843333333328</v>
      </c>
      <c r="AL143" s="204">
        <f t="shared" si="65"/>
        <v>490.80543333333333</v>
      </c>
      <c r="AM143" s="204">
        <f t="shared" si="66"/>
        <v>237.48649999999998</v>
      </c>
      <c r="AN143" s="206">
        <v>3</v>
      </c>
      <c r="AO143" s="264" t="s">
        <v>743</v>
      </c>
      <c r="AP143" s="264">
        <v>1</v>
      </c>
      <c r="AQ143" s="264">
        <v>1</v>
      </c>
      <c r="AR143" s="269">
        <v>0.85</v>
      </c>
      <c r="AS143" s="202"/>
      <c r="AT143" s="204">
        <f t="shared" si="67"/>
        <v>490.80543333333333</v>
      </c>
      <c r="AU143" s="204">
        <f t="shared" si="68"/>
        <v>316.64866666666666</v>
      </c>
      <c r="AV143" s="204">
        <f t="shared" si="69"/>
        <v>237.48649999999998</v>
      </c>
      <c r="AW143" s="207"/>
      <c r="AX143" s="202"/>
      <c r="AY143" s="207" t="str">
        <f t="shared" ref="AY143" si="73">IFERROR(IF($I143+$K143-AT143&lt;0,"Okay", "High Stock"),"")</f>
        <v>Okay</v>
      </c>
      <c r="AZ143" s="207" t="str">
        <f t="shared" ref="AZ143" si="74">IFERROR(IF($I143+$K143-AU143&lt;0,"Okay", "High Stock"),"")</f>
        <v>Okay</v>
      </c>
      <c r="BA143" s="207" t="str">
        <f t="shared" ref="BA143" si="75">IFERROR(IF($I143+$K143-AV143&lt;0,"Okay", "High Stock"),"")</f>
        <v>High Stock</v>
      </c>
      <c r="BB143" s="202"/>
      <c r="BC143" s="191">
        <f t="shared" ref="BC143:BC181" si="76">IF(IFERROR($I143+$K143-AT143,0)&lt;=0,0,IFERROR($I143+$K143-AT143,0))</f>
        <v>0</v>
      </c>
      <c r="BD143" s="191">
        <f t="shared" ref="BD143:BD181" si="77">IF(IFERROR($I143+$K143-AU143,0)&lt;=0,0,IFERROR($I143+$K143-AU143,0))</f>
        <v>0</v>
      </c>
      <c r="BE143" s="191">
        <f t="shared" ref="BE143:BE181" si="78">IF(IFERROR($I143+$K143-AV143,0)&lt;=0, 0,IFERROR($I143+$K143-AV143,0))</f>
        <v>45.033500000000004</v>
      </c>
      <c r="BF143" s="140" t="str">
        <f>IF(ISTEXT('IMO 2020_Operator''s Comment'!BF143),'IMO 2020_Operator''s Comment'!BF143,"")</f>
        <v/>
      </c>
      <c r="BH143" s="245">
        <f>IF(ISNUMBER('IMO 2020_Operator''s Comment'!BH143),'IMO 2020_Operator''s Comment'!BH143,"")</f>
        <v>368</v>
      </c>
      <c r="BI143" s="245" t="str">
        <f>IF(ISTEXT('IMO 2020_Operator''s Comment'!BI143),'IMO 2020_Operator''s Comment'!BI143,"")</f>
        <v>No</v>
      </c>
      <c r="BJ143" s="245">
        <f>IF(ISNUMBER('IMO 2020_Operator''s Comment'!BJ143),'IMO 2020_Operator''s Comment'!BJ143,"")</f>
        <v>352</v>
      </c>
      <c r="BK143" s="245" t="str">
        <f>IF(ISTEXT('IMO 2020_Operator''s Comment'!BK143),'IMO 2020_Operator''s Comment'!BK143,"")</f>
        <v>No</v>
      </c>
      <c r="BL143" s="245">
        <f>IF(ISNUMBER('IMO 2020_Operator''s Comment'!BL143),'IMO 2020_Operator''s Comment'!BL143,"")</f>
        <v>352</v>
      </c>
      <c r="BM143" s="245" t="str">
        <f>IF(ISTEXT('IMO 2020_Operator''s Comment'!BM143),'IMO 2020_Operator''s Comment'!BM143,"")</f>
        <v>No</v>
      </c>
      <c r="BN143" s="245" t="str">
        <f>IF(ISNUMBER('IMO 2020_Operator''s Comment'!BN143),'IMO 2020_Operator''s Comment'!BN143,"")</f>
        <v/>
      </c>
      <c r="BO143" s="245" t="str">
        <f>IF(ISTEXT('IMO 2020_Operator''s Comment'!BO143),'IMO 2020_Operator''s Comment'!BO143,"")</f>
        <v/>
      </c>
      <c r="BP143" s="245" t="str">
        <f>IF(ISNUMBER('IMO 2020_Operator''s Comment'!BP143),'IMO 2020_Operator''s Comment'!BP143,"")</f>
        <v/>
      </c>
      <c r="BQ143" s="245" t="str">
        <f>IF(ISTEXT('IMO 2020_Operator''s Comment'!BQ143),'IMO 2020_Operator''s Comment'!BQ143,"")</f>
        <v/>
      </c>
      <c r="BR143" s="288"/>
      <c r="BS143" s="245" t="str">
        <f>IF(ISNUMBER('IMO 2020_Operator''s Comment'!BS143),'IMO 2020_Operator''s Comment'!BS143,"")</f>
        <v/>
      </c>
      <c r="BT143" s="245" t="str">
        <f>IF(ISTEXT('IMO 2020_Operator''s Comment'!BT143),'IMO 2020_Operator''s Comment'!BT143,"")</f>
        <v>No</v>
      </c>
      <c r="BU143" s="245" t="str">
        <f>IF(ISNUMBER('IMO 2020_Operator''s Comment'!BU143),'IMO 2020_Operator''s Comment'!BU143,"")</f>
        <v/>
      </c>
      <c r="BV143" s="245" t="str">
        <f>IF(ISTEXT('IMO 2020_Operator''s Comment'!BV143),'IMO 2020_Operator''s Comment'!BV143,"")</f>
        <v/>
      </c>
      <c r="BX143" s="245" t="str">
        <f>IF(ISNUMBER('IMO 2020_Operator''s Comment'!BX143),'IMO 2020_Operator''s Comment'!BX143,"")</f>
        <v/>
      </c>
      <c r="BY143" s="245" t="str">
        <f>IF(ISTEXT('IMO 2020_Operator''s Comment'!BY143),'IMO 2020_Operator''s Comment'!BY143,"")</f>
        <v>No</v>
      </c>
      <c r="BZ143" s="245" t="str">
        <f>IF(ISNUMBER('IMO 2020_Operator''s Comment'!BZ143),'IMO 2020_Operator''s Comment'!BZ143,"")</f>
        <v/>
      </c>
      <c r="CA143" s="245" t="str">
        <f>IF(ISTEXT('IMO 2020_Operator''s Comment'!CA143),'IMO 2020_Operator''s Comment'!CA143,"")</f>
        <v/>
      </c>
      <c r="CB143" s="245" t="str">
        <f>IF(ISNUMBER('IMO 2020_Operator''s Comment'!CB143),'IMO 2020_Operator''s Comment'!CB143,"")</f>
        <v/>
      </c>
      <c r="CC143" s="245" t="str">
        <f>IF(ISTEXT('IMO 2020_Operator''s Comment'!CC143),'IMO 2020_Operator''s Comment'!CC143,"")</f>
        <v/>
      </c>
    </row>
    <row r="144" spans="1:81" ht="15.75" hidden="1" thickBot="1" x14ac:dyDescent="0.3">
      <c r="A144" s="248" t="str">
        <f>INDEX('[4]Handy -MR - LR2 Operators'!$H:$H,MATCH(E144,'[4]Handy -MR - LR2 Operators'!$B:$B,0))</f>
        <v>MSA</v>
      </c>
      <c r="B144" s="248" t="s">
        <v>429</v>
      </c>
      <c r="C144" s="137" t="s">
        <v>862</v>
      </c>
      <c r="D144" s="137">
        <v>9830252</v>
      </c>
      <c r="E144" s="309" t="s">
        <v>1042</v>
      </c>
      <c r="F144" s="140"/>
      <c r="G144" s="238"/>
      <c r="H144" s="236">
        <v>43779.541666666664</v>
      </c>
      <c r="I144" s="186">
        <v>251</v>
      </c>
      <c r="J144" s="201" t="str">
        <f>IFERROR(INDEX(RemainingOnBoard_RAW!W:W,MATCH('IMO _2020_Dont Edit'!D144,RemainingOnBoard_RAW!B:B,0)),"")</f>
        <v/>
      </c>
      <c r="K144" s="201" t="str">
        <f>IFERROR(INDEX(RemainingOnBoard_RAW!X:X,MATCH('IMO _2020_Dont Edit'!D144,RemainingOnBoard_RAW!B:B,0)),"")</f>
        <v/>
      </c>
      <c r="L144" s="201">
        <v>243</v>
      </c>
      <c r="M144" s="236" t="str">
        <f>IFERROR(INDEX(RemainingOnBoard_RAW!U:U,MATCH('IMO _2020_Dont Edit'!D144,RemainingOnBoard_RAW!B:B,0))," ")</f>
        <v xml:space="preserve"> </v>
      </c>
      <c r="N144" s="201" t="str">
        <f>IFERROR(INDEX(RemainingOnBoard_RAW!V:V,MATCH('IMO _2020_Dont Edit'!D144,RemainingOnBoard_RAW!B:B,0))," ")</f>
        <v xml:space="preserve"> </v>
      </c>
      <c r="O144" s="201"/>
      <c r="P144" s="201"/>
      <c r="Q144" s="201"/>
      <c r="R144" s="202"/>
      <c r="S144" s="203">
        <v>0.45</v>
      </c>
      <c r="T144" s="203">
        <v>0.05</v>
      </c>
      <c r="U144" s="203">
        <v>0.17499999999999999</v>
      </c>
      <c r="V144" s="203">
        <v>0.32500000000000001</v>
      </c>
      <c r="W144" s="202"/>
      <c r="X144" s="204"/>
      <c r="Y144" s="204"/>
      <c r="Z144" s="204"/>
      <c r="AA144" s="204"/>
      <c r="AB144" s="204"/>
      <c r="AC144" s="204"/>
      <c r="AD144" s="204"/>
      <c r="AE144" s="202"/>
      <c r="AF144" s="205"/>
      <c r="AG144" s="205"/>
      <c r="AH144" s="205"/>
      <c r="AI144" s="205"/>
      <c r="AJ144" s="204"/>
      <c r="AK144" s="204"/>
      <c r="AL144" s="204"/>
      <c r="AM144" s="204"/>
      <c r="AN144" s="206"/>
      <c r="AO144" s="264"/>
      <c r="AP144" s="264"/>
      <c r="AQ144" s="264"/>
      <c r="AR144" s="269"/>
      <c r="AS144" s="202"/>
      <c r="AT144" s="204"/>
      <c r="AU144" s="204"/>
      <c r="AV144" s="204"/>
      <c r="AW144" s="207"/>
      <c r="AX144" s="202"/>
      <c r="AY144" s="207"/>
      <c r="AZ144" s="207"/>
      <c r="BA144" s="207"/>
      <c r="BB144" s="202"/>
      <c r="BC144" s="191"/>
      <c r="BD144" s="191"/>
      <c r="BE144" s="191"/>
      <c r="BF144" s="140" t="str">
        <f>IF(ISTEXT('IMO 2020_Operator''s Comment'!BF144),'IMO 2020_Operator''s Comment'!BF144,"")</f>
        <v/>
      </c>
      <c r="BH144" s="245" t="str">
        <f>IF(ISNUMBER('IMO 2020_Operator''s Comment'!BH144),'IMO 2020_Operator''s Comment'!BH144,"")</f>
        <v/>
      </c>
      <c r="BI144" s="245" t="str">
        <f>IF(ISTEXT('IMO 2020_Operator''s Comment'!BI144),'IMO 2020_Operator''s Comment'!BI144,"")</f>
        <v/>
      </c>
      <c r="BJ144" s="245" t="str">
        <f>IF(ISNUMBER('IMO 2020_Operator''s Comment'!BJ144),'IMO 2020_Operator''s Comment'!BJ144,"")</f>
        <v/>
      </c>
      <c r="BK144" s="245" t="str">
        <f>IF(ISTEXT('IMO 2020_Operator''s Comment'!BK144),'IMO 2020_Operator''s Comment'!BK144,"")</f>
        <v/>
      </c>
      <c r="BL144" s="245" t="str">
        <f>IF(ISNUMBER('IMO 2020_Operator''s Comment'!BL144),'IMO 2020_Operator''s Comment'!BL144,"")</f>
        <v/>
      </c>
      <c r="BM144" s="245" t="str">
        <f>IF(ISTEXT('IMO 2020_Operator''s Comment'!BM144),'IMO 2020_Operator''s Comment'!BM144,"")</f>
        <v/>
      </c>
      <c r="BN144" s="245" t="str">
        <f>IF(ISNUMBER('IMO 2020_Operator''s Comment'!BN144),'IMO 2020_Operator''s Comment'!BN144,"")</f>
        <v/>
      </c>
      <c r="BO144" s="245" t="str">
        <f>IF(ISTEXT('IMO 2020_Operator''s Comment'!BO144),'IMO 2020_Operator''s Comment'!BO144,"")</f>
        <v/>
      </c>
      <c r="BP144" s="245" t="str">
        <f>IF(ISNUMBER('IMO 2020_Operator''s Comment'!BP144),'IMO 2020_Operator''s Comment'!BP144,"")</f>
        <v/>
      </c>
      <c r="BQ144" s="245" t="str">
        <f>IF(ISTEXT('IMO 2020_Operator''s Comment'!BQ144),'IMO 2020_Operator''s Comment'!BQ144,"")</f>
        <v/>
      </c>
      <c r="BR144" s="288"/>
      <c r="BS144" s="245" t="str">
        <f>IF(ISNUMBER('IMO 2020_Operator''s Comment'!BS144),'IMO 2020_Operator''s Comment'!BS144,"")</f>
        <v/>
      </c>
      <c r="BT144" s="245" t="str">
        <f>IF(ISTEXT('IMO 2020_Operator''s Comment'!BT144),'IMO 2020_Operator''s Comment'!BT144,"")</f>
        <v/>
      </c>
      <c r="BU144" s="245" t="str">
        <f>IF(ISNUMBER('IMO 2020_Operator''s Comment'!BU144),'IMO 2020_Operator''s Comment'!BU144,"")</f>
        <v/>
      </c>
      <c r="BV144" s="245" t="str">
        <f>IF(ISTEXT('IMO 2020_Operator''s Comment'!BV144),'IMO 2020_Operator''s Comment'!BV144,"")</f>
        <v/>
      </c>
      <c r="BX144" s="245" t="str">
        <f>IF(ISNUMBER('IMO 2020_Operator''s Comment'!BX144),'IMO 2020_Operator''s Comment'!BX144,"")</f>
        <v/>
      </c>
      <c r="BY144" s="245" t="str">
        <f>IF(ISTEXT('IMO 2020_Operator''s Comment'!BY144),'IMO 2020_Operator''s Comment'!BY144,"")</f>
        <v/>
      </c>
      <c r="BZ144" s="245" t="str">
        <f>IF(ISNUMBER('IMO 2020_Operator''s Comment'!BZ144),'IMO 2020_Operator''s Comment'!BZ144,"")</f>
        <v/>
      </c>
      <c r="CA144" s="245" t="str">
        <f>IF(ISTEXT('IMO 2020_Operator''s Comment'!CA144),'IMO 2020_Operator''s Comment'!CA144,"")</f>
        <v/>
      </c>
      <c r="CB144" s="245" t="str">
        <f>IF(ISNUMBER('IMO 2020_Operator''s Comment'!CB144),'IMO 2020_Operator''s Comment'!CB144,"")</f>
        <v/>
      </c>
      <c r="CC144" s="245" t="str">
        <f>IF(ISTEXT('IMO 2020_Operator''s Comment'!CC144),'IMO 2020_Operator''s Comment'!CC144,"")</f>
        <v/>
      </c>
    </row>
    <row r="145" spans="1:81" ht="15.75" hidden="1" thickBot="1" x14ac:dyDescent="0.3">
      <c r="A145" s="248" t="str">
        <f>INDEX('[4]Handy -MR - LR2 Operators'!$H:$H,MATCH(E145,'[4]Handy -MR - LR2 Operators'!$B:$B,0))</f>
        <v>MSA</v>
      </c>
      <c r="B145" s="248" t="s">
        <v>429</v>
      </c>
      <c r="C145" s="137" t="s">
        <v>862</v>
      </c>
      <c r="D145" s="137">
        <v>9396488</v>
      </c>
      <c r="E145" s="309" t="s">
        <v>863</v>
      </c>
      <c r="F145" s="140"/>
      <c r="G145" s="238"/>
      <c r="H145" s="236">
        <v>43771</v>
      </c>
      <c r="I145" s="186">
        <v>497</v>
      </c>
      <c r="J145" s="201" t="str">
        <f>IFERROR(INDEX(RemainingOnBoard_RAW!W:W,MATCH('IMO _2020_Dont Edit'!D145,RemainingOnBoard_RAW!B:B,0)),"")</f>
        <v/>
      </c>
      <c r="K145" s="201" t="str">
        <f>IFERROR(INDEX(RemainingOnBoard_RAW!X:X,MATCH('IMO _2020_Dont Edit'!D145,RemainingOnBoard_RAW!B:B,0)),"")</f>
        <v/>
      </c>
      <c r="L145" s="201">
        <v>250</v>
      </c>
      <c r="M145" s="236" t="str">
        <f>IFERROR(INDEX(RemainingOnBoard_RAW!U:U,MATCH('IMO _2020_Dont Edit'!D145,RemainingOnBoard_RAW!B:B,0))," ")</f>
        <v xml:space="preserve"> </v>
      </c>
      <c r="N145" s="201" t="str">
        <f>IFERROR(INDEX(RemainingOnBoard_RAW!V:V,MATCH('IMO _2020_Dont Edit'!D145,RemainingOnBoard_RAW!B:B,0))," ")</f>
        <v xml:space="preserve"> </v>
      </c>
      <c r="O145" s="201"/>
      <c r="P145" s="201"/>
      <c r="Q145" s="201"/>
      <c r="R145" s="202"/>
      <c r="S145" s="203">
        <v>0.45</v>
      </c>
      <c r="T145" s="203">
        <v>0.05</v>
      </c>
      <c r="U145" s="203">
        <v>0.17499999999999999</v>
      </c>
      <c r="V145" s="203">
        <v>0.32500000000000001</v>
      </c>
      <c r="W145" s="202"/>
      <c r="X145" s="204"/>
      <c r="Y145" s="204"/>
      <c r="Z145" s="204"/>
      <c r="AA145" s="204"/>
      <c r="AB145" s="204"/>
      <c r="AC145" s="204"/>
      <c r="AD145" s="204"/>
      <c r="AE145" s="202"/>
      <c r="AF145" s="205"/>
      <c r="AG145" s="205"/>
      <c r="AH145" s="205"/>
      <c r="AI145" s="205"/>
      <c r="AJ145" s="204"/>
      <c r="AK145" s="204"/>
      <c r="AL145" s="204"/>
      <c r="AM145" s="204"/>
      <c r="AN145" s="206"/>
      <c r="AO145" s="264"/>
      <c r="AP145" s="264"/>
      <c r="AQ145" s="264"/>
      <c r="AR145" s="269"/>
      <c r="AS145" s="202"/>
      <c r="AT145" s="204"/>
      <c r="AU145" s="204"/>
      <c r="AV145" s="204"/>
      <c r="AW145" s="207"/>
      <c r="AX145" s="202"/>
      <c r="AY145" s="207"/>
      <c r="AZ145" s="207"/>
      <c r="BA145" s="207"/>
      <c r="BB145" s="202"/>
      <c r="BC145" s="191"/>
      <c r="BD145" s="191"/>
      <c r="BE145" s="191"/>
      <c r="BF145" s="140" t="str">
        <f>IF(ISTEXT('IMO 2020_Operator''s Comment'!BF145),'IMO 2020_Operator''s Comment'!BF145,"")</f>
        <v xml:space="preserve">intend to have 1 main and 1 sett-serv ready by mid Nov </v>
      </c>
      <c r="BH145" s="245" t="str">
        <f>IF(ISNUMBER('IMO 2020_Operator''s Comment'!BH145),'IMO 2020_Operator''s Comment'!BH145,"")</f>
        <v/>
      </c>
      <c r="BI145" s="245" t="str">
        <f>IF(ISTEXT('IMO 2020_Operator''s Comment'!BI145),'IMO 2020_Operator''s Comment'!BI145,"")</f>
        <v/>
      </c>
      <c r="BJ145" s="245" t="str">
        <f>IF(ISNUMBER('IMO 2020_Operator''s Comment'!BJ145),'IMO 2020_Operator''s Comment'!BJ145,"")</f>
        <v/>
      </c>
      <c r="BK145" s="245" t="str">
        <f>IF(ISTEXT('IMO 2020_Operator''s Comment'!BK145),'IMO 2020_Operator''s Comment'!BK145,"")</f>
        <v/>
      </c>
      <c r="BL145" s="245" t="str">
        <f>IF(ISNUMBER('IMO 2020_Operator''s Comment'!BL145),'IMO 2020_Operator''s Comment'!BL145,"")</f>
        <v/>
      </c>
      <c r="BM145" s="245" t="str">
        <f>IF(ISTEXT('IMO 2020_Operator''s Comment'!BM145),'IMO 2020_Operator''s Comment'!BM145,"")</f>
        <v/>
      </c>
      <c r="BN145" s="245" t="str">
        <f>IF(ISNUMBER('IMO 2020_Operator''s Comment'!BN145),'IMO 2020_Operator''s Comment'!BN145,"")</f>
        <v/>
      </c>
      <c r="BO145" s="245" t="str">
        <f>IF(ISTEXT('IMO 2020_Operator''s Comment'!BO145),'IMO 2020_Operator''s Comment'!BO145,"")</f>
        <v/>
      </c>
      <c r="BP145" s="245" t="str">
        <f>IF(ISNUMBER('IMO 2020_Operator''s Comment'!BP145),'IMO 2020_Operator''s Comment'!BP145,"")</f>
        <v/>
      </c>
      <c r="BQ145" s="245" t="str">
        <f>IF(ISTEXT('IMO 2020_Operator''s Comment'!BQ145),'IMO 2020_Operator''s Comment'!BQ145,"")</f>
        <v/>
      </c>
      <c r="BR145" s="288"/>
      <c r="BS145" s="245" t="str">
        <f>IF(ISNUMBER('IMO 2020_Operator''s Comment'!BS145),'IMO 2020_Operator''s Comment'!BS145,"")</f>
        <v/>
      </c>
      <c r="BT145" s="245" t="str">
        <f>IF(ISTEXT('IMO 2020_Operator''s Comment'!BT145),'IMO 2020_Operator''s Comment'!BT145,"")</f>
        <v/>
      </c>
      <c r="BU145" s="245" t="str">
        <f>IF(ISNUMBER('IMO 2020_Operator''s Comment'!BU145),'IMO 2020_Operator''s Comment'!BU145,"")</f>
        <v/>
      </c>
      <c r="BV145" s="245" t="str">
        <f>IF(ISTEXT('IMO 2020_Operator''s Comment'!BV145),'IMO 2020_Operator''s Comment'!BV145,"")</f>
        <v/>
      </c>
      <c r="BX145" s="245" t="str">
        <f>IF(ISNUMBER('IMO 2020_Operator''s Comment'!BX145),'IMO 2020_Operator''s Comment'!BX145,"")</f>
        <v/>
      </c>
      <c r="BY145" s="245" t="str">
        <f>IF(ISTEXT('IMO 2020_Operator''s Comment'!BY145),'IMO 2020_Operator''s Comment'!BY145,"")</f>
        <v/>
      </c>
      <c r="BZ145" s="245" t="str">
        <f>IF(ISNUMBER('IMO 2020_Operator''s Comment'!BZ145),'IMO 2020_Operator''s Comment'!BZ145,"")</f>
        <v/>
      </c>
      <c r="CA145" s="245" t="str">
        <f>IF(ISTEXT('IMO 2020_Operator''s Comment'!CA145),'IMO 2020_Operator''s Comment'!CA145,"")</f>
        <v/>
      </c>
      <c r="CB145" s="245" t="str">
        <f>IF(ISNUMBER('IMO 2020_Operator''s Comment'!CB145),'IMO 2020_Operator''s Comment'!CB145,"")</f>
        <v/>
      </c>
      <c r="CC145" s="245" t="str">
        <f>IF(ISTEXT('IMO 2020_Operator''s Comment'!CC145),'IMO 2020_Operator''s Comment'!CC145,"")</f>
        <v/>
      </c>
    </row>
    <row r="146" spans="1:81" ht="15.75" hidden="1" thickBot="1" x14ac:dyDescent="0.3">
      <c r="A146" s="248" t="str">
        <f>INDEX('[4]Handy -MR - LR2 Operators'!$H:$H,MATCH(E146,'[4]Handy -MR - LR2 Operators'!$B:$B,0))</f>
        <v>GGA</v>
      </c>
      <c r="B146" s="248" t="s">
        <v>429</v>
      </c>
      <c r="C146" s="137" t="s">
        <v>862</v>
      </c>
      <c r="D146" s="137">
        <v>9349203</v>
      </c>
      <c r="E146" s="309" t="s">
        <v>864</v>
      </c>
      <c r="F146" s="140"/>
      <c r="G146" s="238"/>
      <c r="H146" s="236">
        <v>43767</v>
      </c>
      <c r="I146" s="186">
        <v>344</v>
      </c>
      <c r="J146" s="201" t="str">
        <f>IFERROR(INDEX(RemainingOnBoard_RAW!W:W,MATCH('IMO _2020_Dont Edit'!D146,RemainingOnBoard_RAW!B:B,0)),"")</f>
        <v/>
      </c>
      <c r="K146" s="201" t="str">
        <f>IFERROR(INDEX(RemainingOnBoard_RAW!X:X,MATCH('IMO _2020_Dont Edit'!D146,RemainingOnBoard_RAW!B:B,0)),"")</f>
        <v/>
      </c>
      <c r="L146" s="201">
        <v>161</v>
      </c>
      <c r="M146" s="236" t="str">
        <f>IFERROR(INDEX(RemainingOnBoard_RAW!U:U,MATCH('IMO _2020_Dont Edit'!D146,RemainingOnBoard_RAW!B:B,0))," ")</f>
        <v xml:space="preserve"> </v>
      </c>
      <c r="N146" s="201" t="str">
        <f>IFERROR(INDEX(RemainingOnBoard_RAW!V:V,MATCH('IMO _2020_Dont Edit'!D146,RemainingOnBoard_RAW!B:B,0))," ")</f>
        <v xml:space="preserve"> </v>
      </c>
      <c r="O146" s="201"/>
      <c r="P146" s="201"/>
      <c r="Q146" s="201"/>
      <c r="R146" s="202"/>
      <c r="S146" s="203">
        <v>0.45</v>
      </c>
      <c r="T146" s="203">
        <v>0.05</v>
      </c>
      <c r="U146" s="203">
        <v>0.17499999999999999</v>
      </c>
      <c r="V146" s="203">
        <v>0.32500000000000001</v>
      </c>
      <c r="W146" s="202"/>
      <c r="X146" s="204"/>
      <c r="Y146" s="204"/>
      <c r="Z146" s="204"/>
      <c r="AA146" s="204"/>
      <c r="AB146" s="204"/>
      <c r="AC146" s="204"/>
      <c r="AD146" s="204"/>
      <c r="AE146" s="202"/>
      <c r="AF146" s="205"/>
      <c r="AG146" s="205"/>
      <c r="AH146" s="205"/>
      <c r="AI146" s="205"/>
      <c r="AJ146" s="204"/>
      <c r="AK146" s="204"/>
      <c r="AL146" s="204"/>
      <c r="AM146" s="204"/>
      <c r="AN146" s="206"/>
      <c r="AO146" s="264"/>
      <c r="AP146" s="264"/>
      <c r="AQ146" s="264"/>
      <c r="AR146" s="269"/>
      <c r="AS146" s="202"/>
      <c r="AT146" s="204"/>
      <c r="AU146" s="204"/>
      <c r="AV146" s="204"/>
      <c r="AW146" s="207"/>
      <c r="AX146" s="202"/>
      <c r="AY146" s="207"/>
      <c r="AZ146" s="207"/>
      <c r="BA146" s="207"/>
      <c r="BB146" s="202"/>
      <c r="BC146" s="191"/>
      <c r="BD146" s="191"/>
      <c r="BE146" s="191"/>
      <c r="BF146" s="140" t="str">
        <f>IF(ISTEXT('IMO 2020_Operator''s Comment'!BF146),'IMO 2020_Operator''s Comment'!BF146,"")</f>
        <v>3 Storage tank ready for VLSFO as only draining procedure adopted</v>
      </c>
      <c r="BH146" s="245" t="str">
        <f>IF(ISNUMBER('IMO 2020_Operator''s Comment'!BH146),'IMO 2020_Operator''s Comment'!BH146,"")</f>
        <v/>
      </c>
      <c r="BI146" s="245" t="str">
        <f>IF(ISTEXT('IMO 2020_Operator''s Comment'!BI146),'IMO 2020_Operator''s Comment'!BI146,"")</f>
        <v/>
      </c>
      <c r="BJ146" s="245" t="str">
        <f>IF(ISNUMBER('IMO 2020_Operator''s Comment'!BJ146),'IMO 2020_Operator''s Comment'!BJ146,"")</f>
        <v/>
      </c>
      <c r="BK146" s="245" t="str">
        <f>IF(ISTEXT('IMO 2020_Operator''s Comment'!BK146),'IMO 2020_Operator''s Comment'!BK146,"")</f>
        <v/>
      </c>
      <c r="BL146" s="245" t="str">
        <f>IF(ISNUMBER('IMO 2020_Operator''s Comment'!BL146),'IMO 2020_Operator''s Comment'!BL146,"")</f>
        <v/>
      </c>
      <c r="BM146" s="245" t="str">
        <f>IF(ISTEXT('IMO 2020_Operator''s Comment'!BM146),'IMO 2020_Operator''s Comment'!BM146,"")</f>
        <v/>
      </c>
      <c r="BN146" s="245" t="str">
        <f>IF(ISNUMBER('IMO 2020_Operator''s Comment'!BN146),'IMO 2020_Operator''s Comment'!BN146,"")</f>
        <v/>
      </c>
      <c r="BO146" s="245" t="str">
        <f>IF(ISTEXT('IMO 2020_Operator''s Comment'!BO146),'IMO 2020_Operator''s Comment'!BO146,"")</f>
        <v/>
      </c>
      <c r="BP146" s="245" t="str">
        <f>IF(ISNUMBER('IMO 2020_Operator''s Comment'!BP146),'IMO 2020_Operator''s Comment'!BP146,"")</f>
        <v/>
      </c>
      <c r="BQ146" s="245" t="str">
        <f>IF(ISTEXT('IMO 2020_Operator''s Comment'!BQ146),'IMO 2020_Operator''s Comment'!BQ146,"")</f>
        <v/>
      </c>
      <c r="BR146" s="288"/>
      <c r="BS146" s="245" t="str">
        <f>IF(ISNUMBER('IMO 2020_Operator''s Comment'!BS146),'IMO 2020_Operator''s Comment'!BS146,"")</f>
        <v/>
      </c>
      <c r="BT146" s="245" t="str">
        <f>IF(ISTEXT('IMO 2020_Operator''s Comment'!BT146),'IMO 2020_Operator''s Comment'!BT146,"")</f>
        <v/>
      </c>
      <c r="BU146" s="245" t="str">
        <f>IF(ISNUMBER('IMO 2020_Operator''s Comment'!BU146),'IMO 2020_Operator''s Comment'!BU146,"")</f>
        <v/>
      </c>
      <c r="BV146" s="245" t="str">
        <f>IF(ISTEXT('IMO 2020_Operator''s Comment'!BV146),'IMO 2020_Operator''s Comment'!BV146,"")</f>
        <v/>
      </c>
      <c r="BX146" s="245" t="str">
        <f>IF(ISNUMBER('IMO 2020_Operator''s Comment'!BX146),'IMO 2020_Operator''s Comment'!BX146,"")</f>
        <v/>
      </c>
      <c r="BY146" s="245" t="str">
        <f>IF(ISTEXT('IMO 2020_Operator''s Comment'!BY146),'IMO 2020_Operator''s Comment'!BY146,"")</f>
        <v/>
      </c>
      <c r="BZ146" s="245" t="str">
        <f>IF(ISNUMBER('IMO 2020_Operator''s Comment'!BZ146),'IMO 2020_Operator''s Comment'!BZ146,"")</f>
        <v/>
      </c>
      <c r="CA146" s="245" t="str">
        <f>IF(ISTEXT('IMO 2020_Operator''s Comment'!CA146),'IMO 2020_Operator''s Comment'!CA146,"")</f>
        <v/>
      </c>
      <c r="CB146" s="245" t="str">
        <f>IF(ISNUMBER('IMO 2020_Operator''s Comment'!CB146),'IMO 2020_Operator''s Comment'!CB146,"")</f>
        <v/>
      </c>
      <c r="CC146" s="245" t="str">
        <f>IF(ISTEXT('IMO 2020_Operator''s Comment'!CC146),'IMO 2020_Operator''s Comment'!CC146,"")</f>
        <v/>
      </c>
    </row>
    <row r="147" spans="1:81" ht="15.75" hidden="1" thickBot="1" x14ac:dyDescent="0.3">
      <c r="A147" s="248" t="str">
        <f>INDEX('[4]Handy -MR - LR2 Operators'!$H:$H,MATCH(E147,'[4]Handy -MR - LR2 Operators'!$B:$B,0))</f>
        <v>MGA</v>
      </c>
      <c r="B147" s="248" t="s">
        <v>429</v>
      </c>
      <c r="C147" s="137" t="s">
        <v>862</v>
      </c>
      <c r="D147" s="137">
        <v>9405904</v>
      </c>
      <c r="E147" s="309" t="s">
        <v>865</v>
      </c>
      <c r="F147" s="140"/>
      <c r="G147" s="238"/>
      <c r="H147" s="236">
        <v>43775</v>
      </c>
      <c r="I147" s="186">
        <v>243</v>
      </c>
      <c r="J147" s="201" t="str">
        <f>IFERROR(INDEX(RemainingOnBoard_RAW!W:W,MATCH('IMO _2020_Dont Edit'!D147,RemainingOnBoard_RAW!B:B,0)),"")</f>
        <v/>
      </c>
      <c r="K147" s="201" t="str">
        <f>IFERROR(INDEX(RemainingOnBoard_RAW!X:X,MATCH('IMO _2020_Dont Edit'!D147,RemainingOnBoard_RAW!B:B,0)),"")</f>
        <v/>
      </c>
      <c r="L147" s="201">
        <v>303</v>
      </c>
      <c r="M147" s="236" t="str">
        <f>IFERROR(INDEX(RemainingOnBoard_RAW!U:U,MATCH('IMO _2020_Dont Edit'!D147,RemainingOnBoard_RAW!B:B,0))," ")</f>
        <v xml:space="preserve"> </v>
      </c>
      <c r="N147" s="201" t="str">
        <f>IFERROR(INDEX(RemainingOnBoard_RAW!V:V,MATCH('IMO _2020_Dont Edit'!D147,RemainingOnBoard_RAW!B:B,0))," ")</f>
        <v xml:space="preserve"> </v>
      </c>
      <c r="O147" s="201"/>
      <c r="P147" s="201"/>
      <c r="Q147" s="201"/>
      <c r="R147" s="202"/>
      <c r="S147" s="203">
        <v>0.45</v>
      </c>
      <c r="T147" s="203">
        <v>0.05</v>
      </c>
      <c r="U147" s="203">
        <v>0.17499999999999999</v>
      </c>
      <c r="V147" s="203">
        <v>0.32500000000000001</v>
      </c>
      <c r="W147" s="202"/>
      <c r="X147" s="204"/>
      <c r="Y147" s="204"/>
      <c r="Z147" s="204"/>
      <c r="AA147" s="204"/>
      <c r="AB147" s="204"/>
      <c r="AC147" s="204"/>
      <c r="AD147" s="204"/>
      <c r="AE147" s="202"/>
      <c r="AF147" s="205"/>
      <c r="AG147" s="205"/>
      <c r="AH147" s="205"/>
      <c r="AI147" s="205"/>
      <c r="AJ147" s="204"/>
      <c r="AK147" s="204"/>
      <c r="AL147" s="204"/>
      <c r="AM147" s="204"/>
      <c r="AN147" s="206"/>
      <c r="AO147" s="264"/>
      <c r="AP147" s="264"/>
      <c r="AQ147" s="264"/>
      <c r="AR147" s="269"/>
      <c r="AS147" s="202"/>
      <c r="AT147" s="204"/>
      <c r="AU147" s="204"/>
      <c r="AV147" s="204"/>
      <c r="AW147" s="207"/>
      <c r="AX147" s="202"/>
      <c r="AY147" s="207"/>
      <c r="AZ147" s="207"/>
      <c r="BA147" s="207"/>
      <c r="BB147" s="202"/>
      <c r="BC147" s="191"/>
      <c r="BD147" s="191"/>
      <c r="BE147" s="191"/>
      <c r="BF147" s="140" t="str">
        <f>IF(ISTEXT('IMO 2020_Operator''s Comment'!BF147),'IMO 2020_Operator''s Comment'!BF147,"")</f>
        <v/>
      </c>
      <c r="BH147" s="245" t="str">
        <f>IF(ISNUMBER('IMO 2020_Operator''s Comment'!BH147),'IMO 2020_Operator''s Comment'!BH147,"")</f>
        <v/>
      </c>
      <c r="BI147" s="245" t="str">
        <f>IF(ISTEXT('IMO 2020_Operator''s Comment'!BI147),'IMO 2020_Operator''s Comment'!BI147,"")</f>
        <v/>
      </c>
      <c r="BJ147" s="245" t="str">
        <f>IF(ISNUMBER('IMO 2020_Operator''s Comment'!BJ147),'IMO 2020_Operator''s Comment'!BJ147,"")</f>
        <v/>
      </c>
      <c r="BK147" s="245" t="str">
        <f>IF(ISTEXT('IMO 2020_Operator''s Comment'!BK147),'IMO 2020_Operator''s Comment'!BK147,"")</f>
        <v/>
      </c>
      <c r="BL147" s="245" t="str">
        <f>IF(ISNUMBER('IMO 2020_Operator''s Comment'!BL147),'IMO 2020_Operator''s Comment'!BL147,"")</f>
        <v/>
      </c>
      <c r="BM147" s="245" t="str">
        <f>IF(ISTEXT('IMO 2020_Operator''s Comment'!BM147),'IMO 2020_Operator''s Comment'!BM147,"")</f>
        <v/>
      </c>
      <c r="BN147" s="245" t="str">
        <f>IF(ISNUMBER('IMO 2020_Operator''s Comment'!BN147),'IMO 2020_Operator''s Comment'!BN147,"")</f>
        <v/>
      </c>
      <c r="BO147" s="245" t="str">
        <f>IF(ISTEXT('IMO 2020_Operator''s Comment'!BO147),'IMO 2020_Operator''s Comment'!BO147,"")</f>
        <v/>
      </c>
      <c r="BP147" s="245" t="str">
        <f>IF(ISNUMBER('IMO 2020_Operator''s Comment'!BP147),'IMO 2020_Operator''s Comment'!BP147,"")</f>
        <v/>
      </c>
      <c r="BQ147" s="245" t="str">
        <f>IF(ISTEXT('IMO 2020_Operator''s Comment'!BQ147),'IMO 2020_Operator''s Comment'!BQ147,"")</f>
        <v/>
      </c>
      <c r="BR147" s="288"/>
      <c r="BS147" s="245" t="str">
        <f>IF(ISNUMBER('IMO 2020_Operator''s Comment'!BS147),'IMO 2020_Operator''s Comment'!BS147,"")</f>
        <v/>
      </c>
      <c r="BT147" s="245" t="str">
        <f>IF(ISTEXT('IMO 2020_Operator''s Comment'!BT147),'IMO 2020_Operator''s Comment'!BT147,"")</f>
        <v/>
      </c>
      <c r="BU147" s="245" t="str">
        <f>IF(ISNUMBER('IMO 2020_Operator''s Comment'!BU147),'IMO 2020_Operator''s Comment'!BU147,"")</f>
        <v/>
      </c>
      <c r="BV147" s="245" t="str">
        <f>IF(ISTEXT('IMO 2020_Operator''s Comment'!BV147),'IMO 2020_Operator''s Comment'!BV147,"")</f>
        <v/>
      </c>
      <c r="BX147" s="245" t="str">
        <f>IF(ISNUMBER('IMO 2020_Operator''s Comment'!BX147),'IMO 2020_Operator''s Comment'!BX147,"")</f>
        <v/>
      </c>
      <c r="BY147" s="245" t="str">
        <f>IF(ISTEXT('IMO 2020_Operator''s Comment'!BY147),'IMO 2020_Operator''s Comment'!BY147,"")</f>
        <v/>
      </c>
      <c r="BZ147" s="245" t="str">
        <f>IF(ISNUMBER('IMO 2020_Operator''s Comment'!BZ147),'IMO 2020_Operator''s Comment'!BZ147,"")</f>
        <v/>
      </c>
      <c r="CA147" s="245" t="str">
        <f>IF(ISTEXT('IMO 2020_Operator''s Comment'!CA147),'IMO 2020_Operator''s Comment'!CA147,"")</f>
        <v/>
      </c>
      <c r="CB147" s="245" t="str">
        <f>IF(ISNUMBER('IMO 2020_Operator''s Comment'!CB147),'IMO 2020_Operator''s Comment'!CB147,"")</f>
        <v/>
      </c>
      <c r="CC147" s="245" t="str">
        <f>IF(ISTEXT('IMO 2020_Operator''s Comment'!CC147),'IMO 2020_Operator''s Comment'!CC147,"")</f>
        <v/>
      </c>
    </row>
    <row r="148" spans="1:81" ht="15.75" hidden="1" thickBot="1" x14ac:dyDescent="0.3">
      <c r="A148" s="248" t="str">
        <f>INDEX('[4]Handy -MR - LR2 Operators'!$H:$H,MATCH(E148,'[4]Handy -MR - LR2 Operators'!$B:$B,0))</f>
        <v>JKA</v>
      </c>
      <c r="B148" s="248" t="s">
        <v>429</v>
      </c>
      <c r="C148" s="137" t="s">
        <v>862</v>
      </c>
      <c r="D148" s="137">
        <v>9407392</v>
      </c>
      <c r="E148" s="313" t="s">
        <v>866</v>
      </c>
      <c r="F148" s="140"/>
      <c r="G148" s="238"/>
      <c r="H148" s="236">
        <v>43780.5</v>
      </c>
      <c r="I148" s="186">
        <f>IFERROR(INDEX(RemainingOnBoard_RAW!V:V,MATCH('IMO _2020_Dont Edit'!D148,RemainingOnBoard_RAW!B:B,0))," ")</f>
        <v>605.70000000000005</v>
      </c>
      <c r="J148" s="201">
        <f>IFERROR(INDEX(RemainingOnBoard_RAW!W:W,MATCH('IMO _2020_Dont Edit'!D148,RemainingOnBoard_RAW!B:B,0)),"")</f>
        <v>0</v>
      </c>
      <c r="K148" s="201">
        <f>IFERROR(INDEX(RemainingOnBoard_RAW!X:X,MATCH('IMO _2020_Dont Edit'!D148,RemainingOnBoard_RAW!B:B,0)),"")</f>
        <v>0</v>
      </c>
      <c r="L148" s="201">
        <f>IFERROR(INDEX(RemainingOnBoard_RAW!Y:Y,MATCH('IMO _2020_Dont Edit'!D148,RemainingOnBoard_RAW!B:B,0)),"")</f>
        <v>128.19999999999999</v>
      </c>
      <c r="M148" s="236"/>
      <c r="N148" s="201"/>
      <c r="O148" s="201"/>
      <c r="P148" s="201"/>
      <c r="Q148" s="201"/>
      <c r="R148" s="202"/>
      <c r="S148" s="203">
        <v>0.45</v>
      </c>
      <c r="T148" s="203">
        <v>0.05</v>
      </c>
      <c r="U148" s="203">
        <v>0.17499999999999999</v>
      </c>
      <c r="V148" s="203">
        <v>0.32500000000000001</v>
      </c>
      <c r="W148" s="202"/>
      <c r="X148" s="204"/>
      <c r="Y148" s="204"/>
      <c r="Z148" s="204"/>
      <c r="AA148" s="204"/>
      <c r="AB148" s="204"/>
      <c r="AC148" s="204"/>
      <c r="AD148" s="204"/>
      <c r="AE148" s="202"/>
      <c r="AF148" s="205"/>
      <c r="AG148" s="205"/>
      <c r="AH148" s="205"/>
      <c r="AI148" s="205"/>
      <c r="AJ148" s="204"/>
      <c r="AK148" s="204"/>
      <c r="AL148" s="204"/>
      <c r="AM148" s="204"/>
      <c r="AN148" s="206"/>
      <c r="AO148" s="264"/>
      <c r="AP148" s="264"/>
      <c r="AQ148" s="264"/>
      <c r="AR148" s="269"/>
      <c r="AS148" s="202"/>
      <c r="AT148" s="204"/>
      <c r="AU148" s="204"/>
      <c r="AV148" s="204"/>
      <c r="AW148" s="207"/>
      <c r="AX148" s="202"/>
      <c r="AY148" s="207"/>
      <c r="AZ148" s="207"/>
      <c r="BA148" s="207"/>
      <c r="BB148" s="202"/>
      <c r="BC148" s="191"/>
      <c r="BD148" s="191"/>
      <c r="BE148" s="191"/>
      <c r="BF148" s="140" t="str">
        <f>IF(ISTEXT('IMO 2020_Operator''s Comment'!BF148),'IMO 2020_Operator''s Comment'!BF148,"")</f>
        <v xml:space="preserve">vessel is going on a transatlantic voayge being on the long voayge we will initiate  bunker tank cleaning . </v>
      </c>
      <c r="BH148" s="245" t="str">
        <f>IF(ISNUMBER('IMO 2020_Operator''s Comment'!BH148),'IMO 2020_Operator''s Comment'!BH148,"")</f>
        <v/>
      </c>
      <c r="BI148" s="245" t="str">
        <f>IF(ISTEXT('IMO 2020_Operator''s Comment'!BI148),'IMO 2020_Operator''s Comment'!BI148,"")</f>
        <v/>
      </c>
      <c r="BJ148" s="245" t="str">
        <f>IF(ISNUMBER('IMO 2020_Operator''s Comment'!BJ148),'IMO 2020_Operator''s Comment'!BJ148,"")</f>
        <v/>
      </c>
      <c r="BK148" s="245" t="str">
        <f>IF(ISTEXT('IMO 2020_Operator''s Comment'!BK148),'IMO 2020_Operator''s Comment'!BK148,"")</f>
        <v/>
      </c>
      <c r="BL148" s="245" t="str">
        <f>IF(ISNUMBER('IMO 2020_Operator''s Comment'!BL148),'IMO 2020_Operator''s Comment'!BL148,"")</f>
        <v/>
      </c>
      <c r="BM148" s="245" t="str">
        <f>IF(ISTEXT('IMO 2020_Operator''s Comment'!BM148),'IMO 2020_Operator''s Comment'!BM148,"")</f>
        <v/>
      </c>
      <c r="BN148" s="245" t="str">
        <f>IF(ISNUMBER('IMO 2020_Operator''s Comment'!BN148),'IMO 2020_Operator''s Comment'!BN148,"")</f>
        <v/>
      </c>
      <c r="BO148" s="245" t="str">
        <f>IF(ISTEXT('IMO 2020_Operator''s Comment'!BO148),'IMO 2020_Operator''s Comment'!BO148,"")</f>
        <v/>
      </c>
      <c r="BP148" s="245" t="str">
        <f>IF(ISNUMBER('IMO 2020_Operator''s Comment'!BP148),'IMO 2020_Operator''s Comment'!BP148,"")</f>
        <v/>
      </c>
      <c r="BQ148" s="245" t="str">
        <f>IF(ISTEXT('IMO 2020_Operator''s Comment'!BQ148),'IMO 2020_Operator''s Comment'!BQ148,"")</f>
        <v/>
      </c>
      <c r="BR148" s="288"/>
      <c r="BS148" s="245" t="str">
        <f>IF(ISNUMBER('IMO 2020_Operator''s Comment'!BS148),'IMO 2020_Operator''s Comment'!BS148,"")</f>
        <v/>
      </c>
      <c r="BT148" s="245" t="str">
        <f>IF(ISTEXT('IMO 2020_Operator''s Comment'!BT148),'IMO 2020_Operator''s Comment'!BT148,"")</f>
        <v/>
      </c>
      <c r="BU148" s="245" t="str">
        <f>IF(ISNUMBER('IMO 2020_Operator''s Comment'!BU148),'IMO 2020_Operator''s Comment'!BU148,"")</f>
        <v/>
      </c>
      <c r="BV148" s="245" t="str">
        <f>IF(ISTEXT('IMO 2020_Operator''s Comment'!BV148),'IMO 2020_Operator''s Comment'!BV148,"")</f>
        <v/>
      </c>
      <c r="BX148" s="245" t="str">
        <f>IF(ISNUMBER('IMO 2020_Operator''s Comment'!BX148),'IMO 2020_Operator''s Comment'!BX148,"")</f>
        <v/>
      </c>
      <c r="BY148" s="245" t="str">
        <f>IF(ISTEXT('IMO 2020_Operator''s Comment'!BY148),'IMO 2020_Operator''s Comment'!BY148,"")</f>
        <v/>
      </c>
      <c r="BZ148" s="245" t="str">
        <f>IF(ISNUMBER('IMO 2020_Operator''s Comment'!BZ148),'IMO 2020_Operator''s Comment'!BZ148,"")</f>
        <v/>
      </c>
      <c r="CA148" s="245" t="str">
        <f>IF(ISTEXT('IMO 2020_Operator''s Comment'!CA148),'IMO 2020_Operator''s Comment'!CA148,"")</f>
        <v/>
      </c>
      <c r="CB148" s="245" t="str">
        <f>IF(ISNUMBER('IMO 2020_Operator''s Comment'!CB148),'IMO 2020_Operator''s Comment'!CB148,"")</f>
        <v/>
      </c>
      <c r="CC148" s="245" t="str">
        <f>IF(ISTEXT('IMO 2020_Operator''s Comment'!CC148),'IMO 2020_Operator''s Comment'!CC148,"")</f>
        <v/>
      </c>
    </row>
    <row r="149" spans="1:81" ht="15.75" hidden="1" thickBot="1" x14ac:dyDescent="0.3">
      <c r="A149" s="248" t="str">
        <f>INDEX('[4]Handy -MR - LR2 Operators'!$H:$H,MATCH(E149,'[4]Handy -MR - LR2 Operators'!$B:$B,0))</f>
        <v>MGA</v>
      </c>
      <c r="B149" s="248" t="s">
        <v>429</v>
      </c>
      <c r="C149" s="137" t="s">
        <v>862</v>
      </c>
      <c r="D149" s="137">
        <v>9407380</v>
      </c>
      <c r="E149" s="309" t="s">
        <v>867</v>
      </c>
      <c r="F149" s="140"/>
      <c r="G149" s="238"/>
      <c r="H149" s="236">
        <v>43777</v>
      </c>
      <c r="I149" s="186">
        <v>251</v>
      </c>
      <c r="J149" s="201" t="str">
        <f>IFERROR(INDEX(RemainingOnBoard_RAW!W:W,MATCH('IMO _2020_Dont Edit'!D149,RemainingOnBoard_RAW!B:B,0)),"")</f>
        <v/>
      </c>
      <c r="K149" s="201" t="str">
        <f>IFERROR(INDEX(RemainingOnBoard_RAW!X:X,MATCH('IMO _2020_Dont Edit'!D149,RemainingOnBoard_RAW!B:B,0)),"")</f>
        <v/>
      </c>
      <c r="L149" s="201">
        <v>194</v>
      </c>
      <c r="M149" s="236" t="str">
        <f>IFERROR(INDEX(RemainingOnBoard_RAW!U:U,MATCH('IMO _2020_Dont Edit'!D149,RemainingOnBoard_RAW!B:B,0))," ")</f>
        <v xml:space="preserve"> </v>
      </c>
      <c r="N149" s="201" t="str">
        <f>IFERROR(INDEX(RemainingOnBoard_RAW!V:V,MATCH('IMO _2020_Dont Edit'!D149,RemainingOnBoard_RAW!B:B,0))," ")</f>
        <v xml:space="preserve"> </v>
      </c>
      <c r="O149" s="201"/>
      <c r="P149" s="201"/>
      <c r="Q149" s="201"/>
      <c r="R149" s="202"/>
      <c r="S149" s="203">
        <v>0.45</v>
      </c>
      <c r="T149" s="203">
        <v>0.05</v>
      </c>
      <c r="U149" s="203">
        <v>0.17499999999999999</v>
      </c>
      <c r="V149" s="203">
        <v>0.32500000000000001</v>
      </c>
      <c r="W149" s="202"/>
      <c r="X149" s="204"/>
      <c r="Y149" s="204"/>
      <c r="Z149" s="204"/>
      <c r="AA149" s="204"/>
      <c r="AB149" s="204"/>
      <c r="AC149" s="204"/>
      <c r="AD149" s="204"/>
      <c r="AE149" s="202"/>
      <c r="AF149" s="205"/>
      <c r="AG149" s="205"/>
      <c r="AH149" s="205"/>
      <c r="AI149" s="205"/>
      <c r="AJ149" s="204"/>
      <c r="AK149" s="204"/>
      <c r="AL149" s="204"/>
      <c r="AM149" s="204"/>
      <c r="AN149" s="206"/>
      <c r="AO149" s="264"/>
      <c r="AP149" s="264"/>
      <c r="AQ149" s="264"/>
      <c r="AR149" s="269"/>
      <c r="AS149" s="202"/>
      <c r="AT149" s="204"/>
      <c r="AU149" s="204"/>
      <c r="AV149" s="204"/>
      <c r="AW149" s="207"/>
      <c r="AX149" s="202"/>
      <c r="AY149" s="207"/>
      <c r="AZ149" s="207"/>
      <c r="BA149" s="207"/>
      <c r="BB149" s="202"/>
      <c r="BC149" s="191"/>
      <c r="BD149" s="191"/>
      <c r="BE149" s="191"/>
      <c r="BF149" s="140" t="str">
        <f>IF(ISTEXT('IMO 2020_Operator''s Comment'!BF149),'IMO 2020_Operator''s Comment'!BF149,"")</f>
        <v/>
      </c>
      <c r="BH149" s="245" t="str">
        <f>IF(ISNUMBER('IMO 2020_Operator''s Comment'!BH149),'IMO 2020_Operator''s Comment'!BH149,"")</f>
        <v/>
      </c>
      <c r="BI149" s="245" t="str">
        <f>IF(ISTEXT('IMO 2020_Operator''s Comment'!BI149),'IMO 2020_Operator''s Comment'!BI149,"")</f>
        <v/>
      </c>
      <c r="BJ149" s="245" t="str">
        <f>IF(ISNUMBER('IMO 2020_Operator''s Comment'!BJ149),'IMO 2020_Operator''s Comment'!BJ149,"")</f>
        <v/>
      </c>
      <c r="BK149" s="245" t="str">
        <f>IF(ISTEXT('IMO 2020_Operator''s Comment'!BK149),'IMO 2020_Operator''s Comment'!BK149,"")</f>
        <v/>
      </c>
      <c r="BL149" s="245" t="str">
        <f>IF(ISNUMBER('IMO 2020_Operator''s Comment'!BL149),'IMO 2020_Operator''s Comment'!BL149,"")</f>
        <v/>
      </c>
      <c r="BM149" s="245" t="str">
        <f>IF(ISTEXT('IMO 2020_Operator''s Comment'!BM149),'IMO 2020_Operator''s Comment'!BM149,"")</f>
        <v/>
      </c>
      <c r="BN149" s="245" t="str">
        <f>IF(ISNUMBER('IMO 2020_Operator''s Comment'!BN149),'IMO 2020_Operator''s Comment'!BN149,"")</f>
        <v/>
      </c>
      <c r="BO149" s="245" t="str">
        <f>IF(ISTEXT('IMO 2020_Operator''s Comment'!BO149),'IMO 2020_Operator''s Comment'!BO149,"")</f>
        <v/>
      </c>
      <c r="BP149" s="245" t="str">
        <f>IF(ISNUMBER('IMO 2020_Operator''s Comment'!BP149),'IMO 2020_Operator''s Comment'!BP149,"")</f>
        <v/>
      </c>
      <c r="BQ149" s="245" t="str">
        <f>IF(ISTEXT('IMO 2020_Operator''s Comment'!BQ149),'IMO 2020_Operator''s Comment'!BQ149,"")</f>
        <v/>
      </c>
      <c r="BR149" s="288"/>
      <c r="BS149" s="245" t="str">
        <f>IF(ISNUMBER('IMO 2020_Operator''s Comment'!BS149),'IMO 2020_Operator''s Comment'!BS149,"")</f>
        <v/>
      </c>
      <c r="BT149" s="245" t="str">
        <f>IF(ISTEXT('IMO 2020_Operator''s Comment'!BT149),'IMO 2020_Operator''s Comment'!BT149,"")</f>
        <v/>
      </c>
      <c r="BU149" s="245" t="str">
        <f>IF(ISNUMBER('IMO 2020_Operator''s Comment'!BU149),'IMO 2020_Operator''s Comment'!BU149,"")</f>
        <v/>
      </c>
      <c r="BV149" s="245" t="str">
        <f>IF(ISTEXT('IMO 2020_Operator''s Comment'!BV149),'IMO 2020_Operator''s Comment'!BV149,"")</f>
        <v/>
      </c>
      <c r="BX149" s="245" t="str">
        <f>IF(ISNUMBER('IMO 2020_Operator''s Comment'!BX149),'IMO 2020_Operator''s Comment'!BX149,"")</f>
        <v/>
      </c>
      <c r="BY149" s="245" t="str">
        <f>IF(ISTEXT('IMO 2020_Operator''s Comment'!BY149),'IMO 2020_Operator''s Comment'!BY149,"")</f>
        <v/>
      </c>
      <c r="BZ149" s="245" t="str">
        <f>IF(ISNUMBER('IMO 2020_Operator''s Comment'!BZ149),'IMO 2020_Operator''s Comment'!BZ149,"")</f>
        <v/>
      </c>
      <c r="CA149" s="245" t="str">
        <f>IF(ISTEXT('IMO 2020_Operator''s Comment'!CA149),'IMO 2020_Operator''s Comment'!CA149,"")</f>
        <v/>
      </c>
      <c r="CB149" s="245" t="str">
        <f>IF(ISNUMBER('IMO 2020_Operator''s Comment'!CB149),'IMO 2020_Operator''s Comment'!CB149,"")</f>
        <v/>
      </c>
      <c r="CC149" s="245" t="str">
        <f>IF(ISTEXT('IMO 2020_Operator''s Comment'!CC149),'IMO 2020_Operator''s Comment'!CC149,"")</f>
        <v/>
      </c>
    </row>
    <row r="150" spans="1:81" ht="15.75" hidden="1" thickBot="1" x14ac:dyDescent="0.3">
      <c r="A150" s="248" t="str">
        <f>INDEX('[4]Handy -MR - LR2 Operators'!$H:$H,MATCH(E150,'[4]Handy -MR - LR2 Operators'!$B:$B,0))</f>
        <v>RME</v>
      </c>
      <c r="B150" s="248" t="s">
        <v>429</v>
      </c>
      <c r="C150" s="137" t="s">
        <v>862</v>
      </c>
      <c r="D150" s="137">
        <v>9697430</v>
      </c>
      <c r="E150" s="309" t="s">
        <v>861</v>
      </c>
      <c r="F150" s="140"/>
      <c r="G150" s="238"/>
      <c r="H150" s="236">
        <v>43780.541666666664</v>
      </c>
      <c r="I150" s="186">
        <v>221</v>
      </c>
      <c r="J150" s="201">
        <f>IFERROR(INDEX(RemainingOnBoard_RAW!W:W,MATCH('IMO _2020_Dont Edit'!D150,RemainingOnBoard_RAW!B:B,0)),"")</f>
        <v>0</v>
      </c>
      <c r="K150" s="201">
        <f>IFERROR(INDEX(RemainingOnBoard_RAW!X:X,MATCH('IMO _2020_Dont Edit'!D150,RemainingOnBoard_RAW!B:B,0)),"")</f>
        <v>0</v>
      </c>
      <c r="L150" s="201">
        <v>98</v>
      </c>
      <c r="M150" s="236">
        <f>IFERROR(INDEX(RemainingOnBoard_RAW!U:U,MATCH('IMO _2020_Dont Edit'!D150,RemainingOnBoard_RAW!B:B,0))," ")</f>
        <v>0</v>
      </c>
      <c r="N150" s="201">
        <f>IFERROR(INDEX(RemainingOnBoard_RAW!V:V,MATCH('IMO _2020_Dont Edit'!D150,RemainingOnBoard_RAW!B:B,0))," ")</f>
        <v>0</v>
      </c>
      <c r="O150" s="201"/>
      <c r="P150" s="201"/>
      <c r="Q150" s="201"/>
      <c r="R150" s="202"/>
      <c r="S150" s="203">
        <v>0.45</v>
      </c>
      <c r="T150" s="203">
        <v>0.05</v>
      </c>
      <c r="U150" s="203">
        <v>0.17499999999999999</v>
      </c>
      <c r="V150" s="203">
        <v>0.32500000000000001</v>
      </c>
      <c r="W150" s="202"/>
      <c r="X150" s="204"/>
      <c r="Y150" s="204"/>
      <c r="Z150" s="204"/>
      <c r="AA150" s="204"/>
      <c r="AB150" s="204"/>
      <c r="AC150" s="204"/>
      <c r="AD150" s="204"/>
      <c r="AE150" s="202"/>
      <c r="AF150" s="205"/>
      <c r="AG150" s="205"/>
      <c r="AH150" s="205"/>
      <c r="AI150" s="205"/>
      <c r="AJ150" s="204"/>
      <c r="AK150" s="204"/>
      <c r="AL150" s="204"/>
      <c r="AM150" s="204"/>
      <c r="AN150" s="206"/>
      <c r="AO150" s="264"/>
      <c r="AP150" s="264"/>
      <c r="AQ150" s="264"/>
      <c r="AR150" s="269"/>
      <c r="AS150" s="202"/>
      <c r="AT150" s="204"/>
      <c r="AU150" s="204"/>
      <c r="AV150" s="204"/>
      <c r="AW150" s="207"/>
      <c r="AX150" s="202"/>
      <c r="AY150" s="207"/>
      <c r="AZ150" s="207"/>
      <c r="BA150" s="207"/>
      <c r="BB150" s="202"/>
      <c r="BC150" s="191"/>
      <c r="BD150" s="191"/>
      <c r="BE150" s="191"/>
      <c r="BF150" s="140" t="str">
        <f>IF(ISTEXT('IMO 2020_Operator''s Comment'!BF150),'IMO 2020_Operator''s Comment'!BF150,"")</f>
        <v>vessel has min bunkers to safely reach dry dock</v>
      </c>
      <c r="BH150" s="245" t="str">
        <f>IF(ISNUMBER('IMO 2020_Operator''s Comment'!BH150),'IMO 2020_Operator''s Comment'!BH150,"")</f>
        <v/>
      </c>
      <c r="BI150" s="245" t="str">
        <f>IF(ISTEXT('IMO 2020_Operator''s Comment'!BI150),'IMO 2020_Operator''s Comment'!BI150,"")</f>
        <v/>
      </c>
      <c r="BJ150" s="245" t="str">
        <f>IF(ISNUMBER('IMO 2020_Operator''s Comment'!BJ150),'IMO 2020_Operator''s Comment'!BJ150,"")</f>
        <v/>
      </c>
      <c r="BK150" s="245" t="str">
        <f>IF(ISTEXT('IMO 2020_Operator''s Comment'!BK150),'IMO 2020_Operator''s Comment'!BK150,"")</f>
        <v/>
      </c>
      <c r="BL150" s="245" t="str">
        <f>IF(ISNUMBER('IMO 2020_Operator''s Comment'!BL150),'IMO 2020_Operator''s Comment'!BL150,"")</f>
        <v/>
      </c>
      <c r="BM150" s="245" t="str">
        <f>IF(ISTEXT('IMO 2020_Operator''s Comment'!BM150),'IMO 2020_Operator''s Comment'!BM150,"")</f>
        <v/>
      </c>
      <c r="BN150" s="245" t="str">
        <f>IF(ISNUMBER('IMO 2020_Operator''s Comment'!BN150),'IMO 2020_Operator''s Comment'!BN150,"")</f>
        <v/>
      </c>
      <c r="BO150" s="245" t="str">
        <f>IF(ISTEXT('IMO 2020_Operator''s Comment'!BO150),'IMO 2020_Operator''s Comment'!BO150,"")</f>
        <v/>
      </c>
      <c r="BP150" s="245" t="str">
        <f>IF(ISNUMBER('IMO 2020_Operator''s Comment'!BP150),'IMO 2020_Operator''s Comment'!BP150,"")</f>
        <v/>
      </c>
      <c r="BQ150" s="245" t="str">
        <f>IF(ISTEXT('IMO 2020_Operator''s Comment'!BQ150),'IMO 2020_Operator''s Comment'!BQ150,"")</f>
        <v/>
      </c>
      <c r="BR150" s="288"/>
      <c r="BS150" s="245" t="str">
        <f>IF(ISNUMBER('IMO 2020_Operator''s Comment'!BS150),'IMO 2020_Operator''s Comment'!BS150,"")</f>
        <v/>
      </c>
      <c r="BT150" s="245" t="str">
        <f>IF(ISTEXT('IMO 2020_Operator''s Comment'!BT150),'IMO 2020_Operator''s Comment'!BT150,"")</f>
        <v/>
      </c>
      <c r="BU150" s="245" t="str">
        <f>IF(ISNUMBER('IMO 2020_Operator''s Comment'!BU150),'IMO 2020_Operator''s Comment'!BU150,"")</f>
        <v/>
      </c>
      <c r="BV150" s="245" t="str">
        <f>IF(ISTEXT('IMO 2020_Operator''s Comment'!BV150),'IMO 2020_Operator''s Comment'!BV150,"")</f>
        <v/>
      </c>
      <c r="BX150" s="245" t="str">
        <f>IF(ISNUMBER('IMO 2020_Operator''s Comment'!BX150),'IMO 2020_Operator''s Comment'!BX150,"")</f>
        <v/>
      </c>
      <c r="BY150" s="245" t="str">
        <f>IF(ISTEXT('IMO 2020_Operator''s Comment'!BY150),'IMO 2020_Operator''s Comment'!BY150,"")</f>
        <v/>
      </c>
      <c r="BZ150" s="245" t="str">
        <f>IF(ISNUMBER('IMO 2020_Operator''s Comment'!BZ150),'IMO 2020_Operator''s Comment'!BZ150,"")</f>
        <v/>
      </c>
      <c r="CA150" s="245" t="str">
        <f>IF(ISTEXT('IMO 2020_Operator''s Comment'!CA150),'IMO 2020_Operator''s Comment'!CA150,"")</f>
        <v/>
      </c>
      <c r="CB150" s="245" t="str">
        <f>IF(ISNUMBER('IMO 2020_Operator''s Comment'!CB150),'IMO 2020_Operator''s Comment'!CB150,"")</f>
        <v/>
      </c>
      <c r="CC150" s="245" t="str">
        <f>IF(ISTEXT('IMO 2020_Operator''s Comment'!CC150),'IMO 2020_Operator''s Comment'!CC150,"")</f>
        <v/>
      </c>
    </row>
    <row r="151" spans="1:81" ht="15.75" hidden="1" thickBot="1" x14ac:dyDescent="0.3">
      <c r="A151" s="248" t="str">
        <f>INDEX('[4]Handy -MR - LR2 Operators'!$H:$H,MATCH(E151,'[4]Handy -MR - LR2 Operators'!$B:$B,0))</f>
        <v>RME</v>
      </c>
      <c r="B151" s="248" t="s">
        <v>429</v>
      </c>
      <c r="C151" s="137" t="s">
        <v>862</v>
      </c>
      <c r="D151" s="137">
        <v>9864368</v>
      </c>
      <c r="E151" s="309" t="s">
        <v>874</v>
      </c>
      <c r="F151" s="140"/>
      <c r="G151" s="238"/>
      <c r="H151" s="236">
        <v>43777</v>
      </c>
      <c r="I151" s="186">
        <v>393</v>
      </c>
      <c r="J151" s="201">
        <f>IFERROR(INDEX(RemainingOnBoard_RAW!W:W,MATCH('IMO _2020_Dont Edit'!D151,RemainingOnBoard_RAW!B:B,0)),"")</f>
        <v>0</v>
      </c>
      <c r="K151" s="201">
        <f>IFERROR(INDEX(RemainingOnBoard_RAW!X:X,MATCH('IMO _2020_Dont Edit'!D151,RemainingOnBoard_RAW!B:B,0)),"")</f>
        <v>0</v>
      </c>
      <c r="L151" s="201">
        <v>133</v>
      </c>
      <c r="M151" s="236">
        <f>IFERROR(INDEX(RemainingOnBoard_RAW!U:U,MATCH('IMO _2020_Dont Edit'!D151,RemainingOnBoard_RAW!B:B,0))," ")</f>
        <v>0</v>
      </c>
      <c r="N151" s="201">
        <f>IFERROR(INDEX(RemainingOnBoard_RAW!V:V,MATCH('IMO _2020_Dont Edit'!D151,RemainingOnBoard_RAW!B:B,0))," ")</f>
        <v>0</v>
      </c>
      <c r="O151" s="201"/>
      <c r="P151" s="201"/>
      <c r="Q151" s="201"/>
      <c r="R151" s="202"/>
      <c r="S151" s="203">
        <v>0.45</v>
      </c>
      <c r="T151" s="203">
        <v>0.05</v>
      </c>
      <c r="U151" s="203">
        <v>0.17499999999999999</v>
      </c>
      <c r="V151" s="203">
        <v>0.32500000000000001</v>
      </c>
      <c r="W151" s="202"/>
      <c r="X151" s="204"/>
      <c r="Y151" s="204"/>
      <c r="Z151" s="204"/>
      <c r="AA151" s="204"/>
      <c r="AB151" s="204"/>
      <c r="AC151" s="204"/>
      <c r="AD151" s="204"/>
      <c r="AE151" s="202"/>
      <c r="AF151" s="205"/>
      <c r="AG151" s="205"/>
      <c r="AH151" s="205" t="s">
        <v>770</v>
      </c>
      <c r="AI151" s="205"/>
      <c r="AJ151" s="204"/>
      <c r="AK151" s="204"/>
      <c r="AL151" s="204"/>
      <c r="AM151" s="204"/>
      <c r="AN151" s="206"/>
      <c r="AO151" s="264"/>
      <c r="AP151" s="264"/>
      <c r="AQ151" s="264"/>
      <c r="AR151" s="269"/>
      <c r="AS151" s="202"/>
      <c r="AT151" s="204"/>
      <c r="AU151" s="204"/>
      <c r="AV151" s="204"/>
      <c r="AW151" s="207"/>
      <c r="AX151" s="202"/>
      <c r="AY151" s="207"/>
      <c r="AZ151" s="207"/>
      <c r="BA151" s="207"/>
      <c r="BB151" s="202"/>
      <c r="BC151" s="191"/>
      <c r="BD151" s="191"/>
      <c r="BE151" s="191"/>
      <c r="BF151" s="140" t="str">
        <f>IF(ISTEXT('IMO 2020_Operator''s Comment'!BF151),'IMO 2020_Operator''s Comment'!BF151,"")</f>
        <v xml:space="preserve">scrubber vessel </v>
      </c>
      <c r="BH151" s="245" t="str">
        <f>IF(ISNUMBER('IMO 2020_Operator''s Comment'!BH151),'IMO 2020_Operator''s Comment'!BH151,"")</f>
        <v/>
      </c>
      <c r="BI151" s="245" t="str">
        <f>IF(ISTEXT('IMO 2020_Operator''s Comment'!BI151),'IMO 2020_Operator''s Comment'!BI151,"")</f>
        <v/>
      </c>
      <c r="BJ151" s="245" t="str">
        <f>IF(ISNUMBER('IMO 2020_Operator''s Comment'!BJ151),'IMO 2020_Operator''s Comment'!BJ151,"")</f>
        <v/>
      </c>
      <c r="BK151" s="245" t="str">
        <f>IF(ISTEXT('IMO 2020_Operator''s Comment'!BK151),'IMO 2020_Operator''s Comment'!BK151,"")</f>
        <v/>
      </c>
      <c r="BL151" s="245" t="str">
        <f>IF(ISNUMBER('IMO 2020_Operator''s Comment'!BL151),'IMO 2020_Operator''s Comment'!BL151,"")</f>
        <v/>
      </c>
      <c r="BM151" s="245" t="str">
        <f>IF(ISTEXT('IMO 2020_Operator''s Comment'!BM151),'IMO 2020_Operator''s Comment'!BM151,"")</f>
        <v/>
      </c>
      <c r="BN151" s="245" t="str">
        <f>IF(ISNUMBER('IMO 2020_Operator''s Comment'!BN151),'IMO 2020_Operator''s Comment'!BN151,"")</f>
        <v/>
      </c>
      <c r="BO151" s="245" t="str">
        <f>IF(ISTEXT('IMO 2020_Operator''s Comment'!BO151),'IMO 2020_Operator''s Comment'!BO151,"")</f>
        <v/>
      </c>
      <c r="BP151" s="245" t="str">
        <f>IF(ISNUMBER('IMO 2020_Operator''s Comment'!BP151),'IMO 2020_Operator''s Comment'!BP151,"")</f>
        <v/>
      </c>
      <c r="BQ151" s="245" t="str">
        <f>IF(ISTEXT('IMO 2020_Operator''s Comment'!BQ151),'IMO 2020_Operator''s Comment'!BQ151,"")</f>
        <v/>
      </c>
      <c r="BR151" s="288"/>
      <c r="BS151" s="245" t="str">
        <f>IF(ISNUMBER('IMO 2020_Operator''s Comment'!BS151),'IMO 2020_Operator''s Comment'!BS151,"")</f>
        <v/>
      </c>
      <c r="BT151" s="245" t="str">
        <f>IF(ISTEXT('IMO 2020_Operator''s Comment'!BT151),'IMO 2020_Operator''s Comment'!BT151,"")</f>
        <v/>
      </c>
      <c r="BU151" s="245" t="str">
        <f>IF(ISNUMBER('IMO 2020_Operator''s Comment'!BU151),'IMO 2020_Operator''s Comment'!BU151,"")</f>
        <v/>
      </c>
      <c r="BV151" s="245" t="str">
        <f>IF(ISTEXT('IMO 2020_Operator''s Comment'!BV151),'IMO 2020_Operator''s Comment'!BV151,"")</f>
        <v/>
      </c>
      <c r="BX151" s="245" t="str">
        <f>IF(ISNUMBER('IMO 2020_Operator''s Comment'!BX151),'IMO 2020_Operator''s Comment'!BX151,"")</f>
        <v/>
      </c>
      <c r="BY151" s="245" t="str">
        <f>IF(ISTEXT('IMO 2020_Operator''s Comment'!BY151),'IMO 2020_Operator''s Comment'!BY151,"")</f>
        <v/>
      </c>
      <c r="BZ151" s="245" t="str">
        <f>IF(ISNUMBER('IMO 2020_Operator''s Comment'!BZ151),'IMO 2020_Operator''s Comment'!BZ151,"")</f>
        <v/>
      </c>
      <c r="CA151" s="245" t="str">
        <f>IF(ISTEXT('IMO 2020_Operator''s Comment'!CA151),'IMO 2020_Operator''s Comment'!CA151,"")</f>
        <v/>
      </c>
      <c r="CB151" s="245" t="str">
        <f>IF(ISNUMBER('IMO 2020_Operator''s Comment'!CB151),'IMO 2020_Operator''s Comment'!CB151,"")</f>
        <v/>
      </c>
      <c r="CC151" s="245" t="str">
        <f>IF(ISTEXT('IMO 2020_Operator''s Comment'!CC151),'IMO 2020_Operator''s Comment'!CC151,"")</f>
        <v/>
      </c>
    </row>
    <row r="152" spans="1:81" ht="15.75" hidden="1" thickBot="1" x14ac:dyDescent="0.3">
      <c r="A152" s="248" t="str">
        <f>INDEX('[4]Handy -MR - LR2 Operators'!$H:$H,MATCH(E152,'[4]Handy -MR - LR2 Operators'!$B:$B,0))</f>
        <v>RME</v>
      </c>
      <c r="B152" s="248" t="s">
        <v>429</v>
      </c>
      <c r="C152" s="137" t="s">
        <v>862</v>
      </c>
      <c r="D152" s="137">
        <v>9798088</v>
      </c>
      <c r="E152" s="309" t="s">
        <v>868</v>
      </c>
      <c r="F152" s="140"/>
      <c r="G152" s="238"/>
      <c r="H152" s="236">
        <v>43772</v>
      </c>
      <c r="I152" s="186">
        <v>625</v>
      </c>
      <c r="J152" s="201" t="str">
        <f>IFERROR(INDEX(RemainingOnBoard_RAW!W:W,MATCH('IMO _2020_Dont Edit'!D152,RemainingOnBoard_RAW!B:B,0)),"")</f>
        <v/>
      </c>
      <c r="K152" s="201" t="str">
        <f>IFERROR(INDEX(RemainingOnBoard_RAW!X:X,MATCH('IMO _2020_Dont Edit'!D152,RemainingOnBoard_RAW!B:B,0)),"")</f>
        <v/>
      </c>
      <c r="L152" s="201">
        <v>142.69999999999999</v>
      </c>
      <c r="M152" s="236" t="str">
        <f>IFERROR(INDEX(RemainingOnBoard_RAW!U:U,MATCH('IMO _2020_Dont Edit'!D152,RemainingOnBoard_RAW!B:B,0))," ")</f>
        <v xml:space="preserve"> </v>
      </c>
      <c r="N152" s="201" t="str">
        <f>IFERROR(INDEX(RemainingOnBoard_RAW!V:V,MATCH('IMO _2020_Dont Edit'!D152,RemainingOnBoard_RAW!B:B,0))," ")</f>
        <v xml:space="preserve"> </v>
      </c>
      <c r="O152" s="201"/>
      <c r="P152" s="201"/>
      <c r="Q152" s="201"/>
      <c r="R152" s="202"/>
      <c r="S152" s="203">
        <v>0.45</v>
      </c>
      <c r="T152" s="203">
        <v>0.05</v>
      </c>
      <c r="U152" s="203">
        <v>0.17499999999999999</v>
      </c>
      <c r="V152" s="203">
        <v>0.32500000000000001</v>
      </c>
      <c r="W152" s="202"/>
      <c r="X152" s="204"/>
      <c r="Y152" s="204"/>
      <c r="Z152" s="204"/>
      <c r="AA152" s="204"/>
      <c r="AB152" s="204"/>
      <c r="AC152" s="204"/>
      <c r="AD152" s="204"/>
      <c r="AE152" s="202"/>
      <c r="AF152" s="205"/>
      <c r="AG152" s="205"/>
      <c r="AH152" s="205"/>
      <c r="AI152" s="205"/>
      <c r="AJ152" s="204"/>
      <c r="AK152" s="204"/>
      <c r="AL152" s="204"/>
      <c r="AM152" s="204"/>
      <c r="AN152" s="206"/>
      <c r="AO152" s="264"/>
      <c r="AP152" s="264"/>
      <c r="AQ152" s="264"/>
      <c r="AR152" s="269"/>
      <c r="AS152" s="202"/>
      <c r="AT152" s="204"/>
      <c r="AU152" s="204"/>
      <c r="AV152" s="204"/>
      <c r="AW152" s="207"/>
      <c r="AX152" s="202"/>
      <c r="AY152" s="207"/>
      <c r="AZ152" s="207"/>
      <c r="BA152" s="207"/>
      <c r="BB152" s="202"/>
      <c r="BC152" s="191"/>
      <c r="BD152" s="191"/>
      <c r="BE152" s="191"/>
      <c r="BF152" s="140" t="str">
        <f>IF(ISTEXT('IMO 2020_Operator''s Comment'!BF152),'IMO 2020_Operator''s Comment'!BF152,"")</f>
        <v>vessel on the way to australia with min bunkers</v>
      </c>
      <c r="BH152" s="245" t="str">
        <f>IF(ISNUMBER('IMO 2020_Operator''s Comment'!BH152),'IMO 2020_Operator''s Comment'!BH152,"")</f>
        <v/>
      </c>
      <c r="BI152" s="245" t="str">
        <f>IF(ISTEXT('IMO 2020_Operator''s Comment'!BI152),'IMO 2020_Operator''s Comment'!BI152,"")</f>
        <v/>
      </c>
      <c r="BJ152" s="245" t="str">
        <f>IF(ISNUMBER('IMO 2020_Operator''s Comment'!BJ152),'IMO 2020_Operator''s Comment'!BJ152,"")</f>
        <v/>
      </c>
      <c r="BK152" s="245" t="str">
        <f>IF(ISTEXT('IMO 2020_Operator''s Comment'!BK152),'IMO 2020_Operator''s Comment'!BK152,"")</f>
        <v/>
      </c>
      <c r="BL152" s="245" t="str">
        <f>IF(ISNUMBER('IMO 2020_Operator''s Comment'!BL152),'IMO 2020_Operator''s Comment'!BL152,"")</f>
        <v/>
      </c>
      <c r="BM152" s="245" t="str">
        <f>IF(ISTEXT('IMO 2020_Operator''s Comment'!BM152),'IMO 2020_Operator''s Comment'!BM152,"")</f>
        <v/>
      </c>
      <c r="BN152" s="245" t="str">
        <f>IF(ISNUMBER('IMO 2020_Operator''s Comment'!BN152),'IMO 2020_Operator''s Comment'!BN152,"")</f>
        <v/>
      </c>
      <c r="BO152" s="245" t="str">
        <f>IF(ISTEXT('IMO 2020_Operator''s Comment'!BO152),'IMO 2020_Operator''s Comment'!BO152,"")</f>
        <v/>
      </c>
      <c r="BP152" s="245" t="str">
        <f>IF(ISNUMBER('IMO 2020_Operator''s Comment'!BP152),'IMO 2020_Operator''s Comment'!BP152,"")</f>
        <v/>
      </c>
      <c r="BQ152" s="245" t="str">
        <f>IF(ISTEXT('IMO 2020_Operator''s Comment'!BQ152),'IMO 2020_Operator''s Comment'!BQ152,"")</f>
        <v/>
      </c>
      <c r="BR152" s="288"/>
      <c r="BS152" s="245" t="str">
        <f>IF(ISNUMBER('IMO 2020_Operator''s Comment'!BS152),'IMO 2020_Operator''s Comment'!BS152,"")</f>
        <v/>
      </c>
      <c r="BT152" s="245" t="str">
        <f>IF(ISTEXT('IMO 2020_Operator''s Comment'!BT152),'IMO 2020_Operator''s Comment'!BT152,"")</f>
        <v/>
      </c>
      <c r="BU152" s="245" t="str">
        <f>IF(ISNUMBER('IMO 2020_Operator''s Comment'!BU152),'IMO 2020_Operator''s Comment'!BU152,"")</f>
        <v/>
      </c>
      <c r="BV152" s="245" t="str">
        <f>IF(ISTEXT('IMO 2020_Operator''s Comment'!BV152),'IMO 2020_Operator''s Comment'!BV152,"")</f>
        <v/>
      </c>
      <c r="BX152" s="245" t="str">
        <f>IF(ISNUMBER('IMO 2020_Operator''s Comment'!BX152),'IMO 2020_Operator''s Comment'!BX152,"")</f>
        <v/>
      </c>
      <c r="BY152" s="245" t="str">
        <f>IF(ISTEXT('IMO 2020_Operator''s Comment'!BY152),'IMO 2020_Operator''s Comment'!BY152,"")</f>
        <v/>
      </c>
      <c r="BZ152" s="245" t="str">
        <f>IF(ISNUMBER('IMO 2020_Operator''s Comment'!BZ152),'IMO 2020_Operator''s Comment'!BZ152,"")</f>
        <v/>
      </c>
      <c r="CA152" s="245" t="str">
        <f>IF(ISTEXT('IMO 2020_Operator''s Comment'!CA152),'IMO 2020_Operator''s Comment'!CA152,"")</f>
        <v/>
      </c>
      <c r="CB152" s="245" t="str">
        <f>IF(ISNUMBER('IMO 2020_Operator''s Comment'!CB152),'IMO 2020_Operator''s Comment'!CB152,"")</f>
        <v/>
      </c>
      <c r="CC152" s="245" t="str">
        <f>IF(ISTEXT('IMO 2020_Operator''s Comment'!CC152),'IMO 2020_Operator''s Comment'!CC152,"")</f>
        <v/>
      </c>
    </row>
    <row r="153" spans="1:81" ht="15.75" hidden="1" thickBot="1" x14ac:dyDescent="0.3">
      <c r="A153" s="248" t="str">
        <f>INDEX('[4]Handy -MR - LR2 Operators'!$H:$H,MATCH(E153,'[4]Handy -MR - LR2 Operators'!$B:$B,0))</f>
        <v>NSR</v>
      </c>
      <c r="B153" s="248" t="s">
        <v>429</v>
      </c>
      <c r="C153" s="137" t="s">
        <v>862</v>
      </c>
      <c r="D153" s="137">
        <v>9862413</v>
      </c>
      <c r="E153" s="313" t="s">
        <v>875</v>
      </c>
      <c r="F153" s="140"/>
      <c r="G153" s="238"/>
      <c r="H153" s="236">
        <v>43780.708333333336</v>
      </c>
      <c r="I153" s="186">
        <f>IFERROR(INDEX(RemainingOnBoard_RAW!V:V,MATCH('IMO _2020_Dont Edit'!D153,RemainingOnBoard_RAW!B:B,0))," ")</f>
        <v>653.55999999999995</v>
      </c>
      <c r="J153" s="201">
        <f>IFERROR(INDEX(RemainingOnBoard_RAW!W:W,MATCH('IMO _2020_Dont Edit'!D153,RemainingOnBoard_RAW!B:B,0)),"")</f>
        <v>0</v>
      </c>
      <c r="K153" s="201">
        <f>IFERROR(INDEX(RemainingOnBoard_RAW!X:X,MATCH('IMO _2020_Dont Edit'!D153,RemainingOnBoard_RAW!B:B,0)),"")</f>
        <v>0</v>
      </c>
      <c r="L153" s="201">
        <f>IFERROR(INDEX(RemainingOnBoard_RAW!Y:Y,MATCH('IMO _2020_Dont Edit'!D153,RemainingOnBoard_RAW!B:B,0)),"")</f>
        <v>214.73</v>
      </c>
      <c r="M153" s="236"/>
      <c r="N153" s="201"/>
      <c r="O153" s="201"/>
      <c r="P153" s="201"/>
      <c r="Q153" s="201"/>
      <c r="R153" s="202"/>
      <c r="S153" s="203">
        <v>0.45</v>
      </c>
      <c r="T153" s="203">
        <v>0.05</v>
      </c>
      <c r="U153" s="203">
        <v>0.17499999999999999</v>
      </c>
      <c r="V153" s="203">
        <v>0.32500000000000001</v>
      </c>
      <c r="W153" s="202"/>
      <c r="X153" s="204"/>
      <c r="Y153" s="204"/>
      <c r="Z153" s="204"/>
      <c r="AA153" s="204"/>
      <c r="AB153" s="204"/>
      <c r="AC153" s="204"/>
      <c r="AD153" s="204"/>
      <c r="AE153" s="202"/>
      <c r="AF153" s="205"/>
      <c r="AG153" s="205"/>
      <c r="AH153" s="205" t="s">
        <v>770</v>
      </c>
      <c r="AI153" s="205"/>
      <c r="AJ153" s="204"/>
      <c r="AK153" s="204"/>
      <c r="AL153" s="204"/>
      <c r="AM153" s="204"/>
      <c r="AN153" s="206"/>
      <c r="AO153" s="264"/>
      <c r="AP153" s="264"/>
      <c r="AQ153" s="264"/>
      <c r="AR153" s="269"/>
      <c r="AS153" s="202"/>
      <c r="AT153" s="204"/>
      <c r="AU153" s="204"/>
      <c r="AV153" s="204"/>
      <c r="AW153" s="207"/>
      <c r="AX153" s="202"/>
      <c r="AY153" s="207"/>
      <c r="AZ153" s="207"/>
      <c r="BA153" s="207"/>
      <c r="BB153" s="202"/>
      <c r="BC153" s="191"/>
      <c r="BD153" s="191"/>
      <c r="BE153" s="191"/>
      <c r="BF153" s="140" t="str">
        <f>IF(ISTEXT('IMO 2020_Operator''s Comment'!BF153),'IMO 2020_Operator''s Comment'!BF153,"")</f>
        <v>No VLSFO planned on this vessel</v>
      </c>
      <c r="BH153" s="245" t="str">
        <f>IF(ISNUMBER('IMO 2020_Operator''s Comment'!BH153),'IMO 2020_Operator''s Comment'!BH153,"")</f>
        <v/>
      </c>
      <c r="BI153" s="245" t="str">
        <f>IF(ISTEXT('IMO 2020_Operator''s Comment'!BI153),'IMO 2020_Operator''s Comment'!BI153,"")</f>
        <v/>
      </c>
      <c r="BJ153" s="245" t="str">
        <f>IF(ISNUMBER('IMO 2020_Operator''s Comment'!BJ153),'IMO 2020_Operator''s Comment'!BJ153,"")</f>
        <v/>
      </c>
      <c r="BK153" s="245" t="str">
        <f>IF(ISTEXT('IMO 2020_Operator''s Comment'!BK153),'IMO 2020_Operator''s Comment'!BK153,"")</f>
        <v/>
      </c>
      <c r="BL153" s="245" t="str">
        <f>IF(ISNUMBER('IMO 2020_Operator''s Comment'!BL153),'IMO 2020_Operator''s Comment'!BL153,"")</f>
        <v/>
      </c>
      <c r="BM153" s="245" t="str">
        <f>IF(ISTEXT('IMO 2020_Operator''s Comment'!BM153),'IMO 2020_Operator''s Comment'!BM153,"")</f>
        <v/>
      </c>
      <c r="BN153" s="245" t="str">
        <f>IF(ISNUMBER('IMO 2020_Operator''s Comment'!BN153),'IMO 2020_Operator''s Comment'!BN153,"")</f>
        <v/>
      </c>
      <c r="BO153" s="245" t="str">
        <f>IF(ISTEXT('IMO 2020_Operator''s Comment'!BO153),'IMO 2020_Operator''s Comment'!BO153,"")</f>
        <v/>
      </c>
      <c r="BP153" s="245" t="str">
        <f>IF(ISNUMBER('IMO 2020_Operator''s Comment'!BP153),'IMO 2020_Operator''s Comment'!BP153,"")</f>
        <v/>
      </c>
      <c r="BQ153" s="245" t="str">
        <f>IF(ISTEXT('IMO 2020_Operator''s Comment'!BQ153),'IMO 2020_Operator''s Comment'!BQ153,"")</f>
        <v/>
      </c>
      <c r="BR153" s="288"/>
      <c r="BS153" s="245" t="str">
        <f>IF(ISNUMBER('IMO 2020_Operator''s Comment'!BS153),'IMO 2020_Operator''s Comment'!BS153,"")</f>
        <v/>
      </c>
      <c r="BT153" s="245" t="str">
        <f>IF(ISTEXT('IMO 2020_Operator''s Comment'!BT153),'IMO 2020_Operator''s Comment'!BT153,"")</f>
        <v/>
      </c>
      <c r="BU153" s="245" t="str">
        <f>IF(ISNUMBER('IMO 2020_Operator''s Comment'!BU153),'IMO 2020_Operator''s Comment'!BU153,"")</f>
        <v/>
      </c>
      <c r="BV153" s="245" t="str">
        <f>IF(ISTEXT('IMO 2020_Operator''s Comment'!BV153),'IMO 2020_Operator''s Comment'!BV153,"")</f>
        <v/>
      </c>
      <c r="BX153" s="245" t="str">
        <f>IF(ISNUMBER('IMO 2020_Operator''s Comment'!BX153),'IMO 2020_Operator''s Comment'!BX153,"")</f>
        <v/>
      </c>
      <c r="BY153" s="245" t="str">
        <f>IF(ISTEXT('IMO 2020_Operator''s Comment'!BY153),'IMO 2020_Operator''s Comment'!BY153,"")</f>
        <v/>
      </c>
      <c r="BZ153" s="245" t="str">
        <f>IF(ISNUMBER('IMO 2020_Operator''s Comment'!BZ153),'IMO 2020_Operator''s Comment'!BZ153,"")</f>
        <v/>
      </c>
      <c r="CA153" s="245" t="str">
        <f>IF(ISTEXT('IMO 2020_Operator''s Comment'!CA153),'IMO 2020_Operator''s Comment'!CA153,"")</f>
        <v/>
      </c>
      <c r="CB153" s="245" t="str">
        <f>IF(ISNUMBER('IMO 2020_Operator''s Comment'!CB153),'IMO 2020_Operator''s Comment'!CB153,"")</f>
        <v/>
      </c>
      <c r="CC153" s="245" t="str">
        <f>IF(ISTEXT('IMO 2020_Operator''s Comment'!CC153),'IMO 2020_Operator''s Comment'!CC153,"")</f>
        <v/>
      </c>
    </row>
    <row r="154" spans="1:81" ht="15.75" hidden="1" thickBot="1" x14ac:dyDescent="0.3">
      <c r="A154" s="248" t="str">
        <f>INDEX('[4]Handy -MR - LR2 Operators'!$H:$H,MATCH(E154,'[4]Handy -MR - LR2 Operators'!$B:$B,0))</f>
        <v>GGA</v>
      </c>
      <c r="B154" s="248" t="s">
        <v>429</v>
      </c>
      <c r="C154" s="137" t="s">
        <v>862</v>
      </c>
      <c r="D154" s="137">
        <v>9864332</v>
      </c>
      <c r="E154" s="313" t="s">
        <v>876</v>
      </c>
      <c r="F154" s="140"/>
      <c r="G154" s="238"/>
      <c r="H154" s="236">
        <v>43779.708333333336</v>
      </c>
      <c r="I154" s="186">
        <f>IFERROR(INDEX(RemainingOnBoard_RAW!V:V,MATCH('IMO _2020_Dont Edit'!D154,RemainingOnBoard_RAW!B:B,0))," ")</f>
        <v>629.70000000000005</v>
      </c>
      <c r="J154" s="201">
        <f>IFERROR(INDEX(RemainingOnBoard_RAW!W:W,MATCH('IMO _2020_Dont Edit'!D154,RemainingOnBoard_RAW!B:B,0)),"")</f>
        <v>0</v>
      </c>
      <c r="K154" s="201">
        <f>IFERROR(INDEX(RemainingOnBoard_RAW!X:X,MATCH('IMO _2020_Dont Edit'!D154,RemainingOnBoard_RAW!B:B,0)),"")</f>
        <v>0</v>
      </c>
      <c r="L154" s="201">
        <f>IFERROR(INDEX(RemainingOnBoard_RAW!Y:Y,MATCH('IMO _2020_Dont Edit'!D154,RemainingOnBoard_RAW!B:B,0)),"")</f>
        <v>204.9</v>
      </c>
      <c r="M154" s="236"/>
      <c r="N154" s="201"/>
      <c r="O154" s="201"/>
      <c r="P154" s="201"/>
      <c r="Q154" s="201"/>
      <c r="R154" s="202"/>
      <c r="S154" s="203">
        <v>0.45</v>
      </c>
      <c r="T154" s="203">
        <v>0.05</v>
      </c>
      <c r="U154" s="203">
        <v>0.17499999999999999</v>
      </c>
      <c r="V154" s="203">
        <v>0.32500000000000001</v>
      </c>
      <c r="W154" s="202"/>
      <c r="X154" s="204"/>
      <c r="Y154" s="204"/>
      <c r="Z154" s="204"/>
      <c r="AA154" s="204"/>
      <c r="AB154" s="204"/>
      <c r="AC154" s="204"/>
      <c r="AD154" s="204"/>
      <c r="AE154" s="202"/>
      <c r="AF154" s="205"/>
      <c r="AG154" s="205"/>
      <c r="AH154" s="205" t="s">
        <v>770</v>
      </c>
      <c r="AI154" s="205"/>
      <c r="AJ154" s="204"/>
      <c r="AK154" s="204"/>
      <c r="AL154" s="204"/>
      <c r="AM154" s="204"/>
      <c r="AN154" s="206"/>
      <c r="AO154" s="264"/>
      <c r="AP154" s="264"/>
      <c r="AQ154" s="264"/>
      <c r="AR154" s="269"/>
      <c r="AS154" s="202"/>
      <c r="AT154" s="204"/>
      <c r="AU154" s="204"/>
      <c r="AV154" s="204"/>
      <c r="AW154" s="207"/>
      <c r="AX154" s="202"/>
      <c r="AY154" s="207"/>
      <c r="AZ154" s="207"/>
      <c r="BA154" s="207"/>
      <c r="BB154" s="202"/>
      <c r="BC154" s="191"/>
      <c r="BD154" s="191"/>
      <c r="BE154" s="191"/>
      <c r="BF154" s="140" t="str">
        <f>IF(ISTEXT('IMO 2020_Operator''s Comment'!BF154),'IMO 2020_Operator''s Comment'!BF154,"")</f>
        <v/>
      </c>
      <c r="BH154" s="245" t="str">
        <f>IF(ISNUMBER('IMO 2020_Operator''s Comment'!BH154),'IMO 2020_Operator''s Comment'!BH154,"")</f>
        <v/>
      </c>
      <c r="BI154" s="245" t="str">
        <f>IF(ISTEXT('IMO 2020_Operator''s Comment'!BI154),'IMO 2020_Operator''s Comment'!BI154,"")</f>
        <v/>
      </c>
      <c r="BJ154" s="245" t="str">
        <f>IF(ISNUMBER('IMO 2020_Operator''s Comment'!BJ154),'IMO 2020_Operator''s Comment'!BJ154,"")</f>
        <v/>
      </c>
      <c r="BK154" s="245" t="str">
        <f>IF(ISTEXT('IMO 2020_Operator''s Comment'!BK154),'IMO 2020_Operator''s Comment'!BK154,"")</f>
        <v/>
      </c>
      <c r="BL154" s="245" t="str">
        <f>IF(ISNUMBER('IMO 2020_Operator''s Comment'!BL154),'IMO 2020_Operator''s Comment'!BL154,"")</f>
        <v/>
      </c>
      <c r="BM154" s="245" t="str">
        <f>IF(ISTEXT('IMO 2020_Operator''s Comment'!BM154),'IMO 2020_Operator''s Comment'!BM154,"")</f>
        <v/>
      </c>
      <c r="BN154" s="245" t="str">
        <f>IF(ISNUMBER('IMO 2020_Operator''s Comment'!BN154),'IMO 2020_Operator''s Comment'!BN154,"")</f>
        <v/>
      </c>
      <c r="BO154" s="245" t="str">
        <f>IF(ISTEXT('IMO 2020_Operator''s Comment'!BO154),'IMO 2020_Operator''s Comment'!BO154,"")</f>
        <v/>
      </c>
      <c r="BP154" s="245" t="str">
        <f>IF(ISNUMBER('IMO 2020_Operator''s Comment'!BP154),'IMO 2020_Operator''s Comment'!BP154,"")</f>
        <v/>
      </c>
      <c r="BQ154" s="245" t="str">
        <f>IF(ISTEXT('IMO 2020_Operator''s Comment'!BQ154),'IMO 2020_Operator''s Comment'!BQ154,"")</f>
        <v/>
      </c>
      <c r="BR154" s="288"/>
      <c r="BS154" s="245" t="str">
        <f>IF(ISNUMBER('IMO 2020_Operator''s Comment'!BS154),'IMO 2020_Operator''s Comment'!BS154,"")</f>
        <v/>
      </c>
      <c r="BT154" s="245" t="str">
        <f>IF(ISTEXT('IMO 2020_Operator''s Comment'!BT154),'IMO 2020_Operator''s Comment'!BT154,"")</f>
        <v/>
      </c>
      <c r="BU154" s="245" t="str">
        <f>IF(ISNUMBER('IMO 2020_Operator''s Comment'!BU154),'IMO 2020_Operator''s Comment'!BU154,"")</f>
        <v/>
      </c>
      <c r="BV154" s="245" t="str">
        <f>IF(ISTEXT('IMO 2020_Operator''s Comment'!BV154),'IMO 2020_Operator''s Comment'!BV154,"")</f>
        <v/>
      </c>
      <c r="BX154" s="245" t="str">
        <f>IF(ISNUMBER('IMO 2020_Operator''s Comment'!BX154),'IMO 2020_Operator''s Comment'!BX154,"")</f>
        <v/>
      </c>
      <c r="BY154" s="245" t="str">
        <f>IF(ISTEXT('IMO 2020_Operator''s Comment'!BY154),'IMO 2020_Operator''s Comment'!BY154,"")</f>
        <v/>
      </c>
      <c r="BZ154" s="245" t="str">
        <f>IF(ISNUMBER('IMO 2020_Operator''s Comment'!BZ154),'IMO 2020_Operator''s Comment'!BZ154,"")</f>
        <v/>
      </c>
      <c r="CA154" s="245" t="str">
        <f>IF(ISTEXT('IMO 2020_Operator''s Comment'!CA154),'IMO 2020_Operator''s Comment'!CA154,"")</f>
        <v/>
      </c>
      <c r="CB154" s="245" t="str">
        <f>IF(ISNUMBER('IMO 2020_Operator''s Comment'!CB154),'IMO 2020_Operator''s Comment'!CB154,"")</f>
        <v/>
      </c>
      <c r="CC154" s="245" t="str">
        <f>IF(ISTEXT('IMO 2020_Operator''s Comment'!CC154),'IMO 2020_Operator''s Comment'!CC154,"")</f>
        <v/>
      </c>
    </row>
    <row r="155" spans="1:81" ht="15.75" hidden="1" thickBot="1" x14ac:dyDescent="0.3">
      <c r="A155" s="248" t="str">
        <f>INDEX('[4]Handy -MR - LR2 Operators'!$H:$H,MATCH(E155,'[4]Handy -MR - LR2 Operators'!$B:$B,0))</f>
        <v>RME</v>
      </c>
      <c r="B155" s="248" t="s">
        <v>429</v>
      </c>
      <c r="C155" s="137" t="s">
        <v>862</v>
      </c>
      <c r="D155" s="137">
        <v>9697442</v>
      </c>
      <c r="E155" s="313" t="s">
        <v>869</v>
      </c>
      <c r="F155" s="140"/>
      <c r="G155" s="238"/>
      <c r="H155" s="236">
        <v>43780.208333333336</v>
      </c>
      <c r="I155" s="186">
        <f>IFERROR(INDEX(RemainingOnBoard_RAW!V:V,MATCH('IMO _2020_Dont Edit'!D155,RemainingOnBoard_RAW!B:B,0))," ")</f>
        <v>407</v>
      </c>
      <c r="J155" s="201">
        <f>IFERROR(INDEX(RemainingOnBoard_RAW!W:W,MATCH('IMO _2020_Dont Edit'!D155,RemainingOnBoard_RAW!B:B,0)),"")</f>
        <v>0</v>
      </c>
      <c r="K155" s="201">
        <f>IFERROR(INDEX(RemainingOnBoard_RAW!X:X,MATCH('IMO _2020_Dont Edit'!D155,RemainingOnBoard_RAW!B:B,0)),"")</f>
        <v>0</v>
      </c>
      <c r="L155" s="201">
        <f>IFERROR(INDEX(RemainingOnBoard_RAW!Y:Y,MATCH('IMO _2020_Dont Edit'!D155,RemainingOnBoard_RAW!B:B,0)),"")</f>
        <v>413.3</v>
      </c>
      <c r="M155" s="236"/>
      <c r="N155" s="201"/>
      <c r="O155" s="201"/>
      <c r="P155" s="201"/>
      <c r="Q155" s="201"/>
      <c r="R155" s="202"/>
      <c r="S155" s="203">
        <v>0.45</v>
      </c>
      <c r="T155" s="203">
        <v>0.05</v>
      </c>
      <c r="U155" s="203">
        <v>0.17499999999999999</v>
      </c>
      <c r="V155" s="203">
        <v>0.32500000000000001</v>
      </c>
      <c r="W155" s="202"/>
      <c r="X155" s="204"/>
      <c r="Y155" s="204"/>
      <c r="Z155" s="204"/>
      <c r="AA155" s="204"/>
      <c r="AB155" s="204"/>
      <c r="AC155" s="204"/>
      <c r="AD155" s="204"/>
      <c r="AE155" s="202"/>
      <c r="AF155" s="205"/>
      <c r="AG155" s="205"/>
      <c r="AH155" s="205"/>
      <c r="AI155" s="205"/>
      <c r="AJ155" s="204"/>
      <c r="AK155" s="204"/>
      <c r="AL155" s="204"/>
      <c r="AM155" s="204"/>
      <c r="AN155" s="206"/>
      <c r="AO155" s="264"/>
      <c r="AP155" s="264"/>
      <c r="AQ155" s="264"/>
      <c r="AR155" s="269"/>
      <c r="AS155" s="202"/>
      <c r="AT155" s="204"/>
      <c r="AU155" s="204"/>
      <c r="AV155" s="204"/>
      <c r="AW155" s="207"/>
      <c r="AX155" s="202"/>
      <c r="AY155" s="207"/>
      <c r="AZ155" s="207"/>
      <c r="BA155" s="207"/>
      <c r="BB155" s="202"/>
      <c r="BC155" s="191"/>
      <c r="BD155" s="191"/>
      <c r="BE155" s="191"/>
      <c r="BF155" s="140" t="str">
        <f>IF(ISTEXT('IMO 2020_Operator''s Comment'!BF155),'IMO 2020_Operator''s Comment'!BF155,"")</f>
        <v xml:space="preserve">vessel on TC out to GAM , bHSFO bunkers will finish by mid dec. </v>
      </c>
      <c r="BH155" s="245" t="str">
        <f>IF(ISNUMBER('IMO 2020_Operator''s Comment'!BH155),'IMO 2020_Operator''s Comment'!BH155,"")</f>
        <v/>
      </c>
      <c r="BI155" s="245" t="str">
        <f>IF(ISTEXT('IMO 2020_Operator''s Comment'!BI155),'IMO 2020_Operator''s Comment'!BI155,"")</f>
        <v/>
      </c>
      <c r="BJ155" s="245" t="str">
        <f>IF(ISNUMBER('IMO 2020_Operator''s Comment'!BJ155),'IMO 2020_Operator''s Comment'!BJ155,"")</f>
        <v/>
      </c>
      <c r="BK155" s="245" t="str">
        <f>IF(ISTEXT('IMO 2020_Operator''s Comment'!BK155),'IMO 2020_Operator''s Comment'!BK155,"")</f>
        <v/>
      </c>
      <c r="BL155" s="245" t="str">
        <f>IF(ISNUMBER('IMO 2020_Operator''s Comment'!BL155),'IMO 2020_Operator''s Comment'!BL155,"")</f>
        <v/>
      </c>
      <c r="BM155" s="245" t="str">
        <f>IF(ISTEXT('IMO 2020_Operator''s Comment'!BM155),'IMO 2020_Operator''s Comment'!BM155,"")</f>
        <v/>
      </c>
      <c r="BN155" s="245" t="str">
        <f>IF(ISNUMBER('IMO 2020_Operator''s Comment'!BN155),'IMO 2020_Operator''s Comment'!BN155,"")</f>
        <v/>
      </c>
      <c r="BO155" s="245" t="str">
        <f>IF(ISTEXT('IMO 2020_Operator''s Comment'!BO155),'IMO 2020_Operator''s Comment'!BO155,"")</f>
        <v/>
      </c>
      <c r="BP155" s="245" t="str">
        <f>IF(ISNUMBER('IMO 2020_Operator''s Comment'!BP155),'IMO 2020_Operator''s Comment'!BP155,"")</f>
        <v/>
      </c>
      <c r="BQ155" s="245" t="str">
        <f>IF(ISTEXT('IMO 2020_Operator''s Comment'!BQ155),'IMO 2020_Operator''s Comment'!BQ155,"")</f>
        <v/>
      </c>
      <c r="BR155" s="288"/>
      <c r="BS155" s="245" t="str">
        <f>IF(ISNUMBER('IMO 2020_Operator''s Comment'!BS155),'IMO 2020_Operator''s Comment'!BS155,"")</f>
        <v/>
      </c>
      <c r="BT155" s="245" t="str">
        <f>IF(ISTEXT('IMO 2020_Operator''s Comment'!BT155),'IMO 2020_Operator''s Comment'!BT155,"")</f>
        <v/>
      </c>
      <c r="BU155" s="245" t="str">
        <f>IF(ISNUMBER('IMO 2020_Operator''s Comment'!BU155),'IMO 2020_Operator''s Comment'!BU155,"")</f>
        <v/>
      </c>
      <c r="BV155" s="245" t="str">
        <f>IF(ISTEXT('IMO 2020_Operator''s Comment'!BV155),'IMO 2020_Operator''s Comment'!BV155,"")</f>
        <v/>
      </c>
      <c r="BX155" s="245" t="str">
        <f>IF(ISNUMBER('IMO 2020_Operator''s Comment'!BX155),'IMO 2020_Operator''s Comment'!BX155,"")</f>
        <v/>
      </c>
      <c r="BY155" s="245" t="str">
        <f>IF(ISTEXT('IMO 2020_Operator''s Comment'!BY155),'IMO 2020_Operator''s Comment'!BY155,"")</f>
        <v/>
      </c>
      <c r="BZ155" s="245" t="str">
        <f>IF(ISNUMBER('IMO 2020_Operator''s Comment'!BZ155),'IMO 2020_Operator''s Comment'!BZ155,"")</f>
        <v/>
      </c>
      <c r="CA155" s="245" t="str">
        <f>IF(ISTEXT('IMO 2020_Operator''s Comment'!CA155),'IMO 2020_Operator''s Comment'!CA155,"")</f>
        <v/>
      </c>
      <c r="CB155" s="245" t="str">
        <f>IF(ISNUMBER('IMO 2020_Operator''s Comment'!CB155),'IMO 2020_Operator''s Comment'!CB155,"")</f>
        <v/>
      </c>
      <c r="CC155" s="245" t="str">
        <f>IF(ISTEXT('IMO 2020_Operator''s Comment'!CC155),'IMO 2020_Operator''s Comment'!CC155,"")</f>
        <v/>
      </c>
    </row>
    <row r="156" spans="1:81" ht="15.75" hidden="1" thickBot="1" x14ac:dyDescent="0.3">
      <c r="A156" s="248" t="str">
        <f>INDEX('[4]Handy -MR - LR2 Operators'!$H:$H,MATCH(E156,'[4]Handy -MR - LR2 Operators'!$B:$B,0))</f>
        <v>NSR</v>
      </c>
      <c r="B156" s="248" t="s">
        <v>429</v>
      </c>
      <c r="C156" s="137" t="s">
        <v>862</v>
      </c>
      <c r="D156" s="137">
        <v>9590711</v>
      </c>
      <c r="E156" s="309" t="s">
        <v>870</v>
      </c>
      <c r="F156" s="140"/>
      <c r="G156" s="238"/>
      <c r="H156" s="236">
        <v>43780.541666666664</v>
      </c>
      <c r="I156" s="186">
        <v>385</v>
      </c>
      <c r="J156" s="201" t="str">
        <f>IFERROR(INDEX(RemainingOnBoard_RAW!W:W,MATCH('IMO _2020_Dont Edit'!D156,RemainingOnBoard_RAW!B:B,0)),"")</f>
        <v/>
      </c>
      <c r="K156" s="201" t="str">
        <f>IFERROR(INDEX(RemainingOnBoard_RAW!X:X,MATCH('IMO _2020_Dont Edit'!D156,RemainingOnBoard_RAW!B:B,0)),"")</f>
        <v/>
      </c>
      <c r="L156" s="201">
        <v>198</v>
      </c>
      <c r="M156" s="236" t="str">
        <f>IFERROR(INDEX(RemainingOnBoard_RAW!U:U,MATCH('IMO _2020_Dont Edit'!D156,RemainingOnBoard_RAW!B:B,0))," ")</f>
        <v xml:space="preserve"> </v>
      </c>
      <c r="N156" s="201" t="str">
        <f>IFERROR(INDEX(RemainingOnBoard_RAW!V:V,MATCH('IMO _2020_Dont Edit'!D156,RemainingOnBoard_RAW!B:B,0))," ")</f>
        <v xml:space="preserve"> </v>
      </c>
      <c r="O156" s="201"/>
      <c r="P156" s="201"/>
      <c r="Q156" s="201"/>
      <c r="R156" s="202"/>
      <c r="S156" s="203">
        <v>0.45</v>
      </c>
      <c r="T156" s="203">
        <v>0.05</v>
      </c>
      <c r="U156" s="203">
        <v>0.17499999999999999</v>
      </c>
      <c r="V156" s="203">
        <v>0.32500000000000001</v>
      </c>
      <c r="W156" s="202"/>
      <c r="X156" s="204"/>
      <c r="Y156" s="204"/>
      <c r="Z156" s="204"/>
      <c r="AA156" s="204"/>
      <c r="AB156" s="204"/>
      <c r="AC156" s="204"/>
      <c r="AD156" s="204"/>
      <c r="AE156" s="202"/>
      <c r="AF156" s="205"/>
      <c r="AG156" s="205"/>
      <c r="AH156" s="205"/>
      <c r="AI156" s="205"/>
      <c r="AJ156" s="204"/>
      <c r="AK156" s="204"/>
      <c r="AL156" s="204"/>
      <c r="AM156" s="204"/>
      <c r="AN156" s="206"/>
      <c r="AO156" s="264"/>
      <c r="AP156" s="264"/>
      <c r="AQ156" s="264"/>
      <c r="AR156" s="269"/>
      <c r="AS156" s="202"/>
      <c r="AT156" s="204"/>
      <c r="AU156" s="204"/>
      <c r="AV156" s="204"/>
      <c r="AW156" s="207"/>
      <c r="AX156" s="202"/>
      <c r="AY156" s="207"/>
      <c r="AZ156" s="207"/>
      <c r="BA156" s="207"/>
      <c r="BB156" s="202"/>
      <c r="BC156" s="191"/>
      <c r="BD156" s="191"/>
      <c r="BE156" s="191"/>
      <c r="BF156" s="140" t="str">
        <f>IF(ISTEXT('IMO 2020_Operator''s Comment'!BF156),'IMO 2020_Operator''s Comment'!BF156,"")</f>
        <v>Delivered, plan to bunker VLSFO on 08th Nov, HSFO to use till mid Dec'19</v>
      </c>
      <c r="BH156" s="245" t="str">
        <f>IF(ISNUMBER('IMO 2020_Operator''s Comment'!BH156),'IMO 2020_Operator''s Comment'!BH156,"")</f>
        <v/>
      </c>
      <c r="BI156" s="245" t="str">
        <f>IF(ISTEXT('IMO 2020_Operator''s Comment'!BI156),'IMO 2020_Operator''s Comment'!BI156,"")</f>
        <v/>
      </c>
      <c r="BJ156" s="245" t="str">
        <f>IF(ISNUMBER('IMO 2020_Operator''s Comment'!BJ156),'IMO 2020_Operator''s Comment'!BJ156,"")</f>
        <v/>
      </c>
      <c r="BK156" s="245" t="str">
        <f>IF(ISTEXT('IMO 2020_Operator''s Comment'!BK156),'IMO 2020_Operator''s Comment'!BK156,"")</f>
        <v/>
      </c>
      <c r="BL156" s="245" t="str">
        <f>IF(ISNUMBER('IMO 2020_Operator''s Comment'!BL156),'IMO 2020_Operator''s Comment'!BL156,"")</f>
        <v/>
      </c>
      <c r="BM156" s="245" t="str">
        <f>IF(ISTEXT('IMO 2020_Operator''s Comment'!BM156),'IMO 2020_Operator''s Comment'!BM156,"")</f>
        <v/>
      </c>
      <c r="BN156" s="245" t="str">
        <f>IF(ISNUMBER('IMO 2020_Operator''s Comment'!BN156),'IMO 2020_Operator''s Comment'!BN156,"")</f>
        <v/>
      </c>
      <c r="BO156" s="245" t="str">
        <f>IF(ISTEXT('IMO 2020_Operator''s Comment'!BO156),'IMO 2020_Operator''s Comment'!BO156,"")</f>
        <v/>
      </c>
      <c r="BP156" s="245" t="str">
        <f>IF(ISNUMBER('IMO 2020_Operator''s Comment'!BP156),'IMO 2020_Operator''s Comment'!BP156,"")</f>
        <v/>
      </c>
      <c r="BQ156" s="245" t="str">
        <f>IF(ISTEXT('IMO 2020_Operator''s Comment'!BQ156),'IMO 2020_Operator''s Comment'!BQ156,"")</f>
        <v/>
      </c>
      <c r="BR156" s="288"/>
      <c r="BS156" s="245" t="str">
        <f>IF(ISNUMBER('IMO 2020_Operator''s Comment'!BS156),'IMO 2020_Operator''s Comment'!BS156,"")</f>
        <v/>
      </c>
      <c r="BT156" s="245" t="str">
        <f>IF(ISTEXT('IMO 2020_Operator''s Comment'!BT156),'IMO 2020_Operator''s Comment'!BT156,"")</f>
        <v/>
      </c>
      <c r="BU156" s="245" t="str">
        <f>IF(ISNUMBER('IMO 2020_Operator''s Comment'!BU156),'IMO 2020_Operator''s Comment'!BU156,"")</f>
        <v/>
      </c>
      <c r="BV156" s="245" t="str">
        <f>IF(ISTEXT('IMO 2020_Operator''s Comment'!BV156),'IMO 2020_Operator''s Comment'!BV156,"")</f>
        <v/>
      </c>
      <c r="BX156" s="245" t="str">
        <f>IF(ISNUMBER('IMO 2020_Operator''s Comment'!BX156),'IMO 2020_Operator''s Comment'!BX156,"")</f>
        <v/>
      </c>
      <c r="BY156" s="245" t="str">
        <f>IF(ISTEXT('IMO 2020_Operator''s Comment'!BY156),'IMO 2020_Operator''s Comment'!BY156,"")</f>
        <v/>
      </c>
      <c r="BZ156" s="245" t="str">
        <f>IF(ISNUMBER('IMO 2020_Operator''s Comment'!BZ156),'IMO 2020_Operator''s Comment'!BZ156,"")</f>
        <v/>
      </c>
      <c r="CA156" s="245" t="str">
        <f>IF(ISTEXT('IMO 2020_Operator''s Comment'!CA156),'IMO 2020_Operator''s Comment'!CA156,"")</f>
        <v/>
      </c>
      <c r="CB156" s="245" t="str">
        <f>IF(ISNUMBER('IMO 2020_Operator''s Comment'!CB156),'IMO 2020_Operator''s Comment'!CB156,"")</f>
        <v/>
      </c>
      <c r="CC156" s="245" t="str">
        <f>IF(ISTEXT('IMO 2020_Operator''s Comment'!CC156),'IMO 2020_Operator''s Comment'!CC156,"")</f>
        <v/>
      </c>
    </row>
    <row r="157" spans="1:81" ht="15.75" hidden="1" thickBot="1" x14ac:dyDescent="0.3">
      <c r="A157" s="248" t="str">
        <f>INDEX('[4]Handy -MR - LR2 Operators'!$H:$H,MATCH(E157,'[4]Handy -MR - LR2 Operators'!$B:$B,0))</f>
        <v>GGA</v>
      </c>
      <c r="B157" s="248" t="s">
        <v>429</v>
      </c>
      <c r="C157" s="137" t="s">
        <v>862</v>
      </c>
      <c r="D157" s="137">
        <v>9798076</v>
      </c>
      <c r="E157" s="309" t="s">
        <v>871</v>
      </c>
      <c r="F157" s="140"/>
      <c r="G157" s="238"/>
      <c r="H157" s="236"/>
      <c r="I157" s="186"/>
      <c r="J157" s="201" t="str">
        <f>IFERROR(INDEX(RemainingOnBoard_RAW!W:W,MATCH('IMO _2020_Dont Edit'!D157,RemainingOnBoard_RAW!B:B,0)),"")</f>
        <v/>
      </c>
      <c r="K157" s="201" t="str">
        <f>IFERROR(INDEX(RemainingOnBoard_RAW!X:X,MATCH('IMO _2020_Dont Edit'!D157,RemainingOnBoard_RAW!B:B,0)),"")</f>
        <v/>
      </c>
      <c r="L157" s="201"/>
      <c r="M157" s="236" t="str">
        <f>IFERROR(INDEX(RemainingOnBoard_RAW!U:U,MATCH('IMO _2020_Dont Edit'!D157,RemainingOnBoard_RAW!B:B,0))," ")</f>
        <v xml:space="preserve"> </v>
      </c>
      <c r="N157" s="201" t="str">
        <f>IFERROR(INDEX(RemainingOnBoard_RAW!V:V,MATCH('IMO _2020_Dont Edit'!D157,RemainingOnBoard_RAW!B:B,0))," ")</f>
        <v xml:space="preserve"> </v>
      </c>
      <c r="O157" s="201"/>
      <c r="P157" s="201"/>
      <c r="Q157" s="201"/>
      <c r="R157" s="202"/>
      <c r="S157" s="203">
        <v>0.45</v>
      </c>
      <c r="T157" s="203">
        <v>0.05</v>
      </c>
      <c r="U157" s="203">
        <v>0.17499999999999999</v>
      </c>
      <c r="V157" s="203">
        <v>0.32500000000000001</v>
      </c>
      <c r="W157" s="202"/>
      <c r="X157" s="204"/>
      <c r="Y157" s="204"/>
      <c r="Z157" s="204"/>
      <c r="AA157" s="204"/>
      <c r="AB157" s="204"/>
      <c r="AC157" s="204"/>
      <c r="AD157" s="204"/>
      <c r="AE157" s="202"/>
      <c r="AF157" s="205"/>
      <c r="AG157" s="205"/>
      <c r="AH157" s="205"/>
      <c r="AI157" s="205"/>
      <c r="AJ157" s="204"/>
      <c r="AK157" s="204"/>
      <c r="AL157" s="204"/>
      <c r="AM157" s="204"/>
      <c r="AN157" s="206"/>
      <c r="AO157" s="264"/>
      <c r="AP157" s="264"/>
      <c r="AQ157" s="264"/>
      <c r="AR157" s="269"/>
      <c r="AS157" s="202"/>
      <c r="AT157" s="204"/>
      <c r="AU157" s="204"/>
      <c r="AV157" s="204"/>
      <c r="AW157" s="207"/>
      <c r="AX157" s="202"/>
      <c r="AY157" s="207"/>
      <c r="AZ157" s="207"/>
      <c r="BA157" s="207"/>
      <c r="BB157" s="202"/>
      <c r="BC157" s="191"/>
      <c r="BD157" s="191"/>
      <c r="BE157" s="191"/>
      <c r="BF157" s="140" t="str">
        <f>IF(ISTEXT('IMO 2020_Operator''s Comment'!BF157),'IMO 2020_Operator''s Comment'!BF157,"")</f>
        <v/>
      </c>
      <c r="BH157" s="245" t="str">
        <f>IF(ISNUMBER('IMO 2020_Operator''s Comment'!BH157),'IMO 2020_Operator''s Comment'!BH157,"")</f>
        <v/>
      </c>
      <c r="BI157" s="245" t="str">
        <f>IF(ISTEXT('IMO 2020_Operator''s Comment'!BI157),'IMO 2020_Operator''s Comment'!BI157,"")</f>
        <v/>
      </c>
      <c r="BJ157" s="245" t="str">
        <f>IF(ISNUMBER('IMO 2020_Operator''s Comment'!BJ157),'IMO 2020_Operator''s Comment'!BJ157,"")</f>
        <v/>
      </c>
      <c r="BK157" s="245" t="str">
        <f>IF(ISTEXT('IMO 2020_Operator''s Comment'!BK157),'IMO 2020_Operator''s Comment'!BK157,"")</f>
        <v/>
      </c>
      <c r="BL157" s="245" t="str">
        <f>IF(ISNUMBER('IMO 2020_Operator''s Comment'!BL157),'IMO 2020_Operator''s Comment'!BL157,"")</f>
        <v/>
      </c>
      <c r="BM157" s="245" t="str">
        <f>IF(ISTEXT('IMO 2020_Operator''s Comment'!BM157),'IMO 2020_Operator''s Comment'!BM157,"")</f>
        <v/>
      </c>
      <c r="BN157" s="245" t="str">
        <f>IF(ISNUMBER('IMO 2020_Operator''s Comment'!BN157),'IMO 2020_Operator''s Comment'!BN157,"")</f>
        <v/>
      </c>
      <c r="BO157" s="245" t="str">
        <f>IF(ISTEXT('IMO 2020_Operator''s Comment'!BO157),'IMO 2020_Operator''s Comment'!BO157,"")</f>
        <v/>
      </c>
      <c r="BP157" s="245" t="str">
        <f>IF(ISNUMBER('IMO 2020_Operator''s Comment'!BP157),'IMO 2020_Operator''s Comment'!BP157,"")</f>
        <v/>
      </c>
      <c r="BQ157" s="245" t="str">
        <f>IF(ISTEXT('IMO 2020_Operator''s Comment'!BQ157),'IMO 2020_Operator''s Comment'!BQ157,"")</f>
        <v/>
      </c>
      <c r="BR157" s="288"/>
      <c r="BS157" s="245" t="str">
        <f>IF(ISNUMBER('IMO 2020_Operator''s Comment'!BS157),'IMO 2020_Operator''s Comment'!BS157,"")</f>
        <v/>
      </c>
      <c r="BT157" s="245" t="str">
        <f>IF(ISTEXT('IMO 2020_Operator''s Comment'!BT157),'IMO 2020_Operator''s Comment'!BT157,"")</f>
        <v/>
      </c>
      <c r="BU157" s="245" t="str">
        <f>IF(ISNUMBER('IMO 2020_Operator''s Comment'!BU157),'IMO 2020_Operator''s Comment'!BU157,"")</f>
        <v/>
      </c>
      <c r="BV157" s="245" t="str">
        <f>IF(ISTEXT('IMO 2020_Operator''s Comment'!BV157),'IMO 2020_Operator''s Comment'!BV157,"")</f>
        <v/>
      </c>
      <c r="BX157" s="245" t="str">
        <f>IF(ISNUMBER('IMO 2020_Operator''s Comment'!BX157),'IMO 2020_Operator''s Comment'!BX157,"")</f>
        <v/>
      </c>
      <c r="BY157" s="245" t="str">
        <f>IF(ISTEXT('IMO 2020_Operator''s Comment'!BY157),'IMO 2020_Operator''s Comment'!BY157,"")</f>
        <v/>
      </c>
      <c r="BZ157" s="245" t="str">
        <f>IF(ISNUMBER('IMO 2020_Operator''s Comment'!BZ157),'IMO 2020_Operator''s Comment'!BZ157,"")</f>
        <v/>
      </c>
      <c r="CA157" s="245" t="str">
        <f>IF(ISTEXT('IMO 2020_Operator''s Comment'!CA157),'IMO 2020_Operator''s Comment'!CA157,"")</f>
        <v/>
      </c>
      <c r="CB157" s="245" t="str">
        <f>IF(ISNUMBER('IMO 2020_Operator''s Comment'!CB157),'IMO 2020_Operator''s Comment'!CB157,"")</f>
        <v/>
      </c>
      <c r="CC157" s="245" t="str">
        <f>IF(ISTEXT('IMO 2020_Operator''s Comment'!CC157),'IMO 2020_Operator''s Comment'!CC157,"")</f>
        <v/>
      </c>
    </row>
    <row r="158" spans="1:81" ht="15.75" hidden="1" thickBot="1" x14ac:dyDescent="0.3">
      <c r="A158" s="248" t="str">
        <f>INDEX('[4]Handy -MR - LR2 Operators'!$H:$H,MATCH(E158,'[4]Handy -MR - LR2 Operators'!$B:$B,0))</f>
        <v>PKU</v>
      </c>
      <c r="B158" s="248" t="s">
        <v>429</v>
      </c>
      <c r="C158" s="137" t="s">
        <v>862</v>
      </c>
      <c r="D158" s="137">
        <v>9590723</v>
      </c>
      <c r="E158" s="309" t="s">
        <v>872</v>
      </c>
      <c r="F158" s="140"/>
      <c r="G158" s="238"/>
      <c r="H158" s="236">
        <v>43772</v>
      </c>
      <c r="I158" s="186">
        <v>282</v>
      </c>
      <c r="J158" s="201" t="str">
        <f>IFERROR(INDEX(RemainingOnBoard_RAW!W:W,MATCH('IMO _2020_Dont Edit'!D158,RemainingOnBoard_RAW!B:B,0)),"")</f>
        <v/>
      </c>
      <c r="K158" s="201" t="str">
        <f>IFERROR(INDEX(RemainingOnBoard_RAW!X:X,MATCH('IMO _2020_Dont Edit'!D158,RemainingOnBoard_RAW!B:B,0)),"")</f>
        <v/>
      </c>
      <c r="L158" s="201">
        <v>224</v>
      </c>
      <c r="M158" s="236" t="str">
        <f>IFERROR(INDEX(RemainingOnBoard_RAW!U:U,MATCH('IMO _2020_Dont Edit'!D158,RemainingOnBoard_RAW!B:B,0))," ")</f>
        <v xml:space="preserve"> </v>
      </c>
      <c r="N158" s="201" t="str">
        <f>IFERROR(INDEX(RemainingOnBoard_RAW!V:V,MATCH('IMO _2020_Dont Edit'!D158,RemainingOnBoard_RAW!B:B,0))," ")</f>
        <v xml:space="preserve"> </v>
      </c>
      <c r="O158" s="201"/>
      <c r="P158" s="201"/>
      <c r="Q158" s="201"/>
      <c r="R158" s="202"/>
      <c r="S158" s="203">
        <v>0.45</v>
      </c>
      <c r="T158" s="203">
        <v>0.05</v>
      </c>
      <c r="U158" s="203">
        <v>0.17499999999999999</v>
      </c>
      <c r="V158" s="203">
        <v>0.32500000000000001</v>
      </c>
      <c r="W158" s="202"/>
      <c r="X158" s="204"/>
      <c r="Y158" s="204"/>
      <c r="Z158" s="204"/>
      <c r="AA158" s="204"/>
      <c r="AB158" s="204"/>
      <c r="AC158" s="204"/>
      <c r="AD158" s="204"/>
      <c r="AE158" s="202"/>
      <c r="AF158" s="205"/>
      <c r="AG158" s="205"/>
      <c r="AH158" s="205"/>
      <c r="AI158" s="205"/>
      <c r="AJ158" s="204"/>
      <c r="AK158" s="204"/>
      <c r="AL158" s="204"/>
      <c r="AM158" s="204"/>
      <c r="AN158" s="206"/>
      <c r="AO158" s="264"/>
      <c r="AP158" s="264"/>
      <c r="AQ158" s="264"/>
      <c r="AR158" s="269"/>
      <c r="AS158" s="202"/>
      <c r="AT158" s="204"/>
      <c r="AU158" s="204"/>
      <c r="AV158" s="204"/>
      <c r="AW158" s="207"/>
      <c r="AX158" s="202"/>
      <c r="AY158" s="207"/>
      <c r="AZ158" s="207"/>
      <c r="BA158" s="207"/>
      <c r="BB158" s="202"/>
      <c r="BC158" s="191"/>
      <c r="BD158" s="191"/>
      <c r="BE158" s="191"/>
      <c r="BF158" s="140" t="str">
        <f>IF(ISTEXT('IMO 2020_Operator''s Comment'!BF158),'IMO 2020_Operator''s Comment'!BF158,"")</f>
        <v>No Comments</v>
      </c>
      <c r="BH158" s="245" t="str">
        <f>IF(ISNUMBER('IMO 2020_Operator''s Comment'!BH158),'IMO 2020_Operator''s Comment'!BH158,"")</f>
        <v/>
      </c>
      <c r="BI158" s="245" t="str">
        <f>IF(ISTEXT('IMO 2020_Operator''s Comment'!BI158),'IMO 2020_Operator''s Comment'!BI158,"")</f>
        <v/>
      </c>
      <c r="BJ158" s="245" t="str">
        <f>IF(ISNUMBER('IMO 2020_Operator''s Comment'!BJ158),'IMO 2020_Operator''s Comment'!BJ158,"")</f>
        <v/>
      </c>
      <c r="BK158" s="245" t="str">
        <f>IF(ISTEXT('IMO 2020_Operator''s Comment'!BK158),'IMO 2020_Operator''s Comment'!BK158,"")</f>
        <v/>
      </c>
      <c r="BL158" s="245" t="str">
        <f>IF(ISNUMBER('IMO 2020_Operator''s Comment'!BL158),'IMO 2020_Operator''s Comment'!BL158,"")</f>
        <v/>
      </c>
      <c r="BM158" s="245" t="str">
        <f>IF(ISTEXT('IMO 2020_Operator''s Comment'!BM158),'IMO 2020_Operator''s Comment'!BM158,"")</f>
        <v/>
      </c>
      <c r="BN158" s="245" t="str">
        <f>IF(ISNUMBER('IMO 2020_Operator''s Comment'!BN158),'IMO 2020_Operator''s Comment'!BN158,"")</f>
        <v/>
      </c>
      <c r="BO158" s="245" t="str">
        <f>IF(ISTEXT('IMO 2020_Operator''s Comment'!BO158),'IMO 2020_Operator''s Comment'!BO158,"")</f>
        <v/>
      </c>
      <c r="BP158" s="245" t="str">
        <f>IF(ISNUMBER('IMO 2020_Operator''s Comment'!BP158),'IMO 2020_Operator''s Comment'!BP158,"")</f>
        <v/>
      </c>
      <c r="BQ158" s="245" t="str">
        <f>IF(ISTEXT('IMO 2020_Operator''s Comment'!BQ158),'IMO 2020_Operator''s Comment'!BQ158,"")</f>
        <v/>
      </c>
      <c r="BR158" s="288"/>
      <c r="BS158" s="245" t="str">
        <f>IF(ISNUMBER('IMO 2020_Operator''s Comment'!BS158),'IMO 2020_Operator''s Comment'!BS158,"")</f>
        <v/>
      </c>
      <c r="BT158" s="245" t="str">
        <f>IF(ISTEXT('IMO 2020_Operator''s Comment'!BT158),'IMO 2020_Operator''s Comment'!BT158,"")</f>
        <v/>
      </c>
      <c r="BU158" s="245" t="str">
        <f>IF(ISNUMBER('IMO 2020_Operator''s Comment'!BU158),'IMO 2020_Operator''s Comment'!BU158,"")</f>
        <v/>
      </c>
      <c r="BV158" s="245" t="str">
        <f>IF(ISTEXT('IMO 2020_Operator''s Comment'!BV158),'IMO 2020_Operator''s Comment'!BV158,"")</f>
        <v/>
      </c>
      <c r="BX158" s="245" t="str">
        <f>IF(ISNUMBER('IMO 2020_Operator''s Comment'!BX158),'IMO 2020_Operator''s Comment'!BX158,"")</f>
        <v/>
      </c>
      <c r="BY158" s="245" t="str">
        <f>IF(ISTEXT('IMO 2020_Operator''s Comment'!BY158),'IMO 2020_Operator''s Comment'!BY158,"")</f>
        <v/>
      </c>
      <c r="BZ158" s="245" t="str">
        <f>IF(ISNUMBER('IMO 2020_Operator''s Comment'!BZ158),'IMO 2020_Operator''s Comment'!BZ158,"")</f>
        <v/>
      </c>
      <c r="CA158" s="245" t="str">
        <f>IF(ISTEXT('IMO 2020_Operator''s Comment'!CA158),'IMO 2020_Operator''s Comment'!CA158,"")</f>
        <v/>
      </c>
      <c r="CB158" s="245" t="str">
        <f>IF(ISNUMBER('IMO 2020_Operator''s Comment'!CB158),'IMO 2020_Operator''s Comment'!CB158,"")</f>
        <v/>
      </c>
      <c r="CC158" s="245" t="str">
        <f>IF(ISTEXT('IMO 2020_Operator''s Comment'!CC158),'IMO 2020_Operator''s Comment'!CC158,"")</f>
        <v/>
      </c>
    </row>
    <row r="159" spans="1:81" ht="15.75" hidden="1" thickBot="1" x14ac:dyDescent="0.3">
      <c r="A159" s="248" t="str">
        <f>INDEX('[4]Handy -MR - LR2 Operators'!$H:$H,MATCH(E159,'[4]Handy -MR - LR2 Operators'!$B:$B,0))</f>
        <v>MGA</v>
      </c>
      <c r="B159" s="248" t="s">
        <v>429</v>
      </c>
      <c r="C159" s="137" t="s">
        <v>862</v>
      </c>
      <c r="D159" s="137">
        <v>9798349</v>
      </c>
      <c r="E159" s="313" t="s">
        <v>877</v>
      </c>
      <c r="F159" s="140"/>
      <c r="G159" s="238"/>
      <c r="H159" s="236">
        <v>43780.75</v>
      </c>
      <c r="I159" s="186">
        <f>IFERROR(INDEX(RemainingOnBoard_RAW!V:V,MATCH('IMO _2020_Dont Edit'!D159,RemainingOnBoard_RAW!B:B,0))," ")</f>
        <v>273.38</v>
      </c>
      <c r="J159" s="201">
        <f>IFERROR(INDEX(RemainingOnBoard_RAW!W:W,MATCH('IMO _2020_Dont Edit'!D159,RemainingOnBoard_RAW!B:B,0)),"")</f>
        <v>0</v>
      </c>
      <c r="K159" s="201">
        <f>IFERROR(INDEX(RemainingOnBoard_RAW!X:X,MATCH('IMO _2020_Dont Edit'!D159,RemainingOnBoard_RAW!B:B,0)),"")</f>
        <v>0</v>
      </c>
      <c r="L159" s="201">
        <f>IFERROR(INDEX(RemainingOnBoard_RAW!Y:Y,MATCH('IMO _2020_Dont Edit'!D159,RemainingOnBoard_RAW!B:B,0)),"")</f>
        <v>213.03</v>
      </c>
      <c r="M159" s="236"/>
      <c r="N159" s="201"/>
      <c r="O159" s="201"/>
      <c r="P159" s="201"/>
      <c r="Q159" s="201"/>
      <c r="R159" s="202"/>
      <c r="S159" s="203">
        <v>0.45</v>
      </c>
      <c r="T159" s="203">
        <v>0.05</v>
      </c>
      <c r="U159" s="203">
        <v>0.17499999999999999</v>
      </c>
      <c r="V159" s="203">
        <v>0.32500000000000001</v>
      </c>
      <c r="W159" s="202"/>
      <c r="X159" s="204"/>
      <c r="Y159" s="204"/>
      <c r="Z159" s="204"/>
      <c r="AA159" s="204"/>
      <c r="AB159" s="204"/>
      <c r="AC159" s="204"/>
      <c r="AD159" s="204"/>
      <c r="AE159" s="202"/>
      <c r="AF159" s="205"/>
      <c r="AG159" s="205"/>
      <c r="AH159" s="205" t="s">
        <v>770</v>
      </c>
      <c r="AI159" s="205"/>
      <c r="AJ159" s="204"/>
      <c r="AK159" s="204"/>
      <c r="AL159" s="204"/>
      <c r="AM159" s="204"/>
      <c r="AN159" s="206"/>
      <c r="AO159" s="264"/>
      <c r="AP159" s="264"/>
      <c r="AQ159" s="264"/>
      <c r="AR159" s="269"/>
      <c r="AS159" s="202"/>
      <c r="AT159" s="204"/>
      <c r="AU159" s="204"/>
      <c r="AV159" s="204"/>
      <c r="AW159" s="207"/>
      <c r="AX159" s="202"/>
      <c r="AY159" s="207"/>
      <c r="AZ159" s="207"/>
      <c r="BA159" s="207"/>
      <c r="BB159" s="202"/>
      <c r="BC159" s="191"/>
      <c r="BD159" s="191"/>
      <c r="BE159" s="191"/>
      <c r="BF159" s="140" t="str">
        <f>IF(ISTEXT('IMO 2020_Operator''s Comment'!BF159),'IMO 2020_Operator''s Comment'!BF159,"")</f>
        <v/>
      </c>
      <c r="BH159" s="245" t="str">
        <f>IF(ISNUMBER('IMO 2020_Operator''s Comment'!BH159),'IMO 2020_Operator''s Comment'!BH159,"")</f>
        <v/>
      </c>
      <c r="BI159" s="245" t="str">
        <f>IF(ISTEXT('IMO 2020_Operator''s Comment'!BI159),'IMO 2020_Operator''s Comment'!BI159,"")</f>
        <v/>
      </c>
      <c r="BJ159" s="245" t="str">
        <f>IF(ISNUMBER('IMO 2020_Operator''s Comment'!BJ159),'IMO 2020_Operator''s Comment'!BJ159,"")</f>
        <v/>
      </c>
      <c r="BK159" s="245" t="str">
        <f>IF(ISTEXT('IMO 2020_Operator''s Comment'!BK159),'IMO 2020_Operator''s Comment'!BK159,"")</f>
        <v/>
      </c>
      <c r="BL159" s="245" t="str">
        <f>IF(ISNUMBER('IMO 2020_Operator''s Comment'!BL159),'IMO 2020_Operator''s Comment'!BL159,"")</f>
        <v/>
      </c>
      <c r="BM159" s="245" t="str">
        <f>IF(ISTEXT('IMO 2020_Operator''s Comment'!BM159),'IMO 2020_Operator''s Comment'!BM159,"")</f>
        <v/>
      </c>
      <c r="BN159" s="245" t="str">
        <f>IF(ISNUMBER('IMO 2020_Operator''s Comment'!BN159),'IMO 2020_Operator''s Comment'!BN159,"")</f>
        <v/>
      </c>
      <c r="BO159" s="245" t="str">
        <f>IF(ISTEXT('IMO 2020_Operator''s Comment'!BO159),'IMO 2020_Operator''s Comment'!BO159,"")</f>
        <v/>
      </c>
      <c r="BP159" s="245" t="str">
        <f>IF(ISNUMBER('IMO 2020_Operator''s Comment'!BP159),'IMO 2020_Operator''s Comment'!BP159,"")</f>
        <v/>
      </c>
      <c r="BQ159" s="245" t="str">
        <f>IF(ISTEXT('IMO 2020_Operator''s Comment'!BQ159),'IMO 2020_Operator''s Comment'!BQ159,"")</f>
        <v/>
      </c>
      <c r="BR159" s="288"/>
      <c r="BS159" s="245" t="str">
        <f>IF(ISNUMBER('IMO 2020_Operator''s Comment'!BS159),'IMO 2020_Operator''s Comment'!BS159,"")</f>
        <v/>
      </c>
      <c r="BT159" s="245" t="str">
        <f>IF(ISTEXT('IMO 2020_Operator''s Comment'!BT159),'IMO 2020_Operator''s Comment'!BT159,"")</f>
        <v/>
      </c>
      <c r="BU159" s="245" t="str">
        <f>IF(ISNUMBER('IMO 2020_Operator''s Comment'!BU159),'IMO 2020_Operator''s Comment'!BU159,"")</f>
        <v/>
      </c>
      <c r="BV159" s="245" t="str">
        <f>IF(ISTEXT('IMO 2020_Operator''s Comment'!BV159),'IMO 2020_Operator''s Comment'!BV159,"")</f>
        <v/>
      </c>
      <c r="BX159" s="245" t="str">
        <f>IF(ISNUMBER('IMO 2020_Operator''s Comment'!BX159),'IMO 2020_Operator''s Comment'!BX159,"")</f>
        <v/>
      </c>
      <c r="BY159" s="245" t="str">
        <f>IF(ISTEXT('IMO 2020_Operator''s Comment'!BY159),'IMO 2020_Operator''s Comment'!BY159,"")</f>
        <v/>
      </c>
      <c r="BZ159" s="245" t="str">
        <f>IF(ISNUMBER('IMO 2020_Operator''s Comment'!BZ159),'IMO 2020_Operator''s Comment'!BZ159,"")</f>
        <v/>
      </c>
      <c r="CA159" s="245" t="str">
        <f>IF(ISTEXT('IMO 2020_Operator''s Comment'!CA159),'IMO 2020_Operator''s Comment'!CA159,"")</f>
        <v/>
      </c>
      <c r="CB159" s="245" t="str">
        <f>IF(ISNUMBER('IMO 2020_Operator''s Comment'!CB159),'IMO 2020_Operator''s Comment'!CB159,"")</f>
        <v/>
      </c>
      <c r="CC159" s="245" t="str">
        <f>IF(ISTEXT('IMO 2020_Operator''s Comment'!CC159),'IMO 2020_Operator''s Comment'!CC159,"")</f>
        <v/>
      </c>
    </row>
    <row r="160" spans="1:81" ht="15.75" hidden="1" thickBot="1" x14ac:dyDescent="0.3">
      <c r="A160" s="248" t="str">
        <f>INDEX('[4]Handy -MR - LR2 Operators'!$H:$H,MATCH(E160,'[4]Handy -MR - LR2 Operators'!$B:$B,0))</f>
        <v>MSA</v>
      </c>
      <c r="B160" s="248" t="s">
        <v>429</v>
      </c>
      <c r="C160" s="137" t="s">
        <v>862</v>
      </c>
      <c r="D160" s="137">
        <v>9864368</v>
      </c>
      <c r="E160" s="309" t="s">
        <v>878</v>
      </c>
      <c r="F160" s="140"/>
      <c r="G160" s="238"/>
      <c r="H160" s="236"/>
      <c r="I160" s="186"/>
      <c r="J160" s="201">
        <f>IFERROR(INDEX(RemainingOnBoard_RAW!W:W,MATCH('IMO _2020_Dont Edit'!D160,RemainingOnBoard_RAW!B:B,0)),"")</f>
        <v>0</v>
      </c>
      <c r="K160" s="201">
        <f>IFERROR(INDEX(RemainingOnBoard_RAW!X:X,MATCH('IMO _2020_Dont Edit'!D160,RemainingOnBoard_RAW!B:B,0)),"")</f>
        <v>0</v>
      </c>
      <c r="L160" s="201"/>
      <c r="M160" s="236">
        <f>IFERROR(INDEX(RemainingOnBoard_RAW!U:U,MATCH('IMO _2020_Dont Edit'!D160,RemainingOnBoard_RAW!B:B,0))," ")</f>
        <v>0</v>
      </c>
      <c r="N160" s="201">
        <f>IFERROR(INDEX(RemainingOnBoard_RAW!V:V,MATCH('IMO _2020_Dont Edit'!D160,RemainingOnBoard_RAW!B:B,0))," ")</f>
        <v>0</v>
      </c>
      <c r="O160" s="201"/>
      <c r="P160" s="201"/>
      <c r="Q160" s="201"/>
      <c r="R160" s="202"/>
      <c r="S160" s="203">
        <v>0.45</v>
      </c>
      <c r="T160" s="203">
        <v>0.05</v>
      </c>
      <c r="U160" s="203">
        <v>0.17499999999999999</v>
      </c>
      <c r="V160" s="203">
        <v>0.32500000000000001</v>
      </c>
      <c r="W160" s="202"/>
      <c r="X160" s="204"/>
      <c r="Y160" s="204"/>
      <c r="Z160" s="204"/>
      <c r="AA160" s="204"/>
      <c r="AB160" s="204"/>
      <c r="AC160" s="204"/>
      <c r="AD160" s="204"/>
      <c r="AE160" s="202"/>
      <c r="AF160" s="205"/>
      <c r="AG160" s="205"/>
      <c r="AH160" s="205" t="s">
        <v>770</v>
      </c>
      <c r="AI160" s="205"/>
      <c r="AJ160" s="204"/>
      <c r="AK160" s="204"/>
      <c r="AL160" s="204"/>
      <c r="AM160" s="204"/>
      <c r="AN160" s="206"/>
      <c r="AO160" s="264"/>
      <c r="AP160" s="264"/>
      <c r="AQ160" s="264"/>
      <c r="AR160" s="269"/>
      <c r="AS160" s="202"/>
      <c r="AT160" s="204"/>
      <c r="AU160" s="204"/>
      <c r="AV160" s="204"/>
      <c r="AW160" s="207"/>
      <c r="AX160" s="202"/>
      <c r="AY160" s="207"/>
      <c r="AZ160" s="207"/>
      <c r="BA160" s="207"/>
      <c r="BB160" s="202"/>
      <c r="BC160" s="191"/>
      <c r="BD160" s="191"/>
      <c r="BE160" s="191"/>
      <c r="BF160" s="140" t="str">
        <f>IF(ISTEXT('IMO 2020_Operator''s Comment'!BF160),'IMO 2020_Operator''s Comment'!BF160,"")</f>
        <v xml:space="preserve">Scrubber Vessel - Not delivered yet </v>
      </c>
      <c r="BH160" s="245" t="str">
        <f>IF(ISNUMBER('IMO 2020_Operator''s Comment'!BH160),'IMO 2020_Operator''s Comment'!BH160,"")</f>
        <v/>
      </c>
      <c r="BI160" s="245" t="str">
        <f>IF(ISTEXT('IMO 2020_Operator''s Comment'!BI160),'IMO 2020_Operator''s Comment'!BI160,"")</f>
        <v/>
      </c>
      <c r="BJ160" s="245" t="str">
        <f>IF(ISNUMBER('IMO 2020_Operator''s Comment'!BJ160),'IMO 2020_Operator''s Comment'!BJ160,"")</f>
        <v/>
      </c>
      <c r="BK160" s="245" t="str">
        <f>IF(ISTEXT('IMO 2020_Operator''s Comment'!BK160),'IMO 2020_Operator''s Comment'!BK160,"")</f>
        <v/>
      </c>
      <c r="BL160" s="245" t="str">
        <f>IF(ISNUMBER('IMO 2020_Operator''s Comment'!BL160),'IMO 2020_Operator''s Comment'!BL160,"")</f>
        <v/>
      </c>
      <c r="BM160" s="245" t="str">
        <f>IF(ISTEXT('IMO 2020_Operator''s Comment'!BM160),'IMO 2020_Operator''s Comment'!BM160,"")</f>
        <v/>
      </c>
      <c r="BN160" s="245" t="str">
        <f>IF(ISNUMBER('IMO 2020_Operator''s Comment'!BN160),'IMO 2020_Operator''s Comment'!BN160,"")</f>
        <v/>
      </c>
      <c r="BO160" s="245" t="str">
        <f>IF(ISTEXT('IMO 2020_Operator''s Comment'!BO160),'IMO 2020_Operator''s Comment'!BO160,"")</f>
        <v/>
      </c>
      <c r="BP160" s="245" t="str">
        <f>IF(ISNUMBER('IMO 2020_Operator''s Comment'!BP160),'IMO 2020_Operator''s Comment'!BP160,"")</f>
        <v/>
      </c>
      <c r="BQ160" s="245" t="str">
        <f>IF(ISTEXT('IMO 2020_Operator''s Comment'!BQ160),'IMO 2020_Operator''s Comment'!BQ160,"")</f>
        <v/>
      </c>
      <c r="BR160" s="288"/>
      <c r="BS160" s="245" t="str">
        <f>IF(ISNUMBER('IMO 2020_Operator''s Comment'!BS160),'IMO 2020_Operator''s Comment'!BS160,"")</f>
        <v/>
      </c>
      <c r="BT160" s="245" t="str">
        <f>IF(ISTEXT('IMO 2020_Operator''s Comment'!BT160),'IMO 2020_Operator''s Comment'!BT160,"")</f>
        <v/>
      </c>
      <c r="BU160" s="245" t="str">
        <f>IF(ISNUMBER('IMO 2020_Operator''s Comment'!BU160),'IMO 2020_Operator''s Comment'!BU160,"")</f>
        <v/>
      </c>
      <c r="BV160" s="245" t="str">
        <f>IF(ISTEXT('IMO 2020_Operator''s Comment'!BV160),'IMO 2020_Operator''s Comment'!BV160,"")</f>
        <v/>
      </c>
      <c r="BX160" s="245" t="str">
        <f>IF(ISNUMBER('IMO 2020_Operator''s Comment'!BX160),'IMO 2020_Operator''s Comment'!BX160,"")</f>
        <v/>
      </c>
      <c r="BY160" s="245" t="str">
        <f>IF(ISTEXT('IMO 2020_Operator''s Comment'!BY160),'IMO 2020_Operator''s Comment'!BY160,"")</f>
        <v/>
      </c>
      <c r="BZ160" s="245" t="str">
        <f>IF(ISNUMBER('IMO 2020_Operator''s Comment'!BZ160),'IMO 2020_Operator''s Comment'!BZ160,"")</f>
        <v/>
      </c>
      <c r="CA160" s="245" t="str">
        <f>IF(ISTEXT('IMO 2020_Operator''s Comment'!CA160),'IMO 2020_Operator''s Comment'!CA160,"")</f>
        <v/>
      </c>
      <c r="CB160" s="245" t="str">
        <f>IF(ISNUMBER('IMO 2020_Operator''s Comment'!CB160),'IMO 2020_Operator''s Comment'!CB160,"")</f>
        <v/>
      </c>
      <c r="CC160" s="245" t="str">
        <f>IF(ISTEXT('IMO 2020_Operator''s Comment'!CC160),'IMO 2020_Operator''s Comment'!CC160,"")</f>
        <v/>
      </c>
    </row>
    <row r="161" spans="1:81" ht="15.75" hidden="1" thickBot="1" x14ac:dyDescent="0.3">
      <c r="A161" s="248" t="str">
        <f>INDEX('[4]Handy -MR - LR2 Operators'!$H:$H,MATCH(E161,'[4]Handy -MR - LR2 Operators'!$B:$B,0))</f>
        <v>SBH</v>
      </c>
      <c r="B161" s="248" t="s">
        <v>429</v>
      </c>
      <c r="C161" s="137" t="s">
        <v>862</v>
      </c>
      <c r="D161" s="137">
        <v>9699866</v>
      </c>
      <c r="E161" s="313" t="s">
        <v>936</v>
      </c>
      <c r="F161" s="140"/>
      <c r="G161" s="238"/>
      <c r="H161" s="236">
        <v>43781.291666666664</v>
      </c>
      <c r="I161" s="186">
        <f>IFERROR(INDEX(RemainingOnBoard_RAW!V:V,MATCH('IMO _2020_Dont Edit'!D161,RemainingOnBoard_RAW!B:B,0))," ")</f>
        <v>605.70000000000005</v>
      </c>
      <c r="J161" s="201">
        <f>IFERROR(INDEX(RemainingOnBoard_RAW!W:W,MATCH('IMO _2020_Dont Edit'!D161,RemainingOnBoard_RAW!B:B,0)),"")</f>
        <v>0</v>
      </c>
      <c r="K161" s="201">
        <f>IFERROR(INDEX(RemainingOnBoard_RAW!X:X,MATCH('IMO _2020_Dont Edit'!D161,RemainingOnBoard_RAW!B:B,0)),"")</f>
        <v>0</v>
      </c>
      <c r="L161" s="201">
        <f>IFERROR(INDEX(RemainingOnBoard_RAW!Y:Y,MATCH('IMO _2020_Dont Edit'!D161,RemainingOnBoard_RAW!B:B,0)),"")</f>
        <v>180.5</v>
      </c>
      <c r="M161" s="236"/>
      <c r="N161" s="201"/>
      <c r="O161" s="201"/>
      <c r="P161" s="201"/>
      <c r="Q161" s="201"/>
      <c r="R161" s="202"/>
      <c r="S161" s="203">
        <v>0.45</v>
      </c>
      <c r="T161" s="203">
        <v>0.05</v>
      </c>
      <c r="U161" s="203">
        <v>0.17499999999999999</v>
      </c>
      <c r="V161" s="203">
        <v>0.32500000000000001</v>
      </c>
      <c r="W161" s="202"/>
      <c r="X161" s="204"/>
      <c r="Y161" s="204"/>
      <c r="Z161" s="204"/>
      <c r="AA161" s="204"/>
      <c r="AB161" s="204"/>
      <c r="AC161" s="204"/>
      <c r="AD161" s="204"/>
      <c r="AE161" s="202"/>
      <c r="AF161" s="205"/>
      <c r="AG161" s="205"/>
      <c r="AH161" s="205"/>
      <c r="AI161" s="205"/>
      <c r="AJ161" s="204"/>
      <c r="AK161" s="204"/>
      <c r="AL161" s="204"/>
      <c r="AM161" s="204"/>
      <c r="AN161" s="206"/>
      <c r="AO161" s="264"/>
      <c r="AP161" s="264"/>
      <c r="AQ161" s="264"/>
      <c r="AR161" s="269"/>
      <c r="AS161" s="202"/>
      <c r="AT161" s="204"/>
      <c r="AU161" s="204"/>
      <c r="AV161" s="204"/>
      <c r="AW161" s="207"/>
      <c r="AX161" s="202"/>
      <c r="AY161" s="207"/>
      <c r="AZ161" s="207"/>
      <c r="BA161" s="207"/>
      <c r="BB161" s="202"/>
      <c r="BC161" s="191"/>
      <c r="BD161" s="191"/>
      <c r="BE161" s="191"/>
      <c r="BF161" s="140" t="str">
        <f>IF(ISTEXT('IMO 2020_Operator''s Comment'!BF161),'IMO 2020_Operator''s Comment'!BF161,"")</f>
        <v/>
      </c>
      <c r="BH161" s="245" t="str">
        <f>IF(ISNUMBER('IMO 2020_Operator''s Comment'!BH161),'IMO 2020_Operator''s Comment'!BH161,"")</f>
        <v/>
      </c>
      <c r="BI161" s="245" t="str">
        <f>IF(ISTEXT('IMO 2020_Operator''s Comment'!BI161),'IMO 2020_Operator''s Comment'!BI161,"")</f>
        <v/>
      </c>
      <c r="BJ161" s="245" t="str">
        <f>IF(ISNUMBER('IMO 2020_Operator''s Comment'!BJ161),'IMO 2020_Operator''s Comment'!BJ161,"")</f>
        <v/>
      </c>
      <c r="BK161" s="245" t="str">
        <f>IF(ISTEXT('IMO 2020_Operator''s Comment'!BK161),'IMO 2020_Operator''s Comment'!BK161,"")</f>
        <v/>
      </c>
      <c r="BL161" s="245" t="str">
        <f>IF(ISNUMBER('IMO 2020_Operator''s Comment'!BL161),'IMO 2020_Operator''s Comment'!BL161,"")</f>
        <v/>
      </c>
      <c r="BM161" s="245" t="str">
        <f>IF(ISTEXT('IMO 2020_Operator''s Comment'!BM161),'IMO 2020_Operator''s Comment'!BM161,"")</f>
        <v/>
      </c>
      <c r="BN161" s="245" t="str">
        <f>IF(ISNUMBER('IMO 2020_Operator''s Comment'!BN161),'IMO 2020_Operator''s Comment'!BN161,"")</f>
        <v/>
      </c>
      <c r="BO161" s="245" t="str">
        <f>IF(ISTEXT('IMO 2020_Operator''s Comment'!BO161),'IMO 2020_Operator''s Comment'!BO161,"")</f>
        <v/>
      </c>
      <c r="BP161" s="245" t="str">
        <f>IF(ISNUMBER('IMO 2020_Operator''s Comment'!BP161),'IMO 2020_Operator''s Comment'!BP161,"")</f>
        <v/>
      </c>
      <c r="BQ161" s="245" t="str">
        <f>IF(ISTEXT('IMO 2020_Operator''s Comment'!BQ161),'IMO 2020_Operator''s Comment'!BQ161,"")</f>
        <v/>
      </c>
      <c r="BR161" s="288"/>
      <c r="BS161" s="245" t="str">
        <f>IF(ISNUMBER('IMO 2020_Operator''s Comment'!BS161),'IMO 2020_Operator''s Comment'!BS161,"")</f>
        <v/>
      </c>
      <c r="BT161" s="245" t="str">
        <f>IF(ISTEXT('IMO 2020_Operator''s Comment'!BT161),'IMO 2020_Operator''s Comment'!BT161,"")</f>
        <v/>
      </c>
      <c r="BU161" s="245" t="str">
        <f>IF(ISNUMBER('IMO 2020_Operator''s Comment'!BU161),'IMO 2020_Operator''s Comment'!BU161,"")</f>
        <v/>
      </c>
      <c r="BV161" s="245" t="str">
        <f>IF(ISTEXT('IMO 2020_Operator''s Comment'!BV161),'IMO 2020_Operator''s Comment'!BV161,"")</f>
        <v/>
      </c>
      <c r="BX161" s="245" t="str">
        <f>IF(ISNUMBER('IMO 2020_Operator''s Comment'!BX161),'IMO 2020_Operator''s Comment'!BX161,"")</f>
        <v/>
      </c>
      <c r="BY161" s="245" t="str">
        <f>IF(ISTEXT('IMO 2020_Operator''s Comment'!BY161),'IMO 2020_Operator''s Comment'!BY161,"")</f>
        <v/>
      </c>
      <c r="BZ161" s="245" t="str">
        <f>IF(ISNUMBER('IMO 2020_Operator''s Comment'!BZ161),'IMO 2020_Operator''s Comment'!BZ161,"")</f>
        <v/>
      </c>
      <c r="CA161" s="245" t="str">
        <f>IF(ISTEXT('IMO 2020_Operator''s Comment'!CA161),'IMO 2020_Operator''s Comment'!CA161,"")</f>
        <v/>
      </c>
      <c r="CB161" s="245" t="str">
        <f>IF(ISNUMBER('IMO 2020_Operator''s Comment'!CB161),'IMO 2020_Operator''s Comment'!CB161,"")</f>
        <v/>
      </c>
      <c r="CC161" s="245" t="str">
        <f>IF(ISTEXT('IMO 2020_Operator''s Comment'!CC161),'IMO 2020_Operator''s Comment'!CC161,"")</f>
        <v/>
      </c>
    </row>
    <row r="162" spans="1:81" ht="15.75" hidden="1" thickBot="1" x14ac:dyDescent="0.3">
      <c r="A162" s="248" t="str">
        <f>INDEX('[4]Handy -MR - LR2 Operators'!$H:$H,MATCH(E162,'[4]Handy -MR - LR2 Operators'!$B:$B,0))</f>
        <v>MSA</v>
      </c>
      <c r="B162" s="248" t="s">
        <v>429</v>
      </c>
      <c r="C162" s="137" t="s">
        <v>862</v>
      </c>
      <c r="D162" s="137">
        <v>9864344</v>
      </c>
      <c r="E162" s="309" t="s">
        <v>879</v>
      </c>
      <c r="F162" s="140"/>
      <c r="G162" s="238"/>
      <c r="H162" s="236">
        <v>43780</v>
      </c>
      <c r="I162" s="186">
        <v>917</v>
      </c>
      <c r="J162" s="201" t="str">
        <f>IFERROR(INDEX(RemainingOnBoard_RAW!W:W,MATCH('IMO _2020_Dont Edit'!D162,RemainingOnBoard_RAW!B:B,0)),"")</f>
        <v/>
      </c>
      <c r="K162" s="201" t="str">
        <f>IFERROR(INDEX(RemainingOnBoard_RAW!X:X,MATCH('IMO _2020_Dont Edit'!D162,RemainingOnBoard_RAW!B:B,0)),"")</f>
        <v/>
      </c>
      <c r="L162" s="201">
        <v>130</v>
      </c>
      <c r="M162" s="236" t="str">
        <f>IFERROR(INDEX(RemainingOnBoard_RAW!U:U,MATCH('IMO _2020_Dont Edit'!D162,RemainingOnBoard_RAW!B:B,0))," ")</f>
        <v xml:space="preserve"> </v>
      </c>
      <c r="N162" s="201" t="str">
        <f>IFERROR(INDEX(RemainingOnBoard_RAW!V:V,MATCH('IMO _2020_Dont Edit'!D162,RemainingOnBoard_RAW!B:B,0))," ")</f>
        <v xml:space="preserve"> </v>
      </c>
      <c r="O162" s="201"/>
      <c r="P162" s="201"/>
      <c r="Q162" s="201"/>
      <c r="R162" s="202"/>
      <c r="S162" s="203">
        <v>0.45</v>
      </c>
      <c r="T162" s="203">
        <v>0.05</v>
      </c>
      <c r="U162" s="203">
        <v>0.17499999999999999</v>
      </c>
      <c r="V162" s="203">
        <v>0.32500000000000001</v>
      </c>
      <c r="W162" s="202"/>
      <c r="X162" s="204"/>
      <c r="Y162" s="204"/>
      <c r="Z162" s="204"/>
      <c r="AA162" s="204"/>
      <c r="AB162" s="204"/>
      <c r="AC162" s="204"/>
      <c r="AD162" s="204"/>
      <c r="AE162" s="202"/>
      <c r="AF162" s="205"/>
      <c r="AG162" s="205"/>
      <c r="AH162" s="205" t="s">
        <v>770</v>
      </c>
      <c r="AI162" s="205"/>
      <c r="AJ162" s="204"/>
      <c r="AK162" s="204"/>
      <c r="AL162" s="204"/>
      <c r="AM162" s="204"/>
      <c r="AN162" s="206"/>
      <c r="AO162" s="264"/>
      <c r="AP162" s="264"/>
      <c r="AQ162" s="264"/>
      <c r="AR162" s="269"/>
      <c r="AS162" s="202"/>
      <c r="AT162" s="204"/>
      <c r="AU162" s="204"/>
      <c r="AV162" s="204"/>
      <c r="AW162" s="207"/>
      <c r="AX162" s="202"/>
      <c r="AY162" s="207"/>
      <c r="AZ162" s="207"/>
      <c r="BA162" s="207"/>
      <c r="BB162" s="202"/>
      <c r="BC162" s="191"/>
      <c r="BD162" s="191"/>
      <c r="BE162" s="191"/>
      <c r="BF162" s="140" t="str">
        <f>IF(ISTEXT('IMO 2020_Operator''s Comment'!BF162),'IMO 2020_Operator''s Comment'!BF162,"")</f>
        <v xml:space="preserve">Scrubber Vessel - Not delivered yet </v>
      </c>
      <c r="BH162" s="245" t="str">
        <f>IF(ISNUMBER('IMO 2020_Operator''s Comment'!BH162),'IMO 2020_Operator''s Comment'!BH162,"")</f>
        <v/>
      </c>
      <c r="BI162" s="245" t="str">
        <f>IF(ISTEXT('IMO 2020_Operator''s Comment'!BI162),'IMO 2020_Operator''s Comment'!BI162,"")</f>
        <v/>
      </c>
      <c r="BJ162" s="245" t="str">
        <f>IF(ISNUMBER('IMO 2020_Operator''s Comment'!BJ162),'IMO 2020_Operator''s Comment'!BJ162,"")</f>
        <v/>
      </c>
      <c r="BK162" s="245" t="str">
        <f>IF(ISTEXT('IMO 2020_Operator''s Comment'!BK162),'IMO 2020_Operator''s Comment'!BK162,"")</f>
        <v/>
      </c>
      <c r="BL162" s="245" t="str">
        <f>IF(ISNUMBER('IMO 2020_Operator''s Comment'!BL162),'IMO 2020_Operator''s Comment'!BL162,"")</f>
        <v/>
      </c>
      <c r="BM162" s="245" t="str">
        <f>IF(ISTEXT('IMO 2020_Operator''s Comment'!BM162),'IMO 2020_Operator''s Comment'!BM162,"")</f>
        <v/>
      </c>
      <c r="BN162" s="245" t="str">
        <f>IF(ISNUMBER('IMO 2020_Operator''s Comment'!BN162),'IMO 2020_Operator''s Comment'!BN162,"")</f>
        <v/>
      </c>
      <c r="BO162" s="245" t="str">
        <f>IF(ISTEXT('IMO 2020_Operator''s Comment'!BO162),'IMO 2020_Operator''s Comment'!BO162,"")</f>
        <v/>
      </c>
      <c r="BP162" s="245" t="str">
        <f>IF(ISNUMBER('IMO 2020_Operator''s Comment'!BP162),'IMO 2020_Operator''s Comment'!BP162,"")</f>
        <v/>
      </c>
      <c r="BQ162" s="245" t="str">
        <f>IF(ISTEXT('IMO 2020_Operator''s Comment'!BQ162),'IMO 2020_Operator''s Comment'!BQ162,"")</f>
        <v/>
      </c>
      <c r="BR162" s="288"/>
      <c r="BS162" s="245" t="str">
        <f>IF(ISNUMBER('IMO 2020_Operator''s Comment'!BS162),'IMO 2020_Operator''s Comment'!BS162,"")</f>
        <v/>
      </c>
      <c r="BT162" s="245" t="str">
        <f>IF(ISTEXT('IMO 2020_Operator''s Comment'!BT162),'IMO 2020_Operator''s Comment'!BT162,"")</f>
        <v/>
      </c>
      <c r="BU162" s="245" t="str">
        <f>IF(ISNUMBER('IMO 2020_Operator''s Comment'!BU162),'IMO 2020_Operator''s Comment'!BU162,"")</f>
        <v/>
      </c>
      <c r="BV162" s="245" t="str">
        <f>IF(ISTEXT('IMO 2020_Operator''s Comment'!BV162),'IMO 2020_Operator''s Comment'!BV162,"")</f>
        <v/>
      </c>
      <c r="BX162" s="245" t="str">
        <f>IF(ISNUMBER('IMO 2020_Operator''s Comment'!BX162),'IMO 2020_Operator''s Comment'!BX162,"")</f>
        <v/>
      </c>
      <c r="BY162" s="245" t="str">
        <f>IF(ISTEXT('IMO 2020_Operator''s Comment'!BY162),'IMO 2020_Operator''s Comment'!BY162,"")</f>
        <v/>
      </c>
      <c r="BZ162" s="245" t="str">
        <f>IF(ISNUMBER('IMO 2020_Operator''s Comment'!BZ162),'IMO 2020_Operator''s Comment'!BZ162,"")</f>
        <v/>
      </c>
      <c r="CA162" s="245" t="str">
        <f>IF(ISTEXT('IMO 2020_Operator''s Comment'!CA162),'IMO 2020_Operator''s Comment'!CA162,"")</f>
        <v/>
      </c>
      <c r="CB162" s="245" t="str">
        <f>IF(ISNUMBER('IMO 2020_Operator''s Comment'!CB162),'IMO 2020_Operator''s Comment'!CB162,"")</f>
        <v/>
      </c>
      <c r="CC162" s="245" t="str">
        <f>IF(ISTEXT('IMO 2020_Operator''s Comment'!CC162),'IMO 2020_Operator''s Comment'!CC162,"")</f>
        <v/>
      </c>
    </row>
    <row r="163" spans="1:81" ht="15.75" hidden="1" thickBot="1" x14ac:dyDescent="0.3">
      <c r="A163" s="248" t="str">
        <f>INDEX('[4]Handy -MR - LR2 Operators'!$H:$H,MATCH(E163,'[4]Handy -MR - LR2 Operators'!$B:$B,0))</f>
        <v>NSR</v>
      </c>
      <c r="B163" s="248" t="s">
        <v>429</v>
      </c>
      <c r="C163" s="137" t="s">
        <v>862</v>
      </c>
      <c r="D163" s="137">
        <v>9722625</v>
      </c>
      <c r="E163" s="309" t="s">
        <v>873</v>
      </c>
      <c r="F163" s="140"/>
      <c r="G163" s="238"/>
      <c r="H163" s="236">
        <v>43778</v>
      </c>
      <c r="I163" s="186">
        <v>185</v>
      </c>
      <c r="J163" s="201">
        <f>IFERROR(INDEX(RemainingOnBoard_RAW!W:W,MATCH('IMO _2020_Dont Edit'!D163,RemainingOnBoard_RAW!B:B,0)),"")</f>
        <v>0</v>
      </c>
      <c r="K163" s="201">
        <f>IFERROR(INDEX(RemainingOnBoard_RAW!X:X,MATCH('IMO _2020_Dont Edit'!D163,RemainingOnBoard_RAW!B:B,0)),"")</f>
        <v>0</v>
      </c>
      <c r="L163" s="201">
        <v>168</v>
      </c>
      <c r="M163" s="236">
        <f>IFERROR(INDEX(RemainingOnBoard_RAW!U:U,MATCH('IMO _2020_Dont Edit'!D163,RemainingOnBoard_RAW!B:B,0))," ")</f>
        <v>0</v>
      </c>
      <c r="N163" s="201">
        <f>IFERROR(INDEX(RemainingOnBoard_RAW!V:V,MATCH('IMO _2020_Dont Edit'!D163,RemainingOnBoard_RAW!B:B,0))," ")</f>
        <v>0</v>
      </c>
      <c r="O163" s="201"/>
      <c r="P163" s="201"/>
      <c r="Q163" s="201"/>
      <c r="R163" s="202"/>
      <c r="S163" s="203">
        <v>0.45</v>
      </c>
      <c r="T163" s="203">
        <v>0.05</v>
      </c>
      <c r="U163" s="203">
        <v>0.17499999999999999</v>
      </c>
      <c r="V163" s="203">
        <v>0.32500000000000001</v>
      </c>
      <c r="W163" s="202"/>
      <c r="X163" s="204"/>
      <c r="Y163" s="204"/>
      <c r="Z163" s="204"/>
      <c r="AA163" s="204"/>
      <c r="AB163" s="204"/>
      <c r="AC163" s="204"/>
      <c r="AD163" s="204"/>
      <c r="AE163" s="202"/>
      <c r="AF163" s="205"/>
      <c r="AG163" s="205"/>
      <c r="AH163" s="205"/>
      <c r="AI163" s="205"/>
      <c r="AJ163" s="204"/>
      <c r="AK163" s="204"/>
      <c r="AL163" s="204"/>
      <c r="AM163" s="204"/>
      <c r="AN163" s="206"/>
      <c r="AO163" s="264"/>
      <c r="AP163" s="264"/>
      <c r="AQ163" s="264"/>
      <c r="AR163" s="269"/>
      <c r="AS163" s="202"/>
      <c r="AT163" s="204"/>
      <c r="AU163" s="204"/>
      <c r="AV163" s="204"/>
      <c r="AW163" s="207"/>
      <c r="AX163" s="202"/>
      <c r="AY163" s="207"/>
      <c r="AZ163" s="207"/>
      <c r="BA163" s="207"/>
      <c r="BB163" s="202"/>
      <c r="BC163" s="191"/>
      <c r="BD163" s="191"/>
      <c r="BE163" s="191"/>
      <c r="BF163" s="140" t="str">
        <f>IF(ISTEXT('IMO 2020_Operator''s Comment'!BF163),'IMO 2020_Operator''s Comment'!BF163,"")</f>
        <v>Plan to continue on HSFO till mid Dec'19. One tank ready for VLSFO</v>
      </c>
      <c r="BH163" s="245" t="str">
        <f>IF(ISNUMBER('IMO 2020_Operator''s Comment'!BH163),'IMO 2020_Operator''s Comment'!BH163,"")</f>
        <v/>
      </c>
      <c r="BI163" s="245" t="str">
        <f>IF(ISTEXT('IMO 2020_Operator''s Comment'!BI163),'IMO 2020_Operator''s Comment'!BI163,"")</f>
        <v/>
      </c>
      <c r="BJ163" s="245" t="str">
        <f>IF(ISNUMBER('IMO 2020_Operator''s Comment'!BJ163),'IMO 2020_Operator''s Comment'!BJ163,"")</f>
        <v/>
      </c>
      <c r="BK163" s="245" t="str">
        <f>IF(ISTEXT('IMO 2020_Operator''s Comment'!BK163),'IMO 2020_Operator''s Comment'!BK163,"")</f>
        <v/>
      </c>
      <c r="BL163" s="245" t="str">
        <f>IF(ISNUMBER('IMO 2020_Operator''s Comment'!BL163),'IMO 2020_Operator''s Comment'!BL163,"")</f>
        <v/>
      </c>
      <c r="BM163" s="245" t="str">
        <f>IF(ISTEXT('IMO 2020_Operator''s Comment'!BM163),'IMO 2020_Operator''s Comment'!BM163,"")</f>
        <v/>
      </c>
      <c r="BN163" s="245" t="str">
        <f>IF(ISNUMBER('IMO 2020_Operator''s Comment'!BN163),'IMO 2020_Operator''s Comment'!BN163,"")</f>
        <v/>
      </c>
      <c r="BO163" s="245" t="str">
        <f>IF(ISTEXT('IMO 2020_Operator''s Comment'!BO163),'IMO 2020_Operator''s Comment'!BO163,"")</f>
        <v/>
      </c>
      <c r="BP163" s="245" t="str">
        <f>IF(ISNUMBER('IMO 2020_Operator''s Comment'!BP163),'IMO 2020_Operator''s Comment'!BP163,"")</f>
        <v/>
      </c>
      <c r="BQ163" s="245" t="str">
        <f>IF(ISTEXT('IMO 2020_Operator''s Comment'!BQ163),'IMO 2020_Operator''s Comment'!BQ163,"")</f>
        <v/>
      </c>
      <c r="BR163" s="288"/>
      <c r="BS163" s="245" t="str">
        <f>IF(ISNUMBER('IMO 2020_Operator''s Comment'!BS163),'IMO 2020_Operator''s Comment'!BS163,"")</f>
        <v/>
      </c>
      <c r="BT163" s="245" t="str">
        <f>IF(ISTEXT('IMO 2020_Operator''s Comment'!BT163),'IMO 2020_Operator''s Comment'!BT163,"")</f>
        <v/>
      </c>
      <c r="BU163" s="245" t="str">
        <f>IF(ISNUMBER('IMO 2020_Operator''s Comment'!BU163),'IMO 2020_Operator''s Comment'!BU163,"")</f>
        <v/>
      </c>
      <c r="BV163" s="245" t="str">
        <f>IF(ISTEXT('IMO 2020_Operator''s Comment'!BV163),'IMO 2020_Operator''s Comment'!BV163,"")</f>
        <v/>
      </c>
      <c r="BX163" s="245" t="str">
        <f>IF(ISNUMBER('IMO 2020_Operator''s Comment'!BX163),'IMO 2020_Operator''s Comment'!BX163,"")</f>
        <v/>
      </c>
      <c r="BY163" s="245" t="str">
        <f>IF(ISTEXT('IMO 2020_Operator''s Comment'!BY163),'IMO 2020_Operator''s Comment'!BY163,"")</f>
        <v/>
      </c>
      <c r="BZ163" s="245" t="str">
        <f>IF(ISNUMBER('IMO 2020_Operator''s Comment'!BZ163),'IMO 2020_Operator''s Comment'!BZ163,"")</f>
        <v/>
      </c>
      <c r="CA163" s="245" t="str">
        <f>IF(ISTEXT('IMO 2020_Operator''s Comment'!CA163),'IMO 2020_Operator''s Comment'!CA163,"")</f>
        <v/>
      </c>
      <c r="CB163" s="245" t="str">
        <f>IF(ISNUMBER('IMO 2020_Operator''s Comment'!CB163),'IMO 2020_Operator''s Comment'!CB163,"")</f>
        <v/>
      </c>
      <c r="CC163" s="245" t="str">
        <f>IF(ISTEXT('IMO 2020_Operator''s Comment'!CC163),'IMO 2020_Operator''s Comment'!CC163,"")</f>
        <v/>
      </c>
    </row>
    <row r="164" spans="1:81" ht="27" hidden="1" thickBot="1" x14ac:dyDescent="0.3">
      <c r="A164" s="248" t="str">
        <f>INDEX('[4]Handy -MR - LR2 Operators'!$H:$H,MATCH(E164,'[4]Handy -MR - LR2 Operators'!$B:$B,0))</f>
        <v>TSE</v>
      </c>
      <c r="B164" s="248" t="s">
        <v>429</v>
      </c>
      <c r="C164" s="137" t="s">
        <v>382</v>
      </c>
      <c r="D164" s="137">
        <v>9786190</v>
      </c>
      <c r="E164" s="140" t="s">
        <v>930</v>
      </c>
      <c r="F164" s="140"/>
      <c r="G164" s="238"/>
      <c r="H164" s="236">
        <v>43780.875</v>
      </c>
      <c r="I164" s="186">
        <f>IFERROR(INDEX(RemainingOnBoard_RAW!V:V,MATCH('IMO _2020_Dont Edit'!D164,RemainingOnBoard_RAW!B:B,0))," ")</f>
        <v>161.41999999999999</v>
      </c>
      <c r="J164" s="201">
        <f>IFERROR(INDEX(RemainingOnBoard_RAW!W:W,MATCH('IMO _2020_Dont Edit'!D164,RemainingOnBoard_RAW!B:B,0)),"")</f>
        <v>0</v>
      </c>
      <c r="K164" s="201">
        <f>IFERROR(INDEX(RemainingOnBoard_RAW!X:X,MATCH('IMO _2020_Dont Edit'!D164,RemainingOnBoard_RAW!B:B,0)),"")</f>
        <v>0</v>
      </c>
      <c r="L164" s="201">
        <f>IFERROR(INDEX(RemainingOnBoard_RAW!Y:Y,MATCH('IMO _2020_Dont Edit'!D164,RemainingOnBoard_RAW!B:B,0)),"")</f>
        <v>201.57</v>
      </c>
      <c r="M164" s="236"/>
      <c r="N164" s="201"/>
      <c r="O164" s="201"/>
      <c r="P164" s="201"/>
      <c r="Q164" s="201"/>
      <c r="R164" s="202"/>
      <c r="S164" s="203">
        <v>0.45</v>
      </c>
      <c r="T164" s="203">
        <v>0.05</v>
      </c>
      <c r="U164" s="203">
        <v>0.17499999999999999</v>
      </c>
      <c r="V164" s="203">
        <v>0.32500000000000001</v>
      </c>
      <c r="W164" s="202"/>
      <c r="X164" s="204"/>
      <c r="Y164" s="204"/>
      <c r="Z164" s="204"/>
      <c r="AA164" s="204"/>
      <c r="AB164" s="204"/>
      <c r="AC164" s="204"/>
      <c r="AD164" s="204"/>
      <c r="AE164" s="202"/>
      <c r="AF164" s="205" t="str">
        <f t="shared" ref="AF164" si="79">IFERROR(N164/SUM(N164:Q164), "")</f>
        <v/>
      </c>
      <c r="AG164" s="205" t="str">
        <f t="shared" ref="AG164" si="80">IFERROR(1-AF164,"")</f>
        <v/>
      </c>
      <c r="AH164" s="205"/>
      <c r="AI164" s="205"/>
      <c r="AJ164" s="204">
        <f t="shared" ref="AJ164" si="81">IFERROR($AD164*92,"")</f>
        <v>0</v>
      </c>
      <c r="AK164" s="204">
        <f t="shared" ref="AK164" si="82">IFERROR($AD164*61,"")</f>
        <v>0</v>
      </c>
      <c r="AL164" s="204">
        <f t="shared" ref="AL164" si="83">IFERROR($AD164*31,"")</f>
        <v>0</v>
      </c>
      <c r="AM164" s="204">
        <f t="shared" ref="AM164" si="84">IFERROR($AD164*15,"")</f>
        <v>0</v>
      </c>
      <c r="AN164" s="206">
        <v>4</v>
      </c>
      <c r="AO164" s="264" t="s">
        <v>931</v>
      </c>
      <c r="AP164" s="264" t="s">
        <v>932</v>
      </c>
      <c r="AQ164" s="264" t="s">
        <v>933</v>
      </c>
      <c r="AR164" s="269">
        <v>0.95</v>
      </c>
      <c r="AS164" s="202"/>
      <c r="AT164" s="204">
        <f t="shared" ref="AT164" si="85">IFERROR($AD164*31,"")</f>
        <v>0</v>
      </c>
      <c r="AU164" s="204">
        <f t="shared" ref="AU164" si="86">IFERROR($AD164*20,"")</f>
        <v>0</v>
      </c>
      <c r="AV164" s="204">
        <f t="shared" ref="AV164" si="87">IFERROR($AD164*15,"")</f>
        <v>0</v>
      </c>
      <c r="AW164" s="207" t="s">
        <v>529</v>
      </c>
      <c r="AX164" s="202"/>
      <c r="AY164" s="207" t="str">
        <f t="shared" ref="AY164" si="88">IFERROR(IF($I164+$K164-AT164&lt;0,"Okay", "High Stock"),"")</f>
        <v>High Stock</v>
      </c>
      <c r="AZ164" s="207" t="str">
        <f t="shared" ref="AZ164" si="89">IFERROR(IF($I164+$K164-AU164&lt;0,"Okay", "High Stock"),"")</f>
        <v>High Stock</v>
      </c>
      <c r="BA164" s="207" t="str">
        <f t="shared" ref="BA164" si="90">IFERROR(IF($I164+$K164-AV164&lt;0,"Okay", "High Stock"),"")</f>
        <v>High Stock</v>
      </c>
      <c r="BB164" s="202"/>
      <c r="BC164" s="191">
        <f t="shared" ref="BC164" si="91">IF(IFERROR($I164+$K164-AT164,0)&lt;=0,0,IFERROR($I164+$K164-AT164,0))</f>
        <v>161.41999999999999</v>
      </c>
      <c r="BD164" s="191">
        <f t="shared" ref="BD164" si="92">IF(IFERROR($I164+$K164-AU164,0)&lt;=0,0,IFERROR($I164+$K164-AU164,0))</f>
        <v>161.41999999999999</v>
      </c>
      <c r="BE164" s="191">
        <f t="shared" ref="BE164" si="93">IF(IFERROR($I164+$K164-AV164,0)&lt;=0, 0,IFERROR($I164+$K164-AV164,0))</f>
        <v>161.41999999999999</v>
      </c>
      <c r="BF164" s="140" t="str">
        <f>IF(ISTEXT('IMO 2020_Operator''s Comment'!BF165),'IMO 2020_Operator''s Comment'!BF165,"")</f>
        <v>Tanks only inspected, Vessel will prepare atleast 1 tank by Nov 1st week, Will Supply compliant fuel at Primorsk around 10 Nov. Vessel will be on a long voyage and will clean the remaining tanks in laden condition</v>
      </c>
      <c r="BG164" s="202"/>
      <c r="BH164" s="245">
        <f>IF(ISNUMBER('IMO 2020_Operator''s Comment'!BH164),'IMO 2020_Operator''s Comment'!BH164,"")</f>
        <v>210.2</v>
      </c>
      <c r="BI164" s="245" t="str">
        <f>IF(ISTEXT('IMO 2020_Operator''s Comment'!BI164),'IMO 2020_Operator''s Comment'!BI164,"")</f>
        <v>No</v>
      </c>
      <c r="BJ164" s="245">
        <f>IF(ISNUMBER('IMO 2020_Operator''s Comment'!BJ164),'IMO 2020_Operator''s Comment'!BJ164,"")</f>
        <v>253.5</v>
      </c>
      <c r="BK164" s="245" t="str">
        <f>IF(ISTEXT('IMO 2020_Operator''s Comment'!BK164),'IMO 2020_Operator''s Comment'!BK164,"")</f>
        <v>No</v>
      </c>
      <c r="BL164" s="245">
        <f>IF(ISNUMBER('IMO 2020_Operator''s Comment'!BL164),'IMO 2020_Operator''s Comment'!BL164,"")</f>
        <v>417.9</v>
      </c>
      <c r="BM164" s="245" t="str">
        <f>IF(ISTEXT('IMO 2020_Operator''s Comment'!BM164),'IMO 2020_Operator''s Comment'!BM164,"")</f>
        <v>No</v>
      </c>
      <c r="BN164" s="245">
        <f>IF(ISNUMBER('IMO 2020_Operator''s Comment'!BN164),'IMO 2020_Operator''s Comment'!BN164,"")</f>
        <v>356.2</v>
      </c>
      <c r="BO164" s="245" t="str">
        <f>IF(ISTEXT('IMO 2020_Operator''s Comment'!BO164),'IMO 2020_Operator''s Comment'!BO164,"")</f>
        <v>No</v>
      </c>
      <c r="BP164" s="245" t="str">
        <f>IF(ISNUMBER('IMO 2020_Operator''s Comment'!BP164),'IMO 2020_Operator''s Comment'!BP164,"")</f>
        <v/>
      </c>
      <c r="BQ164" s="245" t="str">
        <f>IF(ISTEXT('IMO 2020_Operator''s Comment'!BQ164),'IMO 2020_Operator''s Comment'!BQ164,"")</f>
        <v/>
      </c>
      <c r="BR164" s="288"/>
      <c r="BS164" s="245">
        <f>IF(ISNUMBER('IMO 2020_Operator''s Comment'!BS164),'IMO 2020_Operator''s Comment'!BS164,"")</f>
        <v>33.5</v>
      </c>
      <c r="BT164" s="245" t="str">
        <f>IF(ISTEXT('IMO 2020_Operator''s Comment'!BT164),'IMO 2020_Operator''s Comment'!BT164,"")</f>
        <v>No</v>
      </c>
      <c r="BU164" s="245">
        <f>IF(ISNUMBER('IMO 2020_Operator''s Comment'!BU164),'IMO 2020_Operator''s Comment'!BU164,"")</f>
        <v>20.2</v>
      </c>
      <c r="BV164" s="245" t="str">
        <f>IF(ISTEXT('IMO 2020_Operator''s Comment'!BV164),'IMO 2020_Operator''s Comment'!BV164,"")</f>
        <v>No</v>
      </c>
      <c r="BX164" s="245">
        <f>IF(ISNUMBER('IMO 2020_Operator''s Comment'!BX164),'IMO 2020_Operator''s Comment'!BX164,"")</f>
        <v>33.5</v>
      </c>
      <c r="BY164" s="245" t="str">
        <f>IF(ISTEXT('IMO 2020_Operator''s Comment'!BY164),'IMO 2020_Operator''s Comment'!BY164,"")</f>
        <v>No</v>
      </c>
      <c r="BZ164" s="245">
        <f>IF(ISNUMBER('IMO 2020_Operator''s Comment'!BZ164),'IMO 2020_Operator''s Comment'!BZ164,"")</f>
        <v>20.2</v>
      </c>
      <c r="CA164" s="245" t="str">
        <f>IF(ISTEXT('IMO 2020_Operator''s Comment'!CA164),'IMO 2020_Operator''s Comment'!CA164,"")</f>
        <v>No</v>
      </c>
      <c r="CB164" s="245" t="str">
        <f>IF(ISNUMBER('IMO 2020_Operator''s Comment'!CB164),'IMO 2020_Operator''s Comment'!CB164,"")</f>
        <v/>
      </c>
      <c r="CC164" s="245" t="str">
        <f>IF(ISTEXT('IMO 2020_Operator''s Comment'!CC164),'IMO 2020_Operator''s Comment'!CC164,"")</f>
        <v/>
      </c>
    </row>
    <row r="165" spans="1:81" s="208" customFormat="1" ht="27" hidden="1" thickBot="1" x14ac:dyDescent="0.3">
      <c r="A165" s="249" t="str">
        <f>INDEX('[4]Handy -MR - LR2 Operators'!$H:$H,MATCH(E165,'[4]Handy -MR - LR2 Operators'!$B:$B,0))</f>
        <v>VPS</v>
      </c>
      <c r="B165" s="249" t="s">
        <v>465</v>
      </c>
      <c r="C165" s="142" t="s">
        <v>382</v>
      </c>
      <c r="D165" s="142">
        <v>9283289</v>
      </c>
      <c r="E165" s="143" t="s">
        <v>467</v>
      </c>
      <c r="F165" s="143"/>
      <c r="G165" s="239"/>
      <c r="H165" s="236">
        <v>43780.35833333333</v>
      </c>
      <c r="I165" s="186">
        <f>IFERROR(INDEX(RemainingOnBoard_RAW!V:V,MATCH('IMO _2020_Dont Edit'!D165,RemainingOnBoard_RAW!B:B,0))," ")</f>
        <v>122.3</v>
      </c>
      <c r="J165" s="25">
        <f>IFERROR(INDEX(RemainingOnBoard_RAW!W:W,MATCH('IMO _2020_Dont Edit'!D165,RemainingOnBoard_RAW!B:B,0)),"")</f>
        <v>0</v>
      </c>
      <c r="K165" s="25">
        <f>IFERROR(INDEX(RemainingOnBoard_RAW!X:X,MATCH('IMO _2020_Dont Edit'!D165,RemainingOnBoard_RAW!B:B,0)),"")</f>
        <v>0</v>
      </c>
      <c r="L165" s="25">
        <f>IFERROR(INDEX(RemainingOnBoard_RAW!Y:Y,MATCH('IMO _2020_Dont Edit'!D165,RemainingOnBoard_RAW!B:B,0)),"")</f>
        <v>517.1</v>
      </c>
      <c r="M165" s="25"/>
      <c r="N165" s="25">
        <f>IFERROR(INDEX(RemainingOnBoard_RAW!AJ:AJ,MATCH('IMO _2020_Dont Edit'!D165,RemainingOnBoard_RAW!B:B,0))," ")</f>
        <v>7759.2</v>
      </c>
      <c r="O165" s="25">
        <f>IFERROR(INDEX(RemainingOnBoard_RAW!AK:AK,MATCH('IMO _2020_Dont Edit'!D165,RemainingOnBoard_RAW!B:B,0))," ")</f>
        <v>0</v>
      </c>
      <c r="P165" s="25">
        <f>IFERROR(INDEX(RemainingOnBoard_RAW!AL:AL,MATCH('IMO _2020_Dont Edit'!D165,RemainingOnBoard_RAW!B:B,0))," ")</f>
        <v>0</v>
      </c>
      <c r="Q165" s="25">
        <f>IFERROR(INDEX(RemainingOnBoard_RAW!AM:AM,MATCH('IMO _2020_Dont Edit'!D165,RemainingOnBoard_RAW!B:B,0))," ")</f>
        <v>200.4</v>
      </c>
      <c r="S165" s="209">
        <v>0.375</v>
      </c>
      <c r="T165" s="209">
        <v>2.5000000000000001E-2</v>
      </c>
      <c r="U165" s="209">
        <v>0.22500000000000001</v>
      </c>
      <c r="V165" s="209">
        <v>0.375</v>
      </c>
      <c r="X165" s="210">
        <f>INDEX('LR2 &amp; Afra'!N:N,MATCH('IMO _2020_Dont Edit'!E165,'LR2 &amp; Afra'!B:B,0))</f>
        <v>5.5</v>
      </c>
      <c r="Y165" s="210">
        <f>INDEX('LR2 &amp; Afra'!O:O,MATCH('IMO _2020_Dont Edit'!E165,'LR2 &amp; Afra'!B:B,0))</f>
        <v>54.3</v>
      </c>
      <c r="Z165" s="210">
        <f>INDEX('LR2 &amp; Afra'!P:P,MATCH('IMO _2020_Dont Edit'!E165,'LR2 &amp; Afra'!B:B,0))</f>
        <v>36.1</v>
      </c>
      <c r="AA165" s="210">
        <f>INDEX('LR2 &amp; Afra'!Q:Q,MATCH('IMO _2020_Dont Edit'!E165,'LR2 &amp; Afra'!B:B,0))</f>
        <v>41.8</v>
      </c>
      <c r="AB165" s="210">
        <f t="shared" si="59"/>
        <v>27.217500000000001</v>
      </c>
      <c r="AC165" s="210">
        <f>IFERROR(INDEX('Monthly_Consumption _Trend'!R:R,MATCH('IMO _2020_Dont Edit'!D165,'Monthly_Consumption _Trend'!D:D,0))/30,"")</f>
        <v>24.681666666666668</v>
      </c>
      <c r="AD165" s="210">
        <f t="shared" si="62"/>
        <v>24.681666666666668</v>
      </c>
      <c r="AF165" s="211">
        <f t="shared" si="60"/>
        <v>0.97482285541987035</v>
      </c>
      <c r="AG165" s="211">
        <f t="shared" si="61"/>
        <v>2.5177144580129651E-2</v>
      </c>
      <c r="AH165" s="211" t="s">
        <v>766</v>
      </c>
      <c r="AI165" s="211"/>
      <c r="AJ165" s="210">
        <f t="shared" si="63"/>
        <v>2270.7133333333336</v>
      </c>
      <c r="AK165" s="210">
        <f t="shared" si="64"/>
        <v>1505.5816666666667</v>
      </c>
      <c r="AL165" s="210">
        <f t="shared" si="65"/>
        <v>765.13166666666677</v>
      </c>
      <c r="AM165" s="210">
        <f t="shared" si="66"/>
        <v>370.22500000000002</v>
      </c>
      <c r="AN165" s="212">
        <v>5</v>
      </c>
      <c r="AO165" s="265" t="str">
        <f>INDEX([1]LR2!$D:$D,MATCH(E165,[1]LR2!$B:$B,0))</f>
        <v>5 pcs. 706,1/ 642,9/ 456,4/ 641,6/ 592,3</v>
      </c>
      <c r="AP165" s="265" t="str">
        <f>INDEX([1]LR2!$E:$E,MATCH(E165,[1]LR2!$B:$B,0))</f>
        <v>1 pc. 91,7</v>
      </c>
      <c r="AQ165" s="265" t="str">
        <f>INDEX([1]LR2!$F:$F,MATCH(E165,[1]LR2!$B:$B,0))</f>
        <v>1 pc. 91,7</v>
      </c>
      <c r="AR165" s="270">
        <f>INDEX([1]LR2!$J:$J,MATCH(E165,[1]LR2!$B:$B,0))</f>
        <v>0.95</v>
      </c>
      <c r="AT165" s="210">
        <f t="shared" si="67"/>
        <v>765.13166666666677</v>
      </c>
      <c r="AU165" s="210">
        <f t="shared" si="68"/>
        <v>493.63333333333338</v>
      </c>
      <c r="AV165" s="210">
        <f t="shared" si="69"/>
        <v>370.22500000000002</v>
      </c>
      <c r="AW165" s="213" t="s">
        <v>529</v>
      </c>
      <c r="AY165" s="213" t="str">
        <f t="shared" si="45"/>
        <v>Okay</v>
      </c>
      <c r="AZ165" s="213" t="str">
        <f t="shared" si="46"/>
        <v>Okay</v>
      </c>
      <c r="BA165" s="213" t="str">
        <f t="shared" si="47"/>
        <v>Okay</v>
      </c>
      <c r="BC165" s="191">
        <f t="shared" si="76"/>
        <v>0</v>
      </c>
      <c r="BD165" s="191">
        <f t="shared" si="77"/>
        <v>0</v>
      </c>
      <c r="BE165" s="191">
        <f t="shared" si="78"/>
        <v>0</v>
      </c>
      <c r="BF165" s="143" t="str">
        <f>IF(ISTEXT('IMO 2020_Operator''s Comment'!BF165),'IMO 2020_Operator''s Comment'!BF165,"")</f>
        <v>Tanks only inspected, Vessel will prepare atleast 1 tank by Nov 1st week, Will Supply compliant fuel at Primorsk around 10 Nov. Vessel will be on a long voyage and will clean the remaining tanks in laden condition</v>
      </c>
      <c r="BH165" s="245">
        <f>IF(ISNUMBER('IMO 2020_Operator''s Comment'!BH165),'IMO 2020_Operator''s Comment'!BH165,"")</f>
        <v>706.1</v>
      </c>
      <c r="BI165" s="245" t="str">
        <f>IF(ISTEXT('IMO 2020_Operator''s Comment'!BI165),'IMO 2020_Operator''s Comment'!BI165,"")</f>
        <v>No</v>
      </c>
      <c r="BJ165" s="245">
        <f>IF(ISNUMBER('IMO 2020_Operator''s Comment'!BJ165),'IMO 2020_Operator''s Comment'!BJ165,"")</f>
        <v>642.9</v>
      </c>
      <c r="BK165" s="245" t="str">
        <f>IF(ISTEXT('IMO 2020_Operator''s Comment'!BK165),'IMO 2020_Operator''s Comment'!BK165,"")</f>
        <v>No</v>
      </c>
      <c r="BL165" s="245">
        <f>IF(ISNUMBER('IMO 2020_Operator''s Comment'!BL165),'IMO 2020_Operator''s Comment'!BL165,"")</f>
        <v>456.4</v>
      </c>
      <c r="BM165" s="245" t="str">
        <f>IF(ISTEXT('IMO 2020_Operator''s Comment'!BM165),'IMO 2020_Operator''s Comment'!BM165,"")</f>
        <v>No</v>
      </c>
      <c r="BN165" s="245">
        <f>IF(ISNUMBER('IMO 2020_Operator''s Comment'!BN165),'IMO 2020_Operator''s Comment'!BN165,"")</f>
        <v>641.6</v>
      </c>
      <c r="BO165" s="245" t="str">
        <f>IF(ISTEXT('IMO 2020_Operator''s Comment'!BO165),'IMO 2020_Operator''s Comment'!BO165,"")</f>
        <v>No</v>
      </c>
      <c r="BP165" s="245">
        <f>IF(ISNUMBER('IMO 2020_Operator''s Comment'!BP165),'IMO 2020_Operator''s Comment'!BP165,"")</f>
        <v>592.29999999999995</v>
      </c>
      <c r="BQ165" s="245" t="str">
        <f>IF(ISTEXT('IMO 2020_Operator''s Comment'!BQ165),'IMO 2020_Operator''s Comment'!BQ165,"")</f>
        <v>No</v>
      </c>
      <c r="BR165" s="289"/>
      <c r="BS165" s="245">
        <f>IF(ISNUMBER('IMO 2020_Operator''s Comment'!BS165),'IMO 2020_Operator''s Comment'!BS165,"")</f>
        <v>91.7</v>
      </c>
      <c r="BT165" s="245" t="str">
        <f>IF(ISTEXT('IMO 2020_Operator''s Comment'!BT165),'IMO 2020_Operator''s Comment'!BT165,"")</f>
        <v>No</v>
      </c>
      <c r="BU165" s="245" t="str">
        <f>IF(ISNUMBER('IMO 2020_Operator''s Comment'!BU165),'IMO 2020_Operator''s Comment'!BU165,"")</f>
        <v/>
      </c>
      <c r="BV165" s="245" t="str">
        <f>IF(ISTEXT('IMO 2020_Operator''s Comment'!BV165),'IMO 2020_Operator''s Comment'!BV165,"")</f>
        <v/>
      </c>
      <c r="BX165" s="245">
        <f>IF(ISNUMBER('IMO 2020_Operator''s Comment'!BX165),'IMO 2020_Operator''s Comment'!BX165,"")</f>
        <v>91.7</v>
      </c>
      <c r="BY165" s="245" t="str">
        <f>IF(ISTEXT('IMO 2020_Operator''s Comment'!BY165),'IMO 2020_Operator''s Comment'!BY165,"")</f>
        <v>No</v>
      </c>
      <c r="BZ165" s="245" t="str">
        <f>IF(ISNUMBER('IMO 2020_Operator''s Comment'!BZ165),'IMO 2020_Operator''s Comment'!BZ165,"")</f>
        <v/>
      </c>
      <c r="CA165" s="245" t="str">
        <f>IF(ISTEXT('IMO 2020_Operator''s Comment'!CA165),'IMO 2020_Operator''s Comment'!CA165,"")</f>
        <v/>
      </c>
      <c r="CB165" s="245" t="str">
        <f>IF(ISNUMBER('IMO 2020_Operator''s Comment'!CB165),'IMO 2020_Operator''s Comment'!CB165,"")</f>
        <v/>
      </c>
      <c r="CC165" s="245" t="str">
        <f>IF(ISTEXT('IMO 2020_Operator''s Comment'!CC165),'IMO 2020_Operator''s Comment'!CC165,"")</f>
        <v/>
      </c>
    </row>
    <row r="166" spans="1:81" s="208" customFormat="1" ht="27" hidden="1" thickBot="1" x14ac:dyDescent="0.3">
      <c r="A166" s="249" t="str">
        <f>INDEX('[4]Handy -MR - LR2 Operators'!$H:$H,MATCH(E166,'[4]Handy -MR - LR2 Operators'!$B:$B,0))</f>
        <v>VMP</v>
      </c>
      <c r="B166" s="249" t="s">
        <v>465</v>
      </c>
      <c r="C166" s="142" t="s">
        <v>382</v>
      </c>
      <c r="D166" s="142">
        <v>9308948</v>
      </c>
      <c r="E166" s="143" t="s">
        <v>468</v>
      </c>
      <c r="F166" s="143"/>
      <c r="G166" s="239"/>
      <c r="H166" s="236">
        <v>43781.104166666664</v>
      </c>
      <c r="I166" s="186">
        <f>IFERROR(INDEX(RemainingOnBoard_RAW!V:V,MATCH('IMO _2020_Dont Edit'!D166,RemainingOnBoard_RAW!B:B,0))," ")</f>
        <v>160.55000000000001</v>
      </c>
      <c r="J166" s="25">
        <f>IFERROR(INDEX(RemainingOnBoard_RAW!W:W,MATCH('IMO _2020_Dont Edit'!D166,RemainingOnBoard_RAW!B:B,0)),"")</f>
        <v>0</v>
      </c>
      <c r="K166" s="25">
        <f>IFERROR(INDEX(RemainingOnBoard_RAW!X:X,MATCH('IMO _2020_Dont Edit'!D166,RemainingOnBoard_RAW!B:B,0)),"")</f>
        <v>0</v>
      </c>
      <c r="L166" s="25">
        <f>IFERROR(INDEX(RemainingOnBoard_RAW!Y:Y,MATCH('IMO _2020_Dont Edit'!D166,RemainingOnBoard_RAW!B:B,0)),"")</f>
        <v>319.39</v>
      </c>
      <c r="M166" s="25"/>
      <c r="N166" s="25">
        <f>IFERROR(INDEX(RemainingOnBoard_RAW!AJ:AJ,MATCH('IMO _2020_Dont Edit'!D166,RemainingOnBoard_RAW!B:B,0))," ")</f>
        <v>4848.08</v>
      </c>
      <c r="O166" s="25">
        <f>IFERROR(INDEX(RemainingOnBoard_RAW!AK:AK,MATCH('IMO _2020_Dont Edit'!D166,RemainingOnBoard_RAW!B:B,0))," ")</f>
        <v>0</v>
      </c>
      <c r="P166" s="25">
        <f>IFERROR(INDEX(RemainingOnBoard_RAW!AL:AL,MATCH('IMO _2020_Dont Edit'!D166,RemainingOnBoard_RAW!B:B,0))," ")</f>
        <v>0</v>
      </c>
      <c r="Q166" s="25">
        <f>IFERROR(INDEX(RemainingOnBoard_RAW!AM:AM,MATCH('IMO _2020_Dont Edit'!D166,RemainingOnBoard_RAW!B:B,0))," ")</f>
        <v>1008.43</v>
      </c>
      <c r="S166" s="209">
        <v>0.375</v>
      </c>
      <c r="T166" s="209">
        <v>2.5000000000000001E-2</v>
      </c>
      <c r="U166" s="209">
        <v>0.22500000000000001</v>
      </c>
      <c r="V166" s="209">
        <v>0.375</v>
      </c>
      <c r="X166" s="210">
        <f>INDEX('LR2 &amp; Afra'!N:N,MATCH('IMO _2020_Dont Edit'!E166,'LR2 &amp; Afra'!B:B,0))</f>
        <v>4.0999999999999996</v>
      </c>
      <c r="Y166" s="210">
        <f>INDEX('LR2 &amp; Afra'!O:O,MATCH('IMO _2020_Dont Edit'!E166,'LR2 &amp; Afra'!B:B,0))</f>
        <v>53</v>
      </c>
      <c r="Z166" s="210">
        <f>INDEX('LR2 &amp; Afra'!P:P,MATCH('IMO _2020_Dont Edit'!E166,'LR2 &amp; Afra'!B:B,0))</f>
        <v>36</v>
      </c>
      <c r="AA166" s="210">
        <f>INDEX('LR2 &amp; Afra'!Q:Q,MATCH('IMO _2020_Dont Edit'!E166,'LR2 &amp; Afra'!B:B,0))</f>
        <v>42.1</v>
      </c>
      <c r="AB166" s="210">
        <f t="shared" si="59"/>
        <v>26.75</v>
      </c>
      <c r="AC166" s="210">
        <f>IFERROR(INDEX('Monthly_Consumption _Trend'!R:R,MATCH('IMO _2020_Dont Edit'!D166,'Monthly_Consumption _Trend'!D:D,0))/30,"")</f>
        <v>18.311374999999998</v>
      </c>
      <c r="AD166" s="210">
        <f t="shared" si="62"/>
        <v>18.311374999999998</v>
      </c>
      <c r="AF166" s="211">
        <f t="shared" si="60"/>
        <v>0.82781041951605983</v>
      </c>
      <c r="AG166" s="211">
        <f t="shared" si="61"/>
        <v>0.17218958048394017</v>
      </c>
      <c r="AH166" s="211"/>
      <c r="AI166" s="211"/>
      <c r="AJ166" s="210">
        <f t="shared" si="63"/>
        <v>1684.6464999999998</v>
      </c>
      <c r="AK166" s="210">
        <f t="shared" si="64"/>
        <v>1116.9938749999999</v>
      </c>
      <c r="AL166" s="210">
        <f t="shared" si="65"/>
        <v>567.65262499999994</v>
      </c>
      <c r="AM166" s="210">
        <f t="shared" si="66"/>
        <v>274.67062499999997</v>
      </c>
      <c r="AN166" s="212">
        <v>5</v>
      </c>
      <c r="AO166" s="265" t="str">
        <f>INDEX([1]LR2!$D:$D,MATCH(E166,[1]LR2!$B:$B,0))</f>
        <v>5 pcs. 706,1/ 456,4/ 458,9/ 641,6/ 592,3</v>
      </c>
      <c r="AP166" s="265" t="str">
        <f>INDEX([1]LR2!$E:$E,MATCH(E166,[1]LR2!$B:$B,0))</f>
        <v>1 pc. 91,7</v>
      </c>
      <c r="AQ166" s="265" t="str">
        <f>INDEX([1]LR2!$F:$F,MATCH(E166,[1]LR2!$B:$B,0))</f>
        <v>1 pc. 91,7</v>
      </c>
      <c r="AR166" s="270">
        <f>INDEX([1]LR2!$J:$J,MATCH(E166,[1]LR2!$B:$B,0))</f>
        <v>0.95</v>
      </c>
      <c r="AT166" s="210">
        <f t="shared" si="67"/>
        <v>567.65262499999994</v>
      </c>
      <c r="AU166" s="210">
        <f t="shared" si="68"/>
        <v>366.22749999999996</v>
      </c>
      <c r="AV166" s="210">
        <f t="shared" si="69"/>
        <v>274.67062499999997</v>
      </c>
      <c r="AW166" s="213" t="s">
        <v>529</v>
      </c>
      <c r="AY166" s="213" t="str">
        <f t="shared" si="45"/>
        <v>Okay</v>
      </c>
      <c r="AZ166" s="213" t="str">
        <f t="shared" si="46"/>
        <v>Okay</v>
      </c>
      <c r="BA166" s="213" t="str">
        <f t="shared" si="47"/>
        <v>Okay</v>
      </c>
      <c r="BC166" s="191">
        <f t="shared" si="76"/>
        <v>0</v>
      </c>
      <c r="BD166" s="191">
        <f t="shared" si="77"/>
        <v>0</v>
      </c>
      <c r="BE166" s="191">
        <f t="shared" si="78"/>
        <v>0</v>
      </c>
      <c r="BF166" s="143" t="str">
        <f>IF(ISTEXT('IMO 2020_Operator''s Comment'!BF166),'IMO 2020_Operator''s Comment'!BF166,"")</f>
        <v xml:space="preserve">3 tanks ready </v>
      </c>
      <c r="BH166" s="245">
        <f>IF(ISNUMBER('IMO 2020_Operator''s Comment'!BH166),'IMO 2020_Operator''s Comment'!BH166,"")</f>
        <v>706.1</v>
      </c>
      <c r="BI166" s="245" t="str">
        <f>IF(ISTEXT('IMO 2020_Operator''s Comment'!BI166),'IMO 2020_Operator''s Comment'!BI166,"")</f>
        <v>No</v>
      </c>
      <c r="BJ166" s="245">
        <f>IF(ISNUMBER('IMO 2020_Operator''s Comment'!BJ166),'IMO 2020_Operator''s Comment'!BJ166,"")</f>
        <v>456.4</v>
      </c>
      <c r="BK166" s="245" t="str">
        <f>IF(ISTEXT('IMO 2020_Operator''s Comment'!BK166),'IMO 2020_Operator''s Comment'!BK166,"")</f>
        <v>Yes</v>
      </c>
      <c r="BL166" s="245">
        <f>IF(ISNUMBER('IMO 2020_Operator''s Comment'!BL166),'IMO 2020_Operator''s Comment'!BL166,"")</f>
        <v>458.9</v>
      </c>
      <c r="BM166" s="245" t="str">
        <f>IF(ISTEXT('IMO 2020_Operator''s Comment'!BM166),'IMO 2020_Operator''s Comment'!BM166,"")</f>
        <v>Yes</v>
      </c>
      <c r="BN166" s="245">
        <f>IF(ISNUMBER('IMO 2020_Operator''s Comment'!BN166),'IMO 2020_Operator''s Comment'!BN166,"")</f>
        <v>641.6</v>
      </c>
      <c r="BO166" s="245" t="str">
        <f>IF(ISTEXT('IMO 2020_Operator''s Comment'!BO166),'IMO 2020_Operator''s Comment'!BO166,"")</f>
        <v>Yes</v>
      </c>
      <c r="BP166" s="245">
        <f>IF(ISNUMBER('IMO 2020_Operator''s Comment'!BP166),'IMO 2020_Operator''s Comment'!BP166,"")</f>
        <v>592.29999999999995</v>
      </c>
      <c r="BQ166" s="245" t="str">
        <f>IF(ISTEXT('IMO 2020_Operator''s Comment'!BQ166),'IMO 2020_Operator''s Comment'!BQ166,"")</f>
        <v>Yes</v>
      </c>
      <c r="BR166" s="289"/>
      <c r="BS166" s="245">
        <f>IF(ISNUMBER('IMO 2020_Operator''s Comment'!BS166),'IMO 2020_Operator''s Comment'!BS166,"")</f>
        <v>91.7</v>
      </c>
      <c r="BT166" s="245" t="str">
        <f>IF(ISTEXT('IMO 2020_Operator''s Comment'!BT166),'IMO 2020_Operator''s Comment'!BT166,"")</f>
        <v>Yes</v>
      </c>
      <c r="BU166" s="245" t="str">
        <f>IF(ISNUMBER('IMO 2020_Operator''s Comment'!BU166),'IMO 2020_Operator''s Comment'!BU166,"")</f>
        <v/>
      </c>
      <c r="BV166" s="245" t="str">
        <f>IF(ISTEXT('IMO 2020_Operator''s Comment'!BV166),'IMO 2020_Operator''s Comment'!BV166,"")</f>
        <v/>
      </c>
      <c r="BX166" s="245">
        <f>IF(ISNUMBER('IMO 2020_Operator''s Comment'!BX166),'IMO 2020_Operator''s Comment'!BX166,"")</f>
        <v>91.8</v>
      </c>
      <c r="BY166" s="245" t="str">
        <f>IF(ISTEXT('IMO 2020_Operator''s Comment'!BY166),'IMO 2020_Operator''s Comment'!BY166,"")</f>
        <v>Yes</v>
      </c>
      <c r="BZ166" s="245" t="str">
        <f>IF(ISNUMBER('IMO 2020_Operator''s Comment'!BZ166),'IMO 2020_Operator''s Comment'!BZ166,"")</f>
        <v/>
      </c>
      <c r="CA166" s="245" t="str">
        <f>IF(ISTEXT('IMO 2020_Operator''s Comment'!CA166),'IMO 2020_Operator''s Comment'!CA166,"")</f>
        <v/>
      </c>
      <c r="CB166" s="245" t="str">
        <f>IF(ISNUMBER('IMO 2020_Operator''s Comment'!CB166),'IMO 2020_Operator''s Comment'!CB166,"")</f>
        <v/>
      </c>
      <c r="CC166" s="245" t="str">
        <f>IF(ISTEXT('IMO 2020_Operator''s Comment'!CC166),'IMO 2020_Operator''s Comment'!CC166,"")</f>
        <v/>
      </c>
    </row>
    <row r="167" spans="1:81" s="208" customFormat="1" ht="27" hidden="1" thickBot="1" x14ac:dyDescent="0.3">
      <c r="A167" s="249" t="str">
        <f>INDEX('[4]Handy -MR - LR2 Operators'!$H:$H,MATCH(E167,'[4]Handy -MR - LR2 Operators'!$B:$B,0))</f>
        <v>VMP</v>
      </c>
      <c r="B167" s="249" t="s">
        <v>465</v>
      </c>
      <c r="C167" s="142" t="s">
        <v>382</v>
      </c>
      <c r="D167" s="142">
        <v>9308950</v>
      </c>
      <c r="E167" s="143" t="s">
        <v>469</v>
      </c>
      <c r="F167" s="143"/>
      <c r="G167" s="239"/>
      <c r="H167" s="236">
        <v>43781.375</v>
      </c>
      <c r="I167" s="186">
        <f>IFERROR(INDEX(RemainingOnBoard_RAW!V:V,MATCH('IMO _2020_Dont Edit'!D167,RemainingOnBoard_RAW!B:B,0))," ")</f>
        <v>248.35</v>
      </c>
      <c r="J167" s="25">
        <f>IFERROR(INDEX(RemainingOnBoard_RAW!W:W,MATCH('IMO _2020_Dont Edit'!D167,RemainingOnBoard_RAW!B:B,0)),"")</f>
        <v>0</v>
      </c>
      <c r="K167" s="25">
        <f>IFERROR(INDEX(RemainingOnBoard_RAW!X:X,MATCH('IMO _2020_Dont Edit'!D167,RemainingOnBoard_RAW!B:B,0)),"")</f>
        <v>0</v>
      </c>
      <c r="L167" s="25">
        <f>IFERROR(INDEX(RemainingOnBoard_RAW!Y:Y,MATCH('IMO _2020_Dont Edit'!D167,RemainingOnBoard_RAW!B:B,0)),"")</f>
        <v>173.9</v>
      </c>
      <c r="M167" s="25"/>
      <c r="N167" s="25">
        <f>IFERROR(INDEX(RemainingOnBoard_RAW!AJ:AJ,MATCH('IMO _2020_Dont Edit'!D167,RemainingOnBoard_RAW!B:B,0))," ")</f>
        <v>7772.65</v>
      </c>
      <c r="O167" s="25">
        <f>IFERROR(INDEX(RemainingOnBoard_RAW!AK:AK,MATCH('IMO _2020_Dont Edit'!D167,RemainingOnBoard_RAW!B:B,0))," ")</f>
        <v>0</v>
      </c>
      <c r="P167" s="25">
        <f>IFERROR(INDEX(RemainingOnBoard_RAW!AL:AL,MATCH('IMO _2020_Dont Edit'!D167,RemainingOnBoard_RAW!B:B,0))," ")</f>
        <v>0</v>
      </c>
      <c r="Q167" s="25">
        <f>IFERROR(INDEX(RemainingOnBoard_RAW!AM:AM,MATCH('IMO _2020_Dont Edit'!D167,RemainingOnBoard_RAW!B:B,0))," ")</f>
        <v>369.84</v>
      </c>
      <c r="S167" s="209">
        <v>0.375</v>
      </c>
      <c r="T167" s="209">
        <v>2.5000000000000001E-2</v>
      </c>
      <c r="U167" s="209">
        <v>0.22500000000000001</v>
      </c>
      <c r="V167" s="209">
        <v>0.375</v>
      </c>
      <c r="X167" s="210">
        <f>INDEX('LR2 &amp; Afra'!N:N,MATCH('IMO _2020_Dont Edit'!E167,'LR2 &amp; Afra'!B:B,0))</f>
        <v>5.5</v>
      </c>
      <c r="Y167" s="210">
        <f>INDEX('LR2 &amp; Afra'!O:O,MATCH('IMO _2020_Dont Edit'!E167,'LR2 &amp; Afra'!B:B,0))</f>
        <v>54.3</v>
      </c>
      <c r="Z167" s="210">
        <f>INDEX('LR2 &amp; Afra'!P:P,MATCH('IMO _2020_Dont Edit'!E167,'LR2 &amp; Afra'!B:B,0))</f>
        <v>34.9</v>
      </c>
      <c r="AA167" s="210">
        <f>INDEX('LR2 &amp; Afra'!Q:Q,MATCH('IMO _2020_Dont Edit'!E167,'LR2 &amp; Afra'!B:B,0))</f>
        <v>40.200000000000003</v>
      </c>
      <c r="AB167" s="210">
        <f t="shared" si="59"/>
        <v>26.347500000000004</v>
      </c>
      <c r="AC167" s="210">
        <f>IFERROR(INDEX('Monthly_Consumption _Trend'!R:R,MATCH('IMO _2020_Dont Edit'!D167,'Monthly_Consumption _Trend'!D:D,0))/30,"")</f>
        <v>24.943166666666666</v>
      </c>
      <c r="AD167" s="210">
        <f t="shared" si="62"/>
        <v>24.943166666666666</v>
      </c>
      <c r="AF167" s="211">
        <f t="shared" si="60"/>
        <v>0.95457900470249268</v>
      </c>
      <c r="AG167" s="211">
        <f t="shared" si="61"/>
        <v>4.5420995297507316E-2</v>
      </c>
      <c r="AH167" s="211"/>
      <c r="AI167" s="211"/>
      <c r="AJ167" s="210">
        <f t="shared" si="63"/>
        <v>2294.7713333333331</v>
      </c>
      <c r="AK167" s="210">
        <f t="shared" si="64"/>
        <v>1521.5331666666666</v>
      </c>
      <c r="AL167" s="210">
        <f t="shared" si="65"/>
        <v>773.23816666666664</v>
      </c>
      <c r="AM167" s="210">
        <f t="shared" si="66"/>
        <v>374.14749999999998</v>
      </c>
      <c r="AN167" s="212">
        <v>6</v>
      </c>
      <c r="AO167" s="265" t="str">
        <f>INDEX([1]LR2!$D:$D,MATCH(E167,[1]LR2!$B:$B,0))</f>
        <v>6 pcs. 706,1/ 642,9/ 456,4/ 641,6/ 592,3</v>
      </c>
      <c r="AP167" s="265" t="str">
        <f>INDEX([1]LR2!$E:$E,MATCH(E167,[1]LR2!$B:$B,0))</f>
        <v>1 pc. 91,7</v>
      </c>
      <c r="AQ167" s="265" t="str">
        <f>INDEX([1]LR2!$F:$F,MATCH(E167,[1]LR2!$B:$B,0))</f>
        <v>1 pc. 91,7</v>
      </c>
      <c r="AR167" s="270">
        <f>INDEX([1]LR2!$J:$J,MATCH(E167,[1]LR2!$B:$B,0))</f>
        <v>0.95</v>
      </c>
      <c r="AT167" s="210">
        <f t="shared" si="67"/>
        <v>773.23816666666664</v>
      </c>
      <c r="AU167" s="210">
        <f t="shared" si="68"/>
        <v>498.86333333333334</v>
      </c>
      <c r="AV167" s="210">
        <f t="shared" si="69"/>
        <v>374.14749999999998</v>
      </c>
      <c r="AW167" s="213" t="s">
        <v>529</v>
      </c>
      <c r="AY167" s="213" t="str">
        <f t="shared" si="45"/>
        <v>Okay</v>
      </c>
      <c r="AZ167" s="213" t="str">
        <f t="shared" si="46"/>
        <v>Okay</v>
      </c>
      <c r="BA167" s="213" t="str">
        <f t="shared" si="47"/>
        <v>Okay</v>
      </c>
      <c r="BC167" s="191">
        <f t="shared" si="76"/>
        <v>0</v>
      </c>
      <c r="BD167" s="191">
        <f t="shared" si="77"/>
        <v>0</v>
      </c>
      <c r="BE167" s="191">
        <f t="shared" si="78"/>
        <v>0</v>
      </c>
      <c r="BF167" s="143" t="str">
        <f>IF(ISTEXT('IMO 2020_Operator''s Comment'!BF167),'IMO 2020_Operator''s Comment'!BF167,"")</f>
        <v>2 tank ready</v>
      </c>
      <c r="BH167" s="245">
        <f>IF(ISNUMBER('IMO 2020_Operator''s Comment'!BH167),'IMO 2020_Operator''s Comment'!BH167,"")</f>
        <v>706.1</v>
      </c>
      <c r="BI167" s="245" t="str">
        <f>IF(ISTEXT('IMO 2020_Operator''s Comment'!BI167),'IMO 2020_Operator''s Comment'!BI167,"")</f>
        <v>No</v>
      </c>
      <c r="BJ167" s="245">
        <f>IF(ISNUMBER('IMO 2020_Operator''s Comment'!BJ167),'IMO 2020_Operator''s Comment'!BJ167,"")</f>
        <v>642.9</v>
      </c>
      <c r="BK167" s="245" t="str">
        <f>IF(ISTEXT('IMO 2020_Operator''s Comment'!BK167),'IMO 2020_Operator''s Comment'!BK167,"")</f>
        <v>No</v>
      </c>
      <c r="BL167" s="245">
        <f>IF(ISNUMBER('IMO 2020_Operator''s Comment'!BL167),'IMO 2020_Operator''s Comment'!BL167,"")</f>
        <v>456.4</v>
      </c>
      <c r="BM167" s="245" t="str">
        <f>IF(ISTEXT('IMO 2020_Operator''s Comment'!BM167),'IMO 2020_Operator''s Comment'!BM167,"")</f>
        <v>No</v>
      </c>
      <c r="BN167" s="245">
        <f>IF(ISNUMBER('IMO 2020_Operator''s Comment'!BN167),'IMO 2020_Operator''s Comment'!BN167,"")</f>
        <v>641.6</v>
      </c>
      <c r="BO167" s="245" t="str">
        <f>IF(ISTEXT('IMO 2020_Operator''s Comment'!BO167),'IMO 2020_Operator''s Comment'!BO167,"")</f>
        <v>No</v>
      </c>
      <c r="BP167" s="245">
        <f>IF(ISNUMBER('IMO 2020_Operator''s Comment'!BP167),'IMO 2020_Operator''s Comment'!BP167,"")</f>
        <v>592.29999999999995</v>
      </c>
      <c r="BQ167" s="245" t="str">
        <f>IF(ISTEXT('IMO 2020_Operator''s Comment'!BQ167),'IMO 2020_Operator''s Comment'!BQ167,"")</f>
        <v>No</v>
      </c>
      <c r="BR167" s="289"/>
      <c r="BS167" s="245">
        <f>IF(ISNUMBER('IMO 2020_Operator''s Comment'!BS167),'IMO 2020_Operator''s Comment'!BS167,"")</f>
        <v>91.7</v>
      </c>
      <c r="BT167" s="245" t="str">
        <f>IF(ISTEXT('IMO 2020_Operator''s Comment'!BT167),'IMO 2020_Operator''s Comment'!BT167,"")</f>
        <v>No</v>
      </c>
      <c r="BU167" s="245" t="str">
        <f>IF(ISNUMBER('IMO 2020_Operator''s Comment'!BU167),'IMO 2020_Operator''s Comment'!BU167,"")</f>
        <v/>
      </c>
      <c r="BV167" s="245" t="str">
        <f>IF(ISTEXT('IMO 2020_Operator''s Comment'!BV167),'IMO 2020_Operator''s Comment'!BV167,"")</f>
        <v/>
      </c>
      <c r="BX167" s="245">
        <f>IF(ISNUMBER('IMO 2020_Operator''s Comment'!BX167),'IMO 2020_Operator''s Comment'!BX167,"")</f>
        <v>91.9</v>
      </c>
      <c r="BY167" s="245" t="str">
        <f>IF(ISTEXT('IMO 2020_Operator''s Comment'!BY167),'IMO 2020_Operator''s Comment'!BY167,"")</f>
        <v>No</v>
      </c>
      <c r="BZ167" s="245" t="str">
        <f>IF(ISNUMBER('IMO 2020_Operator''s Comment'!BZ167),'IMO 2020_Operator''s Comment'!BZ167,"")</f>
        <v/>
      </c>
      <c r="CA167" s="245" t="str">
        <f>IF(ISTEXT('IMO 2020_Operator''s Comment'!CA167),'IMO 2020_Operator''s Comment'!CA167,"")</f>
        <v/>
      </c>
      <c r="CB167" s="245" t="str">
        <f>IF(ISNUMBER('IMO 2020_Operator''s Comment'!CB167),'IMO 2020_Operator''s Comment'!CB167,"")</f>
        <v/>
      </c>
      <c r="CC167" s="245" t="str">
        <f>IF(ISTEXT('IMO 2020_Operator''s Comment'!CC167),'IMO 2020_Operator''s Comment'!CC167,"")</f>
        <v/>
      </c>
    </row>
    <row r="168" spans="1:81" s="208" customFormat="1" ht="27" hidden="1" thickBot="1" x14ac:dyDescent="0.3">
      <c r="A168" s="249" t="str">
        <f>INDEX('[4]Handy -MR - LR2 Operators'!$H:$H,MATCH(E168,'[4]Handy -MR - LR2 Operators'!$B:$B,0))</f>
        <v>VPS</v>
      </c>
      <c r="B168" s="249" t="s">
        <v>465</v>
      </c>
      <c r="C168" s="142" t="s">
        <v>382</v>
      </c>
      <c r="D168" s="142">
        <v>9283291</v>
      </c>
      <c r="E168" s="143" t="s">
        <v>471</v>
      </c>
      <c r="F168" s="143"/>
      <c r="G168" s="239"/>
      <c r="H168" s="236">
        <v>43780.625</v>
      </c>
      <c r="I168" s="186">
        <f>IFERROR(INDEX(RemainingOnBoard_RAW!V:V,MATCH('IMO _2020_Dont Edit'!D168,RemainingOnBoard_RAW!B:B,0))," ")</f>
        <v>235.4</v>
      </c>
      <c r="J168" s="25">
        <f>IFERROR(INDEX(RemainingOnBoard_RAW!W:W,MATCH('IMO _2020_Dont Edit'!D168,RemainingOnBoard_RAW!B:B,0)),"")</f>
        <v>0</v>
      </c>
      <c r="K168" s="25">
        <f>IFERROR(INDEX(RemainingOnBoard_RAW!X:X,MATCH('IMO _2020_Dont Edit'!D168,RemainingOnBoard_RAW!B:B,0)),"")</f>
        <v>0</v>
      </c>
      <c r="L168" s="25">
        <f>IFERROR(INDEX(RemainingOnBoard_RAW!Y:Y,MATCH('IMO _2020_Dont Edit'!D168,RemainingOnBoard_RAW!B:B,0)),"")</f>
        <v>293</v>
      </c>
      <c r="M168" s="25"/>
      <c r="N168" s="25">
        <f>IFERROR(INDEX(RemainingOnBoard_RAW!AJ:AJ,MATCH('IMO _2020_Dont Edit'!D168,RemainingOnBoard_RAW!B:B,0))," ")</f>
        <v>6357.94</v>
      </c>
      <c r="O168" s="25">
        <f>IFERROR(INDEX(RemainingOnBoard_RAW!AK:AK,MATCH('IMO _2020_Dont Edit'!D168,RemainingOnBoard_RAW!B:B,0))," ")</f>
        <v>0</v>
      </c>
      <c r="P168" s="25">
        <f>IFERROR(INDEX(RemainingOnBoard_RAW!AL:AL,MATCH('IMO _2020_Dont Edit'!D168,RemainingOnBoard_RAW!B:B,0))," ")</f>
        <v>0</v>
      </c>
      <c r="Q168" s="25">
        <f>IFERROR(INDEX(RemainingOnBoard_RAW!AM:AM,MATCH('IMO _2020_Dont Edit'!D168,RemainingOnBoard_RAW!B:B,0))," ")</f>
        <v>984.95899999999995</v>
      </c>
      <c r="S168" s="209">
        <v>0.375</v>
      </c>
      <c r="T168" s="209">
        <v>2.5000000000000001E-2</v>
      </c>
      <c r="U168" s="209">
        <v>0.22500000000000001</v>
      </c>
      <c r="V168" s="209">
        <v>0.375</v>
      </c>
      <c r="X168" s="210">
        <f>INDEX('LR2 &amp; Afra'!N:N,MATCH('IMO _2020_Dont Edit'!E168,'LR2 &amp; Afra'!B:B,0))</f>
        <v>4.9000000000000004</v>
      </c>
      <c r="Y168" s="210">
        <f>INDEX('LR2 &amp; Afra'!O:O,MATCH('IMO _2020_Dont Edit'!E168,'LR2 &amp; Afra'!B:B,0))</f>
        <v>53.7</v>
      </c>
      <c r="Z168" s="210">
        <f>INDEX('LR2 &amp; Afra'!P:P,MATCH('IMO _2020_Dont Edit'!E168,'LR2 &amp; Afra'!B:B,0))</f>
        <v>35.5</v>
      </c>
      <c r="AA168" s="210">
        <f>INDEX('LR2 &amp; Afra'!Q:Q,MATCH('IMO _2020_Dont Edit'!E168,'LR2 &amp; Afra'!B:B,0))</f>
        <v>41.8</v>
      </c>
      <c r="AB168" s="210">
        <f t="shared" si="59"/>
        <v>26.842500000000001</v>
      </c>
      <c r="AC168" s="210">
        <f>IFERROR(INDEX('Monthly_Consumption _Trend'!R:R,MATCH('IMO _2020_Dont Edit'!D168,'Monthly_Consumption _Trend'!D:D,0))/30,"")</f>
        <v>20.301133333333333</v>
      </c>
      <c r="AD168" s="210">
        <f t="shared" si="62"/>
        <v>20.301133333333333</v>
      </c>
      <c r="AF168" s="211">
        <f t="shared" si="60"/>
        <v>0.86586237942262312</v>
      </c>
      <c r="AG168" s="211">
        <f t="shared" si="61"/>
        <v>0.13413762057737688</v>
      </c>
      <c r="AH168" s="211" t="s">
        <v>769</v>
      </c>
      <c r="AI168" s="211"/>
      <c r="AJ168" s="210">
        <f t="shared" si="63"/>
        <v>1867.7042666666666</v>
      </c>
      <c r="AK168" s="210">
        <f t="shared" si="64"/>
        <v>1238.3691333333334</v>
      </c>
      <c r="AL168" s="210">
        <f t="shared" si="65"/>
        <v>629.33513333333326</v>
      </c>
      <c r="AM168" s="210">
        <f t="shared" si="66"/>
        <v>304.517</v>
      </c>
      <c r="AN168" s="212">
        <v>5</v>
      </c>
      <c r="AO168" s="265" t="str">
        <f>INDEX([1]LR2!$D:$D,MATCH(E168,[1]LR2!$B:$B,0))</f>
        <v>5 pcs. 706,1/ 642,9/ 456,4/ 641,6/ 592,3</v>
      </c>
      <c r="AP168" s="265" t="str">
        <f>INDEX([1]LR2!$E:$E,MATCH(E168,[1]LR2!$B:$B,0))</f>
        <v>1 pc. 91,7</v>
      </c>
      <c r="AQ168" s="265" t="str">
        <f>INDEX([1]LR2!$F:$F,MATCH(E168,[1]LR2!$B:$B,0))</f>
        <v>1 pc. 91,7</v>
      </c>
      <c r="AR168" s="270">
        <f>INDEX([1]LR2!$J:$J,MATCH(E168,[1]LR2!$B:$B,0))</f>
        <v>0.95</v>
      </c>
      <c r="AT168" s="210">
        <f t="shared" si="67"/>
        <v>629.33513333333326</v>
      </c>
      <c r="AU168" s="210">
        <f t="shared" si="68"/>
        <v>406.02266666666662</v>
      </c>
      <c r="AV168" s="210">
        <f t="shared" si="69"/>
        <v>304.517</v>
      </c>
      <c r="AW168" s="213" t="s">
        <v>529</v>
      </c>
      <c r="AY168" s="213" t="str">
        <f t="shared" si="45"/>
        <v>Okay</v>
      </c>
      <c r="AZ168" s="213" t="str">
        <f t="shared" si="46"/>
        <v>Okay</v>
      </c>
      <c r="BA168" s="213" t="str">
        <f t="shared" si="47"/>
        <v>Okay</v>
      </c>
      <c r="BC168" s="191">
        <f t="shared" si="76"/>
        <v>0</v>
      </c>
      <c r="BD168" s="191">
        <f t="shared" si="77"/>
        <v>0</v>
      </c>
      <c r="BE168" s="191">
        <f t="shared" si="78"/>
        <v>0</v>
      </c>
      <c r="BF168" s="143" t="str">
        <f>IF(ISTEXT('IMO 2020_Operator''s Comment'!BF168),'IMO 2020_Operator''s Comment'!BF168,"")</f>
        <v>4 Tanks ready, but 1 will be dirtied again</v>
      </c>
      <c r="BH168" s="245">
        <f>IF(ISNUMBER('IMO 2020_Operator''s Comment'!BH168),'IMO 2020_Operator''s Comment'!BH168,"")</f>
        <v>706.1</v>
      </c>
      <c r="BI168" s="245" t="str">
        <f>IF(ISTEXT('IMO 2020_Operator''s Comment'!BI168),'IMO 2020_Operator''s Comment'!BI168,"")</f>
        <v>Yes</v>
      </c>
      <c r="BJ168" s="245">
        <f>IF(ISNUMBER('IMO 2020_Operator''s Comment'!BJ168),'IMO 2020_Operator''s Comment'!BJ168,"")</f>
        <v>642.9</v>
      </c>
      <c r="BK168" s="245" t="str">
        <f>IF(ISTEXT('IMO 2020_Operator''s Comment'!BK168),'IMO 2020_Operator''s Comment'!BK168,"")</f>
        <v>Yes</v>
      </c>
      <c r="BL168" s="245">
        <f>IF(ISNUMBER('IMO 2020_Operator''s Comment'!BL168),'IMO 2020_Operator''s Comment'!BL168,"")</f>
        <v>456.4</v>
      </c>
      <c r="BM168" s="245" t="str">
        <f>IF(ISTEXT('IMO 2020_Operator''s Comment'!BM168),'IMO 2020_Operator''s Comment'!BM168,"")</f>
        <v>Yes</v>
      </c>
      <c r="BN168" s="245">
        <f>IF(ISNUMBER('IMO 2020_Operator''s Comment'!BN168),'IMO 2020_Operator''s Comment'!BN168,"")</f>
        <v>641.6</v>
      </c>
      <c r="BO168" s="245" t="str">
        <f>IF(ISTEXT('IMO 2020_Operator''s Comment'!BO168),'IMO 2020_Operator''s Comment'!BO168,"")</f>
        <v>Yes</v>
      </c>
      <c r="BP168" s="245">
        <f>IF(ISNUMBER('IMO 2020_Operator''s Comment'!BP168),'IMO 2020_Operator''s Comment'!BP168,"")</f>
        <v>592.29999999999995</v>
      </c>
      <c r="BQ168" s="245" t="str">
        <f>IF(ISTEXT('IMO 2020_Operator''s Comment'!BQ168),'IMO 2020_Operator''s Comment'!BQ168,"")</f>
        <v>Yes</v>
      </c>
      <c r="BR168" s="289"/>
      <c r="BS168" s="245">
        <f>IF(ISNUMBER('IMO 2020_Operator''s Comment'!BS168),'IMO 2020_Operator''s Comment'!BS168,"")</f>
        <v>91.7</v>
      </c>
      <c r="BT168" s="245" t="str">
        <f>IF(ISTEXT('IMO 2020_Operator''s Comment'!BT168),'IMO 2020_Operator''s Comment'!BT168,"")</f>
        <v>Yes</v>
      </c>
      <c r="BU168" s="245" t="str">
        <f>IF(ISNUMBER('IMO 2020_Operator''s Comment'!BU168),'IMO 2020_Operator''s Comment'!BU168,"")</f>
        <v/>
      </c>
      <c r="BV168" s="245" t="str">
        <f>IF(ISTEXT('IMO 2020_Operator''s Comment'!BV168),'IMO 2020_Operator''s Comment'!BV168,"")</f>
        <v/>
      </c>
      <c r="BX168" s="245">
        <f>IF(ISNUMBER('IMO 2020_Operator''s Comment'!BX168),'IMO 2020_Operator''s Comment'!BX168,"")</f>
        <v>91.1</v>
      </c>
      <c r="BY168" s="245" t="str">
        <f>IF(ISTEXT('IMO 2020_Operator''s Comment'!BY168),'IMO 2020_Operator''s Comment'!BY168,"")</f>
        <v>Yes</v>
      </c>
      <c r="BZ168" s="245" t="str">
        <f>IF(ISNUMBER('IMO 2020_Operator''s Comment'!BZ168),'IMO 2020_Operator''s Comment'!BZ168,"")</f>
        <v/>
      </c>
      <c r="CA168" s="245" t="str">
        <f>IF(ISTEXT('IMO 2020_Operator''s Comment'!CA168),'IMO 2020_Operator''s Comment'!CA168,"")</f>
        <v/>
      </c>
      <c r="CB168" s="245" t="str">
        <f>IF(ISNUMBER('IMO 2020_Operator''s Comment'!CB168),'IMO 2020_Operator''s Comment'!CB168,"")</f>
        <v/>
      </c>
      <c r="CC168" s="245" t="str">
        <f>IF(ISTEXT('IMO 2020_Operator''s Comment'!CC168),'IMO 2020_Operator''s Comment'!CC168,"")</f>
        <v/>
      </c>
    </row>
    <row r="169" spans="1:81" s="208" customFormat="1" ht="15.75" hidden="1" thickBot="1" x14ac:dyDescent="0.3">
      <c r="A169" s="249" t="str">
        <f>INDEX('[4]Handy -MR - LR2 Operators'!$H:$H,MATCH(E169,'[4]Handy -MR - LR2 Operators'!$B:$B,0))</f>
        <v>SBH</v>
      </c>
      <c r="B169" s="249" t="s">
        <v>465</v>
      </c>
      <c r="C169" s="142" t="s">
        <v>472</v>
      </c>
      <c r="D169" s="142">
        <v>9279757</v>
      </c>
      <c r="E169" s="143" t="s">
        <v>301</v>
      </c>
      <c r="F169" s="143"/>
      <c r="G169" s="239"/>
      <c r="H169" s="236">
        <v>43780.166666666664</v>
      </c>
      <c r="I169" s="186">
        <f>IFERROR(INDEX(RemainingOnBoard_RAW!V:V,MATCH('IMO _2020_Dont Edit'!D169,RemainingOnBoard_RAW!B:B,0))," ")</f>
        <v>159.69999999999999</v>
      </c>
      <c r="J169" s="25">
        <f>IFERROR(INDEX(RemainingOnBoard_RAW!W:W,MATCH('IMO _2020_Dont Edit'!D169,RemainingOnBoard_RAW!B:B,0)),"")</f>
        <v>898.3</v>
      </c>
      <c r="K169" s="25">
        <f>IFERROR(INDEX(RemainingOnBoard_RAW!X:X,MATCH('IMO _2020_Dont Edit'!D169,RemainingOnBoard_RAW!B:B,0)),"")</f>
        <v>0</v>
      </c>
      <c r="L169" s="25">
        <f>IFERROR(INDEX(RemainingOnBoard_RAW!Y:Y,MATCH('IMO _2020_Dont Edit'!D169,RemainingOnBoard_RAW!B:B,0)),"")</f>
        <v>272.10000000000002</v>
      </c>
      <c r="M169" s="25"/>
      <c r="N169" s="25">
        <f>IFERROR(INDEX(RemainingOnBoard_RAW!AJ:AJ,MATCH('IMO _2020_Dont Edit'!D169,RemainingOnBoard_RAW!B:B,0))," ")</f>
        <v>7371.1999999999898</v>
      </c>
      <c r="O169" s="25">
        <f>IFERROR(INDEX(RemainingOnBoard_RAW!AK:AK,MATCH('IMO _2020_Dont Edit'!D169,RemainingOnBoard_RAW!B:B,0))," ")</f>
        <v>0</v>
      </c>
      <c r="P169" s="25">
        <f>IFERROR(INDEX(RemainingOnBoard_RAW!AL:AL,MATCH('IMO _2020_Dont Edit'!D169,RemainingOnBoard_RAW!B:B,0))," ")</f>
        <v>0.1</v>
      </c>
      <c r="Q169" s="25">
        <f>IFERROR(INDEX(RemainingOnBoard_RAW!AM:AM,MATCH('IMO _2020_Dont Edit'!D169,RemainingOnBoard_RAW!B:B,0))," ")</f>
        <v>277.00000000000102</v>
      </c>
      <c r="S169" s="209">
        <v>0.375</v>
      </c>
      <c r="T169" s="209">
        <v>2.5000000000000001E-2</v>
      </c>
      <c r="U169" s="209">
        <v>0.22500000000000001</v>
      </c>
      <c r="V169" s="209">
        <v>0.375</v>
      </c>
      <c r="X169" s="210">
        <f>INDEX('LR2 &amp; Afra'!N:N,MATCH('IMO _2020_Dont Edit'!E169,'LR2 &amp; Afra'!B:B,0))</f>
        <v>3.9</v>
      </c>
      <c r="Y169" s="210">
        <f>INDEX('LR2 &amp; Afra'!O:O,MATCH('IMO _2020_Dont Edit'!E169,'LR2 &amp; Afra'!B:B,0))</f>
        <v>51.3</v>
      </c>
      <c r="Z169" s="210">
        <f>INDEX('LR2 &amp; Afra'!P:P,MATCH('IMO _2020_Dont Edit'!E169,'LR2 &amp; Afra'!B:B,0))</f>
        <v>36.1</v>
      </c>
      <c r="AA169" s="210">
        <f>INDEX('LR2 &amp; Afra'!Q:Q,MATCH('IMO _2020_Dont Edit'!E169,'LR2 &amp; Afra'!B:B,0))</f>
        <v>41</v>
      </c>
      <c r="AB169" s="210">
        <f t="shared" si="59"/>
        <v>26.2425</v>
      </c>
      <c r="AC169" s="210">
        <f>IFERROR(INDEX('Monthly_Consumption _Trend'!R:R,MATCH('IMO _2020_Dont Edit'!D169,'Monthly_Consumption _Trend'!D:D,0))/30,"")</f>
        <v>23.431333333333296</v>
      </c>
      <c r="AD169" s="210">
        <f t="shared" si="62"/>
        <v>23.431333333333296</v>
      </c>
      <c r="AF169" s="211">
        <f t="shared" si="60"/>
        <v>0.9637697266059122</v>
      </c>
      <c r="AG169" s="211">
        <f t="shared" si="61"/>
        <v>3.6230273394087797E-2</v>
      </c>
      <c r="AH169" s="211" t="s">
        <v>766</v>
      </c>
      <c r="AI169" s="211"/>
      <c r="AJ169" s="210">
        <f t="shared" si="63"/>
        <v>2155.6826666666634</v>
      </c>
      <c r="AK169" s="210">
        <f t="shared" si="64"/>
        <v>1429.311333333331</v>
      </c>
      <c r="AL169" s="210">
        <f t="shared" si="65"/>
        <v>726.37133333333213</v>
      </c>
      <c r="AM169" s="210">
        <f t="shared" si="66"/>
        <v>351.46999999999946</v>
      </c>
      <c r="AN169" s="212">
        <v>2</v>
      </c>
      <c r="AO169" s="265" t="s">
        <v>747</v>
      </c>
      <c r="AP169" s="265">
        <v>1</v>
      </c>
      <c r="AQ169" s="265">
        <v>1</v>
      </c>
      <c r="AR169" s="270"/>
      <c r="AT169" s="210">
        <f t="shared" si="67"/>
        <v>726.37133333333213</v>
      </c>
      <c r="AU169" s="210">
        <f t="shared" si="68"/>
        <v>468.62666666666593</v>
      </c>
      <c r="AV169" s="210">
        <f t="shared" si="69"/>
        <v>351.46999999999946</v>
      </c>
      <c r="AW169" s="213" t="s">
        <v>529</v>
      </c>
      <c r="AY169" s="213" t="str">
        <f t="shared" si="45"/>
        <v>Okay</v>
      </c>
      <c r="AZ169" s="213" t="str">
        <f t="shared" si="46"/>
        <v>Okay</v>
      </c>
      <c r="BA169" s="213" t="str">
        <f t="shared" si="47"/>
        <v>Okay</v>
      </c>
      <c r="BC169" s="191">
        <f t="shared" si="76"/>
        <v>0</v>
      </c>
      <c r="BD169" s="191">
        <f t="shared" si="77"/>
        <v>0</v>
      </c>
      <c r="BE169" s="191">
        <f t="shared" si="78"/>
        <v>0</v>
      </c>
      <c r="BF169" s="143" t="str">
        <f>IF(ISTEXT('IMO 2020_Operator''s Comment'!BF169),'IMO 2020_Operator''s Comment'!BF169,"")</f>
        <v>1 tank ready</v>
      </c>
      <c r="BH169" s="245">
        <f>IF(ISNUMBER('IMO 2020_Operator''s Comment'!BH169),'IMO 2020_Operator''s Comment'!BH169,"")</f>
        <v>1507</v>
      </c>
      <c r="BI169" s="245" t="str">
        <f>IF(ISTEXT('IMO 2020_Operator''s Comment'!BI169),'IMO 2020_Operator''s Comment'!BI169,"")</f>
        <v>No</v>
      </c>
      <c r="BJ169" s="245">
        <f>IF(ISNUMBER('IMO 2020_Operator''s Comment'!BJ169),'IMO 2020_Operator''s Comment'!BJ169,"")</f>
        <v>989</v>
      </c>
      <c r="BK169" s="245" t="str">
        <f>IF(ISTEXT('IMO 2020_Operator''s Comment'!BK169),'IMO 2020_Operator''s Comment'!BK169,"")</f>
        <v>No</v>
      </c>
      <c r="BL169" s="245" t="str">
        <f>IF(ISNUMBER('IMO 2020_Operator''s Comment'!BL169),'IMO 2020_Operator''s Comment'!BL169,"")</f>
        <v/>
      </c>
      <c r="BM169" s="245" t="str">
        <f>IF(ISTEXT('IMO 2020_Operator''s Comment'!BM169),'IMO 2020_Operator''s Comment'!BM169,"")</f>
        <v/>
      </c>
      <c r="BN169" s="245" t="str">
        <f>IF(ISNUMBER('IMO 2020_Operator''s Comment'!BN169),'IMO 2020_Operator''s Comment'!BN169,"")</f>
        <v/>
      </c>
      <c r="BO169" s="245" t="str">
        <f>IF(ISTEXT('IMO 2020_Operator''s Comment'!BO169),'IMO 2020_Operator''s Comment'!BO169,"")</f>
        <v/>
      </c>
      <c r="BP169" s="245" t="str">
        <f>IF(ISNUMBER('IMO 2020_Operator''s Comment'!BP169),'IMO 2020_Operator''s Comment'!BP169,"")</f>
        <v/>
      </c>
      <c r="BQ169" s="245" t="str">
        <f>IF(ISTEXT('IMO 2020_Operator''s Comment'!BQ169),'IMO 2020_Operator''s Comment'!BQ169,"")</f>
        <v/>
      </c>
      <c r="BR169" s="289"/>
      <c r="BS169" s="245" t="str">
        <f>IF(ISNUMBER('IMO 2020_Operator''s Comment'!BS169),'IMO 2020_Operator''s Comment'!BS169,"")</f>
        <v/>
      </c>
      <c r="BT169" s="245" t="str">
        <f>IF(ISTEXT('IMO 2020_Operator''s Comment'!BT169),'IMO 2020_Operator''s Comment'!BT169,"")</f>
        <v>No</v>
      </c>
      <c r="BU169" s="245" t="str">
        <f>IF(ISNUMBER('IMO 2020_Operator''s Comment'!BU169),'IMO 2020_Operator''s Comment'!BU169,"")</f>
        <v/>
      </c>
      <c r="BV169" s="245" t="str">
        <f>IF(ISTEXT('IMO 2020_Operator''s Comment'!BV169),'IMO 2020_Operator''s Comment'!BV169,"")</f>
        <v/>
      </c>
      <c r="BX169" s="245" t="str">
        <f>IF(ISNUMBER('IMO 2020_Operator''s Comment'!BX169),'IMO 2020_Operator''s Comment'!BX169,"")</f>
        <v/>
      </c>
      <c r="BY169" s="245" t="str">
        <f>IF(ISTEXT('IMO 2020_Operator''s Comment'!BY169),'IMO 2020_Operator''s Comment'!BY169,"")</f>
        <v>No</v>
      </c>
      <c r="BZ169" s="245" t="str">
        <f>IF(ISNUMBER('IMO 2020_Operator''s Comment'!BZ169),'IMO 2020_Operator''s Comment'!BZ169,"")</f>
        <v/>
      </c>
      <c r="CA169" s="245" t="str">
        <f>IF(ISTEXT('IMO 2020_Operator''s Comment'!CA169),'IMO 2020_Operator''s Comment'!CA169,"")</f>
        <v/>
      </c>
      <c r="CB169" s="245" t="str">
        <f>IF(ISNUMBER('IMO 2020_Operator''s Comment'!CB169),'IMO 2020_Operator''s Comment'!CB169,"")</f>
        <v/>
      </c>
      <c r="CC169" s="245" t="str">
        <f>IF(ISTEXT('IMO 2020_Operator''s Comment'!CC169),'IMO 2020_Operator''s Comment'!CC169,"")</f>
        <v/>
      </c>
    </row>
    <row r="170" spans="1:81" s="208" customFormat="1" ht="15.75" hidden="1" thickBot="1" x14ac:dyDescent="0.3">
      <c r="A170" s="249" t="str">
        <f>INDEX('[4]Handy -MR - LR2 Operators'!$H:$H,MATCH(E170,'[4]Handy -MR - LR2 Operators'!$B:$B,0))</f>
        <v>VPS</v>
      </c>
      <c r="B170" s="249" t="s">
        <v>465</v>
      </c>
      <c r="C170" s="142" t="s">
        <v>395</v>
      </c>
      <c r="D170" s="142">
        <v>9378618</v>
      </c>
      <c r="E170" s="143" t="s">
        <v>221</v>
      </c>
      <c r="F170" s="143"/>
      <c r="G170" s="239"/>
      <c r="H170" s="236">
        <v>43780.458333333336</v>
      </c>
      <c r="I170" s="186">
        <f>IFERROR(INDEX(RemainingOnBoard_RAW!V:V,MATCH('IMO _2020_Dont Edit'!D170,RemainingOnBoard_RAW!B:B,0))," ")</f>
        <v>370</v>
      </c>
      <c r="J170" s="25">
        <f>IFERROR(INDEX(RemainingOnBoard_RAW!W:W,MATCH('IMO _2020_Dont Edit'!D170,RemainingOnBoard_RAW!B:B,0)),"")</f>
        <v>0</v>
      </c>
      <c r="K170" s="25">
        <f>IFERROR(INDEX(RemainingOnBoard_RAW!X:X,MATCH('IMO _2020_Dont Edit'!D170,RemainingOnBoard_RAW!B:B,0)),"")</f>
        <v>0</v>
      </c>
      <c r="L170" s="25">
        <f>IFERROR(INDEX(RemainingOnBoard_RAW!Y:Y,MATCH('IMO _2020_Dont Edit'!D170,RemainingOnBoard_RAW!B:B,0)),"")</f>
        <v>364</v>
      </c>
      <c r="M170" s="25"/>
      <c r="N170" s="25">
        <f>IFERROR(INDEX(RemainingOnBoard_RAW!AJ:AJ,MATCH('IMO _2020_Dont Edit'!D170,RemainingOnBoard_RAW!B:B,0))," ")</f>
        <v>6926.4110000000001</v>
      </c>
      <c r="O170" s="25">
        <f>IFERROR(INDEX(RemainingOnBoard_RAW!AK:AK,MATCH('IMO _2020_Dont Edit'!D170,RemainingOnBoard_RAW!B:B,0))," ")</f>
        <v>0</v>
      </c>
      <c r="P170" s="25">
        <f>IFERROR(INDEX(RemainingOnBoard_RAW!AL:AL,MATCH('IMO _2020_Dont Edit'!D170,RemainingOnBoard_RAW!B:B,0))," ")</f>
        <v>0</v>
      </c>
      <c r="Q170" s="25">
        <f>IFERROR(INDEX(RemainingOnBoard_RAW!AM:AM,MATCH('IMO _2020_Dont Edit'!D170,RemainingOnBoard_RAW!B:B,0))," ")</f>
        <v>580.20000000000005</v>
      </c>
      <c r="S170" s="209">
        <v>0.375</v>
      </c>
      <c r="T170" s="209">
        <v>2.5000000000000001E-2</v>
      </c>
      <c r="U170" s="209">
        <v>0.22500000000000001</v>
      </c>
      <c r="V170" s="209">
        <v>0.375</v>
      </c>
      <c r="X170" s="210">
        <f>INDEX('LR2 &amp; Afra'!N:N,MATCH('IMO _2020_Dont Edit'!E170,'LR2 &amp; Afra'!B:B,0))</f>
        <v>4.9000000000000004</v>
      </c>
      <c r="Y170" s="210">
        <f>INDEX('LR2 &amp; Afra'!O:O,MATCH('IMO _2020_Dont Edit'!E170,'LR2 &amp; Afra'!B:B,0))</f>
        <v>54.4</v>
      </c>
      <c r="Z170" s="210">
        <f>INDEX('LR2 &amp; Afra'!P:P,MATCH('IMO _2020_Dont Edit'!E170,'LR2 &amp; Afra'!B:B,0))</f>
        <v>33</v>
      </c>
      <c r="AA170" s="210">
        <f>INDEX('LR2 &amp; Afra'!Q:Q,MATCH('IMO _2020_Dont Edit'!E170,'LR2 &amp; Afra'!B:B,0))</f>
        <v>38</v>
      </c>
      <c r="AB170" s="210">
        <f t="shared" si="59"/>
        <v>24.872500000000002</v>
      </c>
      <c r="AC170" s="210">
        <f>IFERROR(INDEX('Monthly_Consumption _Trend'!R:R,MATCH('IMO _2020_Dont Edit'!D170,'Monthly_Consumption _Trend'!D:D,0))/30,"")</f>
        <v>22.287036666666665</v>
      </c>
      <c r="AD170" s="210">
        <f t="shared" si="62"/>
        <v>22.287036666666665</v>
      </c>
      <c r="AF170" s="211">
        <f t="shared" si="60"/>
        <v>0.92270813020682707</v>
      </c>
      <c r="AG170" s="211">
        <f t="shared" si="61"/>
        <v>7.7291869793172929E-2</v>
      </c>
      <c r="AH170" s="211"/>
      <c r="AI170" s="211"/>
      <c r="AJ170" s="210">
        <f t="shared" si="63"/>
        <v>2050.4073733333335</v>
      </c>
      <c r="AK170" s="210">
        <f t="shared" si="64"/>
        <v>1359.5092366666665</v>
      </c>
      <c r="AL170" s="210">
        <f t="shared" si="65"/>
        <v>690.89813666666669</v>
      </c>
      <c r="AM170" s="210">
        <f t="shared" si="66"/>
        <v>334.30554999999998</v>
      </c>
      <c r="AN170" s="212">
        <v>3</v>
      </c>
      <c r="AO170" s="265" t="s">
        <v>748</v>
      </c>
      <c r="AP170" s="265">
        <v>1</v>
      </c>
      <c r="AQ170" s="265">
        <v>2</v>
      </c>
      <c r="AR170" s="270"/>
      <c r="AT170" s="210">
        <f t="shared" si="67"/>
        <v>690.89813666666669</v>
      </c>
      <c r="AU170" s="210">
        <f t="shared" si="68"/>
        <v>445.74073333333331</v>
      </c>
      <c r="AV170" s="210">
        <f t="shared" si="69"/>
        <v>334.30554999999998</v>
      </c>
      <c r="AW170" s="213" t="s">
        <v>529</v>
      </c>
      <c r="AY170" s="213" t="str">
        <f t="shared" si="45"/>
        <v>Okay</v>
      </c>
      <c r="AZ170" s="213" t="str">
        <f t="shared" si="46"/>
        <v>Okay</v>
      </c>
      <c r="BA170" s="213" t="str">
        <f t="shared" si="47"/>
        <v>High Stock</v>
      </c>
      <c r="BC170" s="191">
        <f t="shared" si="76"/>
        <v>0</v>
      </c>
      <c r="BD170" s="191">
        <f t="shared" si="77"/>
        <v>0</v>
      </c>
      <c r="BE170" s="191">
        <f t="shared" si="78"/>
        <v>35.694450000000018</v>
      </c>
      <c r="BF170" s="143" t="str">
        <f>IF(ISTEXT('IMO 2020_Operator''s Comment'!BF170),'IMO 2020_Operator''s Comment'!BF170,"")</f>
        <v>1 tank ready</v>
      </c>
      <c r="BH170" s="245">
        <f>IF(ISNUMBER('IMO 2020_Operator''s Comment'!BH170),'IMO 2020_Operator''s Comment'!BH170,"")</f>
        <v>747</v>
      </c>
      <c r="BI170" s="245" t="str">
        <f>IF(ISTEXT('IMO 2020_Operator''s Comment'!BI170),'IMO 2020_Operator''s Comment'!BI170,"")</f>
        <v>No</v>
      </c>
      <c r="BJ170" s="245">
        <f>IF(ISNUMBER('IMO 2020_Operator''s Comment'!BJ170),'IMO 2020_Operator''s Comment'!BJ170,"")</f>
        <v>615</v>
      </c>
      <c r="BK170" s="245" t="str">
        <f>IF(ISTEXT('IMO 2020_Operator''s Comment'!BK170),'IMO 2020_Operator''s Comment'!BK170,"")</f>
        <v>No</v>
      </c>
      <c r="BL170" s="245">
        <f>IF(ISNUMBER('IMO 2020_Operator''s Comment'!BL170),'IMO 2020_Operator''s Comment'!BL170,"")</f>
        <v>615</v>
      </c>
      <c r="BM170" s="245" t="str">
        <f>IF(ISTEXT('IMO 2020_Operator''s Comment'!BM170),'IMO 2020_Operator''s Comment'!BM170,"")</f>
        <v>No</v>
      </c>
      <c r="BN170" s="245" t="str">
        <f>IF(ISNUMBER('IMO 2020_Operator''s Comment'!BN170),'IMO 2020_Operator''s Comment'!BN170,"")</f>
        <v/>
      </c>
      <c r="BO170" s="245" t="str">
        <f>IF(ISTEXT('IMO 2020_Operator''s Comment'!BO170),'IMO 2020_Operator''s Comment'!BO170,"")</f>
        <v/>
      </c>
      <c r="BP170" s="245" t="str">
        <f>IF(ISNUMBER('IMO 2020_Operator''s Comment'!BP170),'IMO 2020_Operator''s Comment'!BP170,"")</f>
        <v/>
      </c>
      <c r="BQ170" s="245" t="str">
        <f>IF(ISTEXT('IMO 2020_Operator''s Comment'!BQ170),'IMO 2020_Operator''s Comment'!BQ170,"")</f>
        <v/>
      </c>
      <c r="BR170" s="289"/>
      <c r="BS170" s="245" t="str">
        <f>IF(ISNUMBER('IMO 2020_Operator''s Comment'!BS170),'IMO 2020_Operator''s Comment'!BS170,"")</f>
        <v/>
      </c>
      <c r="BT170" s="245" t="str">
        <f>IF(ISTEXT('IMO 2020_Operator''s Comment'!BT170),'IMO 2020_Operator''s Comment'!BT170,"")</f>
        <v>No</v>
      </c>
      <c r="BU170" s="245" t="str">
        <f>IF(ISNUMBER('IMO 2020_Operator''s Comment'!BU170),'IMO 2020_Operator''s Comment'!BU170,"")</f>
        <v/>
      </c>
      <c r="BV170" s="245" t="str">
        <f>IF(ISTEXT('IMO 2020_Operator''s Comment'!BV170),'IMO 2020_Operator''s Comment'!BV170,"")</f>
        <v/>
      </c>
      <c r="BX170" s="245" t="str">
        <f>IF(ISNUMBER('IMO 2020_Operator''s Comment'!BX170),'IMO 2020_Operator''s Comment'!BX170,"")</f>
        <v/>
      </c>
      <c r="BY170" s="245" t="str">
        <f>IF(ISTEXT('IMO 2020_Operator''s Comment'!BY170),'IMO 2020_Operator''s Comment'!BY170,"")</f>
        <v>No</v>
      </c>
      <c r="BZ170" s="245" t="str">
        <f>IF(ISNUMBER('IMO 2020_Operator''s Comment'!BZ170),'IMO 2020_Operator''s Comment'!BZ170,"")</f>
        <v/>
      </c>
      <c r="CA170" s="245" t="str">
        <f>IF(ISTEXT('IMO 2020_Operator''s Comment'!CA170),'IMO 2020_Operator''s Comment'!CA170,"")</f>
        <v>No</v>
      </c>
      <c r="CB170" s="245" t="str">
        <f>IF(ISNUMBER('IMO 2020_Operator''s Comment'!CB170),'IMO 2020_Operator''s Comment'!CB170,"")</f>
        <v/>
      </c>
      <c r="CC170" s="245" t="str">
        <f>IF(ISTEXT('IMO 2020_Operator''s Comment'!CC170),'IMO 2020_Operator''s Comment'!CC170,"")</f>
        <v/>
      </c>
    </row>
    <row r="171" spans="1:81" s="208" customFormat="1" ht="15.75" hidden="1" thickBot="1" x14ac:dyDescent="0.3">
      <c r="A171" s="249" t="str">
        <f>INDEX('[4]Handy -MR - LR2 Operators'!$H:$H,MATCH(E171,'[4]Handy -MR - LR2 Operators'!$B:$B,0))</f>
        <v>VPS</v>
      </c>
      <c r="B171" s="249" t="s">
        <v>465</v>
      </c>
      <c r="C171" s="142" t="s">
        <v>395</v>
      </c>
      <c r="D171" s="142">
        <v>9378620</v>
      </c>
      <c r="E171" s="143" t="s">
        <v>223</v>
      </c>
      <c r="F171" s="143"/>
      <c r="G171" s="239"/>
      <c r="H171" s="236">
        <v>43774.458333333336</v>
      </c>
      <c r="I171" s="186">
        <f>IFERROR(INDEX(RemainingOnBoard_RAW!V:V,MATCH('IMO _2020_Dont Edit'!D171,RemainingOnBoard_RAW!B:B,0))," ")</f>
        <v>199.7</v>
      </c>
      <c r="J171" s="25">
        <f>IFERROR(INDEX(RemainingOnBoard_RAW!W:W,MATCH('IMO _2020_Dont Edit'!D171,RemainingOnBoard_RAW!B:B,0)),"")</f>
        <v>0</v>
      </c>
      <c r="K171" s="25">
        <f>IFERROR(INDEX(RemainingOnBoard_RAW!X:X,MATCH('IMO _2020_Dont Edit'!D171,RemainingOnBoard_RAW!B:B,0)),"")</f>
        <v>0</v>
      </c>
      <c r="L171" s="25">
        <f>IFERROR(INDEX(RemainingOnBoard_RAW!Y:Y,MATCH('IMO _2020_Dont Edit'!D171,RemainingOnBoard_RAW!B:B,0)),"")</f>
        <v>300.2</v>
      </c>
      <c r="M171" s="25"/>
      <c r="N171" s="25">
        <f>IFERROR(INDEX(RemainingOnBoard_RAW!AJ:AJ,MATCH('IMO _2020_Dont Edit'!D171,RemainingOnBoard_RAW!B:B,0))," ")</f>
        <v>6815.6540000000005</v>
      </c>
      <c r="O171" s="25">
        <f>IFERROR(INDEX(RemainingOnBoard_RAW!AK:AK,MATCH('IMO _2020_Dont Edit'!D171,RemainingOnBoard_RAW!B:B,0))," ")</f>
        <v>0</v>
      </c>
      <c r="P171" s="25">
        <f>IFERROR(INDEX(RemainingOnBoard_RAW!AL:AL,MATCH('IMO _2020_Dont Edit'!D171,RemainingOnBoard_RAW!B:B,0))," ")</f>
        <v>0</v>
      </c>
      <c r="Q171" s="25">
        <f>IFERROR(INDEX(RemainingOnBoard_RAW!AM:AM,MATCH('IMO _2020_Dont Edit'!D171,RemainingOnBoard_RAW!B:B,0))," ")</f>
        <v>103.27</v>
      </c>
      <c r="S171" s="209">
        <v>0.375</v>
      </c>
      <c r="T171" s="209">
        <v>2.5000000000000001E-2</v>
      </c>
      <c r="U171" s="209">
        <v>0.22500000000000001</v>
      </c>
      <c r="V171" s="209">
        <v>0.375</v>
      </c>
      <c r="X171" s="210">
        <f>INDEX('LR2 &amp; Afra'!N:N,MATCH('IMO _2020_Dont Edit'!E171,'LR2 &amp; Afra'!B:B,0))</f>
        <v>6.1</v>
      </c>
      <c r="Y171" s="210">
        <f>INDEX('LR2 &amp; Afra'!O:O,MATCH('IMO _2020_Dont Edit'!E171,'LR2 &amp; Afra'!B:B,0))</f>
        <v>55.5</v>
      </c>
      <c r="Z171" s="210">
        <f>INDEX('LR2 &amp; Afra'!P:P,MATCH('IMO _2020_Dont Edit'!E171,'LR2 &amp; Afra'!B:B,0))</f>
        <v>32.299999999999997</v>
      </c>
      <c r="AA171" s="210">
        <f>INDEX('LR2 &amp; Afra'!Q:Q,MATCH('IMO _2020_Dont Edit'!E171,'LR2 &amp; Afra'!B:B,0))</f>
        <v>37.299999999999997</v>
      </c>
      <c r="AB171" s="210">
        <f t="shared" si="59"/>
        <v>24.93</v>
      </c>
      <c r="AC171" s="210">
        <f>IFERROR(INDEX('Monthly_Consumption _Trend'!R:R,MATCH('IMO _2020_Dont Edit'!D171,'Monthly_Consumption _Trend'!D:D,0))/30,"")</f>
        <v>22.039179999999998</v>
      </c>
      <c r="AD171" s="210">
        <f t="shared" si="62"/>
        <v>22.039179999999998</v>
      </c>
      <c r="AF171" s="211">
        <f t="shared" si="60"/>
        <v>0.98507426877358384</v>
      </c>
      <c r="AG171" s="211">
        <f t="shared" si="61"/>
        <v>1.4925731226416161E-2</v>
      </c>
      <c r="AH171" s="211"/>
      <c r="AI171" s="211"/>
      <c r="AJ171" s="210">
        <f t="shared" si="63"/>
        <v>2027.6045599999998</v>
      </c>
      <c r="AK171" s="210">
        <f t="shared" si="64"/>
        <v>1344.3899799999999</v>
      </c>
      <c r="AL171" s="210">
        <f t="shared" si="65"/>
        <v>683.21457999999996</v>
      </c>
      <c r="AM171" s="210">
        <f t="shared" si="66"/>
        <v>330.58769999999998</v>
      </c>
      <c r="AN171" s="212">
        <v>3</v>
      </c>
      <c r="AO171" s="265" t="s">
        <v>736</v>
      </c>
      <c r="AP171" s="265">
        <v>1</v>
      </c>
      <c r="AQ171" s="265">
        <v>1</v>
      </c>
      <c r="AR171" s="270">
        <v>0.85</v>
      </c>
      <c r="AT171" s="210">
        <f t="shared" si="67"/>
        <v>683.21457999999996</v>
      </c>
      <c r="AU171" s="210">
        <f t="shared" si="68"/>
        <v>440.78359999999998</v>
      </c>
      <c r="AV171" s="210">
        <f t="shared" si="69"/>
        <v>330.58769999999998</v>
      </c>
      <c r="AW171" s="213" t="s">
        <v>529</v>
      </c>
      <c r="AY171" s="213" t="str">
        <f t="shared" si="45"/>
        <v>Okay</v>
      </c>
      <c r="AZ171" s="213" t="str">
        <f t="shared" si="46"/>
        <v>Okay</v>
      </c>
      <c r="BA171" s="213" t="str">
        <f t="shared" si="47"/>
        <v>Okay</v>
      </c>
      <c r="BC171" s="191">
        <f t="shared" si="76"/>
        <v>0</v>
      </c>
      <c r="BD171" s="191">
        <f t="shared" si="77"/>
        <v>0</v>
      </c>
      <c r="BE171" s="191">
        <f t="shared" si="78"/>
        <v>0</v>
      </c>
      <c r="BF171" s="143" t="str">
        <f>IF(ISTEXT('IMO 2020_Operator''s Comment'!BF171),'IMO 2020_Operator''s Comment'!BF171,"")</f>
        <v>1 tank ready</v>
      </c>
      <c r="BH171" s="245">
        <f>IF(ISNUMBER('IMO 2020_Operator''s Comment'!BH171),'IMO 2020_Operator''s Comment'!BH171,"")</f>
        <v>700</v>
      </c>
      <c r="BI171" s="245" t="str">
        <f>IF(ISTEXT('IMO 2020_Operator''s Comment'!BI171),'IMO 2020_Operator''s Comment'!BI171,"")</f>
        <v>No</v>
      </c>
      <c r="BJ171" s="245">
        <f>IF(ISNUMBER('IMO 2020_Operator''s Comment'!BJ171),'IMO 2020_Operator''s Comment'!BJ171,"")</f>
        <v>630</v>
      </c>
      <c r="BK171" s="245" t="str">
        <f>IF(ISTEXT('IMO 2020_Operator''s Comment'!BK171),'IMO 2020_Operator''s Comment'!BK171,"")</f>
        <v>No</v>
      </c>
      <c r="BL171" s="245">
        <f>IF(ISNUMBER('IMO 2020_Operator''s Comment'!BL171),'IMO 2020_Operator''s Comment'!BL171,"")</f>
        <v>630</v>
      </c>
      <c r="BM171" s="245" t="str">
        <f>IF(ISTEXT('IMO 2020_Operator''s Comment'!BM171),'IMO 2020_Operator''s Comment'!BM171,"")</f>
        <v>No</v>
      </c>
      <c r="BN171" s="245" t="str">
        <f>IF(ISNUMBER('IMO 2020_Operator''s Comment'!BN171),'IMO 2020_Operator''s Comment'!BN171,"")</f>
        <v/>
      </c>
      <c r="BO171" s="245" t="str">
        <f>IF(ISTEXT('IMO 2020_Operator''s Comment'!BO171),'IMO 2020_Operator''s Comment'!BO171,"")</f>
        <v/>
      </c>
      <c r="BP171" s="245" t="str">
        <f>IF(ISNUMBER('IMO 2020_Operator''s Comment'!BP171),'IMO 2020_Operator''s Comment'!BP171,"")</f>
        <v/>
      </c>
      <c r="BQ171" s="245" t="str">
        <f>IF(ISTEXT('IMO 2020_Operator''s Comment'!BQ171),'IMO 2020_Operator''s Comment'!BQ171,"")</f>
        <v/>
      </c>
      <c r="BR171" s="289"/>
      <c r="BS171" s="245" t="str">
        <f>IF(ISNUMBER('IMO 2020_Operator''s Comment'!BS171),'IMO 2020_Operator''s Comment'!BS171,"")</f>
        <v/>
      </c>
      <c r="BT171" s="245" t="str">
        <f>IF(ISTEXT('IMO 2020_Operator''s Comment'!BT171),'IMO 2020_Operator''s Comment'!BT171,"")</f>
        <v>No</v>
      </c>
      <c r="BU171" s="245" t="str">
        <f>IF(ISNUMBER('IMO 2020_Operator''s Comment'!BU171),'IMO 2020_Operator''s Comment'!BU171,"")</f>
        <v/>
      </c>
      <c r="BV171" s="245" t="str">
        <f>IF(ISTEXT('IMO 2020_Operator''s Comment'!BV171),'IMO 2020_Operator''s Comment'!BV171,"")</f>
        <v/>
      </c>
      <c r="BX171" s="245" t="str">
        <f>IF(ISNUMBER('IMO 2020_Operator''s Comment'!BX171),'IMO 2020_Operator''s Comment'!BX171,"")</f>
        <v/>
      </c>
      <c r="BY171" s="245" t="str">
        <f>IF(ISTEXT('IMO 2020_Operator''s Comment'!BY171),'IMO 2020_Operator''s Comment'!BY171,"")</f>
        <v>No</v>
      </c>
      <c r="BZ171" s="245" t="str">
        <f>IF(ISNUMBER('IMO 2020_Operator''s Comment'!BZ171),'IMO 2020_Operator''s Comment'!BZ171,"")</f>
        <v/>
      </c>
      <c r="CA171" s="245" t="str">
        <f>IF(ISTEXT('IMO 2020_Operator''s Comment'!CA171),'IMO 2020_Operator''s Comment'!CA171,"")</f>
        <v/>
      </c>
      <c r="CB171" s="245" t="str">
        <f>IF(ISNUMBER('IMO 2020_Operator''s Comment'!CB171),'IMO 2020_Operator''s Comment'!CB171,"")</f>
        <v/>
      </c>
      <c r="CC171" s="245" t="str">
        <f>IF(ISTEXT('IMO 2020_Operator''s Comment'!CC171),'IMO 2020_Operator''s Comment'!CC171,"")</f>
        <v/>
      </c>
    </row>
    <row r="172" spans="1:81" s="208" customFormat="1" ht="15.75" hidden="1" thickBot="1" x14ac:dyDescent="0.3">
      <c r="A172" s="249" t="str">
        <f>INDEX('[4]Handy -MR - LR2 Operators'!$H:$H,MATCH(E172,'[4]Handy -MR - LR2 Operators'!$B:$B,0))</f>
        <v>VPS</v>
      </c>
      <c r="B172" s="249" t="s">
        <v>465</v>
      </c>
      <c r="C172" s="142" t="s">
        <v>395</v>
      </c>
      <c r="D172" s="142">
        <v>9378632</v>
      </c>
      <c r="E172" s="143" t="s">
        <v>225</v>
      </c>
      <c r="F172" s="143"/>
      <c r="G172" s="239"/>
      <c r="H172" s="236">
        <v>43779.458333333336</v>
      </c>
      <c r="I172" s="186">
        <f>IFERROR(INDEX(RemainingOnBoard_RAW!V:V,MATCH('IMO _2020_Dont Edit'!D172,RemainingOnBoard_RAW!B:B,0))," ")</f>
        <v>399.3</v>
      </c>
      <c r="J172" s="25">
        <f>IFERROR(INDEX(RemainingOnBoard_RAW!W:W,MATCH('IMO _2020_Dont Edit'!D172,RemainingOnBoard_RAW!B:B,0)),"")</f>
        <v>0</v>
      </c>
      <c r="K172" s="25">
        <f>IFERROR(INDEX(RemainingOnBoard_RAW!X:X,MATCH('IMO _2020_Dont Edit'!D172,RemainingOnBoard_RAW!B:B,0)),"")</f>
        <v>0</v>
      </c>
      <c r="L172" s="25">
        <f>IFERROR(INDEX(RemainingOnBoard_RAW!Y:Y,MATCH('IMO _2020_Dont Edit'!D172,RemainingOnBoard_RAW!B:B,0)),"")</f>
        <v>340.6</v>
      </c>
      <c r="M172" s="25"/>
      <c r="N172" s="25">
        <f>IFERROR(INDEX(RemainingOnBoard_RAW!AJ:AJ,MATCH('IMO _2020_Dont Edit'!D172,RemainingOnBoard_RAW!B:B,0))," ")</f>
        <v>3427.6</v>
      </c>
      <c r="O172" s="25">
        <f>IFERROR(INDEX(RemainingOnBoard_RAW!AK:AK,MATCH('IMO _2020_Dont Edit'!D172,RemainingOnBoard_RAW!B:B,0))," ")</f>
        <v>0</v>
      </c>
      <c r="P172" s="25">
        <f>IFERROR(INDEX(RemainingOnBoard_RAW!AL:AL,MATCH('IMO _2020_Dont Edit'!D172,RemainingOnBoard_RAW!B:B,0))," ")</f>
        <v>0</v>
      </c>
      <c r="Q172" s="25">
        <f>IFERROR(INDEX(RemainingOnBoard_RAW!AM:AM,MATCH('IMO _2020_Dont Edit'!D172,RemainingOnBoard_RAW!B:B,0))," ")</f>
        <v>132.60999999999899</v>
      </c>
      <c r="S172" s="209">
        <v>0.375</v>
      </c>
      <c r="T172" s="209">
        <v>2.5000000000000001E-2</v>
      </c>
      <c r="U172" s="209">
        <v>0.22500000000000001</v>
      </c>
      <c r="V172" s="209">
        <v>0.375</v>
      </c>
      <c r="X172" s="210">
        <f>INDEX('LR2 &amp; Afra'!N:N,MATCH('IMO _2020_Dont Edit'!E172,'LR2 &amp; Afra'!B:B,0))</f>
        <v>5</v>
      </c>
      <c r="Y172" s="210">
        <f>INDEX('LR2 &amp; Afra'!O:O,MATCH('IMO _2020_Dont Edit'!E172,'LR2 &amp; Afra'!B:B,0))</f>
        <v>54.5</v>
      </c>
      <c r="Z172" s="210">
        <f>INDEX('LR2 &amp; Afra'!P:P,MATCH('IMO _2020_Dont Edit'!E172,'LR2 &amp; Afra'!B:B,0))</f>
        <v>33.799999999999997</v>
      </c>
      <c r="AA172" s="210">
        <f>INDEX('LR2 &amp; Afra'!Q:Q,MATCH('IMO _2020_Dont Edit'!E172,'LR2 &amp; Afra'!B:B,0))</f>
        <v>39.5</v>
      </c>
      <c r="AB172" s="210">
        <f t="shared" si="59"/>
        <v>25.655000000000001</v>
      </c>
      <c r="AC172" s="210">
        <f>IFERROR(INDEX('Monthly_Consumption _Trend'!R:R,MATCH('IMO _2020_Dont Edit'!D172,'Monthly_Consumption _Trend'!D:D,0))/30,"")</f>
        <v>13.805</v>
      </c>
      <c r="AD172" s="210">
        <f t="shared" si="62"/>
        <v>13.805</v>
      </c>
      <c r="AF172" s="211">
        <f t="shared" si="60"/>
        <v>0.96275219720185068</v>
      </c>
      <c r="AG172" s="211">
        <f t="shared" si="61"/>
        <v>3.7247802798149321E-2</v>
      </c>
      <c r="AH172" s="211"/>
      <c r="AI172" s="211"/>
      <c r="AJ172" s="210">
        <f t="shared" si="63"/>
        <v>1270.06</v>
      </c>
      <c r="AK172" s="210">
        <f t="shared" si="64"/>
        <v>842.10500000000002</v>
      </c>
      <c r="AL172" s="210">
        <f t="shared" si="65"/>
        <v>427.95499999999998</v>
      </c>
      <c r="AM172" s="210">
        <f t="shared" si="66"/>
        <v>207.07499999999999</v>
      </c>
      <c r="AN172" s="212">
        <v>3</v>
      </c>
      <c r="AO172" s="265" t="s">
        <v>749</v>
      </c>
      <c r="AP172" s="265">
        <v>1</v>
      </c>
      <c r="AQ172" s="265">
        <v>1</v>
      </c>
      <c r="AR172" s="270"/>
      <c r="AT172" s="210">
        <f t="shared" si="67"/>
        <v>427.95499999999998</v>
      </c>
      <c r="AU172" s="210">
        <f t="shared" si="68"/>
        <v>276.10000000000002</v>
      </c>
      <c r="AV172" s="210">
        <f t="shared" si="69"/>
        <v>207.07499999999999</v>
      </c>
      <c r="AW172" s="213" t="s">
        <v>529</v>
      </c>
      <c r="AY172" s="213" t="str">
        <f t="shared" si="45"/>
        <v>Okay</v>
      </c>
      <c r="AZ172" s="213" t="str">
        <f t="shared" si="46"/>
        <v>High Stock</v>
      </c>
      <c r="BA172" s="213" t="str">
        <f t="shared" si="47"/>
        <v>High Stock</v>
      </c>
      <c r="BC172" s="191">
        <f t="shared" si="76"/>
        <v>0</v>
      </c>
      <c r="BD172" s="191">
        <f t="shared" si="77"/>
        <v>123.19999999999999</v>
      </c>
      <c r="BE172" s="191">
        <f t="shared" si="78"/>
        <v>192.22500000000002</v>
      </c>
      <c r="BF172" s="143" t="str">
        <f>IF(ISTEXT('IMO 2020_Operator''s Comment'!BF172),'IMO 2020_Operator''s Comment'!BF172,"")</f>
        <v>1 tank ready</v>
      </c>
      <c r="BH172" s="245">
        <f>IF(ISNUMBER('IMO 2020_Operator''s Comment'!BH172),'IMO 2020_Operator''s Comment'!BH172,"")</f>
        <v>727</v>
      </c>
      <c r="BI172" s="245" t="str">
        <f>IF(ISTEXT('IMO 2020_Operator''s Comment'!BI172),'IMO 2020_Operator''s Comment'!BI172,"")</f>
        <v>No</v>
      </c>
      <c r="BJ172" s="245">
        <f>IF(ISNUMBER('IMO 2020_Operator''s Comment'!BJ172),'IMO 2020_Operator''s Comment'!BJ172,"")</f>
        <v>620</v>
      </c>
      <c r="BK172" s="245" t="str">
        <f>IF(ISTEXT('IMO 2020_Operator''s Comment'!BK172),'IMO 2020_Operator''s Comment'!BK172,"")</f>
        <v>No</v>
      </c>
      <c r="BL172" s="245">
        <f>IF(ISNUMBER('IMO 2020_Operator''s Comment'!BL172),'IMO 2020_Operator''s Comment'!BL172,"")</f>
        <v>620</v>
      </c>
      <c r="BM172" s="245" t="str">
        <f>IF(ISTEXT('IMO 2020_Operator''s Comment'!BM172),'IMO 2020_Operator''s Comment'!BM172,"")</f>
        <v>No</v>
      </c>
      <c r="BN172" s="245" t="str">
        <f>IF(ISNUMBER('IMO 2020_Operator''s Comment'!BN172),'IMO 2020_Operator''s Comment'!BN172,"")</f>
        <v/>
      </c>
      <c r="BO172" s="245" t="str">
        <f>IF(ISTEXT('IMO 2020_Operator''s Comment'!BO172),'IMO 2020_Operator''s Comment'!BO172,"")</f>
        <v/>
      </c>
      <c r="BP172" s="245" t="str">
        <f>IF(ISNUMBER('IMO 2020_Operator''s Comment'!BP172),'IMO 2020_Operator''s Comment'!BP172,"")</f>
        <v/>
      </c>
      <c r="BQ172" s="245" t="str">
        <f>IF(ISTEXT('IMO 2020_Operator''s Comment'!BQ172),'IMO 2020_Operator''s Comment'!BQ172,"")</f>
        <v/>
      </c>
      <c r="BR172" s="289"/>
      <c r="BS172" s="245" t="str">
        <f>IF(ISNUMBER('IMO 2020_Operator''s Comment'!BS172),'IMO 2020_Operator''s Comment'!BS172,"")</f>
        <v/>
      </c>
      <c r="BT172" s="245" t="str">
        <f>IF(ISTEXT('IMO 2020_Operator''s Comment'!BT172),'IMO 2020_Operator''s Comment'!BT172,"")</f>
        <v>No</v>
      </c>
      <c r="BU172" s="245" t="str">
        <f>IF(ISNUMBER('IMO 2020_Operator''s Comment'!BU172),'IMO 2020_Operator''s Comment'!BU172,"")</f>
        <v/>
      </c>
      <c r="BV172" s="245" t="str">
        <f>IF(ISTEXT('IMO 2020_Operator''s Comment'!BV172),'IMO 2020_Operator''s Comment'!BV172,"")</f>
        <v/>
      </c>
      <c r="BX172" s="245" t="str">
        <f>IF(ISNUMBER('IMO 2020_Operator''s Comment'!BX172),'IMO 2020_Operator''s Comment'!BX172,"")</f>
        <v/>
      </c>
      <c r="BY172" s="245" t="str">
        <f>IF(ISTEXT('IMO 2020_Operator''s Comment'!BY172),'IMO 2020_Operator''s Comment'!BY172,"")</f>
        <v>No</v>
      </c>
      <c r="BZ172" s="245" t="str">
        <f>IF(ISNUMBER('IMO 2020_Operator''s Comment'!BZ172),'IMO 2020_Operator''s Comment'!BZ172,"")</f>
        <v/>
      </c>
      <c r="CA172" s="245" t="str">
        <f>IF(ISTEXT('IMO 2020_Operator''s Comment'!CA172),'IMO 2020_Operator''s Comment'!CA172,"")</f>
        <v/>
      </c>
      <c r="CB172" s="245" t="str">
        <f>IF(ISNUMBER('IMO 2020_Operator''s Comment'!CB172),'IMO 2020_Operator''s Comment'!CB172,"")</f>
        <v/>
      </c>
      <c r="CC172" s="245" t="str">
        <f>IF(ISTEXT('IMO 2020_Operator''s Comment'!CC172),'IMO 2020_Operator''s Comment'!CC172,"")</f>
        <v/>
      </c>
    </row>
    <row r="173" spans="1:81" s="208" customFormat="1" ht="15.75" hidden="1" thickBot="1" x14ac:dyDescent="0.3">
      <c r="A173" s="249" t="str">
        <f>INDEX('[4]Handy -MR - LR2 Operators'!$H:$H,MATCH(E173,'[4]Handy -MR - LR2 Operators'!$B:$B,0))</f>
        <v>VPS</v>
      </c>
      <c r="B173" s="249" t="s">
        <v>465</v>
      </c>
      <c r="C173" s="142" t="s">
        <v>398</v>
      </c>
      <c r="D173" s="142">
        <v>9323974</v>
      </c>
      <c r="E173" s="143" t="s">
        <v>219</v>
      </c>
      <c r="F173" s="143"/>
      <c r="G173" s="239"/>
      <c r="H173" s="236">
        <v>43774.625</v>
      </c>
      <c r="I173" s="186">
        <f>IFERROR(INDEX(RemainingOnBoard_RAW!V:V,MATCH('IMO _2020_Dont Edit'!D173,RemainingOnBoard_RAW!B:B,0))," ")</f>
        <v>306.2</v>
      </c>
      <c r="J173" s="25">
        <f>IFERROR(INDEX(RemainingOnBoard_RAW!W:W,MATCH('IMO _2020_Dont Edit'!D173,RemainingOnBoard_RAW!B:B,0)),"")</f>
        <v>0</v>
      </c>
      <c r="K173" s="25">
        <f>IFERROR(INDEX(RemainingOnBoard_RAW!X:X,MATCH('IMO _2020_Dont Edit'!D173,RemainingOnBoard_RAW!B:B,0)),"")</f>
        <v>84</v>
      </c>
      <c r="L173" s="25">
        <f>IFERROR(INDEX(RemainingOnBoard_RAW!Y:Y,MATCH('IMO _2020_Dont Edit'!D173,RemainingOnBoard_RAW!B:B,0)),"")</f>
        <v>307</v>
      </c>
      <c r="M173" s="25"/>
      <c r="N173" s="25">
        <f>IFERROR(INDEX(RemainingOnBoard_RAW!AJ:AJ,MATCH('IMO _2020_Dont Edit'!D173,RemainingOnBoard_RAW!B:B,0))," ")</f>
        <v>8257.3800000000101</v>
      </c>
      <c r="O173" s="25">
        <f>IFERROR(INDEX(RemainingOnBoard_RAW!AK:AK,MATCH('IMO _2020_Dont Edit'!D173,RemainingOnBoard_RAW!B:B,0))," ")</f>
        <v>0</v>
      </c>
      <c r="P173" s="25">
        <f>IFERROR(INDEX(RemainingOnBoard_RAW!AL:AL,MATCH('IMO _2020_Dont Edit'!D173,RemainingOnBoard_RAW!B:B,0))," ")</f>
        <v>108.24999999999901</v>
      </c>
      <c r="Q173" s="25">
        <f>IFERROR(INDEX(RemainingOnBoard_RAW!AM:AM,MATCH('IMO _2020_Dont Edit'!D173,RemainingOnBoard_RAW!B:B,0))," ")</f>
        <v>443.00000000000102</v>
      </c>
      <c r="S173" s="209">
        <v>0.375</v>
      </c>
      <c r="T173" s="209">
        <v>2.5000000000000001E-2</v>
      </c>
      <c r="U173" s="209">
        <v>0.22500000000000001</v>
      </c>
      <c r="V173" s="209">
        <v>0.375</v>
      </c>
      <c r="X173" s="210">
        <f>INDEX('LR2 &amp; Afra'!N:N,MATCH('IMO _2020_Dont Edit'!E173,'LR2 &amp; Afra'!B:B,0))</f>
        <v>5.7</v>
      </c>
      <c r="Y173" s="210">
        <f>INDEX('LR2 &amp; Afra'!O:O,MATCH('IMO _2020_Dont Edit'!E173,'LR2 &amp; Afra'!B:B,0))</f>
        <v>53.6</v>
      </c>
      <c r="Z173" s="210">
        <f>INDEX('LR2 &amp; Afra'!P:P,MATCH('IMO _2020_Dont Edit'!E173,'LR2 &amp; Afra'!B:B,0))</f>
        <v>28.7</v>
      </c>
      <c r="AA173" s="210">
        <f>INDEX('LR2 &amp; Afra'!Q:Q,MATCH('IMO _2020_Dont Edit'!E173,'LR2 &amp; Afra'!B:B,0))</f>
        <v>34.700000000000003</v>
      </c>
      <c r="AB173" s="210">
        <f t="shared" si="59"/>
        <v>22.947499999999998</v>
      </c>
      <c r="AC173" s="210">
        <f>IFERROR(INDEX('Monthly_Consumption _Trend'!R:R,MATCH('IMO _2020_Dont Edit'!D173,'Monthly_Consumption _Trend'!D:D,0))/30,"")</f>
        <v>27.524600000000031</v>
      </c>
      <c r="AD173" s="210">
        <f t="shared" si="62"/>
        <v>22.947499999999998</v>
      </c>
      <c r="AF173" s="211">
        <f t="shared" si="60"/>
        <v>0.93741932627434699</v>
      </c>
      <c r="AG173" s="211">
        <f t="shared" si="61"/>
        <v>6.2580673725653013E-2</v>
      </c>
      <c r="AH173" s="211"/>
      <c r="AI173" s="211"/>
      <c r="AJ173" s="210">
        <f t="shared" si="63"/>
        <v>2111.1699999999996</v>
      </c>
      <c r="AK173" s="210">
        <f t="shared" si="64"/>
        <v>1399.7974999999999</v>
      </c>
      <c r="AL173" s="210">
        <f t="shared" si="65"/>
        <v>711.37249999999995</v>
      </c>
      <c r="AM173" s="210">
        <f t="shared" si="66"/>
        <v>344.21249999999998</v>
      </c>
      <c r="AN173" s="212">
        <v>2</v>
      </c>
      <c r="AO173" s="265" t="s">
        <v>718</v>
      </c>
      <c r="AP173" s="265">
        <v>1</v>
      </c>
      <c r="AQ173" s="265">
        <v>1</v>
      </c>
      <c r="AR173" s="270">
        <v>0.85</v>
      </c>
      <c r="AT173" s="210">
        <f t="shared" si="67"/>
        <v>711.37249999999995</v>
      </c>
      <c r="AU173" s="210">
        <f t="shared" si="68"/>
        <v>458.94999999999993</v>
      </c>
      <c r="AV173" s="210">
        <f t="shared" si="69"/>
        <v>344.21249999999998</v>
      </c>
      <c r="AW173" s="213" t="s">
        <v>529</v>
      </c>
      <c r="AY173" s="213" t="str">
        <f t="shared" si="45"/>
        <v>Okay</v>
      </c>
      <c r="AZ173" s="213" t="str">
        <f t="shared" si="46"/>
        <v>Okay</v>
      </c>
      <c r="BA173" s="213" t="str">
        <f t="shared" si="47"/>
        <v>High Stock</v>
      </c>
      <c r="BC173" s="191">
        <f t="shared" si="76"/>
        <v>0</v>
      </c>
      <c r="BD173" s="191">
        <f t="shared" si="77"/>
        <v>0</v>
      </c>
      <c r="BE173" s="191">
        <f t="shared" si="78"/>
        <v>45.987500000000011</v>
      </c>
      <c r="BF173" s="143" t="str">
        <f>IF(ISTEXT('IMO 2020_Operator''s Comment'!BF173),'IMO 2020_Operator''s Comment'!BF173,"")</f>
        <v>No  tank ready as we have onyly 2 tanks and depending on the next voyage will stem HSFO and get the tanks cleaned by Nov 2nd week</v>
      </c>
      <c r="BH173" s="245">
        <f>IF(ISNUMBER('IMO 2020_Operator''s Comment'!BH173),'IMO 2020_Operator''s Comment'!BH173,"")</f>
        <v>1262</v>
      </c>
      <c r="BI173" s="245" t="str">
        <f>IF(ISTEXT('IMO 2020_Operator''s Comment'!BI173),'IMO 2020_Operator''s Comment'!BI173,"")</f>
        <v>No</v>
      </c>
      <c r="BJ173" s="245">
        <f>IF(ISNUMBER('IMO 2020_Operator''s Comment'!BJ173),'IMO 2020_Operator''s Comment'!BJ173,"")</f>
        <v>781</v>
      </c>
      <c r="BK173" s="245" t="str">
        <f>IF(ISTEXT('IMO 2020_Operator''s Comment'!BK173),'IMO 2020_Operator''s Comment'!BK173,"")</f>
        <v>No</v>
      </c>
      <c r="BL173" s="245" t="str">
        <f>IF(ISNUMBER('IMO 2020_Operator''s Comment'!BL173),'IMO 2020_Operator''s Comment'!BL173,"")</f>
        <v/>
      </c>
      <c r="BM173" s="245" t="str">
        <f>IF(ISTEXT('IMO 2020_Operator''s Comment'!BM173),'IMO 2020_Operator''s Comment'!BM173,"")</f>
        <v/>
      </c>
      <c r="BN173" s="245" t="str">
        <f>IF(ISNUMBER('IMO 2020_Operator''s Comment'!BN173),'IMO 2020_Operator''s Comment'!BN173,"")</f>
        <v/>
      </c>
      <c r="BO173" s="245" t="str">
        <f>IF(ISTEXT('IMO 2020_Operator''s Comment'!BO173),'IMO 2020_Operator''s Comment'!BO173,"")</f>
        <v/>
      </c>
      <c r="BP173" s="245" t="str">
        <f>IF(ISNUMBER('IMO 2020_Operator''s Comment'!BP173),'IMO 2020_Operator''s Comment'!BP173,"")</f>
        <v/>
      </c>
      <c r="BQ173" s="245" t="str">
        <f>IF(ISTEXT('IMO 2020_Operator''s Comment'!BQ173),'IMO 2020_Operator''s Comment'!BQ173,"")</f>
        <v/>
      </c>
      <c r="BR173" s="289"/>
      <c r="BS173" s="245">
        <f>IF(ISNUMBER('IMO 2020_Operator''s Comment'!BS173),'IMO 2020_Operator''s Comment'!BS173,"")</f>
        <v>91.7</v>
      </c>
      <c r="BT173" s="245" t="str">
        <f>IF(ISTEXT('IMO 2020_Operator''s Comment'!BT173),'IMO 2020_Operator''s Comment'!BT173,"")</f>
        <v>No</v>
      </c>
      <c r="BU173" s="245" t="str">
        <f>IF(ISNUMBER('IMO 2020_Operator''s Comment'!BU173),'IMO 2020_Operator''s Comment'!BU173,"")</f>
        <v/>
      </c>
      <c r="BV173" s="245" t="str">
        <f>IF(ISTEXT('IMO 2020_Operator''s Comment'!BV173),'IMO 2020_Operator''s Comment'!BV173,"")</f>
        <v/>
      </c>
      <c r="BX173" s="245" t="str">
        <f>IF(ISNUMBER('IMO 2020_Operator''s Comment'!BX173),'IMO 2020_Operator''s Comment'!BX173,"")</f>
        <v/>
      </c>
      <c r="BY173" s="245" t="str">
        <f>IF(ISTEXT('IMO 2020_Operator''s Comment'!BY173),'IMO 2020_Operator''s Comment'!BY173,"")</f>
        <v>No</v>
      </c>
      <c r="BZ173" s="245" t="str">
        <f>IF(ISNUMBER('IMO 2020_Operator''s Comment'!BZ173),'IMO 2020_Operator''s Comment'!BZ173,"")</f>
        <v/>
      </c>
      <c r="CA173" s="245" t="str">
        <f>IF(ISTEXT('IMO 2020_Operator''s Comment'!CA173),'IMO 2020_Operator''s Comment'!CA173,"")</f>
        <v/>
      </c>
      <c r="CB173" s="245" t="str">
        <f>IF(ISNUMBER('IMO 2020_Operator''s Comment'!CB173),'IMO 2020_Operator''s Comment'!CB173,"")</f>
        <v/>
      </c>
      <c r="CC173" s="245" t="str">
        <f>IF(ISTEXT('IMO 2020_Operator''s Comment'!CC173),'IMO 2020_Operator''s Comment'!CC173,"")</f>
        <v/>
      </c>
    </row>
    <row r="174" spans="1:81" s="208" customFormat="1" ht="27" hidden="1" thickBot="1" x14ac:dyDescent="0.3">
      <c r="A174" s="249" t="str">
        <f>INDEX('[4]Handy -MR - LR2 Operators'!$H:$H,MATCH(E174,'[4]Handy -MR - LR2 Operators'!$B:$B,0))</f>
        <v>SBH</v>
      </c>
      <c r="B174" s="249" t="s">
        <v>465</v>
      </c>
      <c r="C174" s="142" t="s">
        <v>382</v>
      </c>
      <c r="D174" s="142">
        <v>9306639</v>
      </c>
      <c r="E174" s="143" t="s">
        <v>474</v>
      </c>
      <c r="F174" s="143"/>
      <c r="G174" s="239"/>
      <c r="H174" s="236">
        <v>43781.208333333336</v>
      </c>
      <c r="I174" s="186">
        <f>IFERROR(INDEX(RemainingOnBoard_RAW!V:V,MATCH('IMO _2020_Dont Edit'!D174,RemainingOnBoard_RAW!B:B,0))," ")</f>
        <v>635.9</v>
      </c>
      <c r="J174" s="25">
        <f>IFERROR(INDEX(RemainingOnBoard_RAW!W:W,MATCH('IMO _2020_Dont Edit'!D174,RemainingOnBoard_RAW!B:B,0)),"")</f>
        <v>0</v>
      </c>
      <c r="K174" s="25">
        <f>IFERROR(INDEX(RemainingOnBoard_RAW!X:X,MATCH('IMO _2020_Dont Edit'!D174,RemainingOnBoard_RAW!B:B,0)),"")</f>
        <v>0</v>
      </c>
      <c r="L174" s="25">
        <f>IFERROR(INDEX(RemainingOnBoard_RAW!Y:Y,MATCH('IMO _2020_Dont Edit'!D174,RemainingOnBoard_RAW!B:B,0)),"")</f>
        <v>268.2</v>
      </c>
      <c r="M174" s="25"/>
      <c r="N174" s="25">
        <f>IFERROR(INDEX(RemainingOnBoard_RAW!AJ:AJ,MATCH('IMO _2020_Dont Edit'!D174,RemainingOnBoard_RAW!B:B,0))," ")</f>
        <v>6318.0550000000003</v>
      </c>
      <c r="O174" s="25">
        <f>IFERROR(INDEX(RemainingOnBoard_RAW!AK:AK,MATCH('IMO _2020_Dont Edit'!D174,RemainingOnBoard_RAW!B:B,0))," ")</f>
        <v>0</v>
      </c>
      <c r="P174" s="25">
        <f>IFERROR(INDEX(RemainingOnBoard_RAW!AL:AL,MATCH('IMO _2020_Dont Edit'!D174,RemainingOnBoard_RAW!B:B,0))," ")</f>
        <v>0</v>
      </c>
      <c r="Q174" s="25">
        <f>IFERROR(INDEX(RemainingOnBoard_RAW!AM:AM,MATCH('IMO _2020_Dont Edit'!D174,RemainingOnBoard_RAW!B:B,0))," ")</f>
        <v>979.25</v>
      </c>
      <c r="S174" s="209">
        <v>0.375</v>
      </c>
      <c r="T174" s="209">
        <v>2.5000000000000001E-2</v>
      </c>
      <c r="U174" s="209">
        <v>0.22500000000000001</v>
      </c>
      <c r="V174" s="209">
        <v>0.375</v>
      </c>
      <c r="X174" s="210">
        <f>INDEX('LR2 &amp; Afra'!N:N,MATCH('IMO _2020_Dont Edit'!E174,'LR2 &amp; Afra'!B:B,0))</f>
        <v>5.5</v>
      </c>
      <c r="Y174" s="210">
        <f>INDEX('LR2 &amp; Afra'!O:O,MATCH('IMO _2020_Dont Edit'!E174,'LR2 &amp; Afra'!B:B,0))</f>
        <v>54.2</v>
      </c>
      <c r="Z174" s="210">
        <f>INDEX('LR2 &amp; Afra'!P:P,MATCH('IMO _2020_Dont Edit'!E174,'LR2 &amp; Afra'!B:B,0))</f>
        <v>34.700000000000003</v>
      </c>
      <c r="AA174" s="210">
        <f>INDEX('LR2 &amp; Afra'!Q:Q,MATCH('IMO _2020_Dont Edit'!E174,'LR2 &amp; Afra'!B:B,0))</f>
        <v>40.4</v>
      </c>
      <c r="AB174" s="210">
        <f t="shared" si="59"/>
        <v>26.375</v>
      </c>
      <c r="AC174" s="210">
        <f>IFERROR(INDEX('Monthly_Consumption _Trend'!R:R,MATCH('IMO _2020_Dont Edit'!D174,'Monthly_Consumption _Trend'!D:D,0))/30,"")</f>
        <v>19.617183333333333</v>
      </c>
      <c r="AD174" s="210">
        <f t="shared" si="62"/>
        <v>19.617183333333333</v>
      </c>
      <c r="AF174" s="211">
        <f t="shared" si="60"/>
        <v>0.86580662313004597</v>
      </c>
      <c r="AG174" s="211">
        <f t="shared" si="61"/>
        <v>0.13419337686995403</v>
      </c>
      <c r="AH174" s="211" t="s">
        <v>766</v>
      </c>
      <c r="AI174" s="211"/>
      <c r="AJ174" s="210">
        <f t="shared" si="63"/>
        <v>1804.7808666666667</v>
      </c>
      <c r="AK174" s="210">
        <f t="shared" si="64"/>
        <v>1196.6481833333332</v>
      </c>
      <c r="AL174" s="210">
        <f t="shared" si="65"/>
        <v>608.13268333333338</v>
      </c>
      <c r="AM174" s="210">
        <f t="shared" si="66"/>
        <v>294.25774999999999</v>
      </c>
      <c r="AN174" s="212">
        <v>5</v>
      </c>
      <c r="AO174" s="265" t="str">
        <f>INDEX([1]LR2!$D:$D,MATCH(E174,[1]LR2!$B:$B,0))</f>
        <v>5 pcs. 672,2/ 681,2/ 456,6/ 592,2/ 640,2</v>
      </c>
      <c r="AP174" s="265" t="str">
        <f>INDEX([1]LR2!$E:$E,MATCH(E174,[1]LR2!$B:$B,0))</f>
        <v>1 pc. 91,7</v>
      </c>
      <c r="AQ174" s="265" t="str">
        <f>INDEX([1]LR2!$F:$F,MATCH(E174,[1]LR2!$B:$B,0))</f>
        <v>1 pc. 91,7</v>
      </c>
      <c r="AR174" s="270">
        <f>INDEX([1]LR2!$J:$J,MATCH(E174,[1]LR2!$B:$B,0))</f>
        <v>0.95</v>
      </c>
      <c r="AT174" s="210">
        <f t="shared" si="67"/>
        <v>608.13268333333338</v>
      </c>
      <c r="AU174" s="210">
        <f t="shared" si="68"/>
        <v>392.34366666666665</v>
      </c>
      <c r="AV174" s="210">
        <f t="shared" si="69"/>
        <v>294.25774999999999</v>
      </c>
      <c r="AW174" s="213" t="s">
        <v>529</v>
      </c>
      <c r="AY174" s="213" t="str">
        <f t="shared" si="45"/>
        <v>High Stock</v>
      </c>
      <c r="AZ174" s="213" t="str">
        <f t="shared" si="46"/>
        <v>High Stock</v>
      </c>
      <c r="BA174" s="213" t="str">
        <f t="shared" si="47"/>
        <v>High Stock</v>
      </c>
      <c r="BC174" s="191">
        <f t="shared" si="76"/>
        <v>27.767316666666602</v>
      </c>
      <c r="BD174" s="191">
        <f t="shared" si="77"/>
        <v>243.55633333333333</v>
      </c>
      <c r="BE174" s="191">
        <f t="shared" si="78"/>
        <v>341.64224999999999</v>
      </c>
      <c r="BF174" s="143" t="str">
        <f>IF(ISTEXT('IMO 2020_Operator''s Comment'!BF174),'IMO 2020_Operator''s Comment'!BF174,"")</f>
        <v>2 tanks ready</v>
      </c>
      <c r="BH174" s="245">
        <f>IF(ISNUMBER('IMO 2020_Operator''s Comment'!BH174),'IMO 2020_Operator''s Comment'!BH174,"")</f>
        <v>672.2</v>
      </c>
      <c r="BI174" s="245" t="str">
        <f>IF(ISTEXT('IMO 2020_Operator''s Comment'!BI174),'IMO 2020_Operator''s Comment'!BI174,"")</f>
        <v>Yes</v>
      </c>
      <c r="BJ174" s="245">
        <f>IF(ISNUMBER('IMO 2020_Operator''s Comment'!BJ174),'IMO 2020_Operator''s Comment'!BJ174,"")</f>
        <v>681.2</v>
      </c>
      <c r="BK174" s="245" t="str">
        <f>IF(ISTEXT('IMO 2020_Operator''s Comment'!BK174),'IMO 2020_Operator''s Comment'!BK174,"")</f>
        <v>Yes</v>
      </c>
      <c r="BL174" s="245">
        <f>IF(ISNUMBER('IMO 2020_Operator''s Comment'!BL174),'IMO 2020_Operator''s Comment'!BL174,"")</f>
        <v>456.6</v>
      </c>
      <c r="BM174" s="245" t="str">
        <f>IF(ISTEXT('IMO 2020_Operator''s Comment'!BM174),'IMO 2020_Operator''s Comment'!BM174,"")</f>
        <v>No</v>
      </c>
      <c r="BN174" s="245">
        <f>IF(ISNUMBER('IMO 2020_Operator''s Comment'!BN174),'IMO 2020_Operator''s Comment'!BN174,"")</f>
        <v>592.20000000000005</v>
      </c>
      <c r="BO174" s="245" t="str">
        <f>IF(ISTEXT('IMO 2020_Operator''s Comment'!BO174),'IMO 2020_Operator''s Comment'!BO174,"")</f>
        <v>No</v>
      </c>
      <c r="BP174" s="245">
        <f>IF(ISNUMBER('IMO 2020_Operator''s Comment'!BP174),'IMO 2020_Operator''s Comment'!BP174,"")</f>
        <v>640.20000000000005</v>
      </c>
      <c r="BQ174" s="245" t="str">
        <f>IF(ISTEXT('IMO 2020_Operator''s Comment'!BQ174),'IMO 2020_Operator''s Comment'!BQ174,"")</f>
        <v>Yes</v>
      </c>
      <c r="BR174" s="289"/>
      <c r="BS174" s="245">
        <f>IF(ISNUMBER('IMO 2020_Operator''s Comment'!BS174),'IMO 2020_Operator''s Comment'!BS174,"")</f>
        <v>91.7</v>
      </c>
      <c r="BT174" s="245" t="str">
        <f>IF(ISTEXT('IMO 2020_Operator''s Comment'!BT174),'IMO 2020_Operator''s Comment'!BT174,"")</f>
        <v>No</v>
      </c>
      <c r="BU174" s="245" t="str">
        <f>IF(ISNUMBER('IMO 2020_Operator''s Comment'!BU174),'IMO 2020_Operator''s Comment'!BU174,"")</f>
        <v/>
      </c>
      <c r="BV174" s="245" t="str">
        <f>IF(ISTEXT('IMO 2020_Operator''s Comment'!BV174),'IMO 2020_Operator''s Comment'!BV174,"")</f>
        <v/>
      </c>
      <c r="BX174" s="245">
        <f>IF(ISNUMBER('IMO 2020_Operator''s Comment'!BX174),'IMO 2020_Operator''s Comment'!BX174,"")</f>
        <v>91.7</v>
      </c>
      <c r="BY174" s="245" t="str">
        <f>IF(ISTEXT('IMO 2020_Operator''s Comment'!BY174),'IMO 2020_Operator''s Comment'!BY174,"")</f>
        <v>No</v>
      </c>
      <c r="BZ174" s="245" t="str">
        <f>IF(ISNUMBER('IMO 2020_Operator''s Comment'!BZ174),'IMO 2020_Operator''s Comment'!BZ174,"")</f>
        <v/>
      </c>
      <c r="CA174" s="245" t="str">
        <f>IF(ISTEXT('IMO 2020_Operator''s Comment'!CA174),'IMO 2020_Operator''s Comment'!CA174,"")</f>
        <v/>
      </c>
      <c r="CB174" s="245" t="str">
        <f>IF(ISNUMBER('IMO 2020_Operator''s Comment'!CB174),'IMO 2020_Operator''s Comment'!CB174,"")</f>
        <v/>
      </c>
      <c r="CC174" s="245" t="str">
        <f>IF(ISTEXT('IMO 2020_Operator''s Comment'!CC174),'IMO 2020_Operator''s Comment'!CC174,"")</f>
        <v/>
      </c>
    </row>
    <row r="175" spans="1:81" s="208" customFormat="1" ht="27" hidden="1" thickBot="1" x14ac:dyDescent="0.3">
      <c r="A175" s="249" t="str">
        <f>INDEX('[4]Handy -MR - LR2 Operators'!$H:$H,MATCH(E175,'[4]Handy -MR - LR2 Operators'!$B:$B,0))</f>
        <v>VMP</v>
      </c>
      <c r="B175" s="249" t="s">
        <v>465</v>
      </c>
      <c r="C175" s="142" t="s">
        <v>382</v>
      </c>
      <c r="D175" s="142">
        <v>9319686</v>
      </c>
      <c r="E175" s="143" t="s">
        <v>470</v>
      </c>
      <c r="F175" s="143"/>
      <c r="G175" s="239"/>
      <c r="H175" s="236">
        <v>43774.5</v>
      </c>
      <c r="I175" s="186">
        <f>IFERROR(INDEX(RemainingOnBoard_RAW!V:V,MATCH('IMO _2020_Dont Edit'!D175,RemainingOnBoard_RAW!B:B,0))," ")</f>
        <v>651.01</v>
      </c>
      <c r="J175" s="25">
        <f>IFERROR(INDEX(RemainingOnBoard_RAW!W:W,MATCH('IMO _2020_Dont Edit'!D175,RemainingOnBoard_RAW!B:B,0)),"")</f>
        <v>0</v>
      </c>
      <c r="K175" s="25">
        <f>IFERROR(INDEX(RemainingOnBoard_RAW!X:X,MATCH('IMO _2020_Dont Edit'!D175,RemainingOnBoard_RAW!B:B,0)),"")</f>
        <v>0</v>
      </c>
      <c r="L175" s="25">
        <f>IFERROR(INDEX(RemainingOnBoard_RAW!Y:Y,MATCH('IMO _2020_Dont Edit'!D175,RemainingOnBoard_RAW!B:B,0)),"")</f>
        <v>231</v>
      </c>
      <c r="M175" s="25"/>
      <c r="N175" s="25">
        <f>IFERROR(INDEX(RemainingOnBoard_RAW!AJ:AJ,MATCH('IMO _2020_Dont Edit'!D175,RemainingOnBoard_RAW!B:B,0))," ")</f>
        <v>7186.2</v>
      </c>
      <c r="O175" s="25">
        <f>IFERROR(INDEX(RemainingOnBoard_RAW!AK:AK,MATCH('IMO _2020_Dont Edit'!D175,RemainingOnBoard_RAW!B:B,0))," ")</f>
        <v>0</v>
      </c>
      <c r="P175" s="25">
        <f>IFERROR(INDEX(RemainingOnBoard_RAW!AL:AL,MATCH('IMO _2020_Dont Edit'!D175,RemainingOnBoard_RAW!B:B,0))," ")</f>
        <v>0</v>
      </c>
      <c r="Q175" s="25">
        <f>IFERROR(INDEX(RemainingOnBoard_RAW!AM:AM,MATCH('IMO _2020_Dont Edit'!D175,RemainingOnBoard_RAW!B:B,0))," ")</f>
        <v>3.8</v>
      </c>
      <c r="S175" s="209">
        <v>0.375</v>
      </c>
      <c r="T175" s="209">
        <v>2.5000000000000001E-2</v>
      </c>
      <c r="U175" s="209">
        <v>0.22500000000000001</v>
      </c>
      <c r="V175" s="209">
        <v>0.375</v>
      </c>
      <c r="X175" s="210">
        <f>INDEX('LR2 &amp; Afra'!N:N,MATCH('IMO _2020_Dont Edit'!E175,'LR2 &amp; Afra'!B:B,0))</f>
        <v>5.4</v>
      </c>
      <c r="Y175" s="210">
        <f>INDEX('LR2 &amp; Afra'!O:O,MATCH('IMO _2020_Dont Edit'!E175,'LR2 &amp; Afra'!B:B,0))</f>
        <v>54.3</v>
      </c>
      <c r="Z175" s="210">
        <f>INDEX('LR2 &amp; Afra'!P:P,MATCH('IMO _2020_Dont Edit'!E175,'LR2 &amp; Afra'!B:B,0))</f>
        <v>32</v>
      </c>
      <c r="AA175" s="210">
        <f>INDEX('LR2 &amp; Afra'!Q:Q,MATCH('IMO _2020_Dont Edit'!E175,'LR2 &amp; Afra'!B:B,0))</f>
        <v>36.6</v>
      </c>
      <c r="AB175" s="210">
        <f t="shared" si="59"/>
        <v>24.307500000000001</v>
      </c>
      <c r="AC175" s="210">
        <f>IFERROR(INDEX('Monthly_Consumption _Trend'!R:R,MATCH('IMO _2020_Dont Edit'!D175,'Monthly_Consumption _Trend'!D:D,0))/30,"")</f>
        <v>23.846599999999999</v>
      </c>
      <c r="AD175" s="210">
        <f t="shared" si="62"/>
        <v>23.846599999999999</v>
      </c>
      <c r="AF175" s="211">
        <f t="shared" si="60"/>
        <v>0.999471488178025</v>
      </c>
      <c r="AG175" s="211">
        <f t="shared" si="61"/>
        <v>5.2851182197499735E-4</v>
      </c>
      <c r="AH175" s="211"/>
      <c r="AI175" s="211"/>
      <c r="AJ175" s="210">
        <f t="shared" si="63"/>
        <v>2193.8871999999997</v>
      </c>
      <c r="AK175" s="210">
        <f t="shared" si="64"/>
        <v>1454.6425999999999</v>
      </c>
      <c r="AL175" s="210">
        <f t="shared" si="65"/>
        <v>739.24459999999999</v>
      </c>
      <c r="AM175" s="210">
        <f t="shared" si="66"/>
        <v>357.69899999999996</v>
      </c>
      <c r="AN175" s="212">
        <v>5</v>
      </c>
      <c r="AO175" s="265" t="str">
        <f>INDEX([1]LR2!$D:$D,MATCH(E175,[1]LR2!$B:$B,0))</f>
        <v>5 pcs. 706,1/ 642,9/ 456,4/ 641,6/ 592,3</v>
      </c>
      <c r="AP175" s="265" t="str">
        <f>INDEX([1]LR2!$E:$E,MATCH(E175,[1]LR2!$B:$B,0))</f>
        <v>1 pc. 91,7</v>
      </c>
      <c r="AQ175" s="265" t="str">
        <f>INDEX([1]LR2!$F:$F,MATCH(E175,[1]LR2!$B:$B,0))</f>
        <v>1 pc. 91,7</v>
      </c>
      <c r="AR175" s="270">
        <f>INDEX([1]LR2!$J:$J,MATCH(E175,[1]LR2!$B:$B,0))</f>
        <v>0.95</v>
      </c>
      <c r="AT175" s="210">
        <f t="shared" si="67"/>
        <v>739.24459999999999</v>
      </c>
      <c r="AU175" s="210">
        <f t="shared" si="68"/>
        <v>476.93199999999996</v>
      </c>
      <c r="AV175" s="210">
        <f t="shared" si="69"/>
        <v>357.69899999999996</v>
      </c>
      <c r="AW175" s="213" t="s">
        <v>529</v>
      </c>
      <c r="AY175" s="213" t="str">
        <f t="shared" si="45"/>
        <v>Okay</v>
      </c>
      <c r="AZ175" s="213" t="str">
        <f t="shared" si="46"/>
        <v>High Stock</v>
      </c>
      <c r="BA175" s="213" t="str">
        <f t="shared" si="47"/>
        <v>High Stock</v>
      </c>
      <c r="BC175" s="191">
        <f t="shared" si="76"/>
        <v>0</v>
      </c>
      <c r="BD175" s="191">
        <f t="shared" si="77"/>
        <v>174.07800000000003</v>
      </c>
      <c r="BE175" s="191">
        <f t="shared" si="78"/>
        <v>293.31100000000004</v>
      </c>
      <c r="BF175" s="143" t="s">
        <v>980</v>
      </c>
      <c r="BH175" s="245">
        <f>IF(ISNUMBER('IMO 2020_Operator''s Comment'!BH175),'IMO 2020_Operator''s Comment'!BH175,"")</f>
        <v>706.1</v>
      </c>
      <c r="BI175" s="245" t="str">
        <f>IF(ISTEXT('IMO 2020_Operator''s Comment'!BI175),'IMO 2020_Operator''s Comment'!BI175,"")</f>
        <v>No</v>
      </c>
      <c r="BJ175" s="245">
        <f>IF(ISNUMBER('IMO 2020_Operator''s Comment'!BJ175),'IMO 2020_Operator''s Comment'!BJ175,"")</f>
        <v>642.9</v>
      </c>
      <c r="BK175" s="245" t="str">
        <f>IF(ISTEXT('IMO 2020_Operator''s Comment'!BK175),'IMO 2020_Operator''s Comment'!BK175,"")</f>
        <v>No</v>
      </c>
      <c r="BL175" s="245">
        <f>IF(ISNUMBER('IMO 2020_Operator''s Comment'!BL175),'IMO 2020_Operator''s Comment'!BL175,"")</f>
        <v>456.4</v>
      </c>
      <c r="BM175" s="245" t="str">
        <f>IF(ISTEXT('IMO 2020_Operator''s Comment'!BM175),'IMO 2020_Operator''s Comment'!BM175,"")</f>
        <v>No</v>
      </c>
      <c r="BN175" s="245">
        <f>IF(ISNUMBER('IMO 2020_Operator''s Comment'!BN175),'IMO 2020_Operator''s Comment'!BN175,"")</f>
        <v>641.6</v>
      </c>
      <c r="BO175" s="245" t="str">
        <f>IF(ISTEXT('IMO 2020_Operator''s Comment'!BO175),'IMO 2020_Operator''s Comment'!BO175,"")</f>
        <v>No</v>
      </c>
      <c r="BP175" s="245">
        <f>IF(ISNUMBER('IMO 2020_Operator''s Comment'!BP175),'IMO 2020_Operator''s Comment'!BP175,"")</f>
        <v>592.29999999999995</v>
      </c>
      <c r="BQ175" s="245" t="str">
        <f>IF(ISTEXT('IMO 2020_Operator''s Comment'!BQ175),'IMO 2020_Operator''s Comment'!BQ175,"")</f>
        <v>No</v>
      </c>
      <c r="BR175" s="289"/>
      <c r="BS175" s="245">
        <f>IF(ISNUMBER('IMO 2020_Operator''s Comment'!BS175),'IMO 2020_Operator''s Comment'!BS175,"")</f>
        <v>91.7</v>
      </c>
      <c r="BT175" s="245" t="str">
        <f>IF(ISTEXT('IMO 2020_Operator''s Comment'!BT175),'IMO 2020_Operator''s Comment'!BT175,"")</f>
        <v>No</v>
      </c>
      <c r="BU175" s="245" t="str">
        <f>IF(ISNUMBER('IMO 2020_Operator''s Comment'!BU175),'IMO 2020_Operator''s Comment'!BU175,"")</f>
        <v/>
      </c>
      <c r="BV175" s="245" t="str">
        <f>IF(ISTEXT('IMO 2020_Operator''s Comment'!BV175),'IMO 2020_Operator''s Comment'!BV175,"")</f>
        <v/>
      </c>
      <c r="BX175" s="245">
        <f>IF(ISNUMBER('IMO 2020_Operator''s Comment'!BX175),'IMO 2020_Operator''s Comment'!BX175,"")</f>
        <v>91.8</v>
      </c>
      <c r="BY175" s="245" t="str">
        <f>IF(ISTEXT('IMO 2020_Operator''s Comment'!BY175),'IMO 2020_Operator''s Comment'!BY175,"")</f>
        <v>No</v>
      </c>
      <c r="BZ175" s="245" t="str">
        <f>IF(ISNUMBER('IMO 2020_Operator''s Comment'!BZ175),'IMO 2020_Operator''s Comment'!BZ175,"")</f>
        <v/>
      </c>
      <c r="CA175" s="245" t="str">
        <f>IF(ISTEXT('IMO 2020_Operator''s Comment'!CA175),'IMO 2020_Operator''s Comment'!CA175,"")</f>
        <v/>
      </c>
      <c r="CB175" s="245" t="str">
        <f>IF(ISNUMBER('IMO 2020_Operator''s Comment'!CB175),'IMO 2020_Operator''s Comment'!CB175,"")</f>
        <v/>
      </c>
      <c r="CC175" s="245" t="str">
        <f>IF(ISTEXT('IMO 2020_Operator''s Comment'!CC175),'IMO 2020_Operator''s Comment'!CC175,"")</f>
        <v/>
      </c>
    </row>
    <row r="176" spans="1:81" s="208" customFormat="1" ht="27" hidden="1" thickBot="1" x14ac:dyDescent="0.3">
      <c r="A176" s="249" t="str">
        <f>INDEX('[4]Handy -MR - LR2 Operators'!$H:$H,MATCH(E176,'[4]Handy -MR - LR2 Operators'!$B:$B,0))</f>
        <v>VMP</v>
      </c>
      <c r="B176" s="249" t="s">
        <v>465</v>
      </c>
      <c r="C176" s="142" t="s">
        <v>382</v>
      </c>
      <c r="D176" s="142">
        <v>9319703</v>
      </c>
      <c r="E176" s="143" t="s">
        <v>809</v>
      </c>
      <c r="F176" s="143" t="s">
        <v>723</v>
      </c>
      <c r="G176" s="239"/>
      <c r="H176" s="236">
        <v>43769.166666666664</v>
      </c>
      <c r="I176" s="186">
        <f>IFERROR(INDEX(RemainingOnBoard_RAW!V:V,MATCH('IMO _2020_Dont Edit'!D176,RemainingOnBoard_RAW!B:B,0))," ")</f>
        <v>760.9</v>
      </c>
      <c r="J176" s="186">
        <f>IFERROR(INDEX(RemainingOnBoard_RAW!W:W,MATCH('IMO _2020_Dont Edit'!D176,RemainingOnBoard_RAW!B:B,0)),"")</f>
        <v>0</v>
      </c>
      <c r="K176" s="186">
        <f>IFERROR(INDEX(RemainingOnBoard_RAW!X:X,MATCH('IMO _2020_Dont Edit'!D176,RemainingOnBoard_RAW!B:B,0)),"")</f>
        <v>0</v>
      </c>
      <c r="L176" s="186">
        <f>IFERROR(INDEX(RemainingOnBoard_RAW!Y:Y,MATCH('IMO _2020_Dont Edit'!D176,RemainingOnBoard_RAW!B:B,0)),"")</f>
        <v>228.3</v>
      </c>
      <c r="M176" s="25"/>
      <c r="N176" s="25">
        <f>IFERROR(INDEX(RemainingOnBoard_RAW!AJ:AJ,MATCH('IMO _2020_Dont Edit'!D176,RemainingOnBoard_RAW!B:B,0))," ")</f>
        <v>6274.28</v>
      </c>
      <c r="O176" s="25">
        <f>IFERROR(INDEX(RemainingOnBoard_RAW!AK:AK,MATCH('IMO _2020_Dont Edit'!D176,RemainingOnBoard_RAW!B:B,0))," ")</f>
        <v>0</v>
      </c>
      <c r="P176" s="25">
        <f>IFERROR(INDEX(RemainingOnBoard_RAW!AL:AL,MATCH('IMO _2020_Dont Edit'!D176,RemainingOnBoard_RAW!B:B,0))," ")</f>
        <v>0</v>
      </c>
      <c r="Q176" s="25">
        <f>IFERROR(INDEX(RemainingOnBoard_RAW!AM:AM,MATCH('IMO _2020_Dont Edit'!D176,RemainingOnBoard_RAW!B:B,0))," ")</f>
        <v>376.5</v>
      </c>
      <c r="S176" s="209">
        <v>0.375</v>
      </c>
      <c r="T176" s="209">
        <v>2.5000000000000001E-2</v>
      </c>
      <c r="U176" s="209">
        <v>0.22500000000000001</v>
      </c>
      <c r="V176" s="209">
        <v>0.375</v>
      </c>
      <c r="X176" s="210">
        <f>INDEX('LR2 &amp; Afra'!N:N,MATCH('IMO _2020_Dont Edit'!E176,'LR2 &amp; Afra'!B:B,0))</f>
        <v>6.5</v>
      </c>
      <c r="Y176" s="210">
        <f>INDEX('LR2 &amp; Afra'!O:O,MATCH('IMO _2020_Dont Edit'!E176,'LR2 &amp; Afra'!B:B,0))</f>
        <v>55.3</v>
      </c>
      <c r="Z176" s="210">
        <f>INDEX('LR2 &amp; Afra'!P:P,MATCH('IMO _2020_Dont Edit'!E176,'LR2 &amp; Afra'!B:B,0))</f>
        <v>32.299999999999997</v>
      </c>
      <c r="AA176" s="210">
        <f>INDEX('LR2 &amp; Afra'!Q:Q,MATCH('IMO _2020_Dont Edit'!E176,'LR2 &amp; Afra'!B:B,0))</f>
        <v>37.1</v>
      </c>
      <c r="AB176" s="210">
        <f>IFERROR(SUMPRODUCT(S176:V176,X176:AA176),"")</f>
        <v>25</v>
      </c>
      <c r="AC176" s="210">
        <f>IFERROR(INDEX('Monthly_Consumption _Trend'!R:R,MATCH('IMO _2020_Dont Edit'!D176,'Monthly_Consumption _Trend'!D:D,0))/30,"")</f>
        <v>20.914266666666666</v>
      </c>
      <c r="AD176" s="210">
        <f t="shared" ref="AD176" si="94">IFERROR(MIN(AB176,AC176),AB176)</f>
        <v>20.914266666666666</v>
      </c>
      <c r="AF176" s="211">
        <f>IFERROR(N176/SUM(N176:Q176), "")</f>
        <v>0.94339009860497569</v>
      </c>
      <c r="AG176" s="211">
        <f>IFERROR(1-AF176,"")</f>
        <v>5.6609901395024309E-2</v>
      </c>
      <c r="AH176" s="211" t="s">
        <v>770</v>
      </c>
      <c r="AI176" s="211"/>
      <c r="AJ176" s="210">
        <f>IFERROR($AD176*92,"")</f>
        <v>1924.1125333333332</v>
      </c>
      <c r="AK176" s="210">
        <f>IFERROR($AD176*61,"")</f>
        <v>1275.7702666666667</v>
      </c>
      <c r="AL176" s="210">
        <f>IFERROR($AD176*31,"")</f>
        <v>648.34226666666666</v>
      </c>
      <c r="AM176" s="210">
        <f>IFERROR($AD176*15,"")</f>
        <v>313.714</v>
      </c>
      <c r="AN176" s="212">
        <v>5</v>
      </c>
      <c r="AO176" s="265" t="s">
        <v>811</v>
      </c>
      <c r="AP176" s="265" t="s">
        <v>812</v>
      </c>
      <c r="AQ176" s="265" t="s">
        <v>812</v>
      </c>
      <c r="AR176" s="270">
        <v>0.95</v>
      </c>
      <c r="AT176" s="210">
        <f>IFERROR($AD176*31,"")</f>
        <v>648.34226666666666</v>
      </c>
      <c r="AU176" s="210">
        <f>IFERROR($AD176*20,"")</f>
        <v>418.28533333333331</v>
      </c>
      <c r="AV176" s="210">
        <f>IFERROR($AD176*15,"")</f>
        <v>313.714</v>
      </c>
      <c r="AW176" s="213" t="s">
        <v>529</v>
      </c>
      <c r="AY176" s="213" t="str">
        <f t="shared" ref="AY176:BA177" si="95">IFERROR(IF($I176+$K176-AT176&lt;0,"Okay", "High Stock"),"")</f>
        <v>High Stock</v>
      </c>
      <c r="AZ176" s="213" t="str">
        <f t="shared" si="95"/>
        <v>High Stock</v>
      </c>
      <c r="BA176" s="213" t="str">
        <f t="shared" si="95"/>
        <v>High Stock</v>
      </c>
      <c r="BC176" s="191">
        <f>IF(IFERROR($I176+$K176-AT176,0)&lt;=0,0,IFERROR($I176+$K176-AT176,0))</f>
        <v>112.55773333333332</v>
      </c>
      <c r="BD176" s="191">
        <f>IF(IFERROR($I176+$K176-AU176,0)&lt;=0,0,IFERROR($I176+$K176-AU176,0))</f>
        <v>342.61466666666666</v>
      </c>
      <c r="BE176" s="191">
        <f>IF(IFERROR($I176+$K176-AV176,0)&lt;=0, 0,IFERROR($I176+$K176-AV176,0))</f>
        <v>447.18599999999998</v>
      </c>
      <c r="BF176" s="143" t="str">
        <f>IF(ISTEXT('IMO 2020_Operator''s Comment'!BF176),'IMO 2020_Operator''s Comment'!BF176,"")</f>
        <v xml:space="preserve">Scrubber Vessel </v>
      </c>
      <c r="BH176" s="245">
        <f>IF(ISNUMBER('IMO 2020_Operator''s Comment'!BH176),'IMO 2020_Operator''s Comment'!BH176,"")</f>
        <v>672.2</v>
      </c>
      <c r="BI176" s="245" t="str">
        <f>IF(ISTEXT('IMO 2020_Operator''s Comment'!BI176),'IMO 2020_Operator''s Comment'!BI176,"")</f>
        <v>No</v>
      </c>
      <c r="BJ176" s="245">
        <f>IF(ISNUMBER('IMO 2020_Operator''s Comment'!BJ176),'IMO 2020_Operator''s Comment'!BJ176,"")</f>
        <v>681.2</v>
      </c>
      <c r="BK176" s="245" t="str">
        <f>IF(ISTEXT('IMO 2020_Operator''s Comment'!BK176),'IMO 2020_Operator''s Comment'!BK176,"")</f>
        <v>No</v>
      </c>
      <c r="BL176" s="245">
        <f>IF(ISNUMBER('IMO 2020_Operator''s Comment'!BL176),'IMO 2020_Operator''s Comment'!BL176,"")</f>
        <v>456.6</v>
      </c>
      <c r="BM176" s="245" t="str">
        <f>IF(ISTEXT('IMO 2020_Operator''s Comment'!BM176),'IMO 2020_Operator''s Comment'!BM176,"")</f>
        <v>No</v>
      </c>
      <c r="BN176" s="245">
        <f>IF(ISNUMBER('IMO 2020_Operator''s Comment'!BN176),'IMO 2020_Operator''s Comment'!BN176,"")</f>
        <v>592.20000000000005</v>
      </c>
      <c r="BO176" s="245" t="str">
        <f>IF(ISTEXT('IMO 2020_Operator''s Comment'!BO176),'IMO 2020_Operator''s Comment'!BO176,"")</f>
        <v>No</v>
      </c>
      <c r="BP176" s="245">
        <f>IF(ISNUMBER('IMO 2020_Operator''s Comment'!BP176),'IMO 2020_Operator''s Comment'!BP176,"")</f>
        <v>640.20000000000005</v>
      </c>
      <c r="BQ176" s="245" t="str">
        <f>IF(ISTEXT('IMO 2020_Operator''s Comment'!BQ176),'IMO 2020_Operator''s Comment'!BQ176,"")</f>
        <v>No</v>
      </c>
      <c r="BR176" s="289"/>
      <c r="BS176" s="245">
        <f>IF(ISNUMBER('IMO 2020_Operator''s Comment'!BS176),'IMO 2020_Operator''s Comment'!BS176,"")</f>
        <v>91.7</v>
      </c>
      <c r="BT176" s="245" t="str">
        <f>IF(ISTEXT('IMO 2020_Operator''s Comment'!BT176),'IMO 2020_Operator''s Comment'!BT176,"")</f>
        <v>No</v>
      </c>
      <c r="BU176" s="245" t="str">
        <f>IF(ISNUMBER('IMO 2020_Operator''s Comment'!BU176),'IMO 2020_Operator''s Comment'!BU176,"")</f>
        <v/>
      </c>
      <c r="BV176" s="245" t="str">
        <f>IF(ISTEXT('IMO 2020_Operator''s Comment'!BV176),'IMO 2020_Operator''s Comment'!BV176,"")</f>
        <v/>
      </c>
      <c r="BX176" s="245">
        <f>IF(ISNUMBER('IMO 2020_Operator''s Comment'!BX176),'IMO 2020_Operator''s Comment'!BX176,"")</f>
        <v>91.9</v>
      </c>
      <c r="BY176" s="245" t="str">
        <f>IF(ISTEXT('IMO 2020_Operator''s Comment'!BY176),'IMO 2020_Operator''s Comment'!BY176,"")</f>
        <v>No</v>
      </c>
      <c r="BZ176" s="245" t="str">
        <f>IF(ISNUMBER('IMO 2020_Operator''s Comment'!BZ176),'IMO 2020_Operator''s Comment'!BZ176,"")</f>
        <v/>
      </c>
      <c r="CA176" s="245" t="str">
        <f>IF(ISTEXT('IMO 2020_Operator''s Comment'!CA176),'IMO 2020_Operator''s Comment'!CA176,"")</f>
        <v/>
      </c>
      <c r="CB176" s="245" t="str">
        <f>IF(ISNUMBER('IMO 2020_Operator''s Comment'!CB176),'IMO 2020_Operator''s Comment'!CB176,"")</f>
        <v/>
      </c>
      <c r="CC176" s="245" t="str">
        <f>IF(ISTEXT('IMO 2020_Operator''s Comment'!CC176),'IMO 2020_Operator''s Comment'!CC176,"")</f>
        <v/>
      </c>
    </row>
    <row r="177" spans="1:81" s="208" customFormat="1" x14ac:dyDescent="0.25">
      <c r="A177" s="249" t="str">
        <f>INDEX('[4]Handy -MR - LR2 Operators'!$H:$H,MATCH(E177,'[4]Handy -MR - LR2 Operators'!$B:$B,0))</f>
        <v>VPS</v>
      </c>
      <c r="B177" s="249" t="s">
        <v>465</v>
      </c>
      <c r="C177" s="142" t="s">
        <v>670</v>
      </c>
      <c r="D177" s="142">
        <v>9410882</v>
      </c>
      <c r="E177" s="143" t="s">
        <v>763</v>
      </c>
      <c r="F177" s="143"/>
      <c r="G177" s="239"/>
      <c r="H177" s="236">
        <v>43780.458333333336</v>
      </c>
      <c r="I177" s="186">
        <f>IFERROR(INDEX(RemainingOnBoard_RAW!V:V,MATCH('IMO _2020_Dont Edit'!D177,RemainingOnBoard_RAW!B:B,0))," ")</f>
        <v>413.4</v>
      </c>
      <c r="J177" s="186">
        <f>IFERROR(INDEX(RemainingOnBoard_RAW!W:W,MATCH('IMO _2020_Dont Edit'!D177,RemainingOnBoard_RAW!B:B,0)),"")</f>
        <v>10</v>
      </c>
      <c r="K177" s="186">
        <f>IFERROR(INDEX(RemainingOnBoard_RAW!X:X,MATCH('IMO _2020_Dont Edit'!D177,RemainingOnBoard_RAW!B:B,0)),"")</f>
        <v>0</v>
      </c>
      <c r="L177" s="186">
        <f>IFERROR(INDEX(RemainingOnBoard_RAW!Y:Y,MATCH('IMO _2020_Dont Edit'!D177,RemainingOnBoard_RAW!B:B,0)),"")</f>
        <v>106.7</v>
      </c>
      <c r="M177" s="25" t="s">
        <v>934</v>
      </c>
      <c r="N177" s="25"/>
      <c r="O177" s="25"/>
      <c r="P177" s="25"/>
      <c r="Q177" s="25"/>
      <c r="S177" s="209"/>
      <c r="T177" s="209"/>
      <c r="U177" s="209"/>
      <c r="V177" s="209"/>
      <c r="X177" s="210"/>
      <c r="Y177" s="210"/>
      <c r="Z177" s="210"/>
      <c r="AA177" s="210"/>
      <c r="AB177" s="210"/>
      <c r="AC177" s="210"/>
      <c r="AD177" s="210"/>
      <c r="AF177" s="211" t="str">
        <f>IFERROR(N177/SUM(N177:Q177), "")</f>
        <v/>
      </c>
      <c r="AG177" s="211" t="str">
        <f>IFERROR(1-AF177,"")</f>
        <v/>
      </c>
      <c r="AH177" s="211"/>
      <c r="AI177" s="211"/>
      <c r="AJ177" s="210">
        <f>IFERROR($AD177*92,"")</f>
        <v>0</v>
      </c>
      <c r="AK177" s="210">
        <f>IFERROR($AD177*61,"")</f>
        <v>0</v>
      </c>
      <c r="AL177" s="210">
        <f>IFERROR($AD177*31,"")</f>
        <v>0</v>
      </c>
      <c r="AM177" s="210">
        <f>IFERROR($AD177*15,"")</f>
        <v>0</v>
      </c>
      <c r="AN177" s="232"/>
      <c r="AO177" s="265"/>
      <c r="AP177" s="265"/>
      <c r="AQ177" s="265"/>
      <c r="AR177" s="270"/>
      <c r="AT177" s="210">
        <f>IFERROR($AD177*31,"")</f>
        <v>0</v>
      </c>
      <c r="AU177" s="210">
        <f>IFERROR($AD177*20,"")</f>
        <v>0</v>
      </c>
      <c r="AV177" s="210">
        <f>IFERROR($AD177*15,"")</f>
        <v>0</v>
      </c>
      <c r="AW177" s="213" t="s">
        <v>529</v>
      </c>
      <c r="AY177" s="213" t="str">
        <f t="shared" si="95"/>
        <v>High Stock</v>
      </c>
      <c r="AZ177" s="213" t="str">
        <f t="shared" si="95"/>
        <v>High Stock</v>
      </c>
      <c r="BA177" s="213" t="str">
        <f t="shared" si="95"/>
        <v>High Stock</v>
      </c>
      <c r="BC177" s="191">
        <f>IF(IFERROR($I177+$K177-AT177,0)&lt;=0,0,IFERROR($I177+$K177-AT177,0))</f>
        <v>413.4</v>
      </c>
      <c r="BD177" s="191">
        <f>IF(IFERROR($I177+$K177-AU177,0)&lt;=0,0,IFERROR($I177+$K177-AU177,0))</f>
        <v>413.4</v>
      </c>
      <c r="BE177" s="191">
        <f>IF(IFERROR($I177+$K177-AV177,0)&lt;=0, 0,IFERROR($I177+$K177-AV177,0))</f>
        <v>413.4</v>
      </c>
      <c r="BF177" s="143" t="str">
        <f>IF(ISTEXT('IMO 2020_Operator''s Comment'!BF178),'IMO 2020_Operator''s Comment'!BF178,"")</f>
        <v>Will Be out of Commercial Management after this voyage</v>
      </c>
      <c r="BH177" s="245" t="str">
        <f>IF(ISNUMBER('IMO 2020_Operator''s Comment'!BH177),'IMO 2020_Operator''s Comment'!BH177,"")</f>
        <v/>
      </c>
      <c r="BI177" s="245" t="str">
        <f>IF(ISTEXT('IMO 2020_Operator''s Comment'!BI177),'IMO 2020_Operator''s Comment'!BI177,"")</f>
        <v/>
      </c>
      <c r="BJ177" s="245" t="str">
        <f>IF(ISNUMBER('IMO 2020_Operator''s Comment'!BJ177),'IMO 2020_Operator''s Comment'!BJ177,"")</f>
        <v/>
      </c>
      <c r="BK177" s="245" t="str">
        <f>IF(ISTEXT('IMO 2020_Operator''s Comment'!BK177),'IMO 2020_Operator''s Comment'!BK177,"")</f>
        <v/>
      </c>
      <c r="BL177" s="245" t="str">
        <f>IF(ISNUMBER('IMO 2020_Operator''s Comment'!BL177),'IMO 2020_Operator''s Comment'!BL177,"")</f>
        <v/>
      </c>
      <c r="BM177" s="245" t="str">
        <f>IF(ISTEXT('IMO 2020_Operator''s Comment'!BM177),'IMO 2020_Operator''s Comment'!BM177,"")</f>
        <v/>
      </c>
      <c r="BN177" s="245" t="str">
        <f>IF(ISNUMBER('IMO 2020_Operator''s Comment'!BN177),'IMO 2020_Operator''s Comment'!BN177,"")</f>
        <v/>
      </c>
      <c r="BO177" s="245" t="str">
        <f>IF(ISTEXT('IMO 2020_Operator''s Comment'!BO177),'IMO 2020_Operator''s Comment'!BO177,"")</f>
        <v/>
      </c>
      <c r="BP177" s="245" t="str">
        <f>IF(ISNUMBER('IMO 2020_Operator''s Comment'!BP177),'IMO 2020_Operator''s Comment'!BP177,"")</f>
        <v/>
      </c>
      <c r="BQ177" s="245" t="str">
        <f>IF(ISTEXT('IMO 2020_Operator''s Comment'!BQ177),'IMO 2020_Operator''s Comment'!BQ177,"")</f>
        <v/>
      </c>
      <c r="BR177" s="289"/>
      <c r="BS177" s="245" t="str">
        <f>IF(ISNUMBER('IMO 2020_Operator''s Comment'!BS177),'IMO 2020_Operator''s Comment'!BS177,"")</f>
        <v/>
      </c>
      <c r="BT177" s="245" t="str">
        <f>IF(ISTEXT('IMO 2020_Operator''s Comment'!BT177),'IMO 2020_Operator''s Comment'!BT177,"")</f>
        <v/>
      </c>
      <c r="BU177" s="245" t="str">
        <f>IF(ISNUMBER('IMO 2020_Operator''s Comment'!BU177),'IMO 2020_Operator''s Comment'!BU177,"")</f>
        <v/>
      </c>
      <c r="BV177" s="245" t="str">
        <f>IF(ISTEXT('IMO 2020_Operator''s Comment'!BV177),'IMO 2020_Operator''s Comment'!BV177,"")</f>
        <v/>
      </c>
      <c r="BX177" s="245" t="str">
        <f>IF(ISNUMBER('IMO 2020_Operator''s Comment'!BX177),'IMO 2020_Operator''s Comment'!BX177,"")</f>
        <v/>
      </c>
      <c r="BY177" s="245" t="str">
        <f>IF(ISTEXT('IMO 2020_Operator''s Comment'!BY177),'IMO 2020_Operator''s Comment'!BY177,"")</f>
        <v/>
      </c>
      <c r="BZ177" s="245" t="str">
        <f>IF(ISNUMBER('IMO 2020_Operator''s Comment'!BZ177),'IMO 2020_Operator''s Comment'!BZ177,"")</f>
        <v/>
      </c>
      <c r="CA177" s="245" t="str">
        <f>IF(ISTEXT('IMO 2020_Operator''s Comment'!CA177),'IMO 2020_Operator''s Comment'!CA177,"")</f>
        <v/>
      </c>
      <c r="CB177" s="245" t="str">
        <f>IF(ISNUMBER('IMO 2020_Operator''s Comment'!CB177),'IMO 2020_Operator''s Comment'!CB177,"")</f>
        <v/>
      </c>
      <c r="CC177" s="245" t="str">
        <f>IF(ISTEXT('IMO 2020_Operator''s Comment'!CC177),'IMO 2020_Operator''s Comment'!CC177,"")</f>
        <v/>
      </c>
    </row>
    <row r="178" spans="1:81" s="223" customFormat="1" ht="26.25" hidden="1" x14ac:dyDescent="0.25">
      <c r="A178" s="250"/>
      <c r="B178" s="250" t="s">
        <v>475</v>
      </c>
      <c r="C178" s="144" t="s">
        <v>382</v>
      </c>
      <c r="D178" s="144">
        <v>9524994</v>
      </c>
      <c r="E178" s="145" t="s">
        <v>947</v>
      </c>
      <c r="F178" s="145"/>
      <c r="G178" s="240"/>
      <c r="H178" s="236">
        <v>43780.75</v>
      </c>
      <c r="I178" s="186">
        <f>IFERROR(INDEX(RemainingOnBoard_RAW!V:V,MATCH('IMO _2020_Dont Edit'!D178,RemainingOnBoard_RAW!B:B,0))," ")</f>
        <v>545.1</v>
      </c>
      <c r="J178" s="222">
        <f>IFERROR(INDEX(RemainingOnBoard_RAW!W:W,MATCH('IMO _2020_Dont Edit'!D178,RemainingOnBoard_RAW!B:B,0)),"")</f>
        <v>0</v>
      </c>
      <c r="K178" s="222">
        <f>IFERROR(INDEX(RemainingOnBoard_RAW!X:X,MATCH('IMO _2020_Dont Edit'!D178,RemainingOnBoard_RAW!B:B,0)),"")</f>
        <v>0</v>
      </c>
      <c r="L178" s="222">
        <f>IFERROR(INDEX(RemainingOnBoard_RAW!Y:Y,MATCH('IMO _2020_Dont Edit'!D178,RemainingOnBoard_RAW!B:B,0)),"")</f>
        <v>390.5</v>
      </c>
      <c r="M178" s="222"/>
      <c r="N178" s="222">
        <f>IFERROR(INDEX(RemainingOnBoard_RAW!AJ:AJ,MATCH('IMO _2020_Dont Edit'!D178,RemainingOnBoard_RAW!B:B,0))," ")</f>
        <v>5956.91</v>
      </c>
      <c r="O178" s="222">
        <f>IFERROR(INDEX(RemainingOnBoard_RAW!AK:AK,MATCH('IMO _2020_Dont Edit'!D178,RemainingOnBoard_RAW!B:B,0))," ")</f>
        <v>0</v>
      </c>
      <c r="P178" s="222">
        <f>IFERROR(INDEX(RemainingOnBoard_RAW!AL:AL,MATCH('IMO _2020_Dont Edit'!D178,RemainingOnBoard_RAW!B:B,0))," ")</f>
        <v>0</v>
      </c>
      <c r="Q178" s="222">
        <f>IFERROR(INDEX(RemainingOnBoard_RAW!AM:AM,MATCH('IMO _2020_Dont Edit'!D178,RemainingOnBoard_RAW!B:B,0))," ")</f>
        <v>810.86</v>
      </c>
      <c r="S178" s="225">
        <v>0.5</v>
      </c>
      <c r="T178" s="225">
        <v>2.5000000000000001E-2</v>
      </c>
      <c r="U178" s="225">
        <v>0.15</v>
      </c>
      <c r="V178" s="225">
        <v>0.32500000000000001</v>
      </c>
      <c r="X178" s="226" t="e">
        <f>INDEX('LR2 &amp; Afra'!N:N,MATCH('IMO _2020_Dont Edit'!E178,'LR2 &amp; Afra'!B:B,0))</f>
        <v>#N/A</v>
      </c>
      <c r="Y178" s="226" t="e">
        <f>INDEX('LR2 &amp; Afra'!O:O,MATCH('IMO _2020_Dont Edit'!E178,'LR2 &amp; Afra'!B:B,0))</f>
        <v>#N/A</v>
      </c>
      <c r="Z178" s="226" t="e">
        <f>INDEX('LR2 &amp; Afra'!P:P,MATCH('IMO _2020_Dont Edit'!E178,'LR2 &amp; Afra'!B:B,0))</f>
        <v>#N/A</v>
      </c>
      <c r="AA178" s="226" t="e">
        <f>INDEX('LR2 &amp; Afra'!Q:Q,MATCH('IMO _2020_Dont Edit'!E178,'LR2 &amp; Afra'!B:B,0))</f>
        <v>#N/A</v>
      </c>
      <c r="AB178" s="226" t="str">
        <f t="shared" si="59"/>
        <v/>
      </c>
      <c r="AC178" s="226">
        <f>IFERROR(INDEX('Monthly_Consumption _Trend'!R:R,MATCH('IMO _2020_Dont Edit'!D178,'Monthly_Consumption _Trend'!D:D,0))/30,"")</f>
        <v>19.856366666666666</v>
      </c>
      <c r="AD178" s="226">
        <f t="shared" si="62"/>
        <v>19.856366666666666</v>
      </c>
      <c r="AF178" s="227">
        <f t="shared" si="60"/>
        <v>0.88018800875325254</v>
      </c>
      <c r="AG178" s="227">
        <f t="shared" si="61"/>
        <v>0.11981199124674746</v>
      </c>
      <c r="AH178" s="227"/>
      <c r="AI178" s="227"/>
      <c r="AJ178" s="226">
        <f t="shared" si="63"/>
        <v>1826.7857333333334</v>
      </c>
      <c r="AK178" s="226">
        <f t="shared" si="64"/>
        <v>1211.2383666666667</v>
      </c>
      <c r="AL178" s="226">
        <f t="shared" si="65"/>
        <v>615.54736666666668</v>
      </c>
      <c r="AM178" s="226">
        <f t="shared" si="66"/>
        <v>297.84550000000002</v>
      </c>
      <c r="AN178" s="228">
        <v>5</v>
      </c>
      <c r="AO178" s="266" t="s">
        <v>943</v>
      </c>
      <c r="AP178" s="266" t="s">
        <v>944</v>
      </c>
      <c r="AQ178" s="266" t="s">
        <v>945</v>
      </c>
      <c r="AR178" s="271">
        <v>0.9</v>
      </c>
      <c r="AT178" s="226">
        <f t="shared" si="67"/>
        <v>615.54736666666668</v>
      </c>
      <c r="AU178" s="226">
        <f t="shared" si="68"/>
        <v>397.12733333333335</v>
      </c>
      <c r="AV178" s="226">
        <f t="shared" si="69"/>
        <v>297.84550000000002</v>
      </c>
      <c r="AW178" s="229" t="s">
        <v>529</v>
      </c>
      <c r="AY178" s="229" t="str">
        <f t="shared" si="45"/>
        <v>Okay</v>
      </c>
      <c r="AZ178" s="229" t="str">
        <f t="shared" si="46"/>
        <v>High Stock</v>
      </c>
      <c r="BA178" s="229" t="str">
        <f t="shared" si="47"/>
        <v>High Stock</v>
      </c>
      <c r="BC178" s="191">
        <f t="shared" si="76"/>
        <v>0</v>
      </c>
      <c r="BD178" s="191">
        <f t="shared" si="77"/>
        <v>147.97266666666667</v>
      </c>
      <c r="BE178" s="191">
        <f t="shared" si="78"/>
        <v>247.25450000000001</v>
      </c>
      <c r="BF178" s="145" t="str">
        <f>IF(ISTEXT('IMO 2020_Operator''s Comment'!BF178),'IMO 2020_Operator''s Comment'!BF178,"")</f>
        <v>Will Be out of Commercial Management after this voyage</v>
      </c>
      <c r="BH178" s="245">
        <f>IF(ISNUMBER('IMO 2020_Operator''s Comment'!BH178),'IMO 2020_Operator''s Comment'!BH178,"")</f>
        <v>231.8</v>
      </c>
      <c r="BI178" s="245" t="str">
        <f>IF(ISTEXT('IMO 2020_Operator''s Comment'!BI178),'IMO 2020_Operator''s Comment'!BI178,"")</f>
        <v>No</v>
      </c>
      <c r="BJ178" s="245">
        <f>IF(ISNUMBER('IMO 2020_Operator''s Comment'!BJ178),'IMO 2020_Operator''s Comment'!BJ178,"")</f>
        <v>241.3</v>
      </c>
      <c r="BK178" s="245" t="str">
        <f>IF(ISTEXT('IMO 2020_Operator''s Comment'!BK178),'IMO 2020_Operator''s Comment'!BK178,"")</f>
        <v>No</v>
      </c>
      <c r="BL178" s="245">
        <f>IF(ISNUMBER('IMO 2020_Operator''s Comment'!BL178),'IMO 2020_Operator''s Comment'!BL178,"")</f>
        <v>337.8</v>
      </c>
      <c r="BM178" s="245" t="str">
        <f>IF(ISTEXT('IMO 2020_Operator''s Comment'!BM178),'IMO 2020_Operator''s Comment'!BM178,"")</f>
        <v>Yes</v>
      </c>
      <c r="BN178" s="245">
        <f>IF(ISNUMBER('IMO 2020_Operator''s Comment'!BN178),'IMO 2020_Operator''s Comment'!BN178,"")</f>
        <v>377.6</v>
      </c>
      <c r="BO178" s="245" t="str">
        <f>IF(ISTEXT('IMO 2020_Operator''s Comment'!BO178),'IMO 2020_Operator''s Comment'!BO178,"")</f>
        <v>No</v>
      </c>
      <c r="BP178" s="245">
        <f>IF(ISNUMBER('IMO 2020_Operator''s Comment'!BP178),'IMO 2020_Operator''s Comment'!BP178,"")</f>
        <v>785.1</v>
      </c>
      <c r="BQ178" s="245" t="str">
        <f>IF(ISTEXT('IMO 2020_Operator''s Comment'!BQ178),'IMO 2020_Operator''s Comment'!BQ178,"")</f>
        <v>No</v>
      </c>
      <c r="BR178" s="290"/>
      <c r="BS178" s="245">
        <f>IF(ISNUMBER('IMO 2020_Operator''s Comment'!BS178),'IMO 2020_Operator''s Comment'!BS178,"")</f>
        <v>44.9</v>
      </c>
      <c r="BT178" s="245" t="str">
        <f>IF(ISTEXT('IMO 2020_Operator''s Comment'!BT178),'IMO 2020_Operator''s Comment'!BT178,"")</f>
        <v>No</v>
      </c>
      <c r="BU178" s="245">
        <f>IF(ISNUMBER('IMO 2020_Operator''s Comment'!BU178),'IMO 2020_Operator''s Comment'!BU178,"")</f>
        <v>44.9</v>
      </c>
      <c r="BV178" s="245" t="str">
        <f>IF(ISTEXT('IMO 2020_Operator''s Comment'!BV178),'IMO 2020_Operator''s Comment'!BV178,"")</f>
        <v>Yes</v>
      </c>
      <c r="BX178" s="245">
        <f>IF(ISNUMBER('IMO 2020_Operator''s Comment'!BX178),'IMO 2020_Operator''s Comment'!BX178,"")</f>
        <v>32.200000000000003</v>
      </c>
      <c r="BY178" s="245" t="str">
        <f>IF(ISTEXT('IMO 2020_Operator''s Comment'!BY178),'IMO 2020_Operator''s Comment'!BY178,"")</f>
        <v>No</v>
      </c>
      <c r="BZ178" s="245">
        <f>IF(ISNUMBER('IMO 2020_Operator''s Comment'!BZ178),'IMO 2020_Operator''s Comment'!BZ178,"")</f>
        <v>32.200000000000003</v>
      </c>
      <c r="CA178" s="245" t="str">
        <f>IF(ISTEXT('IMO 2020_Operator''s Comment'!CA178),'IMO 2020_Operator''s Comment'!CA178,"")</f>
        <v>Yes</v>
      </c>
      <c r="CB178" s="245" t="str">
        <f>IF(ISNUMBER('IMO 2020_Operator''s Comment'!CB178),'IMO 2020_Operator''s Comment'!CB178,"")</f>
        <v/>
      </c>
      <c r="CC178" s="245" t="str">
        <f>IF(ISTEXT('IMO 2020_Operator''s Comment'!CC178),'IMO 2020_Operator''s Comment'!CC178,"")</f>
        <v/>
      </c>
    </row>
    <row r="179" spans="1:81" s="223" customFormat="1" ht="26.25" hidden="1" x14ac:dyDescent="0.25">
      <c r="A179" s="250" t="str">
        <f>INDEX('[4]Handy -MR - LR2 Operators'!$H:$H,MATCH(E179,'[4]Handy -MR - LR2 Operators'!$B:$B,0))</f>
        <v>SBH</v>
      </c>
      <c r="B179" s="250" t="s">
        <v>475</v>
      </c>
      <c r="C179" s="144" t="s">
        <v>382</v>
      </c>
      <c r="D179" s="144">
        <v>9315446</v>
      </c>
      <c r="E179" s="145" t="s">
        <v>477</v>
      </c>
      <c r="F179" s="145"/>
      <c r="G179" s="240"/>
      <c r="H179" s="236">
        <v>43781.166666666664</v>
      </c>
      <c r="I179" s="186">
        <f>IFERROR(INDEX(RemainingOnBoard_RAW!V:V,MATCH('IMO _2020_Dont Edit'!D179,RemainingOnBoard_RAW!B:B,0))," ")</f>
        <v>1215</v>
      </c>
      <c r="J179" s="222">
        <f>IFERROR(INDEX(RemainingOnBoard_RAW!W:W,MATCH('IMO _2020_Dont Edit'!D179,RemainingOnBoard_RAW!B:B,0)),"")</f>
        <v>0</v>
      </c>
      <c r="K179" s="222">
        <f>IFERROR(INDEX(RemainingOnBoard_RAW!X:X,MATCH('IMO _2020_Dont Edit'!D179,RemainingOnBoard_RAW!B:B,0)),"")</f>
        <v>0</v>
      </c>
      <c r="L179" s="222">
        <f>IFERROR(INDEX(RemainingOnBoard_RAW!Y:Y,MATCH('IMO _2020_Dont Edit'!D179,RemainingOnBoard_RAW!B:B,0)),"")</f>
        <v>320</v>
      </c>
      <c r="M179" s="222"/>
      <c r="N179" s="222">
        <f>IFERROR(INDEX(RemainingOnBoard_RAW!AJ:AJ,MATCH('IMO _2020_Dont Edit'!D179,RemainingOnBoard_RAW!B:B,0))," ")</f>
        <v>5475.48</v>
      </c>
      <c r="O179" s="222">
        <f>IFERROR(INDEX(RemainingOnBoard_RAW!AK:AK,MATCH('IMO _2020_Dont Edit'!D179,RemainingOnBoard_RAW!B:B,0))," ")</f>
        <v>0</v>
      </c>
      <c r="P179" s="222">
        <f>IFERROR(INDEX(RemainingOnBoard_RAW!AL:AL,MATCH('IMO _2020_Dont Edit'!D179,RemainingOnBoard_RAW!B:B,0))," ")</f>
        <v>0</v>
      </c>
      <c r="Q179" s="222">
        <f>IFERROR(INDEX(RemainingOnBoard_RAW!AM:AM,MATCH('IMO _2020_Dont Edit'!D179,RemainingOnBoard_RAW!B:B,0))," ")</f>
        <v>553.08000000000004</v>
      </c>
      <c r="S179" s="225">
        <v>0.5</v>
      </c>
      <c r="T179" s="225">
        <v>2.5000000000000001E-2</v>
      </c>
      <c r="U179" s="225">
        <v>0.15</v>
      </c>
      <c r="V179" s="225">
        <v>0.32500000000000001</v>
      </c>
      <c r="X179" s="226">
        <f>INDEX('LR2 &amp; Afra'!N:N,MATCH('IMO _2020_Dont Edit'!E179,'LR2 &amp; Afra'!B:B,0))</f>
        <v>4.5</v>
      </c>
      <c r="Y179" s="226">
        <f>INDEX('LR2 &amp; Afra'!O:O,MATCH('IMO _2020_Dont Edit'!E179,'LR2 &amp; Afra'!B:B,0))</f>
        <v>53.3</v>
      </c>
      <c r="Z179" s="226">
        <f>INDEX('LR2 &amp; Afra'!P:P,MATCH('IMO _2020_Dont Edit'!E179,'LR2 &amp; Afra'!B:B,0))</f>
        <v>33.9</v>
      </c>
      <c r="AA179" s="226">
        <f>INDEX('LR2 &amp; Afra'!Q:Q,MATCH('IMO _2020_Dont Edit'!E179,'LR2 &amp; Afra'!B:B,0))</f>
        <v>39.6</v>
      </c>
      <c r="AB179" s="226">
        <f t="shared" si="59"/>
        <v>21.537500000000001</v>
      </c>
      <c r="AC179" s="226">
        <f>IFERROR(INDEX('Monthly_Consumption _Trend'!R:R,MATCH('IMO _2020_Dont Edit'!D179,'Monthly_Consumption _Trend'!D:D,0))/30,"")</f>
        <v>18.090266666666665</v>
      </c>
      <c r="AD179" s="226">
        <f t="shared" si="62"/>
        <v>18.090266666666665</v>
      </c>
      <c r="AF179" s="227">
        <f t="shared" si="60"/>
        <v>0.9082566981169633</v>
      </c>
      <c r="AG179" s="227">
        <f t="shared" si="61"/>
        <v>9.1743301883036699E-2</v>
      </c>
      <c r="AH179" s="227"/>
      <c r="AI179" s="227"/>
      <c r="AJ179" s="226">
        <f t="shared" si="63"/>
        <v>1664.3045333333332</v>
      </c>
      <c r="AK179" s="226">
        <f t="shared" si="64"/>
        <v>1103.5062666666665</v>
      </c>
      <c r="AL179" s="226">
        <f t="shared" si="65"/>
        <v>560.79826666666656</v>
      </c>
      <c r="AM179" s="226">
        <f t="shared" si="66"/>
        <v>271.35399999999998</v>
      </c>
      <c r="AN179" s="228">
        <v>5</v>
      </c>
      <c r="AO179" s="266" t="str">
        <f>INDEX([1]LR2!$D:$D,MATCH(E179,[1]LR2!$B:$B,0))</f>
        <v>5 pcs. 706,1/ 642,9/ 456,4/ 641,6/ 592,3</v>
      </c>
      <c r="AP179" s="266" t="str">
        <f>INDEX([1]LR2!$E:$E,MATCH(E179,[1]LR2!$B:$B,0))</f>
        <v>1 pc. 91,7</v>
      </c>
      <c r="AQ179" s="266" t="str">
        <f>INDEX([1]LR2!$F:$F,MATCH(E179,[1]LR2!$B:$B,0))</f>
        <v>1 pc. 91,7</v>
      </c>
      <c r="AR179" s="271">
        <f>INDEX([1]LR2!$J:$J,MATCH(E179,[1]LR2!$B:$B,0))</f>
        <v>0.95</v>
      </c>
      <c r="AT179" s="226">
        <f t="shared" si="67"/>
        <v>560.79826666666656</v>
      </c>
      <c r="AU179" s="226">
        <f t="shared" si="68"/>
        <v>361.80533333333329</v>
      </c>
      <c r="AV179" s="226">
        <f t="shared" si="69"/>
        <v>271.35399999999998</v>
      </c>
      <c r="AW179" s="229" t="s">
        <v>529</v>
      </c>
      <c r="AY179" s="229" t="str">
        <f t="shared" ref="AY179:AY181" si="96">IFERROR(IF($I179+$K179-AT179&lt;0,"Okay", "High Stock"),"")</f>
        <v>High Stock</v>
      </c>
      <c r="AZ179" s="229" t="str">
        <f t="shared" ref="AZ179:AZ181" si="97">IFERROR(IF($I179+$K179-AU179&lt;0,"Okay", "High Stock"),"")</f>
        <v>High Stock</v>
      </c>
      <c r="BA179" s="229" t="str">
        <f t="shared" ref="BA179:BA181" si="98">IFERROR(IF($I179+$K179-AV179&lt;0,"Okay", "High Stock"),"")</f>
        <v>High Stock</v>
      </c>
      <c r="BC179" s="191">
        <f t="shared" si="76"/>
        <v>654.20173333333344</v>
      </c>
      <c r="BD179" s="191">
        <f t="shared" si="77"/>
        <v>853.19466666666676</v>
      </c>
      <c r="BE179" s="191">
        <f t="shared" si="78"/>
        <v>943.64599999999996</v>
      </c>
      <c r="BF179" s="145" t="str">
        <f>IF(ISTEXT('IMO 2020_Operator''s Comment'!BF179),'IMO 2020_Operator''s Comment'!BF179,"")</f>
        <v/>
      </c>
      <c r="BH179" s="245">
        <f>IF(ISNUMBER('IMO 2020_Operator''s Comment'!BH179),'IMO 2020_Operator''s Comment'!BH179,"")</f>
        <v>706.1</v>
      </c>
      <c r="BI179" s="245" t="str">
        <f>IF(ISTEXT('IMO 2020_Operator''s Comment'!BI179),'IMO 2020_Operator''s Comment'!BI179,"")</f>
        <v>Yes</v>
      </c>
      <c r="BJ179" s="245">
        <f>IF(ISNUMBER('IMO 2020_Operator''s Comment'!BJ179),'IMO 2020_Operator''s Comment'!BJ179,"")</f>
        <v>642.9</v>
      </c>
      <c r="BK179" s="245" t="str">
        <f>IF(ISTEXT('IMO 2020_Operator''s Comment'!BK179),'IMO 2020_Operator''s Comment'!BK179,"")</f>
        <v>Yes</v>
      </c>
      <c r="BL179" s="245">
        <f>IF(ISNUMBER('IMO 2020_Operator''s Comment'!BL179),'IMO 2020_Operator''s Comment'!BL179,"")</f>
        <v>456.4</v>
      </c>
      <c r="BM179" s="245" t="str">
        <f>IF(ISTEXT('IMO 2020_Operator''s Comment'!BM179),'IMO 2020_Operator''s Comment'!BM179,"")</f>
        <v>Yes</v>
      </c>
      <c r="BN179" s="245">
        <f>IF(ISNUMBER('IMO 2020_Operator''s Comment'!BN179),'IMO 2020_Operator''s Comment'!BN179,"")</f>
        <v>641.6</v>
      </c>
      <c r="BO179" s="245" t="str">
        <f>IF(ISTEXT('IMO 2020_Operator''s Comment'!BO179),'IMO 2020_Operator''s Comment'!BO179,"")</f>
        <v>Yes</v>
      </c>
      <c r="BP179" s="245">
        <f>IF(ISNUMBER('IMO 2020_Operator''s Comment'!BP179),'IMO 2020_Operator''s Comment'!BP179,"")</f>
        <v>592.29999999999995</v>
      </c>
      <c r="BQ179" s="245" t="str">
        <f>IF(ISTEXT('IMO 2020_Operator''s Comment'!BQ179),'IMO 2020_Operator''s Comment'!BQ179,"")</f>
        <v>Yes</v>
      </c>
      <c r="BR179" s="290"/>
      <c r="BS179" s="245">
        <f>IF(ISNUMBER('IMO 2020_Operator''s Comment'!BS179),'IMO 2020_Operator''s Comment'!BS179,"")</f>
        <v>91.7</v>
      </c>
      <c r="BT179" s="245" t="str">
        <f>IF(ISTEXT('IMO 2020_Operator''s Comment'!BT179),'IMO 2020_Operator''s Comment'!BT179,"")</f>
        <v>Yes</v>
      </c>
      <c r="BU179" s="245" t="str">
        <f>IF(ISNUMBER('IMO 2020_Operator''s Comment'!BU179),'IMO 2020_Operator''s Comment'!BU179,"")</f>
        <v/>
      </c>
      <c r="BV179" s="245" t="str">
        <f>IF(ISTEXT('IMO 2020_Operator''s Comment'!BV179),'IMO 2020_Operator''s Comment'!BV179,"")</f>
        <v/>
      </c>
      <c r="BX179" s="245">
        <f>IF(ISNUMBER('IMO 2020_Operator''s Comment'!BX179),'IMO 2020_Operator''s Comment'!BX179,"")</f>
        <v>91.7</v>
      </c>
      <c r="BY179" s="245" t="str">
        <f>IF(ISTEXT('IMO 2020_Operator''s Comment'!BY179),'IMO 2020_Operator''s Comment'!BY179,"")</f>
        <v>No</v>
      </c>
      <c r="BZ179" s="245" t="str">
        <f>IF(ISNUMBER('IMO 2020_Operator''s Comment'!BZ179),'IMO 2020_Operator''s Comment'!BZ179,"")</f>
        <v/>
      </c>
      <c r="CA179" s="245" t="str">
        <f>IF(ISTEXT('IMO 2020_Operator''s Comment'!CA179),'IMO 2020_Operator''s Comment'!CA179,"")</f>
        <v/>
      </c>
      <c r="CB179" s="245" t="str">
        <f>IF(ISNUMBER('IMO 2020_Operator''s Comment'!CB179),'IMO 2020_Operator''s Comment'!CB179,"")</f>
        <v/>
      </c>
      <c r="CC179" s="245" t="str">
        <f>IF(ISTEXT('IMO 2020_Operator''s Comment'!CC179),'IMO 2020_Operator''s Comment'!CC179,"")</f>
        <v/>
      </c>
    </row>
    <row r="180" spans="1:81" s="223" customFormat="1" ht="26.25" hidden="1" x14ac:dyDescent="0.25">
      <c r="A180" s="250" t="str">
        <f>INDEX('[4]Handy -MR - LR2 Operators'!$H:$H,MATCH(E180,'[4]Handy -MR - LR2 Operators'!$B:$B,0))</f>
        <v>VPS</v>
      </c>
      <c r="B180" s="250" t="s">
        <v>475</v>
      </c>
      <c r="C180" s="144" t="s">
        <v>382</v>
      </c>
      <c r="D180" s="144">
        <v>9315458</v>
      </c>
      <c r="E180" s="145" t="s">
        <v>473</v>
      </c>
      <c r="F180" s="145"/>
      <c r="G180" s="240"/>
      <c r="H180" s="236">
        <v>43780.416666666664</v>
      </c>
      <c r="I180" s="186">
        <f>IFERROR(INDEX(RemainingOnBoard_RAW!V:V,MATCH('IMO _2020_Dont Edit'!D180,RemainingOnBoard_RAW!B:B,0))," ")</f>
        <v>282</v>
      </c>
      <c r="J180" s="222">
        <f>IFERROR(INDEX(RemainingOnBoard_RAW!W:W,MATCH('IMO _2020_Dont Edit'!D180,RemainingOnBoard_RAW!B:B,0)),"")</f>
        <v>0</v>
      </c>
      <c r="K180" s="222">
        <f>IFERROR(INDEX(RemainingOnBoard_RAW!X:X,MATCH('IMO _2020_Dont Edit'!D180,RemainingOnBoard_RAW!B:B,0)),"")</f>
        <v>0</v>
      </c>
      <c r="L180" s="222">
        <f>IFERROR(INDEX(RemainingOnBoard_RAW!Y:Y,MATCH('IMO _2020_Dont Edit'!D180,RemainingOnBoard_RAW!B:B,0)),"")</f>
        <v>328.1</v>
      </c>
      <c r="M180" s="222"/>
      <c r="N180" s="222">
        <f>IFERROR(INDEX(RemainingOnBoard_RAW!AJ:AJ,MATCH('IMO _2020_Dont Edit'!D180,RemainingOnBoard_RAW!B:B,0))," ")</f>
        <v>7888.52</v>
      </c>
      <c r="O180" s="222">
        <f>IFERROR(INDEX(RemainingOnBoard_RAW!AK:AK,MATCH('IMO _2020_Dont Edit'!D180,RemainingOnBoard_RAW!B:B,0))," ")</f>
        <v>0</v>
      </c>
      <c r="P180" s="222">
        <f>IFERROR(INDEX(RemainingOnBoard_RAW!AL:AL,MATCH('IMO _2020_Dont Edit'!D180,RemainingOnBoard_RAW!B:B,0))," ")</f>
        <v>0</v>
      </c>
      <c r="Q180" s="222">
        <f>IFERROR(INDEX(RemainingOnBoard_RAW!AM:AM,MATCH('IMO _2020_Dont Edit'!D180,RemainingOnBoard_RAW!B:B,0))," ")</f>
        <v>239.5</v>
      </c>
      <c r="S180" s="225">
        <v>0.5</v>
      </c>
      <c r="T180" s="225">
        <v>2.5000000000000001E-2</v>
      </c>
      <c r="U180" s="225">
        <v>0.15</v>
      </c>
      <c r="V180" s="225">
        <v>0.32500000000000001</v>
      </c>
      <c r="X180" s="226">
        <f>INDEX('LR2 &amp; Afra'!N:N,MATCH('IMO _2020_Dont Edit'!E180,'LR2 &amp; Afra'!B:B,0))</f>
        <v>5.7</v>
      </c>
      <c r="Y180" s="226">
        <f>INDEX('LR2 &amp; Afra'!O:O,MATCH('IMO _2020_Dont Edit'!E180,'LR2 &amp; Afra'!B:B,0))</f>
        <v>54.4</v>
      </c>
      <c r="Z180" s="226">
        <f>INDEX('LR2 &amp; Afra'!P:P,MATCH('IMO _2020_Dont Edit'!E180,'LR2 &amp; Afra'!B:B,0))</f>
        <v>35</v>
      </c>
      <c r="AA180" s="226">
        <f>INDEX('LR2 &amp; Afra'!Q:Q,MATCH('IMO _2020_Dont Edit'!E180,'LR2 &amp; Afra'!B:B,0))</f>
        <v>41.3</v>
      </c>
      <c r="AB180" s="226">
        <f t="shared" si="59"/>
        <v>22.8825</v>
      </c>
      <c r="AC180" s="226">
        <f>IFERROR(INDEX('Monthly_Consumption _Trend'!R:R,MATCH('IMO _2020_Dont Edit'!D180,'Monthly_Consumption _Trend'!D:D,0))/30,"")</f>
        <v>25.122066666666669</v>
      </c>
      <c r="AD180" s="226">
        <f t="shared" si="62"/>
        <v>22.8825</v>
      </c>
      <c r="AF180" s="227">
        <f t="shared" si="60"/>
        <v>0.97053402919776277</v>
      </c>
      <c r="AG180" s="227">
        <f t="shared" si="61"/>
        <v>2.9465970802237229E-2</v>
      </c>
      <c r="AH180" s="227"/>
      <c r="AI180" s="227"/>
      <c r="AJ180" s="226">
        <f t="shared" si="63"/>
        <v>2105.19</v>
      </c>
      <c r="AK180" s="226">
        <f t="shared" si="64"/>
        <v>1395.8325</v>
      </c>
      <c r="AL180" s="226">
        <f t="shared" si="65"/>
        <v>709.35749999999996</v>
      </c>
      <c r="AM180" s="226">
        <f t="shared" si="66"/>
        <v>343.23750000000001</v>
      </c>
      <c r="AN180" s="228">
        <v>5</v>
      </c>
      <c r="AO180" s="266" t="str">
        <f>INDEX([1]LR2!$D:$D,MATCH(E180,[1]LR2!$B:$B,0))</f>
        <v>5 pcs. 706,1/ 642,9/ 456,4/ 641,6/ 592,3</v>
      </c>
      <c r="AP180" s="266" t="str">
        <f>INDEX([1]LR2!$E:$E,MATCH(E180,[1]LR2!$B:$B,0))</f>
        <v>1 pc. 91,7</v>
      </c>
      <c r="AQ180" s="266" t="str">
        <f>INDEX([1]LR2!$F:$F,MATCH(E180,[1]LR2!$B:$B,0))</f>
        <v>1 pc. 91,7</v>
      </c>
      <c r="AR180" s="271">
        <f>INDEX([1]LR2!$J:$J,MATCH(E180,[1]LR2!$B:$B,0))</f>
        <v>0.95</v>
      </c>
      <c r="AT180" s="226">
        <f t="shared" si="67"/>
        <v>709.35749999999996</v>
      </c>
      <c r="AU180" s="226">
        <f t="shared" si="68"/>
        <v>457.65</v>
      </c>
      <c r="AV180" s="226">
        <f t="shared" si="69"/>
        <v>343.23750000000001</v>
      </c>
      <c r="AW180" s="229" t="s">
        <v>529</v>
      </c>
      <c r="AY180" s="229" t="str">
        <f t="shared" si="96"/>
        <v>Okay</v>
      </c>
      <c r="AZ180" s="229" t="str">
        <f t="shared" si="97"/>
        <v>Okay</v>
      </c>
      <c r="BA180" s="229" t="str">
        <f t="shared" si="98"/>
        <v>Okay</v>
      </c>
      <c r="BC180" s="191">
        <f t="shared" si="76"/>
        <v>0</v>
      </c>
      <c r="BD180" s="191">
        <f t="shared" si="77"/>
        <v>0</v>
      </c>
      <c r="BE180" s="191">
        <f t="shared" si="78"/>
        <v>0</v>
      </c>
      <c r="BF180" s="145" t="str">
        <f>IF(ISTEXT('IMO 2020_Operator''s Comment'!BF180),'IMO 2020_Operator''s Comment'!BF180,"")</f>
        <v>Vesssel will load at Sitra and proceed to Suez for disc. Expected ROB by 1st week Nov is 400 MT. Vessel will most likely ballast to Med for loading as Afra market has come up or else ballast to AG again. Therefore vsl has ROB only till mid Nov. 3 tanks cleaning in progress and will be ready by 1st week Nov</v>
      </c>
      <c r="BH180" s="245">
        <f>IF(ISNUMBER('IMO 2020_Operator''s Comment'!BH180),'IMO 2020_Operator''s Comment'!BH180,"")</f>
        <v>706.1</v>
      </c>
      <c r="BI180" s="245" t="str">
        <f>IF(ISTEXT('IMO 2020_Operator''s Comment'!BI180),'IMO 2020_Operator''s Comment'!BI180,"")</f>
        <v>No</v>
      </c>
      <c r="BJ180" s="245">
        <f>IF(ISNUMBER('IMO 2020_Operator''s Comment'!BJ180),'IMO 2020_Operator''s Comment'!BJ180,"")</f>
        <v>642.9</v>
      </c>
      <c r="BK180" s="245" t="str">
        <f>IF(ISTEXT('IMO 2020_Operator''s Comment'!BK180),'IMO 2020_Operator''s Comment'!BK180,"")</f>
        <v>Yes</v>
      </c>
      <c r="BL180" s="245">
        <f>IF(ISNUMBER('IMO 2020_Operator''s Comment'!BL180),'IMO 2020_Operator''s Comment'!BL180,"")</f>
        <v>456.4</v>
      </c>
      <c r="BM180" s="245" t="str">
        <f>IF(ISTEXT('IMO 2020_Operator''s Comment'!BM180),'IMO 2020_Operator''s Comment'!BM180,"")</f>
        <v>Yes</v>
      </c>
      <c r="BN180" s="245">
        <f>IF(ISNUMBER('IMO 2020_Operator''s Comment'!BN180),'IMO 2020_Operator''s Comment'!BN180,"")</f>
        <v>641.6</v>
      </c>
      <c r="BO180" s="245" t="str">
        <f>IF(ISTEXT('IMO 2020_Operator''s Comment'!BO180),'IMO 2020_Operator''s Comment'!BO180,"")</f>
        <v>No</v>
      </c>
      <c r="BP180" s="245">
        <f>IF(ISNUMBER('IMO 2020_Operator''s Comment'!BP180),'IMO 2020_Operator''s Comment'!BP180,"")</f>
        <v>592.29999999999995</v>
      </c>
      <c r="BQ180" s="245" t="str">
        <f>IF(ISTEXT('IMO 2020_Operator''s Comment'!BQ180),'IMO 2020_Operator''s Comment'!BQ180,"")</f>
        <v>Yes</v>
      </c>
      <c r="BR180" s="290"/>
      <c r="BS180" s="245">
        <f>IF(ISNUMBER('IMO 2020_Operator''s Comment'!BS180),'IMO 2020_Operator''s Comment'!BS180,"")</f>
        <v>91.7</v>
      </c>
      <c r="BT180" s="245" t="str">
        <f>IF(ISTEXT('IMO 2020_Operator''s Comment'!BT180),'IMO 2020_Operator''s Comment'!BT180,"")</f>
        <v>No</v>
      </c>
      <c r="BU180" s="245" t="str">
        <f>IF(ISNUMBER('IMO 2020_Operator''s Comment'!BU180),'IMO 2020_Operator''s Comment'!BU180,"")</f>
        <v/>
      </c>
      <c r="BV180" s="245" t="str">
        <f>IF(ISTEXT('IMO 2020_Operator''s Comment'!BV180),'IMO 2020_Operator''s Comment'!BV180,"")</f>
        <v/>
      </c>
      <c r="BX180" s="245">
        <f>IF(ISNUMBER('IMO 2020_Operator''s Comment'!BX180),'IMO 2020_Operator''s Comment'!BX180,"")</f>
        <v>91.7</v>
      </c>
      <c r="BY180" s="245" t="str">
        <f>IF(ISTEXT('IMO 2020_Operator''s Comment'!BY180),'IMO 2020_Operator''s Comment'!BY180,"")</f>
        <v>No</v>
      </c>
      <c r="BZ180" s="245" t="str">
        <f>IF(ISNUMBER('IMO 2020_Operator''s Comment'!BZ180),'IMO 2020_Operator''s Comment'!BZ180,"")</f>
        <v/>
      </c>
      <c r="CA180" s="245" t="str">
        <f>IF(ISTEXT('IMO 2020_Operator''s Comment'!CA180),'IMO 2020_Operator''s Comment'!CA180,"")</f>
        <v/>
      </c>
      <c r="CB180" s="245" t="str">
        <f>IF(ISNUMBER('IMO 2020_Operator''s Comment'!CB180),'IMO 2020_Operator''s Comment'!CB180,"")</f>
        <v/>
      </c>
      <c r="CC180" s="245" t="str">
        <f>IF(ISTEXT('IMO 2020_Operator''s Comment'!CC180),'IMO 2020_Operator''s Comment'!CC180,"")</f>
        <v/>
      </c>
    </row>
    <row r="181" spans="1:81" hidden="1" x14ac:dyDescent="0.25">
      <c r="A181" s="250" t="str">
        <f>INDEX('[4]Handy -MR - LR2 Operators'!$H:$H,MATCH(E181,'[4]Handy -MR - LR2 Operators'!$B:$B,0))</f>
        <v>VMP</v>
      </c>
      <c r="B181" s="250" t="s">
        <v>475</v>
      </c>
      <c r="C181" s="144" t="s">
        <v>670</v>
      </c>
      <c r="D181" s="144">
        <v>9410894</v>
      </c>
      <c r="E181" s="145" t="s">
        <v>543</v>
      </c>
      <c r="F181" s="145" t="str">
        <f>INDEX('[5]TC IN Sheet - CONSOLIDATED'!$C:$C,MATCH(E181,'[5]TC IN Sheet - CONSOLIDATED'!$B:$B,0))</f>
        <v>GH Prod VI LLC</v>
      </c>
      <c r="G181" s="240">
        <v>43981</v>
      </c>
      <c r="H181" s="236">
        <v>43773.166666666664</v>
      </c>
      <c r="I181" s="186">
        <f>IFERROR(INDEX(RemainingOnBoard_RAW!V:V,MATCH('IMO _2020_Dont Edit'!D181,RemainingOnBoard_RAW!B:B,0))," ")</f>
        <v>122.3</v>
      </c>
      <c r="J181" s="222">
        <f>IFERROR(INDEX(RemainingOnBoard_RAW!W:W,MATCH('IMO _2020_Dont Edit'!D181,RemainingOnBoard_RAW!B:B,0)),"")</f>
        <v>0</v>
      </c>
      <c r="K181" s="222">
        <f>IFERROR(INDEX(RemainingOnBoard_RAW!X:X,MATCH('IMO _2020_Dont Edit'!D181,RemainingOnBoard_RAW!B:B,0)),"")</f>
        <v>0</v>
      </c>
      <c r="L181" s="222">
        <f>IFERROR(INDEX(RemainingOnBoard_RAW!Y:Y,MATCH('IMO _2020_Dont Edit'!D181,RemainingOnBoard_RAW!B:B,0)),"")</f>
        <v>218.5</v>
      </c>
      <c r="M181" s="222"/>
      <c r="N181" s="222">
        <f>IFERROR(INDEX(RemainingOnBoard_RAW!AJ:AJ,MATCH('IMO _2020_Dont Edit'!D181,RemainingOnBoard_RAW!B:B,0))," ")</f>
        <v>2179.83</v>
      </c>
      <c r="O181" s="222">
        <f>IFERROR(INDEX(RemainingOnBoard_RAW!AK:AK,MATCH('IMO _2020_Dont Edit'!D181,RemainingOnBoard_RAW!B:B,0))," ")</f>
        <v>0</v>
      </c>
      <c r="P181" s="222">
        <f>IFERROR(INDEX(RemainingOnBoard_RAW!AL:AL,MATCH('IMO _2020_Dont Edit'!D181,RemainingOnBoard_RAW!B:B,0))," ")</f>
        <v>0</v>
      </c>
      <c r="Q181" s="222">
        <f>IFERROR(INDEX(RemainingOnBoard_RAW!AM:AM,MATCH('IMO _2020_Dont Edit'!D181,RemainingOnBoard_RAW!B:B,0))," ")</f>
        <v>327.48</v>
      </c>
      <c r="R181" s="223"/>
      <c r="S181" s="225">
        <v>0.5</v>
      </c>
      <c r="T181" s="225">
        <v>2.5000000000000001E-2</v>
      </c>
      <c r="U181" s="225">
        <v>0.15</v>
      </c>
      <c r="V181" s="225">
        <v>0.32500000000000001</v>
      </c>
      <c r="W181" s="223"/>
      <c r="X181" s="226">
        <f>INDEX('LR2 &amp; Afra'!N:N,MATCH('IMO _2020_Dont Edit'!E181,'LR2 &amp; Afra'!B:B,0))</f>
        <v>7.3</v>
      </c>
      <c r="Y181" s="226">
        <f>INDEX('LR2 &amp; Afra'!O:O,MATCH('IMO _2020_Dont Edit'!E181,'LR2 &amp; Afra'!B:B,0))</f>
        <v>57.1</v>
      </c>
      <c r="Z181" s="226">
        <f>INDEX('LR2 &amp; Afra'!P:P,MATCH('IMO _2020_Dont Edit'!E181,'LR2 &amp; Afra'!B:B,0))</f>
        <v>37.6</v>
      </c>
      <c r="AA181" s="226">
        <f>INDEX('LR2 &amp; Afra'!Q:Q,MATCH('IMO _2020_Dont Edit'!E181,'LR2 &amp; Afra'!B:B,0))</f>
        <v>44.6</v>
      </c>
      <c r="AB181" s="226">
        <f t="shared" si="59"/>
        <v>25.212500000000002</v>
      </c>
      <c r="AC181" s="226">
        <f>IFERROR(INDEX('Monthly_Consumption _Trend'!R:R,MATCH('IMO _2020_Dont Edit'!D181,'Monthly_Consumption _Trend'!D:D,0))/30,"")</f>
        <v>24.220333333333333</v>
      </c>
      <c r="AD181" s="226">
        <f t="shared" si="62"/>
        <v>24.220333333333333</v>
      </c>
      <c r="AE181" s="223"/>
      <c r="AF181" s="227">
        <f t="shared" si="60"/>
        <v>0.86938990392093518</v>
      </c>
      <c r="AG181" s="227">
        <f t="shared" si="61"/>
        <v>0.13061009607906482</v>
      </c>
      <c r="AH181" s="227" t="s">
        <v>766</v>
      </c>
      <c r="AI181" s="227"/>
      <c r="AJ181" s="226">
        <f t="shared" si="63"/>
        <v>2228.2706666666668</v>
      </c>
      <c r="AK181" s="226">
        <f t="shared" si="64"/>
        <v>1477.4403333333332</v>
      </c>
      <c r="AL181" s="226">
        <f t="shared" si="65"/>
        <v>750.83033333333333</v>
      </c>
      <c r="AM181" s="226">
        <f t="shared" si="66"/>
        <v>363.30500000000001</v>
      </c>
      <c r="AN181" s="228">
        <v>3</v>
      </c>
      <c r="AO181" s="266" t="s">
        <v>715</v>
      </c>
      <c r="AP181" s="266">
        <v>2</v>
      </c>
      <c r="AQ181" s="266">
        <v>2</v>
      </c>
      <c r="AR181" s="271"/>
      <c r="AS181" s="223"/>
      <c r="AT181" s="226">
        <f t="shared" si="67"/>
        <v>750.83033333333333</v>
      </c>
      <c r="AU181" s="226">
        <f t="shared" si="68"/>
        <v>484.40666666666664</v>
      </c>
      <c r="AV181" s="226">
        <f t="shared" si="69"/>
        <v>363.30500000000001</v>
      </c>
      <c r="AW181" s="229" t="s">
        <v>529</v>
      </c>
      <c r="AX181" s="223"/>
      <c r="AY181" s="229" t="str">
        <f t="shared" si="96"/>
        <v>Okay</v>
      </c>
      <c r="AZ181" s="229" t="str">
        <f t="shared" si="97"/>
        <v>Okay</v>
      </c>
      <c r="BA181" s="229" t="str">
        <f t="shared" si="98"/>
        <v>Okay</v>
      </c>
      <c r="BB181" s="223"/>
      <c r="BC181" s="191">
        <f t="shared" si="76"/>
        <v>0</v>
      </c>
      <c r="BD181" s="191">
        <f t="shared" si="77"/>
        <v>0</v>
      </c>
      <c r="BE181" s="191">
        <f t="shared" si="78"/>
        <v>0</v>
      </c>
      <c r="BF181" s="145" t="s">
        <v>981</v>
      </c>
      <c r="BH181" s="245">
        <f>IF(ISNUMBER('IMO 2020_Operator''s Comment'!BH181),'IMO 2020_Operator''s Comment'!BH181,"")</f>
        <v>810</v>
      </c>
      <c r="BI181" s="245" t="str">
        <f>IF(ISTEXT('IMO 2020_Operator''s Comment'!BI181),'IMO 2020_Operator''s Comment'!BI181,"")</f>
        <v>No</v>
      </c>
      <c r="BJ181" s="245">
        <f>IF(ISNUMBER('IMO 2020_Operator''s Comment'!BJ181),'IMO 2020_Operator''s Comment'!BJ181,"")</f>
        <v>309</v>
      </c>
      <c r="BK181" s="245" t="str">
        <f>IF(ISTEXT('IMO 2020_Operator''s Comment'!BK181),'IMO 2020_Operator''s Comment'!BK181,"")</f>
        <v>No</v>
      </c>
      <c r="BL181" s="245">
        <f>IF(ISNUMBER('IMO 2020_Operator''s Comment'!BL181),'IMO 2020_Operator''s Comment'!BL181,"")</f>
        <v>309</v>
      </c>
      <c r="BM181" s="245" t="str">
        <f>IF(ISTEXT('IMO 2020_Operator''s Comment'!BM181),'IMO 2020_Operator''s Comment'!BM181,"")</f>
        <v>No</v>
      </c>
      <c r="BN181" s="245" t="str">
        <f>IF(ISNUMBER('IMO 2020_Operator''s Comment'!BN181),'IMO 2020_Operator''s Comment'!BN181,"")</f>
        <v/>
      </c>
      <c r="BO181" s="245" t="str">
        <f>IF(ISTEXT('IMO 2020_Operator''s Comment'!BO181),'IMO 2020_Operator''s Comment'!BO181,"")</f>
        <v/>
      </c>
      <c r="BP181" s="245" t="str">
        <f>IF(ISNUMBER('IMO 2020_Operator''s Comment'!BP181),'IMO 2020_Operator''s Comment'!BP181,"")</f>
        <v/>
      </c>
      <c r="BQ181" s="245" t="str">
        <f>IF(ISTEXT('IMO 2020_Operator''s Comment'!BQ181),'IMO 2020_Operator''s Comment'!BQ181,"")</f>
        <v/>
      </c>
      <c r="BR181" s="290"/>
      <c r="BS181" s="245" t="str">
        <f>IF(ISNUMBER('IMO 2020_Operator''s Comment'!BS181),'IMO 2020_Operator''s Comment'!BS181,"")</f>
        <v/>
      </c>
      <c r="BT181" s="245" t="str">
        <f>IF(ISTEXT('IMO 2020_Operator''s Comment'!BT181),'IMO 2020_Operator''s Comment'!BT181,"")</f>
        <v>No</v>
      </c>
      <c r="BU181" s="245" t="str">
        <f>IF(ISNUMBER('IMO 2020_Operator''s Comment'!BU181),'IMO 2020_Operator''s Comment'!BU181,"")</f>
        <v/>
      </c>
      <c r="BV181" s="245" t="str">
        <f>IF(ISTEXT('IMO 2020_Operator''s Comment'!BV181),'IMO 2020_Operator''s Comment'!BV181,"")</f>
        <v>No</v>
      </c>
      <c r="BX181" s="245" t="str">
        <f>IF(ISNUMBER('IMO 2020_Operator''s Comment'!BX181),'IMO 2020_Operator''s Comment'!BX181,"")</f>
        <v/>
      </c>
      <c r="BY181" s="245" t="str">
        <f>IF(ISTEXT('IMO 2020_Operator''s Comment'!BY181),'IMO 2020_Operator''s Comment'!BY181,"")</f>
        <v>No</v>
      </c>
      <c r="BZ181" s="245" t="str">
        <f>IF(ISNUMBER('IMO 2020_Operator''s Comment'!BZ181),'IMO 2020_Operator''s Comment'!BZ181,"")</f>
        <v/>
      </c>
      <c r="CA181" s="245" t="str">
        <f>IF(ISTEXT('IMO 2020_Operator''s Comment'!CA181),'IMO 2020_Operator''s Comment'!CA181,"")</f>
        <v>No</v>
      </c>
      <c r="CB181" s="245" t="str">
        <f>IF(ISNUMBER('IMO 2020_Operator''s Comment'!CB181),'IMO 2020_Operator''s Comment'!CB181,"")</f>
        <v/>
      </c>
      <c r="CC181" s="245" t="str">
        <f>IF(ISTEXT('IMO 2020_Operator''s Comment'!CC181),'IMO 2020_Operator''s Comment'!CC181,"")</f>
        <v/>
      </c>
    </row>
    <row r="182" spans="1:81" ht="44.45" hidden="1" customHeight="1" x14ac:dyDescent="0.25">
      <c r="E182" s="138" t="s">
        <v>946</v>
      </c>
      <c r="BF182" s="138"/>
      <c r="BH182" s="138"/>
      <c r="BI182" s="138"/>
      <c r="BJ182" s="138"/>
      <c r="BK182" s="138"/>
      <c r="BL182" s="138"/>
      <c r="BM182" s="138"/>
      <c r="BN182" s="138"/>
      <c r="BO182" s="138"/>
      <c r="BP182" s="138"/>
      <c r="BQ182" s="138"/>
      <c r="BR182" s="138"/>
      <c r="BS182" s="138"/>
      <c r="BT182" s="138"/>
      <c r="BU182" s="138"/>
      <c r="BV182" s="138"/>
      <c r="BW182" s="138"/>
      <c r="BX182" s="138"/>
      <c r="BY182" s="138"/>
      <c r="BZ182" s="138"/>
      <c r="CA182" s="138"/>
      <c r="CB182" s="138"/>
      <c r="CC182" s="138"/>
    </row>
    <row r="183" spans="1:81" x14ac:dyDescent="0.25">
      <c r="BF183" s="138"/>
      <c r="BH183" s="138"/>
      <c r="BI183" s="138"/>
      <c r="BJ183" s="138"/>
      <c r="BK183" s="138"/>
      <c r="BL183" s="138"/>
      <c r="BM183" s="138"/>
      <c r="BN183" s="138"/>
      <c r="BO183" s="138"/>
      <c r="BP183" s="138"/>
      <c r="BQ183" s="138"/>
      <c r="BR183" s="138"/>
      <c r="BS183" s="138"/>
      <c r="BT183" s="138"/>
      <c r="BU183" s="138"/>
      <c r="BV183" s="138"/>
      <c r="BW183" s="138"/>
      <c r="BX183" s="138"/>
      <c r="BY183" s="138"/>
      <c r="BZ183" s="138"/>
      <c r="CA183" s="138"/>
      <c r="CB183" s="138"/>
      <c r="CC183" s="138"/>
    </row>
    <row r="184" spans="1:81" x14ac:dyDescent="0.25">
      <c r="BF184" s="138"/>
      <c r="BH184" s="138"/>
      <c r="BI184" s="138"/>
      <c r="BJ184" s="138"/>
      <c r="BK184" s="138"/>
      <c r="BL184" s="138"/>
      <c r="BM184" s="138"/>
      <c r="BN184" s="138"/>
      <c r="BO184" s="138"/>
      <c r="BP184" s="138"/>
      <c r="BQ184" s="138"/>
      <c r="BR184" s="138"/>
      <c r="BS184" s="138"/>
      <c r="BT184" s="138"/>
      <c r="BU184" s="138"/>
      <c r="BV184" s="138"/>
      <c r="BW184" s="138"/>
      <c r="BX184" s="138"/>
      <c r="BY184" s="138"/>
      <c r="BZ184" s="138"/>
      <c r="CA184" s="138"/>
      <c r="CB184" s="138"/>
      <c r="CC184" s="138"/>
    </row>
    <row r="185" spans="1:81" ht="21" x14ac:dyDescent="0.35">
      <c r="C185" s="323" t="s">
        <v>673</v>
      </c>
      <c r="D185" s="323"/>
      <c r="F185" s="251" t="s">
        <v>676</v>
      </c>
      <c r="G185" s="251" t="s">
        <v>672</v>
      </c>
      <c r="BF185" s="138"/>
      <c r="BH185" s="138"/>
      <c r="BI185" s="138"/>
      <c r="BJ185" s="138"/>
      <c r="BK185" s="138"/>
      <c r="BL185" s="138"/>
      <c r="BM185" s="138"/>
      <c r="BN185" s="138"/>
      <c r="BO185" s="138"/>
      <c r="BP185" s="138"/>
      <c r="BQ185" s="138"/>
      <c r="BR185" s="138"/>
      <c r="BS185" s="138"/>
      <c r="BT185" s="138"/>
      <c r="BU185" s="138"/>
      <c r="BV185" s="138"/>
      <c r="BW185" s="138"/>
      <c r="BX185" s="138"/>
      <c r="BY185" s="138"/>
      <c r="BZ185" s="138"/>
      <c r="CA185" s="138"/>
      <c r="CB185" s="138"/>
      <c r="CC185" s="138"/>
    </row>
    <row r="186" spans="1:81" ht="15.75" thickBot="1" x14ac:dyDescent="0.3">
      <c r="BF186" s="138"/>
      <c r="BH186" s="138"/>
      <c r="BI186" s="138"/>
      <c r="BJ186" s="138"/>
      <c r="BK186" s="138"/>
      <c r="BL186" s="138"/>
      <c r="BM186" s="138"/>
      <c r="BN186" s="138"/>
      <c r="BO186" s="138"/>
      <c r="BP186" s="138"/>
      <c r="BQ186" s="138"/>
      <c r="BR186" s="138"/>
      <c r="BS186" s="138"/>
      <c r="BT186" s="138"/>
      <c r="BU186" s="138"/>
      <c r="BV186" s="138"/>
      <c r="BW186" s="138"/>
      <c r="BX186" s="138"/>
      <c r="BY186" s="138"/>
      <c r="BZ186" s="138"/>
      <c r="CA186" s="138"/>
      <c r="CB186" s="138"/>
      <c r="CC186" s="138"/>
    </row>
    <row r="187" spans="1:81" ht="27" thickBot="1" x14ac:dyDescent="0.3">
      <c r="A187" s="247" t="str">
        <f>INDEX('[4]Handy -MR - LR2 Operators'!$H:$H,MATCH(E187,'[4]Handy -MR - LR2 Operators'!$B:$B,0))</f>
        <v>MGA</v>
      </c>
      <c r="B187" s="247" t="s">
        <v>393</v>
      </c>
      <c r="C187" s="247" t="s">
        <v>671</v>
      </c>
      <c r="D187" s="98">
        <v>9256298</v>
      </c>
      <c r="E187" s="139" t="s">
        <v>678</v>
      </c>
      <c r="F187" s="139" t="str">
        <f>INDEX('[6]TC Out - CONSOLIDATED'!$D:$D,MATCH(E187,'[6]TC Out - CONSOLIDATED'!$B:$B,0))</f>
        <v>Petróleo Brasileiro S.A. – PETROBRAS</v>
      </c>
      <c r="G187" s="11">
        <v>44022</v>
      </c>
      <c r="H187" s="236">
        <v>43780.625</v>
      </c>
      <c r="I187" s="186">
        <f>IFERROR(INDEX(RemainingOnBoard_RAW!V:V,MATCH('IMO _2020_Dont Edit'!D187,RemainingOnBoard_RAW!B:B,0))," ")</f>
        <v>480.6</v>
      </c>
      <c r="J187" s="186">
        <f>IFERROR(INDEX(RemainingOnBoard_RAW!W:W,MATCH('IMO _2020_Dont Edit'!D187,RemainingOnBoard_RAW!B:B,0)),"")</f>
        <v>0</v>
      </c>
      <c r="K187" s="186">
        <f>IFERROR(INDEX(RemainingOnBoard_RAW!X:X,MATCH('IMO _2020_Dont Edit'!D187,RemainingOnBoard_RAW!B:B,0)),"")</f>
        <v>0</v>
      </c>
      <c r="L187" s="186">
        <f>IFERROR(INDEX(RemainingOnBoard_RAW!Y:Y,MATCH('IMO _2020_Dont Edit'!D187,RemainingOnBoard_RAW!B:B,0)),"")</f>
        <v>67.48</v>
      </c>
      <c r="M187" s="193"/>
      <c r="N187" s="193">
        <f>IFERROR(INDEX(RemainingOnBoard_RAW!AJ:AJ,MATCH('IMO _2020_Dont Edit'!D187,RemainingOnBoard_RAW!B:B,0))," ")</f>
        <v>2577.598</v>
      </c>
      <c r="O187" s="193">
        <f>IFERROR(INDEX(RemainingOnBoard_RAW!AK:AK,MATCH('IMO _2020_Dont Edit'!D187,RemainingOnBoard_RAW!B:B,0))," ")</f>
        <v>0</v>
      </c>
      <c r="P187" s="193">
        <f>IFERROR(INDEX(RemainingOnBoard_RAW!AL:AL,MATCH('IMO _2020_Dont Edit'!D187,RemainingOnBoard_RAW!B:B,0))," ")</f>
        <v>68.37</v>
      </c>
      <c r="Q187" s="193">
        <f>IFERROR(INDEX(RemainingOnBoard_RAW!AM:AM,MATCH('IMO _2020_Dont Edit'!D187,RemainingOnBoard_RAW!B:B,0))," ")</f>
        <v>303.49</v>
      </c>
      <c r="S187" s="195">
        <v>0.45</v>
      </c>
      <c r="T187" s="195">
        <v>0.05</v>
      </c>
      <c r="U187" s="195">
        <v>0.17499999999999999</v>
      </c>
      <c r="V187" s="195">
        <v>0.32500000000000001</v>
      </c>
      <c r="X187" s="15" t="str">
        <f>IFERROR(INDEX('[7]Apr-2019'!$F:$F,MATCH(D187,'[7]Apr-2019'!$D:$D,0)),"")</f>
        <v/>
      </c>
      <c r="Y187" s="15" t="str">
        <f>IFERROR(INDEX('[7]Apr-2019'!$G:$G,MATCH(D187,'[7]Apr-2019'!$D:$D,0)),"")</f>
        <v/>
      </c>
      <c r="Z187" s="15" t="str">
        <f>IFERROR(INDEX('[7]Apr-2019'!$H:$H,MATCH(D187,'[7]Apr-2019'!$D:$D,0)),"")</f>
        <v/>
      </c>
      <c r="AA187" s="15" t="str">
        <f>IFERROR(INDEX('[7]Apr-2019'!$I:$I,MATCH(D187,'[7]Apr-2019'!$D:$D,0)),"")</f>
        <v/>
      </c>
      <c r="AB187" s="15"/>
      <c r="AC187" s="15">
        <f>INDEX('Monthly_Consumption _Trend'!R:R,MATCH('IMO _2020_Dont Edit'!D187,'Monthly_Consumption _Trend'!D:D,0))/30</f>
        <v>9.4242518518518512</v>
      </c>
      <c r="AD187" s="15">
        <f t="shared" ref="AD187:AD196" si="99">IFERROR(MIN(AB187,AC187),AB187)</f>
        <v>9.4242518518518512</v>
      </c>
      <c r="AF187" s="30">
        <f t="shared" ref="AF187:AF191" si="100">IFERROR(N187/SUM(N187:Q187), "")</f>
        <v>0.87392259866049971</v>
      </c>
      <c r="AG187" s="30">
        <f t="shared" ref="AG187:AG191" si="101">IFERROR(1-AF187,"")</f>
        <v>0.12607740133950029</v>
      </c>
      <c r="AH187" s="30"/>
      <c r="AI187" s="30"/>
      <c r="AJ187" s="15">
        <f t="shared" ref="AJ187:AJ196" si="102">IFERROR($AD187*92,"")</f>
        <v>867.03117037037032</v>
      </c>
      <c r="AK187" s="15">
        <f t="shared" ref="AK187:AK196" si="103">IFERROR($AD187*61,"")</f>
        <v>574.87936296296289</v>
      </c>
      <c r="AL187" s="15">
        <f t="shared" ref="AL187:AL196" si="104">IFERROR($AD187*31,"")</f>
        <v>292.15180740740738</v>
      </c>
      <c r="AM187" s="15">
        <f t="shared" ref="AM187:AM196" si="105">IFERROR($AD187*15,"")</f>
        <v>141.36377777777776</v>
      </c>
      <c r="AN187" s="304">
        <v>5</v>
      </c>
      <c r="AO187" s="263" t="str">
        <f>INDEX([1]Handy!$D:$D,MATCH(E187,[1]Handy!$B:$B,0))</f>
        <v>5 pcs. 248,7/ 248, 7/ 389,9/ 349,3/ 121,9</v>
      </c>
      <c r="AP187" s="263" t="str">
        <f>INDEX([1]Handy!$E:$E,MATCH(E187,[1]Handy!$B:$B,0))</f>
        <v>1 pc. 40,6</v>
      </c>
      <c r="AQ187" s="263" t="str">
        <f>INDEX([1]Handy!$F:$F,MATCH(E187,[1]Handy!$B:$B,0))</f>
        <v>1 pc. 40,6</v>
      </c>
      <c r="AR187" s="268">
        <f>INDEX([1]Handy!$J:$J,MATCH(E187,[1]Handy!$B:$B,0))</f>
        <v>0.9</v>
      </c>
      <c r="AT187" s="196">
        <f t="shared" ref="AT187:AT196" si="106">IFERROR($AD187*31,"")</f>
        <v>292.15180740740738</v>
      </c>
      <c r="AU187" s="196">
        <f t="shared" ref="AU187:AU196" si="107">IFERROR($AD187*20,"")</f>
        <v>188.48503703703702</v>
      </c>
      <c r="AV187" s="196">
        <f t="shared" ref="AV187:AV196" si="108">IFERROR($AD187*15,"")</f>
        <v>141.36377777777776</v>
      </c>
      <c r="AW187" s="199" t="s">
        <v>529</v>
      </c>
      <c r="AY187" s="12" t="str">
        <f>IF(IFERROR($I187+$K187-AT187,"")&lt;0,"Okay", "High Stock")</f>
        <v>High Stock</v>
      </c>
      <c r="AZ187" s="12" t="str">
        <f t="shared" ref="AZ187:BA191" si="109">IF(IFERROR($I187+$K187-AU187,"")&lt;0,"Okay","High Stock")</f>
        <v>High Stock</v>
      </c>
      <c r="BA187" s="12" t="str">
        <f t="shared" si="109"/>
        <v>High Stock</v>
      </c>
      <c r="BC187" s="191">
        <f t="shared" ref="BC187" si="110">IF(IFERROR($I187+$K187-AT187,0)&lt;=0,0,IFERROR($I187+$K187-AT187,0))</f>
        <v>188.44819259259265</v>
      </c>
      <c r="BD187" s="191">
        <f t="shared" ref="BD187" si="111">IF(IFERROR($I187+$K187-AU187,0)&lt;=0,0,IFERROR($I187+$K187-AU187,0))</f>
        <v>292.11496296296298</v>
      </c>
      <c r="BE187" s="191">
        <f t="shared" ref="BE187" si="112">IF(IFERROR($I187+$K187-AV187,0)&lt;=0, 0,IFERROR($I187+$K187-AV187,0))</f>
        <v>339.2362222222223</v>
      </c>
      <c r="BF187" s="139" t="str">
        <f>IF(ISTEXT('IMO 2020_Operator''s Comment'!BF187),'IMO 2020_Operator''s Comment'!BF187,"")</f>
        <v>405 MT is Lowsulphur Fuel supplied by Petrobras</v>
      </c>
      <c r="BH187" s="245">
        <f>IF(ISNUMBER('IMO 2020_Operator''s Comment'!BH187),'IMO 2020_Operator''s Comment'!BH187,"")</f>
        <v>248.7</v>
      </c>
      <c r="BI187" s="245" t="str">
        <f>IF(ISTEXT('IMO 2020_Operator''s Comment'!BI187),'IMO 2020_Operator''s Comment'!BI187,"")</f>
        <v>No</v>
      </c>
      <c r="BJ187" s="245">
        <f>IF(ISNUMBER('IMO 2020_Operator''s Comment'!BJ187),'IMO 2020_Operator''s Comment'!BJ187,"")</f>
        <v>248.7</v>
      </c>
      <c r="BK187" s="245" t="str">
        <f>IF(ISTEXT('IMO 2020_Operator''s Comment'!BK187),'IMO 2020_Operator''s Comment'!BK187,"")</f>
        <v>No</v>
      </c>
      <c r="BL187" s="245">
        <f>IF(ISNUMBER('IMO 2020_Operator''s Comment'!BL187),'IMO 2020_Operator''s Comment'!BL187,"")</f>
        <v>389.9</v>
      </c>
      <c r="BM187" s="245" t="str">
        <f>IF(ISTEXT('IMO 2020_Operator''s Comment'!BM187),'IMO 2020_Operator''s Comment'!BM187,"")</f>
        <v>No</v>
      </c>
      <c r="BN187" s="245">
        <f>IF(ISNUMBER('IMO 2020_Operator''s Comment'!BN187),'IMO 2020_Operator''s Comment'!BN187,"")</f>
        <v>349.3</v>
      </c>
      <c r="BO187" s="245" t="str">
        <f>IF(ISTEXT('IMO 2020_Operator''s Comment'!BO187),'IMO 2020_Operator''s Comment'!BO187,"")</f>
        <v>No</v>
      </c>
      <c r="BP187" s="245">
        <f>IF(ISNUMBER('IMO 2020_Operator''s Comment'!BP187),'IMO 2020_Operator''s Comment'!BP187,"")</f>
        <v>121.9</v>
      </c>
      <c r="BQ187" s="245" t="str">
        <f>IF(ISTEXT('IMO 2020_Operator''s Comment'!BQ187),'IMO 2020_Operator''s Comment'!BQ187,"")</f>
        <v>No</v>
      </c>
      <c r="BR187" s="287"/>
      <c r="BS187" s="245">
        <f>IF(ISNUMBER('IMO 2020_Operator''s Comment'!BS187),'IMO 2020_Operator''s Comment'!BS187,"")</f>
        <v>40.6</v>
      </c>
      <c r="BT187" s="245" t="str">
        <f>IF(ISTEXT('IMO 2020_Operator''s Comment'!BT187),'IMO 2020_Operator''s Comment'!BT187,"")</f>
        <v>No</v>
      </c>
      <c r="BU187" s="245" t="str">
        <f>IF(ISNUMBER('IMO 2020_Operator''s Comment'!BU187),'IMO 2020_Operator''s Comment'!BU187,"")</f>
        <v/>
      </c>
      <c r="BV187" s="245" t="str">
        <f>IF(ISTEXT('IMO 2020_Operator''s Comment'!BV187),'IMO 2020_Operator''s Comment'!BV187,"")</f>
        <v/>
      </c>
      <c r="BX187" s="245">
        <f>IF(ISNUMBER('IMO 2020_Operator''s Comment'!BX187),'IMO 2020_Operator''s Comment'!BX187,"")</f>
        <v>40.6</v>
      </c>
      <c r="BY187" s="245" t="str">
        <f>IF(ISTEXT('IMO 2020_Operator''s Comment'!BY187),'IMO 2020_Operator''s Comment'!BY187,"")</f>
        <v>No</v>
      </c>
      <c r="BZ187" s="245" t="str">
        <f>IF(ISNUMBER('IMO 2020_Operator''s Comment'!BZ187),'IMO 2020_Operator''s Comment'!BZ187,"")</f>
        <v/>
      </c>
      <c r="CA187" s="245" t="str">
        <f>IF(ISTEXT('IMO 2020_Operator''s Comment'!CA187),'IMO 2020_Operator''s Comment'!CA187,"")</f>
        <v/>
      </c>
      <c r="CB187" s="245" t="str">
        <f>IF(ISNUMBER('IMO 2020_Operator''s Comment'!CB187),'IMO 2020_Operator''s Comment'!CB187,"")</f>
        <v/>
      </c>
      <c r="CC187" s="245" t="str">
        <f>IF(ISTEXT('IMO 2020_Operator''s Comment'!CC187),'IMO 2020_Operator''s Comment'!CC187,"")</f>
        <v/>
      </c>
    </row>
    <row r="188" spans="1:81" ht="15.75" thickBot="1" x14ac:dyDescent="0.3">
      <c r="A188" s="247"/>
      <c r="B188" s="247" t="s">
        <v>393</v>
      </c>
      <c r="C188" s="247" t="s">
        <v>671</v>
      </c>
      <c r="D188" s="98">
        <v>9587843</v>
      </c>
      <c r="E188" s="139" t="s">
        <v>81</v>
      </c>
      <c r="F188" s="139" t="str">
        <f>INDEX('[6]TC Out - CONSOLIDATED'!$D:$D,MATCH(E188,'[6]TC Out - CONSOLIDATED'!$B:$B,0))</f>
        <v>EIGER SHIPPING S.A.</v>
      </c>
      <c r="G188" s="237">
        <v>43718</v>
      </c>
      <c r="H188" s="236">
        <v>43780.241666666669</v>
      </c>
      <c r="I188" s="186">
        <f>IFERROR(INDEX(RemainingOnBoard_RAW!V:V,MATCH('IMO _2020_Dont Edit'!D188,RemainingOnBoard_RAW!B:B,0))," ")</f>
        <v>162.80000000000001</v>
      </c>
      <c r="J188" s="186">
        <f>IFERROR(INDEX(RemainingOnBoard_RAW!W:W,MATCH('IMO _2020_Dont Edit'!D188,RemainingOnBoard_RAW!B:B,0)),"")</f>
        <v>0</v>
      </c>
      <c r="K188" s="186">
        <f>IFERROR(INDEX(RemainingOnBoard_RAW!X:X,MATCH('IMO _2020_Dont Edit'!D188,RemainingOnBoard_RAW!B:B,0)),"")</f>
        <v>0</v>
      </c>
      <c r="L188" s="186">
        <f>IFERROR(INDEX(RemainingOnBoard_RAW!Y:Y,MATCH('IMO _2020_Dont Edit'!D188,RemainingOnBoard_RAW!B:B,0)),"")</f>
        <v>236.44</v>
      </c>
      <c r="M188" s="193"/>
      <c r="N188" s="193">
        <f>IFERROR(INDEX(RemainingOnBoard_RAW!AJ:AJ,MATCH('IMO _2020_Dont Edit'!D188,RemainingOnBoard_RAW!B:B,0))," ")</f>
        <v>2632.43</v>
      </c>
      <c r="O188" s="193">
        <f>IFERROR(INDEX(RemainingOnBoard_RAW!AK:AK,MATCH('IMO _2020_Dont Edit'!D188,RemainingOnBoard_RAW!B:B,0))," ")</f>
        <v>0</v>
      </c>
      <c r="P188" s="193">
        <f>IFERROR(INDEX(RemainingOnBoard_RAW!AL:AL,MATCH('IMO _2020_Dont Edit'!D188,RemainingOnBoard_RAW!B:B,0))," ")</f>
        <v>0</v>
      </c>
      <c r="Q188" s="193">
        <f>IFERROR(INDEX(RemainingOnBoard_RAW!AM:AM,MATCH('IMO _2020_Dont Edit'!D188,RemainingOnBoard_RAW!B:B,0))," ")</f>
        <v>586.11300000000006</v>
      </c>
      <c r="R188" s="194"/>
      <c r="S188" s="195">
        <v>0.45</v>
      </c>
      <c r="T188" s="195">
        <v>0.05</v>
      </c>
      <c r="U188" s="195">
        <v>0.17499999999999999</v>
      </c>
      <c r="V188" s="195">
        <v>0.32500000000000001</v>
      </c>
      <c r="W188" s="194"/>
      <c r="X188" s="196">
        <f>INDEX(Handy!T:T,MATCH('IMO _2020_Dont Edit'!E188,Handy!B:B,0))</f>
        <v>3.7</v>
      </c>
      <c r="Y188" s="196">
        <f>INDEX(Handy!U:U,MATCH('IMO _2020_Dont Edit'!E188,Handy!B:B,0))</f>
        <v>17.399999999999999</v>
      </c>
      <c r="Z188" s="196">
        <f>INDEX(Handy!V:V,MATCH('IMO _2020_Dont Edit'!E188,Handy!B:B,0))</f>
        <v>23.1</v>
      </c>
      <c r="AA188" s="196">
        <f>INDEX(Handy!W:W,MATCH('IMO _2020_Dont Edit'!E188,Handy!B:B,0))</f>
        <v>26.2</v>
      </c>
      <c r="AB188" s="196">
        <f t="shared" ref="AB188" si="113">IFERROR(SUMPRODUCT(S188:V188,X188:AA188),"")</f>
        <v>15.092500000000001</v>
      </c>
      <c r="AC188" s="196">
        <f>INDEX('Monthly_Consumption _Trend'!R:R,MATCH('IMO _2020_Dont Edit'!D188,'Monthly_Consumption _Trend'!D:D,0))/30</f>
        <v>8.6321000000000012</v>
      </c>
      <c r="AD188" s="196">
        <f t="shared" si="99"/>
        <v>8.6321000000000012</v>
      </c>
      <c r="AE188" s="194"/>
      <c r="AF188" s="197">
        <f t="shared" ref="AF188" si="114">IFERROR(N188/SUM(N188:Q188), "")</f>
        <v>0.81789492947585296</v>
      </c>
      <c r="AG188" s="197">
        <f>IFERROR(1-AF188,"")</f>
        <v>0.18210507052414704</v>
      </c>
      <c r="AH188" s="197"/>
      <c r="AI188" s="197"/>
      <c r="AJ188" s="196">
        <f t="shared" si="102"/>
        <v>794.15320000000008</v>
      </c>
      <c r="AK188" s="196">
        <f t="shared" si="103"/>
        <v>526.55810000000008</v>
      </c>
      <c r="AL188" s="196">
        <f t="shared" si="104"/>
        <v>267.59510000000006</v>
      </c>
      <c r="AM188" s="196">
        <f t="shared" si="105"/>
        <v>129.48150000000001</v>
      </c>
      <c r="AN188" s="304"/>
      <c r="AO188" s="263"/>
      <c r="AP188" s="263"/>
      <c r="AQ188" s="263"/>
      <c r="AR188" s="268"/>
      <c r="AS188" s="194"/>
      <c r="AT188" s="196">
        <f t="shared" si="106"/>
        <v>267.59510000000006</v>
      </c>
      <c r="AU188" s="196">
        <f t="shared" si="107"/>
        <v>172.64200000000002</v>
      </c>
      <c r="AV188" s="196">
        <f t="shared" si="108"/>
        <v>129.48150000000001</v>
      </c>
      <c r="AW188" s="199" t="s">
        <v>529</v>
      </c>
      <c r="AX188" s="194"/>
      <c r="AY188" s="199" t="str">
        <f>IFERROR(IF($I188+$K188-AT188&lt;0,"Okay", "High Stock"),"")</f>
        <v>Okay</v>
      </c>
      <c r="AZ188" s="199" t="str">
        <f>IFERROR(IF($I188+$K188-AU188&lt;0,"Okay", "High Stock"),"")</f>
        <v>Okay</v>
      </c>
      <c r="BA188" s="199" t="str">
        <f>IFERROR(IF($I188+$K188-AV188&lt;0,"Okay", "High Stock"),"")</f>
        <v>High Stock</v>
      </c>
      <c r="BB188" s="194"/>
      <c r="BC188" s="191">
        <f t="shared" ref="BC188:BC196" si="115">IF(IFERROR($I188+$K188-AT188,0)&lt;=0,0,IFERROR($I188+$K188-AT188,0))</f>
        <v>0</v>
      </c>
      <c r="BD188" s="191">
        <f t="shared" ref="BD188:BD196" si="116">IF(IFERROR($I188+$K188-AU188,0)&lt;=0,0,IFERROR($I188+$K188-AU188,0))</f>
        <v>0</v>
      </c>
      <c r="BE188" s="191">
        <f t="shared" ref="BE188:BE196" si="117">IF(IFERROR($I188+$K188-AV188,0)&lt;=0, 0,IFERROR($I188+$K188-AV188,0))</f>
        <v>33.3185</v>
      </c>
      <c r="BF188" s="139" t="str">
        <f>IF(ISTEXT('IMO 2020_Operator''s Comment'!BF188),'IMO 2020_Operator''s Comment'!BF188,"")</f>
        <v/>
      </c>
      <c r="BH188" s="245" t="str">
        <f>IF(ISNUMBER('IMO 2020_Operator''s Comment'!BH188),'IMO 2020_Operator''s Comment'!BH188,"")</f>
        <v/>
      </c>
      <c r="BI188" s="245" t="str">
        <f>IF(ISTEXT('IMO 2020_Operator''s Comment'!BI188),'IMO 2020_Operator''s Comment'!BI188,"")</f>
        <v/>
      </c>
      <c r="BJ188" s="245" t="str">
        <f>IF(ISNUMBER('IMO 2020_Operator''s Comment'!BJ188),'IMO 2020_Operator''s Comment'!BJ188,"")</f>
        <v/>
      </c>
      <c r="BK188" s="245" t="str">
        <f>IF(ISTEXT('IMO 2020_Operator''s Comment'!BK188),'IMO 2020_Operator''s Comment'!BK188,"")</f>
        <v/>
      </c>
      <c r="BL188" s="245" t="str">
        <f>IF(ISNUMBER('IMO 2020_Operator''s Comment'!BL188),'IMO 2020_Operator''s Comment'!BL188,"")</f>
        <v/>
      </c>
      <c r="BM188" s="245" t="str">
        <f>IF(ISTEXT('IMO 2020_Operator''s Comment'!BM188),'IMO 2020_Operator''s Comment'!BM188,"")</f>
        <v/>
      </c>
      <c r="BN188" s="245" t="str">
        <f>IF(ISNUMBER('IMO 2020_Operator''s Comment'!BN188),'IMO 2020_Operator''s Comment'!BN188,"")</f>
        <v/>
      </c>
      <c r="BO188" s="245" t="str">
        <f>IF(ISTEXT('IMO 2020_Operator''s Comment'!BO188),'IMO 2020_Operator''s Comment'!BO188,"")</f>
        <v/>
      </c>
      <c r="BP188" s="245" t="str">
        <f>IF(ISNUMBER('IMO 2020_Operator''s Comment'!BP188),'IMO 2020_Operator''s Comment'!BP188,"")</f>
        <v/>
      </c>
      <c r="BQ188" s="245" t="str">
        <f>IF(ISTEXT('IMO 2020_Operator''s Comment'!BQ188),'IMO 2020_Operator''s Comment'!BQ188,"")</f>
        <v/>
      </c>
      <c r="BR188" s="287"/>
      <c r="BS188" s="245" t="str">
        <f>IF(ISNUMBER('IMO 2020_Operator''s Comment'!BS188),'IMO 2020_Operator''s Comment'!BS188,"")</f>
        <v/>
      </c>
      <c r="BT188" s="245" t="str">
        <f>IF(ISTEXT('IMO 2020_Operator''s Comment'!BT188),'IMO 2020_Operator''s Comment'!BT188,"")</f>
        <v/>
      </c>
      <c r="BU188" s="245" t="str">
        <f>IF(ISNUMBER('IMO 2020_Operator''s Comment'!BU188),'IMO 2020_Operator''s Comment'!BU188,"")</f>
        <v/>
      </c>
      <c r="BV188" s="245" t="str">
        <f>IF(ISTEXT('IMO 2020_Operator''s Comment'!BV188),'IMO 2020_Operator''s Comment'!BV188,"")</f>
        <v/>
      </c>
      <c r="BX188" s="245" t="str">
        <f>IF(ISNUMBER('IMO 2020_Operator''s Comment'!BX188),'IMO 2020_Operator''s Comment'!BX188,"")</f>
        <v/>
      </c>
      <c r="BY188" s="245" t="str">
        <f>IF(ISTEXT('IMO 2020_Operator''s Comment'!BY188),'IMO 2020_Operator''s Comment'!BY188,"")</f>
        <v/>
      </c>
      <c r="BZ188" s="245" t="str">
        <f>IF(ISNUMBER('IMO 2020_Operator''s Comment'!BZ188),'IMO 2020_Operator''s Comment'!BZ188,"")</f>
        <v/>
      </c>
      <c r="CA188" s="245" t="str">
        <f>IF(ISTEXT('IMO 2020_Operator''s Comment'!CA188),'IMO 2020_Operator''s Comment'!CA188,"")</f>
        <v/>
      </c>
      <c r="CB188" s="245" t="str">
        <f>IF(ISNUMBER('IMO 2020_Operator''s Comment'!CB188),'IMO 2020_Operator''s Comment'!CB188,"")</f>
        <v/>
      </c>
      <c r="CC188" s="245" t="str">
        <f>IF(ISTEXT('IMO 2020_Operator''s Comment'!CC188),'IMO 2020_Operator''s Comment'!CC188,"")</f>
        <v/>
      </c>
    </row>
    <row r="189" spans="1:81" ht="27" thickBot="1" x14ac:dyDescent="0.3">
      <c r="A189" s="247" t="str">
        <f>INDEX('[4]Handy -MR - LR2 Operators'!$H:$H,MATCH(E189,'[4]Handy -MR - LR2 Operators'!$B:$B,0))</f>
        <v>MGA</v>
      </c>
      <c r="B189" s="247" t="s">
        <v>393</v>
      </c>
      <c r="C189" s="247" t="s">
        <v>671</v>
      </c>
      <c r="D189" s="98">
        <v>9236999</v>
      </c>
      <c r="E189" s="139" t="s">
        <v>424</v>
      </c>
      <c r="F189" s="139" t="str">
        <f>INDEX('[6]TC Out - CONSOLIDATED'!$D:$D,MATCH(E189,'[6]TC Out - CONSOLIDATED'!$B:$B,0))</f>
        <v>Petróleo Brasileiro S.A. – PETROBRAS</v>
      </c>
      <c r="G189" s="11">
        <v>44070</v>
      </c>
      <c r="H189" s="236">
        <v>43780.541666666664</v>
      </c>
      <c r="I189" s="186">
        <f>IFERROR(INDEX(RemainingOnBoard_RAW!V:V,MATCH('IMO _2020_Dont Edit'!D189,RemainingOnBoard_RAW!B:B,0))," ")</f>
        <v>322.87</v>
      </c>
      <c r="J189" s="186">
        <f>IFERROR(INDEX(RemainingOnBoard_RAW!W:W,MATCH('IMO _2020_Dont Edit'!D189,RemainingOnBoard_RAW!B:B,0)),"")</f>
        <v>0</v>
      </c>
      <c r="K189" s="186">
        <f>IFERROR(INDEX(RemainingOnBoard_RAW!X:X,MATCH('IMO _2020_Dont Edit'!D189,RemainingOnBoard_RAW!B:B,0)),"")</f>
        <v>0</v>
      </c>
      <c r="L189" s="186">
        <f>IFERROR(INDEX(RemainingOnBoard_RAW!Y:Y,MATCH('IMO _2020_Dont Edit'!D189,RemainingOnBoard_RAW!B:B,0)),"")</f>
        <v>112.4</v>
      </c>
      <c r="M189" s="193"/>
      <c r="N189" s="193">
        <f>IFERROR(INDEX(RemainingOnBoard_RAW!AJ:AJ,MATCH('IMO _2020_Dont Edit'!D189,RemainingOnBoard_RAW!B:B,0))," ")</f>
        <v>3620.3760000000002</v>
      </c>
      <c r="O189" s="193">
        <f>IFERROR(INDEX(RemainingOnBoard_RAW!AK:AK,MATCH('IMO _2020_Dont Edit'!D189,RemainingOnBoard_RAW!B:B,0))," ")</f>
        <v>0</v>
      </c>
      <c r="P189" s="193">
        <f>IFERROR(INDEX(RemainingOnBoard_RAW!AL:AL,MATCH('IMO _2020_Dont Edit'!D189,RemainingOnBoard_RAW!B:B,0))," ")</f>
        <v>0</v>
      </c>
      <c r="Q189" s="193">
        <f>IFERROR(INDEX(RemainingOnBoard_RAW!AM:AM,MATCH('IMO _2020_Dont Edit'!D189,RemainingOnBoard_RAW!B:B,0))," ")</f>
        <v>112.1</v>
      </c>
      <c r="S189" s="195">
        <v>0.45</v>
      </c>
      <c r="T189" s="195">
        <v>0.05</v>
      </c>
      <c r="U189" s="195">
        <v>0.17499999999999999</v>
      </c>
      <c r="V189" s="195">
        <v>0.32500000000000001</v>
      </c>
      <c r="X189" s="15" t="str">
        <f>IFERROR(INDEX('[7]Apr-2019'!$F:$F,MATCH(D189,'[7]Apr-2019'!$D:$D,0)),"")</f>
        <v/>
      </c>
      <c r="Y189" s="15" t="str">
        <f>IFERROR(INDEX('[7]Apr-2019'!$G:$G,MATCH(D189,'[7]Apr-2019'!$D:$D,0)),"")</f>
        <v/>
      </c>
      <c r="Z189" s="15" t="str">
        <f>IFERROR(INDEX('[7]Apr-2019'!$H:$H,MATCH(D189,'[7]Apr-2019'!$D:$D,0)),"")</f>
        <v/>
      </c>
      <c r="AA189" s="15" t="str">
        <f>IFERROR(INDEX('[7]Apr-2019'!$I:$I,MATCH(D189,'[7]Apr-2019'!$D:$D,0)),"")</f>
        <v/>
      </c>
      <c r="AB189" s="15"/>
      <c r="AC189" s="15">
        <f>INDEX('Monthly_Consumption _Trend'!R:R,MATCH('IMO _2020_Dont Edit'!D189,'Monthly_Consumption _Trend'!D:D,0))/30</f>
        <v>11.843053333333334</v>
      </c>
      <c r="AD189" s="15">
        <f t="shared" si="99"/>
        <v>11.843053333333334</v>
      </c>
      <c r="AF189" s="30">
        <f t="shared" si="100"/>
        <v>0.96996631726500049</v>
      </c>
      <c r="AG189" s="30">
        <f t="shared" si="101"/>
        <v>3.0033682734999512E-2</v>
      </c>
      <c r="AH189" s="30"/>
      <c r="AI189" s="30"/>
      <c r="AJ189" s="15">
        <f t="shared" si="102"/>
        <v>1089.5609066666666</v>
      </c>
      <c r="AK189" s="15">
        <f t="shared" si="103"/>
        <v>722.42625333333331</v>
      </c>
      <c r="AL189" s="15">
        <f t="shared" si="104"/>
        <v>367.13465333333335</v>
      </c>
      <c r="AM189" s="15">
        <f t="shared" si="105"/>
        <v>177.64580000000001</v>
      </c>
      <c r="AN189" s="304">
        <v>5</v>
      </c>
      <c r="AO189" s="263" t="str">
        <f>INDEX([1]Handy!$D:$D,MATCH(E189,[1]Handy!$B:$B,0))</f>
        <v>5 pcs. 217,7/ 217,7/ 410,9/ 346,9/ 153,7</v>
      </c>
      <c r="AP189" s="263" t="str">
        <f>INDEX([1]Handy!$E:$E,MATCH(E189,[1]Handy!$B:$B,0))</f>
        <v>1 pc. 51,2</v>
      </c>
      <c r="AQ189" s="263" t="str">
        <f>INDEX([1]Handy!$F:$F,MATCH(E189,[1]Handy!$B:$B,0))</f>
        <v>1 pc. 38,4</v>
      </c>
      <c r="AR189" s="268">
        <f>INDEX([1]Handy!$J:$J,MATCH(E189,[1]Handy!$B:$B,0))</f>
        <v>0.9</v>
      </c>
      <c r="AT189" s="196">
        <f t="shared" si="106"/>
        <v>367.13465333333335</v>
      </c>
      <c r="AU189" s="196">
        <f t="shared" si="107"/>
        <v>236.86106666666666</v>
      </c>
      <c r="AV189" s="196">
        <f t="shared" si="108"/>
        <v>177.64580000000001</v>
      </c>
      <c r="AW189" s="199" t="s">
        <v>529</v>
      </c>
      <c r="AY189" s="12" t="str">
        <f>IF(IFERROR($I189+$K189-AT189,"")&lt;0,"Okay", "High Stock")</f>
        <v>Okay</v>
      </c>
      <c r="AZ189" s="12" t="str">
        <f t="shared" si="109"/>
        <v>High Stock</v>
      </c>
      <c r="BA189" s="12" t="str">
        <f t="shared" si="109"/>
        <v>High Stock</v>
      </c>
      <c r="BC189" s="191">
        <f t="shared" si="115"/>
        <v>0</v>
      </c>
      <c r="BD189" s="191">
        <f t="shared" si="116"/>
        <v>86.008933333333346</v>
      </c>
      <c r="BE189" s="191">
        <f t="shared" si="117"/>
        <v>145.2242</v>
      </c>
      <c r="BF189" s="139" t="str">
        <f>IF(ISTEXT('IMO 2020_Operator''s Comment'!BF189),'IMO 2020_Operator''s Comment'!BF189,"")</f>
        <v/>
      </c>
      <c r="BH189" s="245">
        <f>IF(ISNUMBER('IMO 2020_Operator''s Comment'!BH189),'IMO 2020_Operator''s Comment'!BH189,"")</f>
        <v>217.7</v>
      </c>
      <c r="BI189" s="245" t="str">
        <f>IF(ISTEXT('IMO 2020_Operator''s Comment'!BI189),'IMO 2020_Operator''s Comment'!BI189,"")</f>
        <v>No</v>
      </c>
      <c r="BJ189" s="245">
        <f>IF(ISNUMBER('IMO 2020_Operator''s Comment'!BJ189),'IMO 2020_Operator''s Comment'!BJ189,"")</f>
        <v>217.7</v>
      </c>
      <c r="BK189" s="245" t="str">
        <f>IF(ISTEXT('IMO 2020_Operator''s Comment'!BK189),'IMO 2020_Operator''s Comment'!BK189,"")</f>
        <v>No</v>
      </c>
      <c r="BL189" s="245">
        <f>IF(ISNUMBER('IMO 2020_Operator''s Comment'!BL189),'IMO 2020_Operator''s Comment'!BL189,"")</f>
        <v>410.9</v>
      </c>
      <c r="BM189" s="245" t="str">
        <f>IF(ISTEXT('IMO 2020_Operator''s Comment'!BM189),'IMO 2020_Operator''s Comment'!BM189,"")</f>
        <v>No</v>
      </c>
      <c r="BN189" s="245">
        <f>IF(ISNUMBER('IMO 2020_Operator''s Comment'!BN189),'IMO 2020_Operator''s Comment'!BN189,"")</f>
        <v>346.9</v>
      </c>
      <c r="BO189" s="245" t="str">
        <f>IF(ISTEXT('IMO 2020_Operator''s Comment'!BO189),'IMO 2020_Operator''s Comment'!BO189,"")</f>
        <v>No</v>
      </c>
      <c r="BP189" s="245">
        <f>IF(ISNUMBER('IMO 2020_Operator''s Comment'!BP189),'IMO 2020_Operator''s Comment'!BP189,"")</f>
        <v>153.69999999999999</v>
      </c>
      <c r="BQ189" s="245" t="str">
        <f>IF(ISTEXT('IMO 2020_Operator''s Comment'!BQ189),'IMO 2020_Operator''s Comment'!BQ189,"")</f>
        <v>No</v>
      </c>
      <c r="BR189" s="287"/>
      <c r="BS189" s="245">
        <f>IF(ISNUMBER('IMO 2020_Operator''s Comment'!BS189),'IMO 2020_Operator''s Comment'!BS189,"")</f>
        <v>51.2</v>
      </c>
      <c r="BT189" s="245" t="str">
        <f>IF(ISTEXT('IMO 2020_Operator''s Comment'!BT189),'IMO 2020_Operator''s Comment'!BT189,"")</f>
        <v>No</v>
      </c>
      <c r="BU189" s="245" t="str">
        <f>IF(ISNUMBER('IMO 2020_Operator''s Comment'!BU189),'IMO 2020_Operator''s Comment'!BU189,"")</f>
        <v/>
      </c>
      <c r="BV189" s="245" t="str">
        <f>IF(ISTEXT('IMO 2020_Operator''s Comment'!BV189),'IMO 2020_Operator''s Comment'!BV189,"")</f>
        <v/>
      </c>
      <c r="BX189" s="245">
        <f>IF(ISNUMBER('IMO 2020_Operator''s Comment'!BX189),'IMO 2020_Operator''s Comment'!BX189,"")</f>
        <v>38.4</v>
      </c>
      <c r="BY189" s="245" t="str">
        <f>IF(ISTEXT('IMO 2020_Operator''s Comment'!BY189),'IMO 2020_Operator''s Comment'!BY189,"")</f>
        <v>No</v>
      </c>
      <c r="BZ189" s="245" t="str">
        <f>IF(ISNUMBER('IMO 2020_Operator''s Comment'!BZ189),'IMO 2020_Operator''s Comment'!BZ189,"")</f>
        <v/>
      </c>
      <c r="CA189" s="245" t="str">
        <f>IF(ISTEXT('IMO 2020_Operator''s Comment'!CA189),'IMO 2020_Operator''s Comment'!CA189,"")</f>
        <v/>
      </c>
      <c r="CB189" s="245" t="str">
        <f>IF(ISNUMBER('IMO 2020_Operator''s Comment'!CB189),'IMO 2020_Operator''s Comment'!CB189,"")</f>
        <v/>
      </c>
      <c r="CC189" s="245" t="str">
        <f>IF(ISTEXT('IMO 2020_Operator''s Comment'!CC189),'IMO 2020_Operator''s Comment'!CC189,"")</f>
        <v/>
      </c>
    </row>
    <row r="190" spans="1:81" ht="27" thickBot="1" x14ac:dyDescent="0.3">
      <c r="A190" s="247" t="str">
        <f>INDEX('[4]Handy -MR - LR2 Operators'!$H:$H,MATCH(E190,'[4]Handy -MR - LR2 Operators'!$B:$B,0))</f>
        <v>MGA</v>
      </c>
      <c r="B190" s="247" t="s">
        <v>393</v>
      </c>
      <c r="C190" s="247" t="s">
        <v>671</v>
      </c>
      <c r="D190" s="98">
        <v>9237008</v>
      </c>
      <c r="E190" s="139" t="s">
        <v>426</v>
      </c>
      <c r="F190" s="139" t="str">
        <f>INDEX('[6]TC Out - CONSOLIDATED'!$D:$D,MATCH(E190,'[6]TC Out - CONSOLIDATED'!$B:$B,0))</f>
        <v>Petróleo Brasileiro S.A. – PETROBRAS</v>
      </c>
      <c r="G190" s="11">
        <v>44063</v>
      </c>
      <c r="H190" s="236">
        <v>43779.770833333336</v>
      </c>
      <c r="I190" s="186">
        <f>IFERROR(INDEX(RemainingOnBoard_RAW!V:V,MATCH('IMO _2020_Dont Edit'!D190,RemainingOnBoard_RAW!B:B,0))," ")</f>
        <v>144.68</v>
      </c>
      <c r="J190" s="186">
        <f>IFERROR(INDEX(RemainingOnBoard_RAW!W:W,MATCH('IMO _2020_Dont Edit'!D190,RemainingOnBoard_RAW!B:B,0)),"")</f>
        <v>599.91</v>
      </c>
      <c r="K190" s="186">
        <f>IFERROR(INDEX(RemainingOnBoard_RAW!X:X,MATCH('IMO _2020_Dont Edit'!D190,RemainingOnBoard_RAW!B:B,0)),"")</f>
        <v>0</v>
      </c>
      <c r="L190" s="186">
        <f>IFERROR(INDEX(RemainingOnBoard_RAW!Y:Y,MATCH('IMO _2020_Dont Edit'!D190,RemainingOnBoard_RAW!B:B,0)),"")</f>
        <v>109.11</v>
      </c>
      <c r="M190" s="193"/>
      <c r="N190" s="193">
        <f>IFERROR(INDEX(RemainingOnBoard_RAW!AJ:AJ,MATCH('IMO _2020_Dont Edit'!D190,RemainingOnBoard_RAW!B:B,0))," ")</f>
        <v>1872.587</v>
      </c>
      <c r="O190" s="193">
        <f>IFERROR(INDEX(RemainingOnBoard_RAW!AK:AK,MATCH('IMO _2020_Dont Edit'!D190,RemainingOnBoard_RAW!B:B,0))," ")</f>
        <v>0</v>
      </c>
      <c r="P190" s="193">
        <f>IFERROR(INDEX(RemainingOnBoard_RAW!AL:AL,MATCH('IMO _2020_Dont Edit'!D190,RemainingOnBoard_RAW!B:B,0))," ")</f>
        <v>49.92</v>
      </c>
      <c r="Q190" s="193">
        <f>IFERROR(INDEX(RemainingOnBoard_RAW!AM:AM,MATCH('IMO _2020_Dont Edit'!D190,RemainingOnBoard_RAW!B:B,0))," ")</f>
        <v>79.42</v>
      </c>
      <c r="S190" s="195">
        <v>0.45</v>
      </c>
      <c r="T190" s="195">
        <v>0.05</v>
      </c>
      <c r="U190" s="195">
        <v>0.17499999999999999</v>
      </c>
      <c r="V190" s="195">
        <v>0.32500000000000001</v>
      </c>
      <c r="X190" s="15" t="str">
        <f>IFERROR(INDEX('[7]Apr-2019'!$F:$F,MATCH(D190,'[7]Apr-2019'!$D:$D,0)),"")</f>
        <v/>
      </c>
      <c r="Y190" s="15" t="str">
        <f>IFERROR(INDEX('[7]Apr-2019'!$G:$G,MATCH(D190,'[7]Apr-2019'!$D:$D,0)),"")</f>
        <v/>
      </c>
      <c r="Z190" s="15" t="str">
        <f>IFERROR(INDEX('[7]Apr-2019'!$H:$H,MATCH(D190,'[7]Apr-2019'!$D:$D,0)),"")</f>
        <v/>
      </c>
      <c r="AA190" s="15" t="str">
        <f>IFERROR(INDEX('[7]Apr-2019'!$I:$I,MATCH(D190,'[7]Apr-2019'!$D:$D,0)),"")</f>
        <v/>
      </c>
      <c r="AB190" s="15"/>
      <c r="AC190" s="15">
        <f>INDEX('Monthly_Consumption _Trend'!R:R,MATCH('IMO _2020_Dont Edit'!D190,'Monthly_Consumption _Trend'!D:D,0))/30</f>
        <v>6.0464166666666666</v>
      </c>
      <c r="AD190" s="15">
        <f t="shared" si="99"/>
        <v>6.0464166666666666</v>
      </c>
      <c r="AF190" s="30">
        <f t="shared" si="100"/>
        <v>0.93539224956754163</v>
      </c>
      <c r="AG190" s="30">
        <f t="shared" si="101"/>
        <v>6.4607750432458366E-2</v>
      </c>
      <c r="AH190" s="30"/>
      <c r="AI190" s="30"/>
      <c r="AJ190" s="15">
        <f t="shared" si="102"/>
        <v>556.27033333333327</v>
      </c>
      <c r="AK190" s="15">
        <f t="shared" si="103"/>
        <v>368.83141666666666</v>
      </c>
      <c r="AL190" s="15">
        <f t="shared" si="104"/>
        <v>187.43891666666667</v>
      </c>
      <c r="AM190" s="15">
        <f t="shared" si="105"/>
        <v>90.696249999999992</v>
      </c>
      <c r="AN190" s="304">
        <v>5</v>
      </c>
      <c r="AO190" s="263" t="str">
        <f>INDEX([1]Handy!$D:$D,MATCH(E190,[1]Handy!$B:$B,0))</f>
        <v>5 pcs. 217,7/ 217,7/ 410,9/ 346,9/ 153,7</v>
      </c>
      <c r="AP190" s="263" t="str">
        <f>INDEX([1]Handy!$E:$E,MATCH(E190,[1]Handy!$B:$B,0))</f>
        <v>1 pc. 51,2</v>
      </c>
      <c r="AQ190" s="263" t="str">
        <f>INDEX([1]Handy!$F:$F,MATCH(E190,[1]Handy!$B:$B,0))</f>
        <v>1 pc. 38,4</v>
      </c>
      <c r="AR190" s="268">
        <f>INDEX([1]Handy!$J:$J,MATCH(E190,[1]Handy!$B:$B,0))</f>
        <v>0.9</v>
      </c>
      <c r="AT190" s="196">
        <f t="shared" si="106"/>
        <v>187.43891666666667</v>
      </c>
      <c r="AU190" s="196">
        <f t="shared" si="107"/>
        <v>120.92833333333333</v>
      </c>
      <c r="AV190" s="196">
        <f t="shared" si="108"/>
        <v>90.696249999999992</v>
      </c>
      <c r="AW190" s="199" t="s">
        <v>529</v>
      </c>
      <c r="AY190" s="12" t="str">
        <f>IF(IFERROR($I190+$K190-AT190,"")&lt;0,"Okay", "High Stock")</f>
        <v>Okay</v>
      </c>
      <c r="AZ190" s="12" t="str">
        <f t="shared" si="109"/>
        <v>High Stock</v>
      </c>
      <c r="BA190" s="12" t="str">
        <f t="shared" si="109"/>
        <v>High Stock</v>
      </c>
      <c r="BC190" s="191">
        <f t="shared" si="115"/>
        <v>0</v>
      </c>
      <c r="BD190" s="191">
        <f t="shared" si="116"/>
        <v>23.751666666666679</v>
      </c>
      <c r="BE190" s="191">
        <f t="shared" si="117"/>
        <v>53.983750000000015</v>
      </c>
      <c r="BF190" s="139" t="str">
        <f>IF(ISTEXT('IMO 2020_Operator''s Comment'!BF190),'IMO 2020_Operator''s Comment'!BF190,"")</f>
        <v/>
      </c>
      <c r="BH190" s="245">
        <f>IF(ISNUMBER('IMO 2020_Operator''s Comment'!BH190),'IMO 2020_Operator''s Comment'!BH190,"")</f>
        <v>217.7</v>
      </c>
      <c r="BI190" s="245" t="str">
        <f>IF(ISTEXT('IMO 2020_Operator''s Comment'!BI190),'IMO 2020_Operator''s Comment'!BI190,"")</f>
        <v>No</v>
      </c>
      <c r="BJ190" s="245">
        <f>IF(ISNUMBER('IMO 2020_Operator''s Comment'!BJ190),'IMO 2020_Operator''s Comment'!BJ190,"")</f>
        <v>217.7</v>
      </c>
      <c r="BK190" s="245" t="str">
        <f>IF(ISTEXT('IMO 2020_Operator''s Comment'!BK190),'IMO 2020_Operator''s Comment'!BK190,"")</f>
        <v>No</v>
      </c>
      <c r="BL190" s="245">
        <f>IF(ISNUMBER('IMO 2020_Operator''s Comment'!BL190),'IMO 2020_Operator''s Comment'!BL190,"")</f>
        <v>410.9</v>
      </c>
      <c r="BM190" s="245" t="str">
        <f>IF(ISTEXT('IMO 2020_Operator''s Comment'!BM190),'IMO 2020_Operator''s Comment'!BM190,"")</f>
        <v>No</v>
      </c>
      <c r="BN190" s="245">
        <f>IF(ISNUMBER('IMO 2020_Operator''s Comment'!BN190),'IMO 2020_Operator''s Comment'!BN190,"")</f>
        <v>346.9</v>
      </c>
      <c r="BO190" s="245" t="str">
        <f>IF(ISTEXT('IMO 2020_Operator''s Comment'!BO190),'IMO 2020_Operator''s Comment'!BO190,"")</f>
        <v>No</v>
      </c>
      <c r="BP190" s="245">
        <f>IF(ISNUMBER('IMO 2020_Operator''s Comment'!BP190),'IMO 2020_Operator''s Comment'!BP190,"")</f>
        <v>153.69999999999999</v>
      </c>
      <c r="BQ190" s="245" t="str">
        <f>IF(ISTEXT('IMO 2020_Operator''s Comment'!BQ190),'IMO 2020_Operator''s Comment'!BQ190,"")</f>
        <v>No</v>
      </c>
      <c r="BR190" s="287"/>
      <c r="BS190" s="245">
        <f>IF(ISNUMBER('IMO 2020_Operator''s Comment'!BS190),'IMO 2020_Operator''s Comment'!BS190,"")</f>
        <v>51.2</v>
      </c>
      <c r="BT190" s="245" t="str">
        <f>IF(ISTEXT('IMO 2020_Operator''s Comment'!BT190),'IMO 2020_Operator''s Comment'!BT190,"")</f>
        <v>No</v>
      </c>
      <c r="BU190" s="245" t="str">
        <f>IF(ISNUMBER('IMO 2020_Operator''s Comment'!BU190),'IMO 2020_Operator''s Comment'!BU190,"")</f>
        <v/>
      </c>
      <c r="BV190" s="245" t="str">
        <f>IF(ISTEXT('IMO 2020_Operator''s Comment'!BV190),'IMO 2020_Operator''s Comment'!BV190,"")</f>
        <v/>
      </c>
      <c r="BX190" s="245">
        <f>IF(ISNUMBER('IMO 2020_Operator''s Comment'!BX190),'IMO 2020_Operator''s Comment'!BX190,"")</f>
        <v>38.4</v>
      </c>
      <c r="BY190" s="245" t="str">
        <f>IF(ISTEXT('IMO 2020_Operator''s Comment'!BY190),'IMO 2020_Operator''s Comment'!BY190,"")</f>
        <v>No</v>
      </c>
      <c r="BZ190" s="245" t="str">
        <f>IF(ISNUMBER('IMO 2020_Operator''s Comment'!BZ190),'IMO 2020_Operator''s Comment'!BZ190,"")</f>
        <v/>
      </c>
      <c r="CA190" s="245" t="str">
        <f>IF(ISTEXT('IMO 2020_Operator''s Comment'!CA190),'IMO 2020_Operator''s Comment'!CA190,"")</f>
        <v/>
      </c>
      <c r="CB190" s="245" t="str">
        <f>IF(ISNUMBER('IMO 2020_Operator''s Comment'!CB190),'IMO 2020_Operator''s Comment'!CB190,"")</f>
        <v/>
      </c>
      <c r="CC190" s="245" t="str">
        <f>IF(ISTEXT('IMO 2020_Operator''s Comment'!CC190),'IMO 2020_Operator''s Comment'!CC190,"")</f>
        <v/>
      </c>
    </row>
    <row r="191" spans="1:81" ht="27" thickBot="1" x14ac:dyDescent="0.3">
      <c r="A191" s="247" t="str">
        <f>INDEX('[4]Handy -MR - LR2 Operators'!$H:$H,MATCH(E191,'[4]Handy -MR - LR2 Operators'!$B:$B,0))</f>
        <v>MGA</v>
      </c>
      <c r="B191" s="247" t="s">
        <v>393</v>
      </c>
      <c r="C191" s="247" t="s">
        <v>671</v>
      </c>
      <c r="D191" s="98">
        <v>9251406</v>
      </c>
      <c r="E191" s="139" t="s">
        <v>427</v>
      </c>
      <c r="F191" s="139" t="str">
        <f>INDEX('[6]TC Out - CONSOLIDATED'!$D:$D,MATCH(E191,'[6]TC Out - CONSOLIDATED'!$B:$B,0))</f>
        <v>Petróleo Brasileiro S.A. – PETROBRAS</v>
      </c>
      <c r="G191" s="11">
        <v>44087</v>
      </c>
      <c r="H191" s="236">
        <v>43780.541666666664</v>
      </c>
      <c r="I191" s="186">
        <f>IFERROR(INDEX(RemainingOnBoard_RAW!V:V,MATCH('IMO _2020_Dont Edit'!D191,RemainingOnBoard_RAW!B:B,0))," ")</f>
        <v>291.2</v>
      </c>
      <c r="J191" s="186">
        <f>IFERROR(INDEX(RemainingOnBoard_RAW!W:W,MATCH('IMO _2020_Dont Edit'!D191,RemainingOnBoard_RAW!B:B,0)),"")</f>
        <v>0</v>
      </c>
      <c r="K191" s="186">
        <f>IFERROR(INDEX(RemainingOnBoard_RAW!X:X,MATCH('IMO _2020_Dont Edit'!D191,RemainingOnBoard_RAW!B:B,0)),"")</f>
        <v>0</v>
      </c>
      <c r="L191" s="186">
        <f>IFERROR(INDEX(RemainingOnBoard_RAW!Y:Y,MATCH('IMO _2020_Dont Edit'!D191,RemainingOnBoard_RAW!B:B,0)),"")</f>
        <v>190</v>
      </c>
      <c r="M191" s="193"/>
      <c r="N191" s="193">
        <f>IFERROR(INDEX(RemainingOnBoard_RAW!AJ:AJ,MATCH('IMO _2020_Dont Edit'!D191,RemainingOnBoard_RAW!B:B,0))," ")</f>
        <v>2565.0709999999999</v>
      </c>
      <c r="O191" s="193">
        <f>IFERROR(INDEX(RemainingOnBoard_RAW!AK:AK,MATCH('IMO _2020_Dont Edit'!D191,RemainingOnBoard_RAW!B:B,0))," ")</f>
        <v>0</v>
      </c>
      <c r="P191" s="193">
        <f>IFERROR(INDEX(RemainingOnBoard_RAW!AL:AL,MATCH('IMO _2020_Dont Edit'!D191,RemainingOnBoard_RAW!B:B,0))," ")</f>
        <v>0</v>
      </c>
      <c r="Q191" s="193">
        <f>IFERROR(INDEX(RemainingOnBoard_RAW!AM:AM,MATCH('IMO _2020_Dont Edit'!D191,RemainingOnBoard_RAW!B:B,0))," ")</f>
        <v>136.88999999999999</v>
      </c>
      <c r="S191" s="195">
        <v>0.45</v>
      </c>
      <c r="T191" s="195">
        <v>0.05</v>
      </c>
      <c r="U191" s="195">
        <v>0.17499999999999999</v>
      </c>
      <c r="V191" s="195">
        <v>0.32500000000000001</v>
      </c>
      <c r="X191" s="15" t="str">
        <f>IFERROR(INDEX('[7]Apr-2019'!$F:$F,MATCH(D191,'[7]Apr-2019'!$D:$D,0)),"")</f>
        <v/>
      </c>
      <c r="Y191" s="15" t="str">
        <f>IFERROR(INDEX('[7]Apr-2019'!$G:$G,MATCH(D191,'[7]Apr-2019'!$D:$D,0)),"")</f>
        <v/>
      </c>
      <c r="Z191" s="15" t="str">
        <f>IFERROR(INDEX('[7]Apr-2019'!$H:$H,MATCH(D191,'[7]Apr-2019'!$D:$D,0)),"")</f>
        <v/>
      </c>
      <c r="AA191" s="15" t="str">
        <f>IFERROR(INDEX('[7]Apr-2019'!$I:$I,MATCH(D191,'[7]Apr-2019'!$D:$D,0)),"")</f>
        <v/>
      </c>
      <c r="AB191" s="15"/>
      <c r="AC191" s="15">
        <f>INDEX('Monthly_Consumption _Trend'!R:R,MATCH('IMO _2020_Dont Edit'!D191,'Monthly_Consumption _Trend'!D:D,0))/30</f>
        <v>8.3326700000000002</v>
      </c>
      <c r="AD191" s="15">
        <f t="shared" si="99"/>
        <v>8.3326700000000002</v>
      </c>
      <c r="AF191" s="30">
        <f t="shared" si="100"/>
        <v>0.94933679649706271</v>
      </c>
      <c r="AG191" s="30">
        <f t="shared" si="101"/>
        <v>5.0663203502937293E-2</v>
      </c>
      <c r="AH191" s="30"/>
      <c r="AI191" s="30"/>
      <c r="AJ191" s="15">
        <f t="shared" si="102"/>
        <v>766.60563999999999</v>
      </c>
      <c r="AK191" s="15">
        <f t="shared" si="103"/>
        <v>508.29286999999999</v>
      </c>
      <c r="AL191" s="15">
        <f t="shared" si="104"/>
        <v>258.31277</v>
      </c>
      <c r="AM191" s="15">
        <f t="shared" si="105"/>
        <v>124.99005</v>
      </c>
      <c r="AN191" s="304">
        <v>5</v>
      </c>
      <c r="AO191" s="263" t="str">
        <f>INDEX([1]Handy!$D:$D,MATCH(E191,[1]Handy!$B:$B,0))</f>
        <v>5 pcs.  217,7/ 411,0/ 346,9/ 153,7</v>
      </c>
      <c r="AP191" s="263" t="str">
        <f>INDEX([1]Handy!$E:$E,MATCH(E191,[1]Handy!$B:$B,0))</f>
        <v>1 pc. 51,2</v>
      </c>
      <c r="AQ191" s="263" t="str">
        <f>INDEX([1]Handy!$F:$F,MATCH(E191,[1]Handy!$B:$B,0))</f>
        <v>1 pc. 38,4</v>
      </c>
      <c r="AR191" s="268">
        <f>INDEX([1]Handy!$J:$J,MATCH(E191,[1]Handy!$B:$B,0))</f>
        <v>0.9</v>
      </c>
      <c r="AT191" s="196">
        <f t="shared" si="106"/>
        <v>258.31277</v>
      </c>
      <c r="AU191" s="196">
        <f t="shared" si="107"/>
        <v>166.6534</v>
      </c>
      <c r="AV191" s="196">
        <f t="shared" si="108"/>
        <v>124.99005</v>
      </c>
      <c r="AW191" s="199" t="s">
        <v>529</v>
      </c>
      <c r="AY191" s="12" t="str">
        <f>IF(IFERROR($I191+$K191-AT191,"")&lt;0,"Okay", "High Stock")</f>
        <v>High Stock</v>
      </c>
      <c r="AZ191" s="12" t="str">
        <f t="shared" si="109"/>
        <v>High Stock</v>
      </c>
      <c r="BA191" s="12" t="str">
        <f t="shared" si="109"/>
        <v>High Stock</v>
      </c>
      <c r="BC191" s="191">
        <f t="shared" si="115"/>
        <v>32.887229999999988</v>
      </c>
      <c r="BD191" s="191">
        <f t="shared" si="116"/>
        <v>124.54659999999998</v>
      </c>
      <c r="BE191" s="191">
        <f t="shared" si="117"/>
        <v>166.20994999999999</v>
      </c>
      <c r="BF191" s="139" t="str">
        <f>IF(ISTEXT('IMO 2020_Operator''s Comment'!BF191),'IMO 2020_Operator''s Comment'!BF191,"")</f>
        <v/>
      </c>
      <c r="BH191" s="245">
        <f>IF(ISNUMBER('IMO 2020_Operator''s Comment'!BH191),'IMO 2020_Operator''s Comment'!BH191,"")</f>
        <v>217.7</v>
      </c>
      <c r="BI191" s="245" t="str">
        <f>IF(ISTEXT('IMO 2020_Operator''s Comment'!BI191),'IMO 2020_Operator''s Comment'!BI191,"")</f>
        <v>No</v>
      </c>
      <c r="BJ191" s="245">
        <f>IF(ISNUMBER('IMO 2020_Operator''s Comment'!BJ191),'IMO 2020_Operator''s Comment'!BJ191,"")</f>
        <v>411</v>
      </c>
      <c r="BK191" s="245" t="str">
        <f>IF(ISTEXT('IMO 2020_Operator''s Comment'!BK191),'IMO 2020_Operator''s Comment'!BK191,"")</f>
        <v>No</v>
      </c>
      <c r="BL191" s="245">
        <f>IF(ISNUMBER('IMO 2020_Operator''s Comment'!BL191),'IMO 2020_Operator''s Comment'!BL191,"")</f>
        <v>346.9</v>
      </c>
      <c r="BM191" s="245" t="str">
        <f>IF(ISTEXT('IMO 2020_Operator''s Comment'!BM191),'IMO 2020_Operator''s Comment'!BM191,"")</f>
        <v>No</v>
      </c>
      <c r="BN191" s="245">
        <f>IF(ISNUMBER('IMO 2020_Operator''s Comment'!BN191),'IMO 2020_Operator''s Comment'!BN191,"")</f>
        <v>153.69999999999999</v>
      </c>
      <c r="BO191" s="245" t="str">
        <f>IF(ISTEXT('IMO 2020_Operator''s Comment'!BO191),'IMO 2020_Operator''s Comment'!BO191,"")</f>
        <v>No</v>
      </c>
      <c r="BP191" s="245" t="str">
        <f>IF(ISNUMBER('IMO 2020_Operator''s Comment'!BP191),'IMO 2020_Operator''s Comment'!BP191,"")</f>
        <v/>
      </c>
      <c r="BQ191" s="245" t="str">
        <f>IF(ISTEXT('IMO 2020_Operator''s Comment'!BQ191),'IMO 2020_Operator''s Comment'!BQ191,"")</f>
        <v/>
      </c>
      <c r="BR191" s="287"/>
      <c r="BS191" s="245">
        <f>IF(ISNUMBER('IMO 2020_Operator''s Comment'!BS191),'IMO 2020_Operator''s Comment'!BS191,"")</f>
        <v>51.2</v>
      </c>
      <c r="BT191" s="245" t="str">
        <f>IF(ISTEXT('IMO 2020_Operator''s Comment'!BT191),'IMO 2020_Operator''s Comment'!BT191,"")</f>
        <v>No</v>
      </c>
      <c r="BU191" s="245" t="str">
        <f>IF(ISNUMBER('IMO 2020_Operator''s Comment'!BU191),'IMO 2020_Operator''s Comment'!BU191,"")</f>
        <v/>
      </c>
      <c r="BV191" s="245" t="str">
        <f>IF(ISTEXT('IMO 2020_Operator''s Comment'!BV191),'IMO 2020_Operator''s Comment'!BV191,"")</f>
        <v/>
      </c>
      <c r="BX191" s="245">
        <f>IF(ISNUMBER('IMO 2020_Operator''s Comment'!BX191),'IMO 2020_Operator''s Comment'!BX191,"")</f>
        <v>38.4</v>
      </c>
      <c r="BY191" s="245" t="str">
        <f>IF(ISTEXT('IMO 2020_Operator''s Comment'!BY191),'IMO 2020_Operator''s Comment'!BY191,"")</f>
        <v>No</v>
      </c>
      <c r="BZ191" s="245" t="str">
        <f>IF(ISNUMBER('IMO 2020_Operator''s Comment'!BZ191),'IMO 2020_Operator''s Comment'!BZ191,"")</f>
        <v/>
      </c>
      <c r="CA191" s="245" t="str">
        <f>IF(ISTEXT('IMO 2020_Operator''s Comment'!CA191),'IMO 2020_Operator''s Comment'!CA191,"")</f>
        <v/>
      </c>
      <c r="CB191" s="245" t="str">
        <f>IF(ISNUMBER('IMO 2020_Operator''s Comment'!CB191),'IMO 2020_Operator''s Comment'!CB191,"")</f>
        <v/>
      </c>
      <c r="CC191" s="245" t="str">
        <f>IF(ISTEXT('IMO 2020_Operator''s Comment'!CC191),'IMO 2020_Operator''s Comment'!CC191,"")</f>
        <v/>
      </c>
    </row>
    <row r="192" spans="1:81" ht="27" thickBot="1" x14ac:dyDescent="0.3">
      <c r="A192" s="247" t="str">
        <f>INDEX('[4]Handy -MR - LR2 Operators'!$H:$H,MATCH(E192,'[4]Handy -MR - LR2 Operators'!$B:$B,0))</f>
        <v>TSE</v>
      </c>
      <c r="B192" s="247" t="s">
        <v>393</v>
      </c>
      <c r="C192" s="247" t="s">
        <v>671</v>
      </c>
      <c r="D192" s="98">
        <v>9431288</v>
      </c>
      <c r="E192" s="139" t="s">
        <v>677</v>
      </c>
      <c r="F192" s="139" t="str">
        <f>INDEX('[6]TC Out - CONSOLIDATED'!$D:$D,MATCH(E192,'[6]TC Out - CONSOLIDATED'!$B:$B,0))</f>
        <v>Petroineos manufacturing ( Scotland) ltd c/o Petroineos Trading LTd</v>
      </c>
      <c r="G192" s="11">
        <v>44063</v>
      </c>
      <c r="H192" s="236">
        <v>43780.333333333336</v>
      </c>
      <c r="I192" s="186">
        <f>IFERROR(INDEX(RemainingOnBoard_RAW!V:V,MATCH('IMO _2020_Dont Edit'!D192,RemainingOnBoard_RAW!B:B,0))," ")</f>
        <v>5</v>
      </c>
      <c r="J192" s="186">
        <f>IFERROR(INDEX(RemainingOnBoard_RAW!W:W,MATCH('IMO _2020_Dont Edit'!D192,RemainingOnBoard_RAW!B:B,0)),"")</f>
        <v>5</v>
      </c>
      <c r="K192" s="186">
        <f>IFERROR(INDEX(RemainingOnBoard_RAW!X:X,MATCH('IMO _2020_Dont Edit'!D192,RemainingOnBoard_RAW!B:B,0)),"")</f>
        <v>0</v>
      </c>
      <c r="L192" s="186">
        <f>IFERROR(INDEX(RemainingOnBoard_RAW!Y:Y,MATCH('IMO _2020_Dont Edit'!D192,RemainingOnBoard_RAW!B:B,0)),"")</f>
        <v>147.22</v>
      </c>
      <c r="M192" s="193"/>
      <c r="N192" s="193">
        <f>IFERROR(INDEX(RemainingOnBoard_RAW!AJ:AJ,MATCH('IMO _2020_Dont Edit'!D192,RemainingOnBoard_RAW!B:B,0))," ")</f>
        <v>0</v>
      </c>
      <c r="O192" s="193">
        <f>IFERROR(INDEX(RemainingOnBoard_RAW!AK:AK,MATCH('IMO _2020_Dont Edit'!D192,RemainingOnBoard_RAW!B:B,0))," ")</f>
        <v>0</v>
      </c>
      <c r="P192" s="193">
        <f>IFERROR(INDEX(RemainingOnBoard_RAW!AL:AL,MATCH('IMO _2020_Dont Edit'!D192,RemainingOnBoard_RAW!B:B,0))," ")</f>
        <v>0</v>
      </c>
      <c r="Q192" s="193">
        <f>IFERROR(INDEX(RemainingOnBoard_RAW!AM:AM,MATCH('IMO _2020_Dont Edit'!D192,RemainingOnBoard_RAW!B:B,0))," ")</f>
        <v>1199.53</v>
      </c>
      <c r="S192" s="195">
        <v>0.45</v>
      </c>
      <c r="T192" s="195">
        <v>0.05</v>
      </c>
      <c r="U192" s="195">
        <v>0.17499999999999999</v>
      </c>
      <c r="V192" s="195">
        <v>0.32500000000000001</v>
      </c>
      <c r="X192" s="15" t="str">
        <f>IFERROR(INDEX('[7]Apr-2019'!$F:$F,MATCH(D192,'[7]Apr-2019'!$D:$D,0)),"")</f>
        <v/>
      </c>
      <c r="Y192" s="15" t="str">
        <f>IFERROR(INDEX('[7]Apr-2019'!$G:$G,MATCH(D192,'[7]Apr-2019'!$D:$D,0)),"")</f>
        <v/>
      </c>
      <c r="Z192" s="15" t="str">
        <f>IFERROR(INDEX('[7]Apr-2019'!$H:$H,MATCH(D192,'[7]Apr-2019'!$D:$D,0)),"")</f>
        <v/>
      </c>
      <c r="AA192" s="15" t="str">
        <f>IFERROR(INDEX('[7]Apr-2019'!$I:$I,MATCH(D192,'[7]Apr-2019'!$D:$D,0)),"")</f>
        <v/>
      </c>
      <c r="AB192" s="15"/>
      <c r="AC192" s="15" t="e">
        <f>INDEX('Monthly_Consumption _Trend'!R:R,MATCH('IMO _2020_Dont Edit'!D192,'Monthly_Consumption _Trend'!D:D,0))/30</f>
        <v>#VALUE!</v>
      </c>
      <c r="AD192" s="15">
        <f t="shared" si="99"/>
        <v>0</v>
      </c>
      <c r="AF192" s="30">
        <f t="shared" ref="AF192:AF196" si="118">IFERROR(N192/SUM(N192:Q192), "")</f>
        <v>0</v>
      </c>
      <c r="AG192" s="30">
        <f t="shared" ref="AG192:AG196" si="119">IFERROR(1-AF192,"")</f>
        <v>1</v>
      </c>
      <c r="AH192" s="30"/>
      <c r="AI192" s="30"/>
      <c r="AJ192" s="15">
        <f t="shared" si="102"/>
        <v>0</v>
      </c>
      <c r="AK192" s="15">
        <f t="shared" si="103"/>
        <v>0</v>
      </c>
      <c r="AL192" s="15">
        <f t="shared" si="104"/>
        <v>0</v>
      </c>
      <c r="AM192" s="15">
        <f t="shared" si="105"/>
        <v>0</v>
      </c>
      <c r="AN192" s="304">
        <v>4</v>
      </c>
      <c r="AO192" s="263" t="str">
        <f>INDEX([1]Handy!$D:$D,MATCH(E192,[1]Handy!$B:$B,0))</f>
        <v>4 pcs. 395,5/ 389,9/ 284,4/ 249,4</v>
      </c>
      <c r="AP192" s="263" t="str">
        <f>INDEX([1]Handy!$E:$E,MATCH(E192,[1]Handy!$B:$B,0))</f>
        <v>2 pcs. 30,8/ 30,8</v>
      </c>
      <c r="AQ192" s="263" t="str">
        <f>INDEX([1]Handy!$F:$F,MATCH(E192,[1]Handy!$B:$B,0))</f>
        <v>2 pcs. 30,8/ 30,8</v>
      </c>
      <c r="AR192" s="268">
        <f>INDEX([1]Handy!$J:$J,MATCH(E192,[1]Handy!$B:$B,0))</f>
        <v>0.9</v>
      </c>
      <c r="AT192" s="196">
        <f t="shared" si="106"/>
        <v>0</v>
      </c>
      <c r="AU192" s="196">
        <f t="shared" si="107"/>
        <v>0</v>
      </c>
      <c r="AV192" s="196">
        <f t="shared" si="108"/>
        <v>0</v>
      </c>
      <c r="AW192" s="199" t="s">
        <v>529</v>
      </c>
      <c r="AY192" s="12" t="str">
        <f t="shared" ref="AY192:AY196" si="120">IF(IFERROR($I192+$K192-AT192,"")&lt;0,"Okay", "High Stock")</f>
        <v>High Stock</v>
      </c>
      <c r="AZ192" s="12" t="str">
        <f t="shared" ref="AZ192:AZ196" si="121">IF(IFERROR($I192+$K192-AU192,"")&lt;0,"Okay","High Stock")</f>
        <v>High Stock</v>
      </c>
      <c r="BA192" s="12" t="str">
        <f t="shared" ref="BA192:BA196" si="122">IF(IFERROR($I192+$K192-AV192,"")&lt;0,"Okay","High Stock")</f>
        <v>High Stock</v>
      </c>
      <c r="BC192" s="191">
        <f t="shared" si="115"/>
        <v>5</v>
      </c>
      <c r="BD192" s="191">
        <f t="shared" si="116"/>
        <v>5</v>
      </c>
      <c r="BE192" s="191">
        <f t="shared" si="117"/>
        <v>5</v>
      </c>
      <c r="BF192" s="139" t="str">
        <f>IF(ISTEXT('IMO 2020_Operator''s Comment'!BF192),'IMO 2020_Operator''s Comment'!BF192,"")</f>
        <v xml:space="preserve">The rob will be disposed as sludge. Vsl on tc out storage in eca. </v>
      </c>
      <c r="BH192" s="245">
        <f>IF(ISNUMBER('IMO 2020_Operator''s Comment'!BH192),'IMO 2020_Operator''s Comment'!BH192,"")</f>
        <v>395.5</v>
      </c>
      <c r="BI192" s="245" t="str">
        <f>IF(ISTEXT('IMO 2020_Operator''s Comment'!BI192),'IMO 2020_Operator''s Comment'!BI192,"")</f>
        <v>No</v>
      </c>
      <c r="BJ192" s="245">
        <f>IF(ISNUMBER('IMO 2020_Operator''s Comment'!BJ192),'IMO 2020_Operator''s Comment'!BJ192,"")</f>
        <v>389.9</v>
      </c>
      <c r="BK192" s="245" t="str">
        <f>IF(ISTEXT('IMO 2020_Operator''s Comment'!BK192),'IMO 2020_Operator''s Comment'!BK192,"")</f>
        <v>No</v>
      </c>
      <c r="BL192" s="245">
        <f>IF(ISNUMBER('IMO 2020_Operator''s Comment'!BL192),'IMO 2020_Operator''s Comment'!BL192,"")</f>
        <v>284.39999999999998</v>
      </c>
      <c r="BM192" s="245" t="str">
        <f>IF(ISTEXT('IMO 2020_Operator''s Comment'!BM192),'IMO 2020_Operator''s Comment'!BM192,"")</f>
        <v>No</v>
      </c>
      <c r="BN192" s="245">
        <f>IF(ISNUMBER('IMO 2020_Operator''s Comment'!BN192),'IMO 2020_Operator''s Comment'!BN192,"")</f>
        <v>249.4</v>
      </c>
      <c r="BO192" s="245" t="str">
        <f>IF(ISTEXT('IMO 2020_Operator''s Comment'!BO192),'IMO 2020_Operator''s Comment'!BO192,"")</f>
        <v>No</v>
      </c>
      <c r="BP192" s="245" t="str">
        <f>IF(ISNUMBER('IMO 2020_Operator''s Comment'!BP192),'IMO 2020_Operator''s Comment'!BP192,"")</f>
        <v/>
      </c>
      <c r="BQ192" s="245" t="str">
        <f>IF(ISTEXT('IMO 2020_Operator''s Comment'!BQ192),'IMO 2020_Operator''s Comment'!BQ192,"")</f>
        <v/>
      </c>
      <c r="BR192" s="287"/>
      <c r="BS192" s="245">
        <f>IF(ISNUMBER('IMO 2020_Operator''s Comment'!BS192),'IMO 2020_Operator''s Comment'!BS192,"")</f>
        <v>30.8</v>
      </c>
      <c r="BT192" s="245" t="str">
        <f>IF(ISTEXT('IMO 2020_Operator''s Comment'!BT192),'IMO 2020_Operator''s Comment'!BT192,"")</f>
        <v>No</v>
      </c>
      <c r="BU192" s="245">
        <f>IF(ISNUMBER('IMO 2020_Operator''s Comment'!BU192),'IMO 2020_Operator''s Comment'!BU192,"")</f>
        <v>30.8</v>
      </c>
      <c r="BV192" s="245" t="str">
        <f>IF(ISTEXT('IMO 2020_Operator''s Comment'!BV192),'IMO 2020_Operator''s Comment'!BV192,"")</f>
        <v>No</v>
      </c>
      <c r="BX192" s="245">
        <f>IF(ISNUMBER('IMO 2020_Operator''s Comment'!BX192),'IMO 2020_Operator''s Comment'!BX192,"")</f>
        <v>30.8</v>
      </c>
      <c r="BY192" s="245" t="str">
        <f>IF(ISTEXT('IMO 2020_Operator''s Comment'!BY192),'IMO 2020_Operator''s Comment'!BY192,"")</f>
        <v>No</v>
      </c>
      <c r="BZ192" s="245">
        <f>IF(ISNUMBER('IMO 2020_Operator''s Comment'!BZ192),'IMO 2020_Operator''s Comment'!BZ192,"")</f>
        <v>30.8</v>
      </c>
      <c r="CA192" s="245" t="str">
        <f>IF(ISTEXT('IMO 2020_Operator''s Comment'!CA192),'IMO 2020_Operator''s Comment'!CA192,"")</f>
        <v>No</v>
      </c>
      <c r="CB192" s="245" t="str">
        <f>IF(ISNUMBER('IMO 2020_Operator''s Comment'!CB192),'IMO 2020_Operator''s Comment'!CB192,"")</f>
        <v/>
      </c>
      <c r="CC192" s="245" t="str">
        <f>IF(ISTEXT('IMO 2020_Operator''s Comment'!CC192),'IMO 2020_Operator''s Comment'!CC192,"")</f>
        <v/>
      </c>
    </row>
    <row r="193" spans="1:81" s="202" customFormat="1" ht="27" thickBot="1" x14ac:dyDescent="0.3">
      <c r="A193" s="248" t="str">
        <f>INDEX('[4]Handy -MR - LR2 Operators'!$H:$H,MATCH(E193,'[4]Handy -MR - LR2 Operators'!$B:$B,0))</f>
        <v>MSA</v>
      </c>
      <c r="B193" s="248" t="s">
        <v>429</v>
      </c>
      <c r="C193" s="248" t="s">
        <v>671</v>
      </c>
      <c r="D193" s="137">
        <v>9786176</v>
      </c>
      <c r="E193" s="140" t="s">
        <v>633</v>
      </c>
      <c r="F193" s="140" t="str">
        <f>INDEX('[6]TC Out - CONSOLIDATED'!$D:$D,MATCH(E193,'[6]TC Out - CONSOLIDATED'!$B:$B,0))</f>
        <v>BUNGE SA</v>
      </c>
      <c r="G193" s="11">
        <v>43766</v>
      </c>
      <c r="H193" s="236">
        <v>43780.458333333336</v>
      </c>
      <c r="I193" s="186">
        <f>IFERROR(INDEX(RemainingOnBoard_RAW!V:V,MATCH('IMO _2020_Dont Edit'!D193,RemainingOnBoard_RAW!B:B,0))," ")</f>
        <v>224.36</v>
      </c>
      <c r="J193" s="186">
        <f>IFERROR(INDEX(RemainingOnBoard_RAW!W:W,MATCH('IMO _2020_Dont Edit'!D193,RemainingOnBoard_RAW!B:B,0)),"")</f>
        <v>0</v>
      </c>
      <c r="K193" s="186">
        <f>IFERROR(INDEX(RemainingOnBoard_RAW!X:X,MATCH('IMO _2020_Dont Edit'!D193,RemainingOnBoard_RAW!B:B,0)),"")</f>
        <v>0</v>
      </c>
      <c r="L193" s="186">
        <f>IFERROR(INDEX(RemainingOnBoard_RAW!Y:Y,MATCH('IMO _2020_Dont Edit'!D193,RemainingOnBoard_RAW!B:B,0)),"")</f>
        <v>252.3</v>
      </c>
      <c r="M193" s="201"/>
      <c r="N193" s="201">
        <f>IFERROR(INDEX(RemainingOnBoard_RAW!AJ:AJ,MATCH('IMO _2020_Dont Edit'!D193,RemainingOnBoard_RAW!B:B,0))," ")</f>
        <v>3538.5230000000001</v>
      </c>
      <c r="O193" s="201">
        <f>IFERROR(INDEX(RemainingOnBoard_RAW!AK:AK,MATCH('IMO _2020_Dont Edit'!D193,RemainingOnBoard_RAW!B:B,0))," ")</f>
        <v>0</v>
      </c>
      <c r="P193" s="201">
        <f>IFERROR(INDEX(RemainingOnBoard_RAW!AL:AL,MATCH('IMO _2020_Dont Edit'!D193,RemainingOnBoard_RAW!B:B,0))," ")</f>
        <v>0</v>
      </c>
      <c r="Q193" s="201">
        <f>IFERROR(INDEX(RemainingOnBoard_RAW!AM:AM,MATCH('IMO _2020_Dont Edit'!D193,RemainingOnBoard_RAW!B:B,0))," ")</f>
        <v>450.70299999999997</v>
      </c>
      <c r="R193"/>
      <c r="S193" s="203">
        <v>0.45</v>
      </c>
      <c r="T193" s="203">
        <v>0.05</v>
      </c>
      <c r="U193" s="203">
        <v>0.17499999999999999</v>
      </c>
      <c r="V193" s="203">
        <v>0.32500000000000001</v>
      </c>
      <c r="W193"/>
      <c r="X193" s="15">
        <f>IFERROR(INDEX('[7]Apr-2019'!$F:$F,MATCH(D193,'[7]Apr-2019'!$D:$D,0)),"")</f>
        <v>3.2251328985129364</v>
      </c>
      <c r="Y193" s="15">
        <f>IFERROR(INDEX('[7]Apr-2019'!$G:$G,MATCH(D193,'[7]Apr-2019'!$D:$D,0)),"")</f>
        <v>20.5</v>
      </c>
      <c r="Z193" s="15">
        <f>IFERROR(INDEX('[7]Apr-2019'!$H:$H,MATCH(D193,'[7]Apr-2019'!$D:$D,0)),"")</f>
        <v>20.716315780578949</v>
      </c>
      <c r="AA193" s="15">
        <f>IFERROR(INDEX('[7]Apr-2019'!$I:$I,MATCH(D193,'[7]Apr-2019'!$D:$D,0)),"")</f>
        <v>20.848457374105209</v>
      </c>
      <c r="AB193" s="15"/>
      <c r="AC193" s="15">
        <f>INDEX('Monthly_Consumption _Trend'!R:R,MATCH('IMO _2020_Dont Edit'!D193,'Monthly_Consumption _Trend'!D:D,0))/30</f>
        <v>12.861862962962963</v>
      </c>
      <c r="AD193" s="15">
        <f t="shared" si="99"/>
        <v>12.861862962962963</v>
      </c>
      <c r="AE193"/>
      <c r="AF193" s="30">
        <f t="shared" si="118"/>
        <v>0.88701993820355129</v>
      </c>
      <c r="AG193" s="30">
        <f t="shared" si="119"/>
        <v>0.11298006179644871</v>
      </c>
      <c r="AH193" s="30"/>
      <c r="AI193" s="30"/>
      <c r="AJ193" s="15">
        <f t="shared" si="102"/>
        <v>1183.2913925925925</v>
      </c>
      <c r="AK193" s="15">
        <f t="shared" si="103"/>
        <v>784.57364074074076</v>
      </c>
      <c r="AL193" s="15">
        <f t="shared" si="104"/>
        <v>398.71775185185186</v>
      </c>
      <c r="AM193" s="15">
        <f t="shared" si="105"/>
        <v>192.92794444444445</v>
      </c>
      <c r="AN193" s="305">
        <v>4</v>
      </c>
      <c r="AO193" s="264" t="str">
        <f>INDEX([1]MR!$D:$D,MATCH(E193,[1]MR!$B:$B,0))</f>
        <v xml:space="preserve">4 pcs. 210,2/ 253,5/ 417,9/ 356,2 </v>
      </c>
      <c r="AP193" s="264" t="str">
        <f>INDEX([1]MR!$E:$E,MATCH(E193,[1]MR!$B:$B,0))</f>
        <v xml:space="preserve">2 pcs. 33,5/ 20,2 </v>
      </c>
      <c r="AQ193" s="264" t="str">
        <f>INDEX([1]MR!$F:$F,MATCH(E193,[1]MR!$B:$B,0))</f>
        <v>2 pcs. 33,5/ 20,2</v>
      </c>
      <c r="AR193" s="269">
        <f>INDEX([1]MR!$J:$J,MATCH(E193,[1]MR!$B:$B,0))</f>
        <v>0.95</v>
      </c>
      <c r="AS193"/>
      <c r="AT193" s="196">
        <f t="shared" si="106"/>
        <v>398.71775185185186</v>
      </c>
      <c r="AU193" s="196">
        <f t="shared" si="107"/>
        <v>257.23725925925925</v>
      </c>
      <c r="AV193" s="196">
        <f t="shared" si="108"/>
        <v>192.92794444444445</v>
      </c>
      <c r="AW193" s="199" t="s">
        <v>529</v>
      </c>
      <c r="AX193"/>
      <c r="AY193" s="12" t="str">
        <f t="shared" si="120"/>
        <v>Okay</v>
      </c>
      <c r="AZ193" s="12" t="str">
        <f t="shared" si="121"/>
        <v>Okay</v>
      </c>
      <c r="BA193" s="12" t="str">
        <f t="shared" si="122"/>
        <v>High Stock</v>
      </c>
      <c r="BB193"/>
      <c r="BC193" s="191">
        <f t="shared" si="115"/>
        <v>0</v>
      </c>
      <c r="BD193" s="191">
        <f t="shared" si="116"/>
        <v>0</v>
      </c>
      <c r="BE193" s="191">
        <f t="shared" si="117"/>
        <v>31.432055555555564</v>
      </c>
      <c r="BF193" s="140" t="str">
        <f>IF(ISTEXT('IMO 2020_Operator''s Comment'!BF193),'IMO 2020_Operator''s Comment'!BF193,"")</f>
        <v>Small Stbd tank ready and cleaned for VLSFO</v>
      </c>
      <c r="BH193" s="245">
        <f>IF(ISNUMBER('IMO 2020_Operator''s Comment'!BH193),'IMO 2020_Operator''s Comment'!BH193,"")</f>
        <v>210.2</v>
      </c>
      <c r="BI193" s="245" t="str">
        <f>IF(ISTEXT('IMO 2020_Operator''s Comment'!BI193),'IMO 2020_Operator''s Comment'!BI193,"")</f>
        <v>Yes</v>
      </c>
      <c r="BJ193" s="245">
        <f>IF(ISNUMBER('IMO 2020_Operator''s Comment'!BJ193),'IMO 2020_Operator''s Comment'!BJ193,"")</f>
        <v>253.5</v>
      </c>
      <c r="BK193" s="245" t="str">
        <f>IF(ISTEXT('IMO 2020_Operator''s Comment'!BK193),'IMO 2020_Operator''s Comment'!BK193,"")</f>
        <v>No</v>
      </c>
      <c r="BL193" s="245">
        <f>IF(ISNUMBER('IMO 2020_Operator''s Comment'!BL193),'IMO 2020_Operator''s Comment'!BL193,"")</f>
        <v>417.9</v>
      </c>
      <c r="BM193" s="245" t="str">
        <f>IF(ISTEXT('IMO 2020_Operator''s Comment'!BM193),'IMO 2020_Operator''s Comment'!BM193,"")</f>
        <v>No</v>
      </c>
      <c r="BN193" s="245">
        <f>IF(ISNUMBER('IMO 2020_Operator''s Comment'!BN193),'IMO 2020_Operator''s Comment'!BN193,"")</f>
        <v>356.2</v>
      </c>
      <c r="BO193" s="245" t="str">
        <f>IF(ISTEXT('IMO 2020_Operator''s Comment'!BO193),'IMO 2020_Operator''s Comment'!BO193,"")</f>
        <v>No</v>
      </c>
      <c r="BP193" s="245" t="str">
        <f>IF(ISNUMBER('IMO 2020_Operator''s Comment'!BP193),'IMO 2020_Operator''s Comment'!BP193,"")</f>
        <v/>
      </c>
      <c r="BQ193" s="245" t="str">
        <f>IF(ISTEXT('IMO 2020_Operator''s Comment'!BQ193),'IMO 2020_Operator''s Comment'!BQ193,"")</f>
        <v/>
      </c>
      <c r="BR193" s="287"/>
      <c r="BS193" s="245">
        <f>IF(ISNUMBER('IMO 2020_Operator''s Comment'!BS193),'IMO 2020_Operator''s Comment'!BS193,"")</f>
        <v>33.5</v>
      </c>
      <c r="BT193" s="245" t="str">
        <f>IF(ISTEXT('IMO 2020_Operator''s Comment'!BT193),'IMO 2020_Operator''s Comment'!BT193,"")</f>
        <v>No</v>
      </c>
      <c r="BU193" s="245">
        <f>IF(ISNUMBER('IMO 2020_Operator''s Comment'!BU193),'IMO 2020_Operator''s Comment'!BU193,"")</f>
        <v>20.2</v>
      </c>
      <c r="BV193" s="245" t="str">
        <f>IF(ISTEXT('IMO 2020_Operator''s Comment'!BV193),'IMO 2020_Operator''s Comment'!BV193,"")</f>
        <v>No</v>
      </c>
      <c r="BX193" s="245">
        <f>IF(ISNUMBER('IMO 2020_Operator''s Comment'!BX193),'IMO 2020_Operator''s Comment'!BX193,"")</f>
        <v>33.5</v>
      </c>
      <c r="BY193" s="245" t="str">
        <f>IF(ISTEXT('IMO 2020_Operator''s Comment'!BY193),'IMO 2020_Operator''s Comment'!BY193,"")</f>
        <v>No</v>
      </c>
      <c r="BZ193" s="245">
        <f>IF(ISNUMBER('IMO 2020_Operator''s Comment'!BZ193),'IMO 2020_Operator''s Comment'!BZ193,"")</f>
        <v>20.2</v>
      </c>
      <c r="CA193" s="245" t="str">
        <f>IF(ISTEXT('IMO 2020_Operator''s Comment'!CA193),'IMO 2020_Operator''s Comment'!CA193,"")</f>
        <v>No</v>
      </c>
      <c r="CB193" s="245" t="str">
        <f>IF(ISNUMBER('IMO 2020_Operator''s Comment'!CB193),'IMO 2020_Operator''s Comment'!CB193,"")</f>
        <v/>
      </c>
      <c r="CC193" s="245" t="str">
        <f>IF(ISTEXT('IMO 2020_Operator''s Comment'!CC193),'IMO 2020_Operator''s Comment'!CC193,"")</f>
        <v/>
      </c>
    </row>
    <row r="194" spans="1:81" ht="15.75" thickBot="1" x14ac:dyDescent="0.3">
      <c r="A194" s="248" t="str">
        <f>INDEX('[4]Handy -MR - LR2 Operators'!$H:$H,MATCH(E194,'[4]Handy -MR - LR2 Operators'!$B:$B,0))</f>
        <v>GGA</v>
      </c>
      <c r="B194" s="248" t="s">
        <v>429</v>
      </c>
      <c r="C194" s="248" t="s">
        <v>670</v>
      </c>
      <c r="D194" s="137">
        <v>9425514</v>
      </c>
      <c r="E194" s="140" t="s">
        <v>674</v>
      </c>
      <c r="F194" s="140" t="str">
        <f>INDEX('[6]TC Out - CONSOLIDATED'!$D:$D,MATCH(E194,'[6]TC Out - CONSOLIDATED'!$B:$B,0))</f>
        <v>ST Shipping and Transport Pte Ltd.</v>
      </c>
      <c r="G194" s="11">
        <v>43713</v>
      </c>
      <c r="H194" s="236">
        <v>43779.75</v>
      </c>
      <c r="I194" s="186">
        <f>IFERROR(INDEX(RemainingOnBoard_RAW!V:V,MATCH('IMO _2020_Dont Edit'!D194,RemainingOnBoard_RAW!B:B,0))," ")</f>
        <v>282.52</v>
      </c>
      <c r="J194" s="186">
        <f>IFERROR(INDEX(RemainingOnBoard_RAW!W:W,MATCH('IMO _2020_Dont Edit'!D194,RemainingOnBoard_RAW!B:B,0)),"")</f>
        <v>0</v>
      </c>
      <c r="K194" s="186">
        <f>IFERROR(INDEX(RemainingOnBoard_RAW!X:X,MATCH('IMO _2020_Dont Edit'!D194,RemainingOnBoard_RAW!B:B,0)),"")</f>
        <v>0</v>
      </c>
      <c r="L194" s="186">
        <f>IFERROR(INDEX(RemainingOnBoard_RAW!Y:Y,MATCH('IMO _2020_Dont Edit'!D194,RemainingOnBoard_RAW!B:B,0)),"")</f>
        <v>185.73</v>
      </c>
      <c r="M194" s="201"/>
      <c r="N194" s="201">
        <f>IFERROR(INDEX(RemainingOnBoard_RAW!AJ:AJ,MATCH('IMO _2020_Dont Edit'!D194,RemainingOnBoard_RAW!B:B,0))," ")</f>
        <v>4785.74</v>
      </c>
      <c r="O194" s="201">
        <f>IFERROR(INDEX(RemainingOnBoard_RAW!AK:AK,MATCH('IMO _2020_Dont Edit'!D194,RemainingOnBoard_RAW!B:B,0))," ")</f>
        <v>0</v>
      </c>
      <c r="P194" s="201">
        <f>IFERROR(INDEX(RemainingOnBoard_RAW!AL:AL,MATCH('IMO _2020_Dont Edit'!D194,RemainingOnBoard_RAW!B:B,0))," ")</f>
        <v>0.1</v>
      </c>
      <c r="Q194" s="201">
        <f>IFERROR(INDEX(RemainingOnBoard_RAW!AM:AM,MATCH('IMO _2020_Dont Edit'!D194,RemainingOnBoard_RAW!B:B,0))," ")</f>
        <v>863.33000000000095</v>
      </c>
      <c r="S194" s="203">
        <v>0.45</v>
      </c>
      <c r="T194" s="203">
        <v>0.05</v>
      </c>
      <c r="U194" s="203">
        <v>0.17499999999999999</v>
      </c>
      <c r="V194" s="203">
        <v>0.32500000000000001</v>
      </c>
      <c r="X194" s="15" t="str">
        <f>IFERROR(INDEX('[7]Apr-2019'!$F:$F,MATCH(D194,'[7]Apr-2019'!$D:$D,0)),"")</f>
        <v/>
      </c>
      <c r="Y194" s="15" t="str">
        <f>IFERROR(INDEX('[7]Apr-2019'!$G:$G,MATCH(D194,'[7]Apr-2019'!$D:$D,0)),"")</f>
        <v/>
      </c>
      <c r="Z194" s="15" t="str">
        <f>IFERROR(INDEX('[7]Apr-2019'!$H:$H,MATCH(D194,'[7]Apr-2019'!$D:$D,0)),"")</f>
        <v/>
      </c>
      <c r="AA194" s="15" t="str">
        <f>IFERROR(INDEX('[7]Apr-2019'!$I:$I,MATCH(D194,'[7]Apr-2019'!$D:$D,0)),"")</f>
        <v/>
      </c>
      <c r="AB194" s="15"/>
      <c r="AC194" s="15">
        <f>INDEX('Monthly_Consumption _Trend'!R:R,MATCH('IMO _2020_Dont Edit'!D194,'Monthly_Consumption _Trend'!D:D,0))/30</f>
        <v>15.832433333333332</v>
      </c>
      <c r="AD194" s="15">
        <f t="shared" si="99"/>
        <v>15.832433333333332</v>
      </c>
      <c r="AF194" s="30">
        <f t="shared" si="118"/>
        <v>0.8471580780893474</v>
      </c>
      <c r="AG194" s="30">
        <f t="shared" si="119"/>
        <v>0.1528419219106526</v>
      </c>
      <c r="AH194" s="30"/>
      <c r="AI194" s="30"/>
      <c r="AJ194" s="15">
        <f t="shared" si="102"/>
        <v>1456.5838666666666</v>
      </c>
      <c r="AK194" s="15">
        <f t="shared" si="103"/>
        <v>965.77843333333328</v>
      </c>
      <c r="AL194" s="15">
        <f t="shared" si="104"/>
        <v>490.80543333333333</v>
      </c>
      <c r="AM194" s="15">
        <f t="shared" si="105"/>
        <v>237.48649999999998</v>
      </c>
      <c r="AN194" s="305"/>
      <c r="AO194" s="264"/>
      <c r="AP194" s="264"/>
      <c r="AQ194" s="264"/>
      <c r="AR194" s="269"/>
      <c r="AT194" s="196">
        <f t="shared" si="106"/>
        <v>490.80543333333333</v>
      </c>
      <c r="AU194" s="196">
        <f t="shared" si="107"/>
        <v>316.64866666666666</v>
      </c>
      <c r="AV194" s="196">
        <f t="shared" si="108"/>
        <v>237.48649999999998</v>
      </c>
      <c r="AW194" s="199" t="s">
        <v>529</v>
      </c>
      <c r="AY194" s="12" t="str">
        <f t="shared" si="120"/>
        <v>Okay</v>
      </c>
      <c r="AZ194" s="12" t="str">
        <f t="shared" si="121"/>
        <v>Okay</v>
      </c>
      <c r="BA194" s="12" t="str">
        <f t="shared" si="122"/>
        <v>High Stock</v>
      </c>
      <c r="BC194" s="191">
        <f t="shared" si="115"/>
        <v>0</v>
      </c>
      <c r="BD194" s="191">
        <f t="shared" si="116"/>
        <v>0</v>
      </c>
      <c r="BE194" s="191">
        <f t="shared" si="117"/>
        <v>45.033500000000004</v>
      </c>
      <c r="BF194" s="140" t="str">
        <f>IF(ISTEXT('IMO 2020_Operator''s Comment'!BF194),'IMO 2020_Operator''s Comment'!BF194,"")</f>
        <v/>
      </c>
      <c r="BH194" s="245" t="str">
        <f>IF(ISNUMBER('IMO 2020_Operator''s Comment'!BH194),'IMO 2020_Operator''s Comment'!BH194,"")</f>
        <v/>
      </c>
      <c r="BI194" s="245" t="str">
        <f>IF(ISTEXT('IMO 2020_Operator''s Comment'!BI194),'IMO 2020_Operator''s Comment'!BI194,"")</f>
        <v/>
      </c>
      <c r="BJ194" s="245" t="str">
        <f>IF(ISNUMBER('IMO 2020_Operator''s Comment'!BJ194),'IMO 2020_Operator''s Comment'!BJ194,"")</f>
        <v/>
      </c>
      <c r="BK194" s="245" t="str">
        <f>IF(ISTEXT('IMO 2020_Operator''s Comment'!BK194),'IMO 2020_Operator''s Comment'!BK194,"")</f>
        <v/>
      </c>
      <c r="BL194" s="245" t="str">
        <f>IF(ISNUMBER('IMO 2020_Operator''s Comment'!BL194),'IMO 2020_Operator''s Comment'!BL194,"")</f>
        <v/>
      </c>
      <c r="BM194" s="245" t="str">
        <f>IF(ISTEXT('IMO 2020_Operator''s Comment'!BM194),'IMO 2020_Operator''s Comment'!BM194,"")</f>
        <v/>
      </c>
      <c r="BN194" s="245" t="str">
        <f>IF(ISNUMBER('IMO 2020_Operator''s Comment'!BN194),'IMO 2020_Operator''s Comment'!BN194,"")</f>
        <v/>
      </c>
      <c r="BO194" s="245" t="str">
        <f>IF(ISTEXT('IMO 2020_Operator''s Comment'!BO194),'IMO 2020_Operator''s Comment'!BO194,"")</f>
        <v/>
      </c>
      <c r="BP194" s="245" t="str">
        <f>IF(ISNUMBER('IMO 2020_Operator''s Comment'!BP194),'IMO 2020_Operator''s Comment'!BP194,"")</f>
        <v/>
      </c>
      <c r="BQ194" s="245" t="str">
        <f>IF(ISTEXT('IMO 2020_Operator''s Comment'!BQ194),'IMO 2020_Operator''s Comment'!BQ194,"")</f>
        <v/>
      </c>
      <c r="BR194" s="287"/>
      <c r="BS194" s="245" t="str">
        <f>IF(ISNUMBER('IMO 2020_Operator''s Comment'!BS194),'IMO 2020_Operator''s Comment'!BS194,"")</f>
        <v/>
      </c>
      <c r="BT194" s="245" t="str">
        <f>IF(ISTEXT('IMO 2020_Operator''s Comment'!BT194),'IMO 2020_Operator''s Comment'!BT194,"")</f>
        <v/>
      </c>
      <c r="BU194" s="245" t="str">
        <f>IF(ISNUMBER('IMO 2020_Operator''s Comment'!BU194),'IMO 2020_Operator''s Comment'!BU194,"")</f>
        <v/>
      </c>
      <c r="BV194" s="245" t="str">
        <f>IF(ISTEXT('IMO 2020_Operator''s Comment'!BV194),'IMO 2020_Operator''s Comment'!BV194,"")</f>
        <v/>
      </c>
      <c r="BX194" s="245" t="str">
        <f>IF(ISNUMBER('IMO 2020_Operator''s Comment'!BX194),'IMO 2020_Operator''s Comment'!BX194,"")</f>
        <v/>
      </c>
      <c r="BY194" s="245" t="str">
        <f>IF(ISTEXT('IMO 2020_Operator''s Comment'!BY194),'IMO 2020_Operator''s Comment'!BY194,"")</f>
        <v/>
      </c>
      <c r="BZ194" s="245" t="str">
        <f>IF(ISNUMBER('IMO 2020_Operator''s Comment'!BZ194),'IMO 2020_Operator''s Comment'!BZ194,"")</f>
        <v/>
      </c>
      <c r="CA194" s="245" t="str">
        <f>IF(ISTEXT('IMO 2020_Operator''s Comment'!CA194),'IMO 2020_Operator''s Comment'!CA194,"")</f>
        <v/>
      </c>
      <c r="CB194" s="245" t="str">
        <f>IF(ISNUMBER('IMO 2020_Operator''s Comment'!CB194),'IMO 2020_Operator''s Comment'!CB194,"")</f>
        <v/>
      </c>
      <c r="CC194" s="245" t="str">
        <f>IF(ISTEXT('IMO 2020_Operator''s Comment'!CC194),'IMO 2020_Operator''s Comment'!CC194,"")</f>
        <v/>
      </c>
    </row>
    <row r="195" spans="1:81" ht="27" thickBot="1" x14ac:dyDescent="0.3">
      <c r="A195" s="250" t="str">
        <f>INDEX('[4]Handy -MR - LR2 Operators'!$H:$H,MATCH(E195,'[4]Handy -MR - LR2 Operators'!$B:$B,0))</f>
        <v>VPS</v>
      </c>
      <c r="B195" s="250" t="s">
        <v>475</v>
      </c>
      <c r="C195" s="250" t="s">
        <v>671</v>
      </c>
      <c r="D195" s="144">
        <v>9524982</v>
      </c>
      <c r="E195" s="145" t="s">
        <v>479</v>
      </c>
      <c r="F195" s="145" t="str">
        <f>INDEX('[6]TC Out - CONSOLIDATED'!$D:$D,MATCH(E195,'[6]TC Out - CONSOLIDATED'!$B:$B,0))</f>
        <v>Trafigura Maritime Logistics Pte Ltd.</v>
      </c>
      <c r="G195" s="11">
        <v>43805</v>
      </c>
      <c r="H195" s="236">
        <v>43780.5</v>
      </c>
      <c r="I195" s="186">
        <f>IFERROR(INDEX(RemainingOnBoard_RAW!V:V,MATCH('IMO _2020_Dont Edit'!D195,RemainingOnBoard_RAW!B:B,0))," ")</f>
        <v>297.8</v>
      </c>
      <c r="J195" s="186">
        <f>IFERROR(INDEX(RemainingOnBoard_RAW!W:W,MATCH('IMO _2020_Dont Edit'!D195,RemainingOnBoard_RAW!B:B,0)),"")</f>
        <v>0</v>
      </c>
      <c r="K195" s="186">
        <f>IFERROR(INDEX(RemainingOnBoard_RAW!X:X,MATCH('IMO _2020_Dont Edit'!D195,RemainingOnBoard_RAW!B:B,0)),"")</f>
        <v>0</v>
      </c>
      <c r="L195" s="186">
        <f>IFERROR(INDEX(RemainingOnBoard_RAW!Y:Y,MATCH('IMO _2020_Dont Edit'!D195,RemainingOnBoard_RAW!B:B,0)),"")</f>
        <v>295.89999999999998</v>
      </c>
      <c r="M195" s="222"/>
      <c r="N195" s="222">
        <f>IFERROR(INDEX(RemainingOnBoard_RAW!AJ:AJ,MATCH('IMO _2020_Dont Edit'!D195,RemainingOnBoard_RAW!B:B,0))," ")</f>
        <v>4684.0209999999997</v>
      </c>
      <c r="O195" s="222">
        <f>IFERROR(INDEX(RemainingOnBoard_RAW!AK:AK,MATCH('IMO _2020_Dont Edit'!D195,RemainingOnBoard_RAW!B:B,0))," ")</f>
        <v>0</v>
      </c>
      <c r="P195" s="222">
        <f>IFERROR(INDEX(RemainingOnBoard_RAW!AL:AL,MATCH('IMO _2020_Dont Edit'!D195,RemainingOnBoard_RAW!B:B,0))," ")</f>
        <v>0</v>
      </c>
      <c r="Q195" s="222">
        <f>IFERROR(INDEX(RemainingOnBoard_RAW!AM:AM,MATCH('IMO _2020_Dont Edit'!D195,RemainingOnBoard_RAW!B:B,0))," ")</f>
        <v>300.39999999999998</v>
      </c>
      <c r="S195" s="225">
        <v>0.5</v>
      </c>
      <c r="T195" s="225">
        <v>2.5000000000000001E-2</v>
      </c>
      <c r="U195" s="225">
        <v>0.15</v>
      </c>
      <c r="V195" s="225">
        <v>0.32500000000000001</v>
      </c>
      <c r="X195" s="15" t="str">
        <f>IFERROR(INDEX('[7]Apr-2019'!$F:$F,MATCH(D195,'[7]Apr-2019'!$D:$D,0)),"")</f>
        <v/>
      </c>
      <c r="Y195" s="15" t="str">
        <f>IFERROR(INDEX('[7]Apr-2019'!$G:$G,MATCH(D195,'[7]Apr-2019'!$D:$D,0)),"")</f>
        <v/>
      </c>
      <c r="Z195" s="15" t="str">
        <f>IFERROR(INDEX('[7]Apr-2019'!$H:$H,MATCH(D195,'[7]Apr-2019'!$D:$D,0)),"")</f>
        <v/>
      </c>
      <c r="AA195" s="15" t="str">
        <f>IFERROR(INDEX('[7]Apr-2019'!$I:$I,MATCH(D195,'[7]Apr-2019'!$D:$D,0)),"")</f>
        <v/>
      </c>
      <c r="AB195" s="15"/>
      <c r="AC195" s="15">
        <f>INDEX('Monthly_Consumption _Trend'!R:R,MATCH('IMO _2020_Dont Edit'!D195,'Monthly_Consumption _Trend'!D:D,0))/30</f>
        <v>13.96007</v>
      </c>
      <c r="AD195" s="15">
        <f t="shared" si="99"/>
        <v>13.96007</v>
      </c>
      <c r="AF195" s="30">
        <f t="shared" si="118"/>
        <v>0.93973221764373438</v>
      </c>
      <c r="AG195" s="30">
        <f t="shared" si="119"/>
        <v>6.026778235626562E-2</v>
      </c>
      <c r="AH195" s="30"/>
      <c r="AI195" s="30"/>
      <c r="AJ195" s="15">
        <f t="shared" si="102"/>
        <v>1284.32644</v>
      </c>
      <c r="AK195" s="15">
        <f t="shared" si="103"/>
        <v>851.56426999999996</v>
      </c>
      <c r="AL195" s="15">
        <f t="shared" si="104"/>
        <v>432.76217000000003</v>
      </c>
      <c r="AM195" s="15">
        <f t="shared" si="105"/>
        <v>209.40105</v>
      </c>
      <c r="AN195" s="306">
        <v>5</v>
      </c>
      <c r="AO195" s="265" t="str">
        <f>INDEX([1]LR2!$D:$D,MATCH(E195,[1]LR2!$B:$B,0))</f>
        <v>5 pcs. 231,8/ 241,3/ 337,8/ 377,6/ 785,1</v>
      </c>
      <c r="AP195" s="265" t="str">
        <f>INDEX([1]LR2!$E:$E,MATCH(E195,[1]LR2!$B:$B,0))</f>
        <v>2 pcs. 44,9/ 44,9</v>
      </c>
      <c r="AQ195" s="265" t="str">
        <f>INDEX([1]LR2!$F:$F,MATCH(E195,[1]LR2!$B:$B,0))</f>
        <v>2 pcs. 32,2/ 32,2</v>
      </c>
      <c r="AR195" s="270">
        <f>INDEX([1]LR2!$J:$J,MATCH(E195,[1]LR2!$B:$B,0))</f>
        <v>0.9</v>
      </c>
      <c r="AT195" s="196">
        <f t="shared" si="106"/>
        <v>432.76217000000003</v>
      </c>
      <c r="AU195" s="196">
        <f t="shared" si="107"/>
        <v>279.20139999999998</v>
      </c>
      <c r="AV195" s="196">
        <f t="shared" si="108"/>
        <v>209.40105</v>
      </c>
      <c r="AW195" s="199" t="s">
        <v>529</v>
      </c>
      <c r="AY195" s="12" t="str">
        <f t="shared" si="120"/>
        <v>Okay</v>
      </c>
      <c r="AZ195" s="12" t="str">
        <f t="shared" si="121"/>
        <v>High Stock</v>
      </c>
      <c r="BA195" s="12" t="str">
        <f t="shared" si="122"/>
        <v>High Stock</v>
      </c>
      <c r="BC195" s="191">
        <f t="shared" si="115"/>
        <v>0</v>
      </c>
      <c r="BD195" s="191">
        <f t="shared" si="116"/>
        <v>18.598600000000033</v>
      </c>
      <c r="BE195" s="191">
        <f t="shared" si="117"/>
        <v>88.398950000000013</v>
      </c>
      <c r="BF195" s="145" t="str">
        <f>IF(ISTEXT('IMO 2020_Operator''s Comment'!BF195),'IMO 2020_Operator''s Comment'!BF195,"")</f>
        <v>1 tank will be ready by 05 Nov, 3 more by 15 Nov</v>
      </c>
      <c r="BH195" s="245">
        <f>IF(ISNUMBER('IMO 2020_Operator''s Comment'!BH195),'IMO 2020_Operator''s Comment'!BH195,"")</f>
        <v>231.8</v>
      </c>
      <c r="BI195" s="245" t="str">
        <f>IF(ISTEXT('IMO 2020_Operator''s Comment'!BI195),'IMO 2020_Operator''s Comment'!BI195,"")</f>
        <v>No</v>
      </c>
      <c r="BJ195" s="245">
        <f>IF(ISNUMBER('IMO 2020_Operator''s Comment'!BJ195),'IMO 2020_Operator''s Comment'!BJ195,"")</f>
        <v>241.3</v>
      </c>
      <c r="BK195" s="245" t="str">
        <f>IF(ISTEXT('IMO 2020_Operator''s Comment'!BK195),'IMO 2020_Operator''s Comment'!BK195,"")</f>
        <v>No</v>
      </c>
      <c r="BL195" s="245">
        <f>IF(ISNUMBER('IMO 2020_Operator''s Comment'!BL195),'IMO 2020_Operator''s Comment'!BL195,"")</f>
        <v>337.8</v>
      </c>
      <c r="BM195" s="245" t="str">
        <f>IF(ISTEXT('IMO 2020_Operator''s Comment'!BM195),'IMO 2020_Operator''s Comment'!BM195,"")</f>
        <v>No</v>
      </c>
      <c r="BN195" s="245">
        <f>IF(ISNUMBER('IMO 2020_Operator''s Comment'!BN195),'IMO 2020_Operator''s Comment'!BN195,"")</f>
        <v>377.6</v>
      </c>
      <c r="BO195" s="245" t="str">
        <f>IF(ISTEXT('IMO 2020_Operator''s Comment'!BO195),'IMO 2020_Operator''s Comment'!BO195,"")</f>
        <v>No</v>
      </c>
      <c r="BP195" s="245">
        <f>IF(ISNUMBER('IMO 2020_Operator''s Comment'!BP195),'IMO 2020_Operator''s Comment'!BP195,"")</f>
        <v>785.1</v>
      </c>
      <c r="BQ195" s="245" t="str">
        <f>IF(ISTEXT('IMO 2020_Operator''s Comment'!BQ195),'IMO 2020_Operator''s Comment'!BQ195,"")</f>
        <v>No</v>
      </c>
      <c r="BR195" s="287"/>
      <c r="BS195" s="245">
        <f>IF(ISNUMBER('IMO 2020_Operator''s Comment'!BS195),'IMO 2020_Operator''s Comment'!BS195,"")</f>
        <v>44.9</v>
      </c>
      <c r="BT195" s="245" t="str">
        <f>IF(ISTEXT('IMO 2020_Operator''s Comment'!BT195),'IMO 2020_Operator''s Comment'!BT195,"")</f>
        <v>No</v>
      </c>
      <c r="BU195" s="245">
        <f>IF(ISNUMBER('IMO 2020_Operator''s Comment'!BU195),'IMO 2020_Operator''s Comment'!BU195,"")</f>
        <v>44.9</v>
      </c>
      <c r="BV195" s="245" t="str">
        <f>IF(ISTEXT('IMO 2020_Operator''s Comment'!BV195),'IMO 2020_Operator''s Comment'!BV195,"")</f>
        <v>No</v>
      </c>
      <c r="BX195" s="245">
        <f>IF(ISNUMBER('IMO 2020_Operator''s Comment'!BX195),'IMO 2020_Operator''s Comment'!BX195,"")</f>
        <v>32.200000000000003</v>
      </c>
      <c r="BY195" s="245" t="str">
        <f>IF(ISTEXT('IMO 2020_Operator''s Comment'!BY195),'IMO 2020_Operator''s Comment'!BY195,"")</f>
        <v>No</v>
      </c>
      <c r="BZ195" s="245">
        <f>IF(ISNUMBER('IMO 2020_Operator''s Comment'!BZ195),'IMO 2020_Operator''s Comment'!BZ195,"")</f>
        <v>32.200000000000003</v>
      </c>
      <c r="CA195" s="245" t="str">
        <f>IF(ISTEXT('IMO 2020_Operator''s Comment'!CA195),'IMO 2020_Operator''s Comment'!CA195,"")</f>
        <v>No</v>
      </c>
      <c r="CB195" s="245" t="str">
        <f>IF(ISNUMBER('IMO 2020_Operator''s Comment'!CB195),'IMO 2020_Operator''s Comment'!CB195,"")</f>
        <v/>
      </c>
      <c r="CC195" s="245" t="str">
        <f>IF(ISTEXT('IMO 2020_Operator''s Comment'!CC195),'IMO 2020_Operator''s Comment'!CC195,"")</f>
        <v/>
      </c>
    </row>
    <row r="196" spans="1:81" s="223" customFormat="1" ht="26.25" x14ac:dyDescent="0.25">
      <c r="A196" s="250" t="str">
        <f>INDEX('[4]Handy -MR - LR2 Operators'!$H:$H,MATCH(E196,'[4]Handy -MR - LR2 Operators'!$B:$B,0))</f>
        <v>VPS</v>
      </c>
      <c r="B196" s="250" t="s">
        <v>475</v>
      </c>
      <c r="C196" s="250" t="s">
        <v>671</v>
      </c>
      <c r="D196" s="144">
        <v>9319674</v>
      </c>
      <c r="E196" s="145" t="s">
        <v>466</v>
      </c>
      <c r="F196" s="145" t="str">
        <f>INDEX('[6]TC Out - CONSOLIDATED'!$D:$D,MATCH(E196,'[6]TC Out - CONSOLIDATED'!$B:$B,0))</f>
        <v>TankerTime, LLC</v>
      </c>
      <c r="G196" s="11">
        <v>44260</v>
      </c>
      <c r="H196" s="236">
        <v>43780.708333333336</v>
      </c>
      <c r="I196" s="186">
        <f>IFERROR(INDEX(RemainingOnBoard_RAW!V:V,MATCH('IMO _2020_Dont Edit'!D196,RemainingOnBoard_RAW!B:B,0))," ")</f>
        <v>745</v>
      </c>
      <c r="J196" s="186">
        <f>IFERROR(INDEX(RemainingOnBoard_RAW!W:W,MATCH('IMO _2020_Dont Edit'!D196,RemainingOnBoard_RAW!B:B,0)),"")</f>
        <v>0</v>
      </c>
      <c r="K196" s="186">
        <f>IFERROR(INDEX(RemainingOnBoard_RAW!X:X,MATCH('IMO _2020_Dont Edit'!D196,RemainingOnBoard_RAW!B:B,0)),"")</f>
        <v>0</v>
      </c>
      <c r="L196" s="186">
        <f>IFERROR(INDEX(RemainingOnBoard_RAW!Y:Y,MATCH('IMO _2020_Dont Edit'!D196,RemainingOnBoard_RAW!B:B,0)),"")</f>
        <v>216.5</v>
      </c>
      <c r="M196" s="222"/>
      <c r="N196" s="222">
        <f>IFERROR(INDEX(RemainingOnBoard_RAW!AJ:AJ,MATCH('IMO _2020_Dont Edit'!D196,RemainingOnBoard_RAW!B:B,0))," ")</f>
        <v>4354.3999999999996</v>
      </c>
      <c r="O196" s="222">
        <f>IFERROR(INDEX(RemainingOnBoard_RAW!AK:AK,MATCH('IMO _2020_Dont Edit'!D196,RemainingOnBoard_RAW!B:B,0))," ")</f>
        <v>0</v>
      </c>
      <c r="P196" s="222">
        <f>IFERROR(INDEX(RemainingOnBoard_RAW!AL:AL,MATCH('IMO _2020_Dont Edit'!D196,RemainingOnBoard_RAW!B:B,0))," ")</f>
        <v>0</v>
      </c>
      <c r="Q196" s="222">
        <f>IFERROR(INDEX(RemainingOnBoard_RAW!AM:AM,MATCH('IMO _2020_Dont Edit'!D196,RemainingOnBoard_RAW!B:B,0))," ")</f>
        <v>2064.4</v>
      </c>
      <c r="R196"/>
      <c r="S196" s="225">
        <v>0.5</v>
      </c>
      <c r="T196" s="225">
        <v>2.5000000000000001E-2</v>
      </c>
      <c r="U196" s="225">
        <v>0.15</v>
      </c>
      <c r="V196" s="225">
        <v>0.32500000000000001</v>
      </c>
      <c r="W196"/>
      <c r="X196" s="15">
        <f>IFERROR(INDEX('[7]Apr-2019'!$F:$F,MATCH(D196,'[7]Apr-2019'!$D:$D,0)),"")</f>
        <v>5</v>
      </c>
      <c r="Y196" s="15">
        <f>IFERROR(INDEX('[7]Apr-2019'!$G:$G,MATCH(D196,'[7]Apr-2019'!$D:$D,0)),"")</f>
        <v>53.8</v>
      </c>
      <c r="Z196" s="15">
        <f>IFERROR(INDEX('[7]Apr-2019'!$H:$H,MATCH(D196,'[7]Apr-2019'!$D:$D,0)),"")</f>
        <v>31.3</v>
      </c>
      <c r="AA196" s="15">
        <f>IFERROR(INDEX('[7]Apr-2019'!$I:$I,MATCH(D196,'[7]Apr-2019'!$D:$D,0)),"")</f>
        <v>36</v>
      </c>
      <c r="AB196" s="15"/>
      <c r="AC196" s="15">
        <f>INDEX('Monthly_Consumption _Trend'!R:R,MATCH('IMO _2020_Dont Edit'!D196,'Monthly_Consumption _Trend'!D:D,0))/30</f>
        <v>14.514666666666665</v>
      </c>
      <c r="AD196" s="15">
        <f t="shared" si="99"/>
        <v>14.514666666666665</v>
      </c>
      <c r="AE196"/>
      <c r="AF196" s="30">
        <f t="shared" si="118"/>
        <v>0.67838225213435532</v>
      </c>
      <c r="AG196" s="30">
        <f t="shared" si="119"/>
        <v>0.32161774786564468</v>
      </c>
      <c r="AH196" s="30"/>
      <c r="AI196" s="30"/>
      <c r="AJ196" s="15">
        <f t="shared" si="102"/>
        <v>1335.3493333333331</v>
      </c>
      <c r="AK196" s="15">
        <f t="shared" si="103"/>
        <v>885.39466666666658</v>
      </c>
      <c r="AL196" s="15">
        <f t="shared" si="104"/>
        <v>449.95466666666664</v>
      </c>
      <c r="AM196" s="15">
        <f t="shared" si="105"/>
        <v>217.71999999999997</v>
      </c>
      <c r="AN196" s="306">
        <v>5</v>
      </c>
      <c r="AO196" s="265" t="str">
        <f>INDEX([1]LR2!$D:$D,MATCH(E196,[1]LR2!$B:$B,0))</f>
        <v>5 pcs. 706,1/ 642,9/ 456,4/ 641,6/ 592,3</v>
      </c>
      <c r="AP196" s="265" t="str">
        <f>INDEX([1]LR2!$E:$E,MATCH(E196,[1]LR2!$B:$B,0))</f>
        <v>1 pc. 91,7</v>
      </c>
      <c r="AQ196" s="265" t="str">
        <f>INDEX([1]LR2!$F:$F,MATCH(E196,[1]LR2!$B:$B,0))</f>
        <v>1 pc. 91,7</v>
      </c>
      <c r="AR196" s="270">
        <f>INDEX([1]LR2!$J:$J,MATCH(E196,[1]LR2!$B:$B,0))</f>
        <v>0.95</v>
      </c>
      <c r="AS196"/>
      <c r="AT196" s="196">
        <f t="shared" si="106"/>
        <v>449.95466666666664</v>
      </c>
      <c r="AU196" s="196">
        <f t="shared" si="107"/>
        <v>290.29333333333329</v>
      </c>
      <c r="AV196" s="196">
        <f t="shared" si="108"/>
        <v>217.71999999999997</v>
      </c>
      <c r="AW196" s="199" t="s">
        <v>529</v>
      </c>
      <c r="AX196"/>
      <c r="AY196" s="12" t="str">
        <f t="shared" si="120"/>
        <v>High Stock</v>
      </c>
      <c r="AZ196" s="12" t="str">
        <f t="shared" si="121"/>
        <v>High Stock</v>
      </c>
      <c r="BA196" s="12" t="str">
        <f t="shared" si="122"/>
        <v>High Stock</v>
      </c>
      <c r="BB196"/>
      <c r="BC196" s="191">
        <f t="shared" si="115"/>
        <v>295.04533333333336</v>
      </c>
      <c r="BD196" s="191">
        <f t="shared" si="116"/>
        <v>454.70666666666671</v>
      </c>
      <c r="BE196" s="191">
        <f t="shared" si="117"/>
        <v>527.28</v>
      </c>
      <c r="BF196" s="145" t="str">
        <f>IF(ISTEXT('IMO 2020_Operator''s Comment'!BF196),'IMO 2020_Operator''s Comment'!BF196,"")</f>
        <v>Discussed the same with TC charterer and they are planning to fix a long TA voyage outside Eca, 1 Tank ready</v>
      </c>
      <c r="BH196" s="245">
        <f>IF(ISNUMBER('IMO 2020_Operator''s Comment'!BH196),'IMO 2020_Operator''s Comment'!BH196,"")</f>
        <v>706.1</v>
      </c>
      <c r="BI196" s="245" t="str">
        <f>IF(ISTEXT('IMO 2020_Operator''s Comment'!BI196),'IMO 2020_Operator''s Comment'!BI196,"")</f>
        <v>No</v>
      </c>
      <c r="BJ196" s="245">
        <f>IF(ISNUMBER('IMO 2020_Operator''s Comment'!BJ196),'IMO 2020_Operator''s Comment'!BJ196,"")</f>
        <v>642.9</v>
      </c>
      <c r="BK196" s="245" t="str">
        <f>IF(ISTEXT('IMO 2020_Operator''s Comment'!BK196),'IMO 2020_Operator''s Comment'!BK196,"")</f>
        <v>No</v>
      </c>
      <c r="BL196" s="245">
        <f>IF(ISNUMBER('IMO 2020_Operator''s Comment'!BL196),'IMO 2020_Operator''s Comment'!BL196,"")</f>
        <v>456.4</v>
      </c>
      <c r="BM196" s="245" t="str">
        <f>IF(ISTEXT('IMO 2020_Operator''s Comment'!BM196),'IMO 2020_Operator''s Comment'!BM196,"")</f>
        <v>No</v>
      </c>
      <c r="BN196" s="245">
        <f>IF(ISNUMBER('IMO 2020_Operator''s Comment'!BN196),'IMO 2020_Operator''s Comment'!BN196,"")</f>
        <v>641.6</v>
      </c>
      <c r="BO196" s="245" t="str">
        <f>IF(ISTEXT('IMO 2020_Operator''s Comment'!BO196),'IMO 2020_Operator''s Comment'!BO196,"")</f>
        <v>No</v>
      </c>
      <c r="BP196" s="245">
        <f>IF(ISNUMBER('IMO 2020_Operator''s Comment'!BP196),'IMO 2020_Operator''s Comment'!BP196,"")</f>
        <v>592.29999999999995</v>
      </c>
      <c r="BQ196" s="245" t="str">
        <f>IF(ISTEXT('IMO 2020_Operator''s Comment'!BQ196),'IMO 2020_Operator''s Comment'!BQ196,"")</f>
        <v>No</v>
      </c>
      <c r="BR196" s="287"/>
      <c r="BS196" s="245">
        <f>IF(ISNUMBER('IMO 2020_Operator''s Comment'!BS196),'IMO 2020_Operator''s Comment'!BS196,"")</f>
        <v>91.7</v>
      </c>
      <c r="BT196" s="245" t="str">
        <f>IF(ISTEXT('IMO 2020_Operator''s Comment'!BT196),'IMO 2020_Operator''s Comment'!BT196,"")</f>
        <v>No</v>
      </c>
      <c r="BU196" s="245" t="str">
        <f>IF(ISNUMBER('IMO 2020_Operator''s Comment'!BU196),'IMO 2020_Operator''s Comment'!BU196,"")</f>
        <v/>
      </c>
      <c r="BV196" s="245" t="str">
        <f>IF(ISTEXT('IMO 2020_Operator''s Comment'!BV196),'IMO 2020_Operator''s Comment'!BV196,"")</f>
        <v/>
      </c>
      <c r="BX196" s="245">
        <f>IF(ISNUMBER('IMO 2020_Operator''s Comment'!BX196),'IMO 2020_Operator''s Comment'!BX196,"")</f>
        <v>91.7</v>
      </c>
      <c r="BY196" s="245" t="str">
        <f>IF(ISTEXT('IMO 2020_Operator''s Comment'!BY196),'IMO 2020_Operator''s Comment'!BY196,"")</f>
        <v>No</v>
      </c>
      <c r="BZ196" s="245" t="str">
        <f>IF(ISNUMBER('IMO 2020_Operator''s Comment'!BZ196),'IMO 2020_Operator''s Comment'!BZ196,"")</f>
        <v/>
      </c>
      <c r="CA196" s="245" t="str">
        <f>IF(ISTEXT('IMO 2020_Operator''s Comment'!CA196),'IMO 2020_Operator''s Comment'!CA196,"")</f>
        <v/>
      </c>
      <c r="CB196" s="245" t="str">
        <f>IF(ISNUMBER('IMO 2020_Operator''s Comment'!CB196),'IMO 2020_Operator''s Comment'!CB196,"")</f>
        <v/>
      </c>
      <c r="CC196" s="245" t="str">
        <f>IF(ISTEXT('IMO 2020_Operator''s Comment'!CC196),'IMO 2020_Operator''s Comment'!CC196,"")</f>
        <v/>
      </c>
    </row>
    <row r="222" spans="2:57" ht="21" x14ac:dyDescent="0.35">
      <c r="C222" s="323"/>
      <c r="D222" s="323"/>
    </row>
    <row r="224" spans="2:57" x14ac:dyDescent="0.25">
      <c r="B224" s="5"/>
      <c r="C224" s="5"/>
      <c r="D224" s="5"/>
      <c r="E224" s="141"/>
      <c r="F224" s="141"/>
      <c r="G224" s="141"/>
      <c r="H224" s="11"/>
      <c r="I224" s="8"/>
      <c r="J224" s="8"/>
      <c r="K224" s="8"/>
      <c r="L224" s="8"/>
      <c r="M224" s="8"/>
      <c r="N224" s="8"/>
      <c r="O224" s="8"/>
      <c r="P224" s="8"/>
      <c r="Q224" s="8"/>
      <c r="S224" s="13"/>
      <c r="T224" s="13"/>
      <c r="U224" s="13"/>
      <c r="V224" s="13"/>
      <c r="X224" s="15"/>
      <c r="Y224" s="15"/>
      <c r="Z224" s="15"/>
      <c r="AA224" s="15"/>
      <c r="AB224" s="15"/>
      <c r="AC224" s="15"/>
      <c r="AD224" s="285"/>
      <c r="AF224" s="30"/>
      <c r="AG224" s="30"/>
      <c r="AH224" s="30"/>
      <c r="AI224" s="30"/>
      <c r="AJ224" s="19"/>
      <c r="AK224" s="19"/>
      <c r="AL224" s="19"/>
      <c r="AM224" s="19"/>
      <c r="AN224" s="235"/>
      <c r="AO224" s="255"/>
      <c r="AP224" s="255"/>
      <c r="AQ224" s="255"/>
      <c r="AR224" s="260"/>
      <c r="AT224" s="19"/>
      <c r="AU224" s="19"/>
      <c r="AV224" s="19"/>
      <c r="AW224" s="12"/>
      <c r="AY224" s="12"/>
      <c r="AZ224" s="12"/>
      <c r="BA224" s="12"/>
      <c r="BC224" s="19"/>
      <c r="BD224" s="19"/>
      <c r="BE224" s="19"/>
    </row>
    <row r="225" spans="1:70" x14ac:dyDescent="0.25">
      <c r="B225" s="5"/>
      <c r="C225" s="5"/>
      <c r="D225" s="5"/>
      <c r="E225" s="141"/>
      <c r="F225" s="141"/>
      <c r="G225" s="141"/>
      <c r="H225" s="11"/>
      <c r="I225" s="8"/>
      <c r="J225" s="8"/>
      <c r="K225" s="8"/>
      <c r="L225" s="8"/>
      <c r="M225" s="8"/>
      <c r="N225" s="8"/>
      <c r="O225" s="8"/>
      <c r="P225" s="8"/>
      <c r="Q225" s="8"/>
      <c r="S225" s="13"/>
      <c r="T225" s="13"/>
      <c r="U225" s="13"/>
      <c r="V225" s="13"/>
      <c r="X225" s="15"/>
      <c r="Y225" s="15"/>
      <c r="Z225" s="15"/>
      <c r="AA225" s="15"/>
      <c r="AB225" s="15"/>
      <c r="AC225" s="15"/>
      <c r="AD225" s="285"/>
      <c r="AF225" s="30"/>
      <c r="AG225" s="30"/>
      <c r="AH225" s="30"/>
      <c r="AI225" s="30"/>
      <c r="AJ225" s="19"/>
      <c r="AK225" s="19"/>
      <c r="AL225" s="19"/>
      <c r="AM225" s="19"/>
      <c r="AN225" s="235"/>
      <c r="AO225" s="255"/>
      <c r="AP225" s="255"/>
      <c r="AQ225" s="255"/>
      <c r="AR225" s="260"/>
      <c r="AT225" s="19"/>
      <c r="AU225" s="19"/>
      <c r="AV225" s="19"/>
      <c r="AW225" s="12"/>
      <c r="AY225" s="12"/>
      <c r="AZ225" s="12"/>
      <c r="BA225" s="12"/>
      <c r="BC225" s="19"/>
      <c r="BD225" s="19"/>
      <c r="BE225" s="19"/>
    </row>
    <row r="226" spans="1:70" x14ac:dyDescent="0.25">
      <c r="B226" s="5"/>
      <c r="C226" s="5"/>
      <c r="D226" s="5"/>
      <c r="E226" s="141"/>
      <c r="F226" s="141"/>
      <c r="G226" s="141"/>
      <c r="H226" s="11"/>
      <c r="I226" s="8"/>
      <c r="J226" s="8"/>
      <c r="K226" s="8"/>
      <c r="L226" s="8"/>
      <c r="M226" s="8"/>
      <c r="N226" s="8"/>
      <c r="O226" s="8"/>
      <c r="P226" s="8"/>
      <c r="Q226" s="8"/>
      <c r="S226" s="13"/>
      <c r="T226" s="13"/>
      <c r="U226" s="13"/>
      <c r="V226" s="13"/>
      <c r="X226" s="15"/>
      <c r="Y226" s="15"/>
      <c r="Z226" s="15"/>
      <c r="AA226" s="15"/>
      <c r="AB226" s="15"/>
      <c r="AC226" s="15"/>
      <c r="AD226" s="285"/>
      <c r="AF226" s="30"/>
      <c r="AG226" s="30"/>
      <c r="AH226" s="30"/>
      <c r="AI226" s="30"/>
      <c r="AJ226" s="19"/>
      <c r="AK226" s="19"/>
      <c r="AL226" s="19"/>
      <c r="AM226" s="19"/>
      <c r="AN226" s="235"/>
      <c r="AO226" s="255"/>
      <c r="AP226" s="255"/>
      <c r="AQ226" s="255"/>
      <c r="AR226" s="260"/>
      <c r="AT226" s="19"/>
      <c r="AU226" s="19"/>
      <c r="AV226" s="19"/>
      <c r="AW226" s="12"/>
      <c r="AY226" s="12"/>
      <c r="AZ226" s="12"/>
      <c r="BA226" s="12"/>
      <c r="BC226" s="19"/>
      <c r="BD226" s="19"/>
      <c r="BE226" s="19"/>
    </row>
    <row r="227" spans="1:70" x14ac:dyDescent="0.25">
      <c r="B227" s="5"/>
      <c r="C227" s="5"/>
      <c r="D227" s="5"/>
      <c r="E227" s="141"/>
      <c r="F227" s="141"/>
      <c r="G227" s="141"/>
      <c r="H227" s="11"/>
      <c r="I227" s="8"/>
      <c r="J227" s="8"/>
      <c r="K227" s="8"/>
      <c r="L227" s="8"/>
      <c r="M227" s="8"/>
      <c r="N227" s="8"/>
      <c r="O227" s="8"/>
      <c r="P227" s="8"/>
      <c r="Q227" s="8"/>
      <c r="S227" s="13"/>
      <c r="T227" s="13"/>
      <c r="U227" s="13"/>
      <c r="V227" s="13"/>
      <c r="X227" s="15"/>
      <c r="Y227" s="15"/>
      <c r="Z227" s="15"/>
      <c r="AA227" s="15"/>
      <c r="AB227" s="15"/>
      <c r="AC227" s="15"/>
      <c r="AD227" s="285"/>
      <c r="AF227" s="30"/>
      <c r="AG227" s="30"/>
      <c r="AH227" s="30"/>
      <c r="AI227" s="30"/>
      <c r="AJ227" s="19"/>
      <c r="AK227" s="19"/>
      <c r="AL227" s="19"/>
      <c r="AM227" s="19"/>
      <c r="AN227" s="235"/>
      <c r="AO227" s="255"/>
      <c r="AP227" s="255"/>
      <c r="AQ227" s="255"/>
      <c r="AR227" s="260"/>
      <c r="AT227" s="19"/>
      <c r="AU227" s="19"/>
      <c r="AV227" s="19"/>
      <c r="AW227" s="12"/>
      <c r="AY227" s="12"/>
      <c r="AZ227" s="12"/>
      <c r="BA227" s="12"/>
      <c r="BC227" s="19"/>
      <c r="BD227" s="19"/>
      <c r="BE227" s="19"/>
    </row>
    <row r="228" spans="1:70" x14ac:dyDescent="0.25">
      <c r="B228" s="5"/>
      <c r="C228" s="5"/>
      <c r="D228" s="5"/>
      <c r="E228" s="141"/>
      <c r="F228" s="141"/>
      <c r="G228" s="141"/>
      <c r="H228" s="11"/>
      <c r="I228" s="8"/>
      <c r="J228" s="8"/>
      <c r="K228" s="8"/>
      <c r="L228" s="8"/>
      <c r="M228" s="8"/>
      <c r="N228" s="8"/>
      <c r="O228" s="8"/>
      <c r="P228" s="8"/>
      <c r="Q228" s="8"/>
      <c r="S228" s="13"/>
      <c r="T228" s="13"/>
      <c r="U228" s="13"/>
      <c r="V228" s="13"/>
      <c r="X228" s="15"/>
      <c r="Y228" s="15"/>
      <c r="Z228" s="15"/>
      <c r="AA228" s="15"/>
      <c r="AB228" s="15"/>
      <c r="AC228" s="15"/>
      <c r="AD228" s="285"/>
      <c r="AF228" s="30"/>
      <c r="AG228" s="30"/>
      <c r="AH228" s="30"/>
      <c r="AI228" s="30"/>
      <c r="AJ228" s="19"/>
      <c r="AK228" s="19"/>
      <c r="AL228" s="19"/>
      <c r="AM228" s="19"/>
      <c r="AN228" s="235"/>
      <c r="AO228" s="255"/>
      <c r="AP228" s="255"/>
      <c r="AQ228" s="255"/>
      <c r="AR228" s="260"/>
      <c r="AT228" s="19"/>
      <c r="AU228" s="19"/>
      <c r="AV228" s="19"/>
      <c r="AW228" s="12"/>
      <c r="AY228" s="12"/>
      <c r="AZ228" s="12"/>
      <c r="BA228" s="12"/>
      <c r="BC228" s="19"/>
      <c r="BD228" s="19"/>
      <c r="BE228" s="19"/>
    </row>
    <row r="229" spans="1:70" x14ac:dyDescent="0.25">
      <c r="B229" s="5"/>
      <c r="C229" s="5"/>
      <c r="D229" s="5"/>
      <c r="E229" s="141"/>
      <c r="F229" s="141"/>
      <c r="G229" s="141"/>
      <c r="H229" s="11"/>
      <c r="I229" s="8"/>
      <c r="J229" s="8"/>
      <c r="K229" s="8"/>
      <c r="L229" s="8"/>
      <c r="M229" s="8"/>
      <c r="N229" s="8"/>
      <c r="O229" s="8"/>
      <c r="P229" s="8"/>
      <c r="Q229" s="8"/>
      <c r="S229" s="13"/>
      <c r="T229" s="13"/>
      <c r="U229" s="13"/>
      <c r="V229" s="13"/>
      <c r="X229" s="15"/>
      <c r="Y229" s="15"/>
      <c r="Z229" s="15"/>
      <c r="AA229" s="15"/>
      <c r="AB229" s="15"/>
      <c r="AC229" s="15"/>
      <c r="AD229" s="285"/>
      <c r="AF229" s="30"/>
      <c r="AG229" s="30"/>
      <c r="AH229" s="30"/>
      <c r="AI229" s="30"/>
      <c r="AJ229" s="19"/>
      <c r="AK229" s="19"/>
      <c r="AL229" s="19"/>
      <c r="AM229" s="19"/>
      <c r="AN229" s="235"/>
      <c r="AO229" s="255"/>
      <c r="AP229" s="255"/>
      <c r="AQ229" s="255"/>
      <c r="AR229" s="260"/>
      <c r="AT229" s="19"/>
      <c r="AU229" s="19"/>
      <c r="AV229" s="19"/>
      <c r="AW229" s="12"/>
      <c r="AY229" s="12"/>
      <c r="AZ229" s="12"/>
      <c r="BA229" s="12"/>
      <c r="BC229" s="19"/>
      <c r="BD229" s="19"/>
      <c r="BE229" s="19"/>
    </row>
    <row r="230" spans="1:70" x14ac:dyDescent="0.25">
      <c r="B230" s="5"/>
      <c r="C230" s="5"/>
      <c r="D230" s="5"/>
      <c r="E230" s="141"/>
      <c r="F230" s="141"/>
      <c r="G230" s="141"/>
      <c r="H230" s="11"/>
      <c r="I230" s="8"/>
      <c r="J230" s="8"/>
      <c r="K230" s="8"/>
      <c r="L230" s="8"/>
      <c r="M230" s="8"/>
      <c r="N230" s="8"/>
      <c r="O230" s="8"/>
      <c r="P230" s="8"/>
      <c r="Q230" s="8"/>
      <c r="S230" s="13"/>
      <c r="T230" s="13"/>
      <c r="U230" s="13"/>
      <c r="V230" s="13"/>
      <c r="X230" s="15"/>
      <c r="Y230" s="15"/>
      <c r="Z230" s="15"/>
      <c r="AA230" s="15"/>
      <c r="AB230" s="15"/>
      <c r="AC230" s="15"/>
      <c r="AD230" s="285"/>
      <c r="AF230" s="30"/>
      <c r="AG230" s="30"/>
      <c r="AH230" s="30"/>
      <c r="AI230" s="30"/>
      <c r="AJ230" s="19"/>
      <c r="AK230" s="19"/>
      <c r="AL230" s="19"/>
      <c r="AM230" s="19"/>
      <c r="AN230" s="235"/>
      <c r="AO230" s="255"/>
      <c r="AP230" s="255"/>
      <c r="AQ230" s="255"/>
      <c r="AR230" s="260"/>
      <c r="AT230" s="19"/>
      <c r="AU230" s="19"/>
      <c r="AV230" s="19"/>
      <c r="AW230" s="12"/>
      <c r="AY230" s="12"/>
      <c r="AZ230" s="12"/>
      <c r="BA230" s="12"/>
      <c r="BC230" s="19"/>
      <c r="BD230" s="19"/>
      <c r="BE230" s="19"/>
    </row>
    <row r="231" spans="1:70" x14ac:dyDescent="0.25">
      <c r="B231" s="5"/>
      <c r="C231" s="5"/>
      <c r="D231" s="5"/>
      <c r="E231" s="141"/>
      <c r="F231" s="141"/>
      <c r="G231" s="141"/>
      <c r="H231" s="11"/>
      <c r="I231" s="8"/>
      <c r="J231" s="8"/>
      <c r="K231" s="8"/>
      <c r="L231" s="8"/>
      <c r="M231" s="8"/>
      <c r="N231" s="8"/>
      <c r="O231" s="8"/>
      <c r="P231" s="8"/>
      <c r="Q231" s="8"/>
      <c r="S231" s="13"/>
      <c r="T231" s="13"/>
      <c r="U231" s="13"/>
      <c r="V231" s="13"/>
      <c r="X231" s="15"/>
      <c r="Y231" s="15"/>
      <c r="Z231" s="15"/>
      <c r="AA231" s="15"/>
      <c r="AB231" s="15"/>
      <c r="AC231" s="15"/>
      <c r="AD231" s="285"/>
      <c r="AF231" s="30"/>
      <c r="AG231" s="30"/>
      <c r="AH231" s="30"/>
      <c r="AI231" s="30"/>
      <c r="AJ231" s="19"/>
      <c r="AK231" s="19"/>
      <c r="AL231" s="19"/>
      <c r="AM231" s="19"/>
      <c r="AN231" s="235"/>
      <c r="AO231" s="255"/>
      <c r="AP231" s="255"/>
      <c r="AQ231" s="255"/>
      <c r="AR231" s="260"/>
      <c r="AT231" s="19"/>
      <c r="AU231" s="19"/>
      <c r="AV231" s="19"/>
      <c r="AW231" s="12"/>
      <c r="AY231" s="12"/>
      <c r="AZ231" s="12"/>
      <c r="BA231" s="12"/>
      <c r="BC231" s="19"/>
      <c r="BD231" s="19"/>
      <c r="BE231" s="19"/>
    </row>
    <row r="232" spans="1:70" x14ac:dyDescent="0.25">
      <c r="B232" s="5"/>
      <c r="C232" s="5"/>
      <c r="D232" s="5"/>
      <c r="E232" s="141"/>
      <c r="F232" s="141"/>
      <c r="G232" s="141"/>
      <c r="H232" s="11"/>
      <c r="I232" s="8"/>
      <c r="J232" s="8"/>
      <c r="K232" s="8"/>
      <c r="L232" s="8"/>
      <c r="M232" s="8"/>
      <c r="N232" s="8"/>
      <c r="O232" s="8"/>
      <c r="P232" s="8"/>
      <c r="Q232" s="8"/>
      <c r="S232" s="13"/>
      <c r="T232" s="13"/>
      <c r="U232" s="13"/>
      <c r="V232" s="13"/>
      <c r="X232" s="15"/>
      <c r="Y232" s="15"/>
      <c r="Z232" s="15"/>
      <c r="AA232" s="15"/>
      <c r="AB232" s="15"/>
      <c r="AC232" s="15"/>
      <c r="AD232" s="285"/>
      <c r="AF232" s="30"/>
      <c r="AG232" s="30"/>
      <c r="AH232" s="30"/>
      <c r="AI232" s="30"/>
      <c r="AJ232" s="19"/>
      <c r="AK232" s="19"/>
      <c r="AL232" s="19"/>
      <c r="AM232" s="19"/>
      <c r="AN232" s="235"/>
      <c r="AO232" s="255"/>
      <c r="AP232" s="255"/>
      <c r="AQ232" s="255"/>
      <c r="AR232" s="260"/>
      <c r="AT232" s="19"/>
      <c r="AU232" s="19"/>
      <c r="AV232" s="19"/>
      <c r="AW232" s="12"/>
      <c r="AY232" s="12"/>
      <c r="AZ232" s="12"/>
      <c r="BA232" s="12"/>
      <c r="BC232" s="19"/>
      <c r="BD232" s="19"/>
      <c r="BE232" s="19"/>
    </row>
    <row r="233" spans="1:70" x14ac:dyDescent="0.25">
      <c r="B233" s="5"/>
      <c r="C233" s="5"/>
      <c r="D233" s="5"/>
      <c r="E233" s="141"/>
      <c r="F233" s="141"/>
      <c r="G233" s="141"/>
      <c r="H233" s="11"/>
      <c r="I233" s="8"/>
      <c r="J233" s="8"/>
      <c r="K233" s="8"/>
      <c r="L233" s="8"/>
      <c r="M233" s="8"/>
      <c r="N233" s="8"/>
      <c r="O233" s="8"/>
      <c r="P233" s="8"/>
      <c r="Q233" s="8"/>
      <c r="S233" s="13"/>
      <c r="T233" s="13"/>
      <c r="U233" s="13"/>
      <c r="V233" s="13"/>
      <c r="X233" s="15"/>
      <c r="Y233" s="15"/>
      <c r="Z233" s="15"/>
      <c r="AA233" s="15"/>
      <c r="AB233" s="15"/>
      <c r="AC233" s="15"/>
      <c r="AD233" s="285"/>
      <c r="AF233" s="30"/>
      <c r="AG233" s="30"/>
      <c r="AH233" s="30"/>
      <c r="AI233" s="30"/>
      <c r="AJ233" s="19"/>
      <c r="AK233" s="19"/>
      <c r="AL233" s="19"/>
      <c r="AM233" s="19"/>
      <c r="AN233" s="235"/>
      <c r="AO233" s="255"/>
      <c r="AP233" s="255"/>
      <c r="AQ233" s="255"/>
      <c r="AR233" s="260"/>
      <c r="AT233" s="19"/>
      <c r="AU233" s="19"/>
      <c r="AV233" s="19"/>
      <c r="AW233" s="12"/>
      <c r="AY233" s="12"/>
      <c r="AZ233" s="12"/>
      <c r="BA233" s="12"/>
      <c r="BC233" s="19"/>
      <c r="BD233" s="19"/>
      <c r="BE233" s="19"/>
    </row>
    <row r="234" spans="1:70" x14ac:dyDescent="0.25">
      <c r="B234" s="137"/>
      <c r="C234" s="137"/>
      <c r="D234" s="137"/>
      <c r="E234" s="140"/>
      <c r="F234" s="140"/>
      <c r="G234" s="184"/>
      <c r="H234" s="200"/>
      <c r="I234" s="201"/>
      <c r="J234" s="201"/>
      <c r="K234" s="201"/>
      <c r="L234" s="201"/>
      <c r="M234" s="201"/>
      <c r="N234" s="201"/>
      <c r="O234" s="201"/>
      <c r="P234" s="201"/>
      <c r="Q234" s="201"/>
      <c r="R234" s="202"/>
      <c r="S234" s="203"/>
      <c r="T234" s="203"/>
      <c r="U234" s="203"/>
      <c r="V234" s="203"/>
      <c r="W234" s="202"/>
      <c r="X234" s="204"/>
      <c r="Y234" s="204"/>
      <c r="Z234" s="204"/>
      <c r="AA234" s="204"/>
      <c r="AB234" s="204"/>
      <c r="AC234" s="15"/>
      <c r="AD234" s="284"/>
      <c r="AE234" s="202"/>
      <c r="AF234" s="205"/>
      <c r="AG234" s="205"/>
      <c r="AH234" s="205"/>
      <c r="AI234" s="205"/>
      <c r="AJ234" s="206"/>
      <c r="AK234" s="206"/>
      <c r="AL234" s="206"/>
      <c r="AM234" s="206"/>
      <c r="AN234" s="233"/>
      <c r="AO234" s="254"/>
      <c r="AP234" s="254"/>
      <c r="AQ234" s="254"/>
      <c r="AR234" s="259"/>
      <c r="AS234" s="202"/>
      <c r="AT234" s="206"/>
      <c r="AU234" s="206"/>
      <c r="AV234" s="206"/>
      <c r="AW234" s="207"/>
      <c r="AX234" s="202"/>
      <c r="AY234" s="207"/>
      <c r="AZ234" s="207"/>
      <c r="BA234" s="207"/>
      <c r="BB234" s="202"/>
      <c r="BC234" s="206"/>
      <c r="BD234" s="206"/>
      <c r="BE234" s="206"/>
    </row>
    <row r="235" spans="1:70" x14ac:dyDescent="0.25">
      <c r="B235" s="183"/>
      <c r="C235" s="183"/>
      <c r="D235" s="183"/>
      <c r="E235" s="184"/>
      <c r="F235" s="184"/>
      <c r="G235" s="184"/>
      <c r="H235" s="185"/>
      <c r="I235" s="186"/>
      <c r="J235" s="186"/>
      <c r="K235" s="186"/>
      <c r="L235" s="186"/>
      <c r="M235" s="186"/>
      <c r="N235" s="186"/>
      <c r="O235" s="186"/>
      <c r="P235" s="186"/>
      <c r="Q235" s="186"/>
      <c r="R235" s="187"/>
      <c r="S235" s="188"/>
      <c r="T235" s="188"/>
      <c r="U235" s="188"/>
      <c r="V235" s="188"/>
      <c r="W235" s="187"/>
      <c r="X235" s="189"/>
      <c r="Y235" s="189"/>
      <c r="Z235" s="189"/>
      <c r="AA235" s="189"/>
      <c r="AB235" s="189"/>
      <c r="AC235" s="15"/>
      <c r="AD235" s="283"/>
      <c r="AE235" s="187"/>
      <c r="AF235" s="190"/>
      <c r="AG235" s="190"/>
      <c r="AH235" s="190"/>
      <c r="AI235" s="190"/>
      <c r="AJ235" s="191"/>
      <c r="AK235" s="191"/>
      <c r="AL235" s="191"/>
      <c r="AM235" s="191"/>
      <c r="AN235" s="232"/>
      <c r="AO235" s="253"/>
      <c r="AP235" s="253"/>
      <c r="AQ235" s="253"/>
      <c r="AR235" s="258"/>
      <c r="AS235" s="187"/>
      <c r="AT235" s="191"/>
      <c r="AU235" s="191"/>
      <c r="AV235" s="191"/>
      <c r="AW235" s="192"/>
      <c r="AX235" s="187"/>
      <c r="AY235" s="192"/>
      <c r="AZ235" s="192"/>
      <c r="BA235" s="192"/>
      <c r="BB235" s="187"/>
      <c r="BC235" s="191"/>
      <c r="BD235" s="191"/>
      <c r="BE235" s="191"/>
    </row>
    <row r="236" spans="1:70" s="187" customFormat="1" x14ac:dyDescent="0.25">
      <c r="A236" s="273"/>
      <c r="B236" s="246"/>
      <c r="C236" s="183"/>
      <c r="D236" s="183"/>
      <c r="E236" s="184"/>
      <c r="F236" s="184"/>
      <c r="G236" s="236"/>
      <c r="H236" s="236"/>
      <c r="I236" s="186"/>
      <c r="J236" s="186"/>
      <c r="K236" s="186"/>
      <c r="L236" s="186"/>
      <c r="M236" s="186"/>
      <c r="N236" s="186"/>
      <c r="O236" s="186"/>
      <c r="P236" s="186"/>
      <c r="Q236" s="186"/>
      <c r="S236" s="188"/>
      <c r="T236" s="188"/>
      <c r="U236" s="188"/>
      <c r="V236" s="188"/>
      <c r="X236" s="189"/>
      <c r="Y236" s="189"/>
      <c r="Z236" s="189"/>
      <c r="AA236" s="189"/>
      <c r="AB236" s="189"/>
      <c r="AC236" s="15"/>
      <c r="AD236" s="283"/>
      <c r="AF236" s="190"/>
      <c r="AG236" s="190"/>
      <c r="AH236" s="190"/>
      <c r="AI236" s="190"/>
      <c r="AJ236" s="191"/>
      <c r="AK236" s="191"/>
      <c r="AL236" s="191"/>
      <c r="AM236" s="191"/>
      <c r="AN236" s="232"/>
      <c r="AO236" s="262"/>
      <c r="AP236" s="262"/>
      <c r="AQ236" s="262"/>
      <c r="AR236" s="267"/>
      <c r="AT236" s="191"/>
      <c r="AU236" s="191"/>
      <c r="AV236" s="191"/>
      <c r="AW236" s="192"/>
      <c r="AY236" s="192"/>
      <c r="AZ236" s="192"/>
      <c r="BA236" s="192"/>
      <c r="BC236" s="191"/>
      <c r="BD236" s="191"/>
      <c r="BE236" s="191"/>
      <c r="BH236" s="291"/>
      <c r="BI236" s="291"/>
      <c r="BJ236" s="291"/>
      <c r="BK236" s="291"/>
      <c r="BL236" s="291"/>
      <c r="BM236" s="291"/>
      <c r="BN236" s="291"/>
      <c r="BO236" s="291"/>
      <c r="BP236" s="291"/>
      <c r="BQ236" s="291"/>
      <c r="BR236" s="291"/>
    </row>
    <row r="237" spans="1:70" s="187" customFormat="1" x14ac:dyDescent="0.25">
      <c r="A237" s="273"/>
      <c r="B237" s="246"/>
      <c r="C237" s="183"/>
      <c r="D237" s="183"/>
      <c r="E237" s="184"/>
      <c r="F237" s="184"/>
      <c r="G237" s="236"/>
      <c r="H237" s="236"/>
      <c r="I237" s="186"/>
      <c r="J237" s="186"/>
      <c r="K237" s="186"/>
      <c r="L237" s="186"/>
      <c r="M237" s="186"/>
      <c r="N237" s="186"/>
      <c r="O237" s="186"/>
      <c r="P237" s="186"/>
      <c r="Q237" s="186"/>
      <c r="S237" s="188"/>
      <c r="T237" s="188"/>
      <c r="U237" s="188"/>
      <c r="V237" s="188"/>
      <c r="X237" s="189"/>
      <c r="Y237" s="189"/>
      <c r="Z237" s="189"/>
      <c r="AA237" s="189"/>
      <c r="AB237" s="189"/>
      <c r="AC237" s="15"/>
      <c r="AD237" s="283"/>
      <c r="AF237" s="190"/>
      <c r="AG237" s="190"/>
      <c r="AH237" s="190"/>
      <c r="AI237" s="190"/>
      <c r="AJ237" s="191"/>
      <c r="AK237" s="191"/>
      <c r="AL237" s="191"/>
      <c r="AM237" s="191"/>
      <c r="AN237" s="232"/>
      <c r="AO237" s="262"/>
      <c r="AP237" s="262"/>
      <c r="AQ237" s="262"/>
      <c r="AR237" s="267"/>
      <c r="AT237" s="191"/>
      <c r="AU237" s="191"/>
      <c r="AV237" s="191"/>
      <c r="AW237" s="192"/>
      <c r="AY237" s="192"/>
      <c r="AZ237" s="192"/>
      <c r="BA237" s="192"/>
      <c r="BC237" s="191"/>
      <c r="BD237" s="191"/>
      <c r="BE237" s="191"/>
      <c r="BH237" s="291"/>
      <c r="BI237" s="291"/>
      <c r="BJ237" s="291"/>
      <c r="BK237" s="291"/>
      <c r="BL237" s="291"/>
      <c r="BM237" s="291"/>
      <c r="BN237" s="291"/>
      <c r="BO237" s="291"/>
      <c r="BP237" s="291"/>
      <c r="BQ237" s="291"/>
      <c r="BR237" s="291"/>
    </row>
    <row r="238" spans="1:70" s="187" customFormat="1" x14ac:dyDescent="0.25">
      <c r="A238" s="273"/>
      <c r="B238" s="246"/>
      <c r="C238" s="183"/>
      <c r="D238" s="183"/>
      <c r="E238" s="184"/>
      <c r="F238" s="184"/>
      <c r="G238" s="236"/>
      <c r="H238" s="236"/>
      <c r="I238" s="186"/>
      <c r="J238" s="186"/>
      <c r="K238" s="186"/>
      <c r="L238" s="186"/>
      <c r="M238" s="186"/>
      <c r="N238" s="186"/>
      <c r="O238" s="186"/>
      <c r="P238" s="186"/>
      <c r="Q238" s="186"/>
      <c r="S238" s="188"/>
      <c r="T238" s="188"/>
      <c r="U238" s="188"/>
      <c r="V238" s="188"/>
      <c r="X238" s="189"/>
      <c r="Y238" s="189"/>
      <c r="Z238" s="189"/>
      <c r="AA238" s="189"/>
      <c r="AB238" s="189"/>
      <c r="AC238" s="15"/>
      <c r="AD238" s="283"/>
      <c r="AF238" s="190"/>
      <c r="AG238" s="190"/>
      <c r="AH238" s="190"/>
      <c r="AI238" s="190"/>
      <c r="AJ238" s="191"/>
      <c r="AK238" s="191"/>
      <c r="AL238" s="191"/>
      <c r="AM238" s="191"/>
      <c r="AN238" s="232"/>
      <c r="AO238" s="262"/>
      <c r="AP238" s="262"/>
      <c r="AQ238" s="262"/>
      <c r="AR238" s="267"/>
      <c r="AT238" s="191"/>
      <c r="AU238" s="191"/>
      <c r="AV238" s="191"/>
      <c r="AW238" s="192"/>
      <c r="AY238" s="192"/>
      <c r="AZ238" s="192"/>
      <c r="BA238" s="192"/>
      <c r="BC238" s="191"/>
      <c r="BD238" s="191"/>
      <c r="BE238" s="191"/>
      <c r="BH238" s="291"/>
      <c r="BI238" s="291"/>
      <c r="BJ238" s="291"/>
      <c r="BK238" s="291"/>
      <c r="BL238" s="291"/>
      <c r="BM238" s="291"/>
      <c r="BN238" s="291"/>
      <c r="BO238" s="291"/>
      <c r="BP238" s="291"/>
      <c r="BQ238" s="291"/>
      <c r="BR238" s="291"/>
    </row>
    <row r="239" spans="1:70" s="187" customFormat="1" x14ac:dyDescent="0.25">
      <c r="A239" s="246"/>
      <c r="B239" s="246"/>
      <c r="C239" s="183"/>
      <c r="D239" s="183"/>
      <c r="E239" s="184"/>
      <c r="F239" s="184"/>
      <c r="G239" s="236"/>
      <c r="H239" s="236"/>
      <c r="I239" s="186"/>
      <c r="J239" s="186"/>
      <c r="K239" s="186"/>
      <c r="L239" s="186"/>
      <c r="M239" s="186"/>
      <c r="N239" s="186"/>
      <c r="O239" s="186"/>
      <c r="P239" s="186"/>
      <c r="Q239" s="186"/>
      <c r="S239" s="188"/>
      <c r="T239" s="188"/>
      <c r="U239" s="188"/>
      <c r="V239" s="188"/>
      <c r="X239" s="189"/>
      <c r="Y239" s="189"/>
      <c r="Z239" s="189"/>
      <c r="AA239" s="189"/>
      <c r="AB239" s="189"/>
      <c r="AC239" s="189"/>
      <c r="AD239" s="189"/>
      <c r="AF239" s="190"/>
      <c r="AG239" s="190"/>
      <c r="AH239" s="190"/>
      <c r="AI239" s="190"/>
      <c r="AJ239" s="189"/>
      <c r="AK239" s="189"/>
      <c r="AL239" s="189"/>
      <c r="AM239" s="189"/>
      <c r="AN239" s="191"/>
      <c r="AO239" s="262"/>
      <c r="AP239" s="262"/>
      <c r="AQ239" s="262"/>
      <c r="AR239" s="267"/>
      <c r="AT239" s="189"/>
      <c r="AU239" s="189"/>
      <c r="AV239" s="189"/>
      <c r="AW239" s="192"/>
      <c r="AY239" s="192"/>
      <c r="AZ239" s="192"/>
      <c r="BA239" s="192"/>
      <c r="BC239" s="191"/>
      <c r="BD239" s="191"/>
      <c r="BE239" s="191"/>
      <c r="BH239" s="291"/>
      <c r="BI239" s="291"/>
      <c r="BJ239" s="291"/>
      <c r="BK239" s="291"/>
      <c r="BL239" s="291"/>
      <c r="BM239" s="291"/>
      <c r="BN239" s="291"/>
      <c r="BO239" s="291"/>
      <c r="BP239" s="291"/>
      <c r="BQ239" s="291"/>
      <c r="BR239" s="291"/>
    </row>
    <row r="240" spans="1:70" x14ac:dyDescent="0.25">
      <c r="A240" s="250"/>
      <c r="B240" s="250"/>
      <c r="C240" s="144"/>
      <c r="D240" s="144"/>
      <c r="E240" s="145"/>
      <c r="F240" s="145"/>
      <c r="G240" s="240"/>
      <c r="H240" s="236"/>
      <c r="I240" s="186"/>
      <c r="J240" s="222"/>
      <c r="K240" s="222"/>
      <c r="L240" s="222"/>
      <c r="M240" s="222"/>
      <c r="N240" s="222"/>
      <c r="O240" s="222"/>
      <c r="P240" s="222"/>
      <c r="Q240" s="222"/>
      <c r="R240" s="223"/>
      <c r="S240" s="225"/>
      <c r="T240" s="225"/>
      <c r="U240" s="225"/>
      <c r="V240" s="225"/>
      <c r="W240" s="223"/>
      <c r="X240" s="226"/>
      <c r="Y240" s="226"/>
      <c r="Z240" s="226"/>
      <c r="AA240" s="226"/>
      <c r="AB240" s="226"/>
      <c r="AC240" s="226"/>
      <c r="AD240" s="226"/>
      <c r="AE240" s="223"/>
      <c r="AF240" s="227"/>
      <c r="AG240" s="227"/>
      <c r="AH240" s="227"/>
      <c r="AI240" s="227"/>
      <c r="AJ240" s="226"/>
      <c r="AK240" s="226"/>
      <c r="AL240" s="226"/>
      <c r="AM240" s="226"/>
      <c r="AN240" s="234"/>
      <c r="AO240" s="266"/>
      <c r="AP240" s="266"/>
      <c r="AQ240" s="266"/>
      <c r="AR240" s="271"/>
      <c r="AS240" s="223"/>
      <c r="AT240" s="226"/>
      <c r="AU240" s="226"/>
      <c r="AV240" s="226"/>
      <c r="AW240" s="229"/>
      <c r="AX240" s="223"/>
      <c r="AY240" s="229"/>
      <c r="AZ240" s="229"/>
      <c r="BA240" s="229"/>
      <c r="BB240" s="223"/>
      <c r="BC240" s="228"/>
      <c r="BD240" s="228"/>
      <c r="BE240" s="228"/>
    </row>
    <row r="241" spans="1:81" x14ac:dyDescent="0.25">
      <c r="A241" s="248"/>
      <c r="B241" s="248"/>
      <c r="C241" s="137"/>
      <c r="D241" s="137"/>
      <c r="E241" s="140"/>
      <c r="F241" s="140"/>
      <c r="G241" s="238"/>
      <c r="H241" s="236"/>
      <c r="I241" s="186"/>
      <c r="J241" s="201"/>
      <c r="K241" s="201"/>
      <c r="L241" s="201"/>
      <c r="M241" s="201"/>
      <c r="N241" s="201"/>
      <c r="O241" s="201"/>
      <c r="P241" s="201"/>
      <c r="Q241" s="201"/>
      <c r="R241" s="202"/>
      <c r="S241" s="203"/>
      <c r="T241" s="203"/>
      <c r="U241" s="203"/>
      <c r="V241" s="203"/>
      <c r="W241" s="202"/>
      <c r="X241" s="204"/>
      <c r="Y241" s="204"/>
      <c r="Z241" s="204"/>
      <c r="AA241" s="204"/>
      <c r="AB241" s="204"/>
      <c r="AC241" s="204"/>
      <c r="AD241" s="204"/>
      <c r="AE241" s="202"/>
      <c r="AF241" s="205"/>
      <c r="AG241" s="205"/>
      <c r="AH241" s="205"/>
      <c r="AI241" s="205"/>
      <c r="AJ241" s="204"/>
      <c r="AK241" s="204"/>
      <c r="AL241" s="204"/>
      <c r="AM241" s="204"/>
      <c r="AN241" s="233"/>
      <c r="AO241" s="264"/>
      <c r="AP241" s="264"/>
      <c r="AQ241" s="264"/>
      <c r="AR241" s="269"/>
      <c r="AS241" s="202"/>
      <c r="AT241" s="204"/>
      <c r="AU241" s="204"/>
      <c r="AV241" s="204"/>
      <c r="AW241" s="207"/>
      <c r="AX241" s="202"/>
      <c r="AY241" s="207"/>
      <c r="AZ241" s="207"/>
      <c r="BA241" s="207"/>
      <c r="BB241" s="202"/>
      <c r="BC241" s="206"/>
      <c r="BD241" s="206"/>
      <c r="BE241" s="206"/>
    </row>
    <row r="242" spans="1:81" x14ac:dyDescent="0.25">
      <c r="A242" s="248"/>
      <c r="B242" s="248"/>
      <c r="C242" s="137"/>
      <c r="D242" s="137"/>
      <c r="E242" s="140"/>
      <c r="F242" s="140"/>
      <c r="G242" s="238"/>
      <c r="H242" s="236"/>
      <c r="I242" s="186"/>
      <c r="J242" s="201"/>
      <c r="K242" s="201"/>
      <c r="L242" s="201"/>
      <c r="M242" s="201"/>
      <c r="N242" s="201"/>
      <c r="O242" s="201"/>
      <c r="P242" s="201"/>
      <c r="Q242" s="201"/>
      <c r="R242" s="202"/>
      <c r="S242" s="203"/>
      <c r="T242" s="203"/>
      <c r="U242" s="203"/>
      <c r="V242" s="203"/>
      <c r="W242" s="202"/>
      <c r="X242" s="204"/>
      <c r="Y242" s="204"/>
      <c r="Z242" s="204"/>
      <c r="AA242" s="204"/>
      <c r="AB242" s="204"/>
      <c r="AC242" s="204"/>
      <c r="AD242" s="204"/>
      <c r="AE242" s="202"/>
      <c r="AF242" s="205"/>
      <c r="AG242" s="205"/>
      <c r="AH242" s="205"/>
      <c r="AI242" s="205"/>
      <c r="AJ242" s="204"/>
      <c r="AK242" s="204"/>
      <c r="AL242" s="204"/>
      <c r="AM242" s="204"/>
      <c r="AN242" s="206"/>
      <c r="AO242" s="264"/>
      <c r="AP242" s="264"/>
      <c r="AQ242" s="264"/>
      <c r="AR242" s="269"/>
      <c r="AS242" s="202"/>
      <c r="AT242" s="204"/>
      <c r="AU242" s="204"/>
      <c r="AV242" s="204"/>
      <c r="AW242" s="207"/>
      <c r="AX242" s="202"/>
      <c r="AY242" s="207"/>
      <c r="AZ242" s="207"/>
      <c r="BA242" s="207"/>
      <c r="BB242" s="202"/>
      <c r="BC242" s="191"/>
      <c r="BD242" s="191"/>
      <c r="BE242" s="191"/>
      <c r="BF242" s="206"/>
      <c r="BH242" s="288"/>
      <c r="BI242" s="288"/>
      <c r="BJ242" s="288"/>
      <c r="BK242" s="288"/>
      <c r="BL242" s="288"/>
      <c r="BM242" s="288"/>
      <c r="BN242" s="288"/>
      <c r="BO242" s="288"/>
      <c r="BP242" s="288"/>
      <c r="BQ242" s="288"/>
      <c r="BR242" s="302"/>
    </row>
    <row r="243" spans="1:81" x14ac:dyDescent="0.25">
      <c r="A243" s="250"/>
      <c r="B243" s="250"/>
      <c r="C243" s="144"/>
      <c r="D243" s="144"/>
      <c r="E243" s="145"/>
      <c r="F243" s="145"/>
      <c r="G243" s="240"/>
      <c r="H243" s="236"/>
      <c r="I243" s="186"/>
      <c r="J243" s="222"/>
      <c r="K243" s="222"/>
      <c r="L243" s="222"/>
      <c r="M243" s="222"/>
      <c r="N243" s="222"/>
      <c r="O243" s="222"/>
      <c r="P243" s="222"/>
      <c r="Q243" s="222"/>
      <c r="R243" s="223"/>
      <c r="S243" s="225"/>
      <c r="T243" s="225"/>
      <c r="U243" s="225"/>
      <c r="V243" s="225"/>
      <c r="W243" s="223"/>
      <c r="X243" s="226"/>
      <c r="Y243" s="226"/>
      <c r="Z243" s="226"/>
      <c r="AA243" s="226"/>
      <c r="AB243" s="226"/>
      <c r="AC243" s="226"/>
      <c r="AD243" s="226"/>
      <c r="AE243" s="223"/>
      <c r="AF243" s="227"/>
      <c r="AG243" s="227"/>
      <c r="AH243" s="227"/>
      <c r="AI243" s="227"/>
      <c r="AJ243" s="226"/>
      <c r="AK243" s="226"/>
      <c r="AL243" s="226"/>
      <c r="AM243" s="226"/>
      <c r="AN243" s="228"/>
      <c r="AO243" s="266"/>
      <c r="AP243" s="266"/>
      <c r="AQ243" s="266"/>
      <c r="AR243" s="271"/>
      <c r="AS243" s="223"/>
      <c r="AT243" s="226"/>
      <c r="AU243" s="226"/>
      <c r="AV243" s="226"/>
      <c r="AW243" s="229"/>
      <c r="AX243" s="223"/>
      <c r="AY243" s="229"/>
      <c r="AZ243" s="229"/>
      <c r="BA243" s="229"/>
      <c r="BB243" s="223"/>
      <c r="BC243" s="191"/>
      <c r="BD243" s="191"/>
      <c r="BE243" s="191"/>
      <c r="BF243" s="228"/>
      <c r="BH243" s="290"/>
      <c r="BI243" s="290"/>
      <c r="BJ243" s="290"/>
      <c r="BK243" s="290"/>
      <c r="BL243" s="290"/>
      <c r="BM243" s="290"/>
      <c r="BN243" s="290"/>
      <c r="BO243" s="290"/>
      <c r="BP243" s="290"/>
      <c r="BQ243" s="290"/>
      <c r="BR243" s="303"/>
    </row>
    <row r="244" spans="1:81" ht="15.75" thickBot="1" x14ac:dyDescent="0.3">
      <c r="A244" s="248"/>
      <c r="B244" s="248"/>
      <c r="C244" s="137"/>
      <c r="D244" s="137"/>
      <c r="E244" s="140"/>
      <c r="F244" s="140"/>
      <c r="G244" s="238"/>
      <c r="H244" s="236"/>
      <c r="I244" s="186"/>
      <c r="J244" s="201"/>
      <c r="K244" s="201"/>
      <c r="L244" s="201"/>
      <c r="M244" s="201"/>
      <c r="N244" s="201"/>
      <c r="O244" s="201"/>
      <c r="P244" s="201"/>
      <c r="Q244" s="201"/>
      <c r="R244" s="202"/>
      <c r="S244" s="203"/>
      <c r="T244" s="203"/>
      <c r="U244" s="203"/>
      <c r="V244" s="203"/>
      <c r="W244" s="202"/>
      <c r="X244" s="204"/>
      <c r="Y244" s="204"/>
      <c r="Z244" s="204"/>
      <c r="AA244" s="204"/>
      <c r="AB244" s="204"/>
      <c r="AC244" s="204"/>
      <c r="AD244" s="204"/>
      <c r="AE244" s="202"/>
      <c r="AF244" s="205"/>
      <c r="AG244" s="205"/>
      <c r="AH244" s="205"/>
      <c r="AI244" s="205"/>
      <c r="AJ244" s="204"/>
      <c r="AK244" s="204"/>
      <c r="AL244" s="204"/>
      <c r="AM244" s="204"/>
      <c r="AN244" s="206"/>
      <c r="AO244" s="264"/>
      <c r="AP244" s="264"/>
      <c r="AQ244" s="264"/>
      <c r="AR244" s="269"/>
      <c r="AS244" s="202"/>
      <c r="AT244" s="204"/>
      <c r="AU244" s="204"/>
      <c r="AV244" s="204"/>
      <c r="AW244" s="207"/>
      <c r="AX244" s="202"/>
      <c r="AY244" s="207"/>
      <c r="AZ244" s="207"/>
      <c r="BA244" s="207"/>
      <c r="BB244" s="202"/>
      <c r="BC244" s="191"/>
      <c r="BD244" s="191"/>
      <c r="BE244" s="191"/>
      <c r="BF244" s="206"/>
      <c r="BH244" s="288"/>
      <c r="BI244" s="288"/>
      <c r="BJ244" s="288"/>
      <c r="BK244" s="288"/>
      <c r="BL244" s="288"/>
      <c r="BM244" s="288"/>
      <c r="BN244" s="288"/>
      <c r="BO244" s="288"/>
      <c r="BP244" s="288"/>
      <c r="BQ244" s="288"/>
      <c r="BR244" s="302"/>
    </row>
    <row r="245" spans="1:81" s="202" customFormat="1" ht="15.75" thickBot="1" x14ac:dyDescent="0.3">
      <c r="A245" s="248"/>
      <c r="B245" s="248"/>
      <c r="C245" s="137"/>
      <c r="D245" s="137"/>
      <c r="E245" s="140"/>
      <c r="F245" s="140"/>
      <c r="G245" s="238"/>
      <c r="H245" s="236"/>
      <c r="I245" s="186"/>
      <c r="J245" s="201"/>
      <c r="K245" s="201"/>
      <c r="L245" s="201"/>
      <c r="M245" s="201"/>
      <c r="N245" s="201"/>
      <c r="O245" s="201"/>
      <c r="P245" s="201"/>
      <c r="Q245" s="201"/>
      <c r="S245" s="203"/>
      <c r="T245" s="203"/>
      <c r="U245" s="203"/>
      <c r="V245" s="203"/>
      <c r="X245" s="204"/>
      <c r="Y245" s="204"/>
      <c r="Z245" s="204"/>
      <c r="AA245" s="204"/>
      <c r="AB245" s="204"/>
      <c r="AC245" s="204"/>
      <c r="AD245" s="204"/>
      <c r="AF245" s="205"/>
      <c r="AG245" s="205"/>
      <c r="AH245" s="205"/>
      <c r="AI245" s="205"/>
      <c r="AJ245" s="204"/>
      <c r="AK245" s="204"/>
      <c r="AL245" s="204"/>
      <c r="AM245" s="204"/>
      <c r="AN245" s="206"/>
      <c r="AO245" s="264"/>
      <c r="AP245" s="264"/>
      <c r="AQ245" s="264"/>
      <c r="AR245" s="269"/>
      <c r="AT245" s="204"/>
      <c r="AU245" s="204"/>
      <c r="AV245" s="204"/>
      <c r="AW245" s="207"/>
      <c r="AY245" s="207"/>
      <c r="AZ245" s="207"/>
      <c r="BA245" s="207"/>
      <c r="BC245" s="191"/>
      <c r="BD245" s="191"/>
      <c r="BE245" s="191"/>
      <c r="BF245" s="140"/>
      <c r="BH245" s="245"/>
      <c r="BI245" s="245"/>
      <c r="BJ245" s="245"/>
      <c r="BK245" s="245"/>
      <c r="BL245" s="245"/>
      <c r="BM245" s="245"/>
      <c r="BN245" s="245"/>
      <c r="BO245" s="245"/>
      <c r="BP245" s="245"/>
      <c r="BQ245" s="245"/>
      <c r="BR245" s="288"/>
      <c r="BS245" s="245"/>
      <c r="BT245" s="245"/>
      <c r="BU245" s="245"/>
      <c r="BV245" s="245"/>
      <c r="BX245" s="245"/>
      <c r="BY245" s="245"/>
      <c r="BZ245" s="245"/>
      <c r="CA245" s="245"/>
      <c r="CB245" s="245"/>
      <c r="CC245" s="245"/>
    </row>
    <row r="246" spans="1:81" ht="15.75" thickBot="1" x14ac:dyDescent="0.3">
      <c r="A246" s="247"/>
      <c r="B246" s="247"/>
      <c r="C246" s="247"/>
      <c r="D246" s="98"/>
      <c r="E246" s="139"/>
      <c r="F246" s="139"/>
      <c r="G246" s="11"/>
      <c r="H246" s="236"/>
      <c r="I246" s="186"/>
      <c r="J246" s="186"/>
      <c r="K246" s="186"/>
      <c r="L246" s="186"/>
      <c r="M246" s="193"/>
      <c r="N246" s="193"/>
      <c r="O246" s="193"/>
      <c r="P246" s="193"/>
      <c r="Q246" s="193"/>
      <c r="S246" s="195"/>
      <c r="T246" s="195"/>
      <c r="U246" s="195"/>
      <c r="V246" s="195"/>
      <c r="X246" s="15"/>
      <c r="Y246" s="15"/>
      <c r="Z246" s="15"/>
      <c r="AA246" s="15"/>
      <c r="AB246" s="15"/>
      <c r="AC246" s="15"/>
      <c r="AD246" s="15"/>
      <c r="AF246" s="30"/>
      <c r="AG246" s="30"/>
      <c r="AH246" s="30"/>
      <c r="AI246" s="30"/>
      <c r="AJ246" s="15"/>
      <c r="AK246" s="15"/>
      <c r="AL246" s="15"/>
      <c r="AM246" s="15"/>
      <c r="AN246" s="304"/>
      <c r="AO246" s="263"/>
      <c r="AP246" s="263"/>
      <c r="AQ246" s="263"/>
      <c r="AR246" s="268"/>
      <c r="AT246" s="196"/>
      <c r="AU246" s="196"/>
      <c r="AV246" s="196"/>
      <c r="AW246" s="199"/>
      <c r="AY246" s="12"/>
      <c r="AZ246" s="12"/>
      <c r="BA246" s="12"/>
      <c r="BC246" s="191"/>
      <c r="BD246" s="191"/>
      <c r="BE246" s="191"/>
      <c r="BF246" s="139"/>
      <c r="BH246" s="245"/>
      <c r="BI246" s="245"/>
      <c r="BJ246" s="245"/>
      <c r="BK246" s="245"/>
      <c r="BL246" s="245"/>
      <c r="BM246" s="245"/>
      <c r="BN246" s="245"/>
      <c r="BO246" s="245"/>
      <c r="BP246" s="245"/>
      <c r="BQ246" s="245"/>
      <c r="BR246" s="287"/>
      <c r="BS246" s="245"/>
      <c r="BT246" s="245"/>
      <c r="BU246" s="245"/>
      <c r="BV246" s="245"/>
      <c r="BX246" s="245"/>
      <c r="BY246" s="245"/>
      <c r="BZ246" s="245"/>
      <c r="CA246" s="245"/>
      <c r="CB246" s="245"/>
      <c r="CC246" s="245"/>
    </row>
    <row r="247" spans="1:81" s="202" customFormat="1" x14ac:dyDescent="0.25">
      <c r="A247" s="248"/>
      <c r="B247" s="248"/>
      <c r="C247" s="137"/>
      <c r="D247" s="137"/>
      <c r="E247" s="140"/>
      <c r="F247" s="140"/>
      <c r="G247" s="238"/>
      <c r="H247" s="236"/>
      <c r="I247" s="186"/>
      <c r="J247" s="201"/>
      <c r="K247" s="201"/>
      <c r="L247" s="201"/>
      <c r="M247" s="201"/>
      <c r="N247" s="201"/>
      <c r="O247" s="201"/>
      <c r="P247" s="201"/>
      <c r="Q247" s="201"/>
      <c r="S247" s="203"/>
      <c r="T247" s="203"/>
      <c r="U247" s="203"/>
      <c r="V247" s="203"/>
      <c r="X247" s="204"/>
      <c r="Y247" s="204"/>
      <c r="Z247" s="204"/>
      <c r="AA247" s="204"/>
      <c r="AB247" s="204"/>
      <c r="AC247" s="204"/>
      <c r="AD247" s="204"/>
      <c r="AF247" s="205"/>
      <c r="AG247" s="205"/>
      <c r="AH247" s="205"/>
      <c r="AI247" s="205"/>
      <c r="AJ247" s="204"/>
      <c r="AK247" s="204"/>
      <c r="AL247" s="204"/>
      <c r="AM247" s="204"/>
      <c r="AN247" s="206"/>
      <c r="AO247" s="264"/>
      <c r="AP247" s="264"/>
      <c r="AQ247" s="264"/>
      <c r="AR247" s="269"/>
      <c r="AT247" s="204"/>
      <c r="AU247" s="204"/>
      <c r="AV247" s="204"/>
      <c r="AW247" s="207"/>
      <c r="AY247" s="207"/>
      <c r="AZ247" s="207"/>
      <c r="BA247" s="207"/>
      <c r="BC247" s="191"/>
      <c r="BD247" s="191"/>
      <c r="BE247" s="191"/>
      <c r="BF247" s="140"/>
      <c r="BH247" s="245"/>
      <c r="BI247" s="245"/>
      <c r="BJ247" s="245"/>
      <c r="BK247" s="245"/>
      <c r="BL247" s="245"/>
      <c r="BM247" s="245"/>
      <c r="BN247" s="245"/>
      <c r="BO247" s="245"/>
      <c r="BP247" s="245"/>
      <c r="BQ247" s="245"/>
      <c r="BR247" s="288"/>
      <c r="BS247" s="245"/>
      <c r="BT247" s="245"/>
      <c r="BU247" s="245"/>
      <c r="BV247" s="245"/>
      <c r="BX247" s="245"/>
      <c r="BY247" s="245"/>
      <c r="BZ247" s="245"/>
      <c r="CA247" s="245"/>
      <c r="CB247" s="245"/>
      <c r="CC247" s="245"/>
    </row>
    <row r="264" spans="60:70" s="187" customFormat="1" x14ac:dyDescent="0.25">
      <c r="BH264" s="291"/>
      <c r="BI264" s="291"/>
      <c r="BJ264" s="291"/>
      <c r="BK264" s="291"/>
      <c r="BL264" s="291"/>
      <c r="BM264" s="291"/>
      <c r="BN264" s="291"/>
      <c r="BO264" s="291"/>
      <c r="BP264" s="291"/>
      <c r="BQ264" s="291"/>
      <c r="BR264" s="291"/>
    </row>
    <row r="265" spans="60:70" s="187" customFormat="1" x14ac:dyDescent="0.25">
      <c r="BH265" s="291"/>
      <c r="BI265" s="291"/>
      <c r="BJ265" s="291"/>
      <c r="BK265" s="291"/>
      <c r="BL265" s="291"/>
      <c r="BM265" s="291"/>
      <c r="BN265" s="291"/>
      <c r="BO265" s="291"/>
      <c r="BP265" s="291"/>
      <c r="BQ265" s="291"/>
      <c r="BR265" s="291"/>
    </row>
    <row r="266" spans="60:70" s="187" customFormat="1" x14ac:dyDescent="0.25">
      <c r="BH266" s="291"/>
      <c r="BI266" s="291"/>
      <c r="BJ266" s="291"/>
      <c r="BK266" s="291"/>
      <c r="BL266" s="291"/>
      <c r="BM266" s="291"/>
      <c r="BN266" s="291"/>
      <c r="BO266" s="291"/>
      <c r="BP266" s="291"/>
      <c r="BQ266" s="291"/>
      <c r="BR266" s="291"/>
    </row>
    <row r="267" spans="60:70" s="187" customFormat="1" x14ac:dyDescent="0.25">
      <c r="BH267" s="291"/>
      <c r="BI267" s="291"/>
      <c r="BJ267" s="291"/>
      <c r="BK267" s="291"/>
      <c r="BL267" s="291"/>
      <c r="BM267" s="291"/>
      <c r="BN267" s="291"/>
      <c r="BO267" s="291"/>
      <c r="BP267" s="291"/>
      <c r="BQ267" s="291"/>
      <c r="BR267" s="291"/>
    </row>
  </sheetData>
  <autoFilter ref="A3:CC182" xr:uid="{35CBAD92-D2B3-4BFB-914C-B668FB854F85}">
    <filterColumn colId="1">
      <filters>
        <filter val="LR3"/>
      </filters>
    </filterColumn>
  </autoFilter>
  <mergeCells count="20">
    <mergeCell ref="BS2:BV2"/>
    <mergeCell ref="BX2:CC2"/>
    <mergeCell ref="BH2:BQ2"/>
    <mergeCell ref="C222:D222"/>
    <mergeCell ref="C185:D185"/>
    <mergeCell ref="H2:L2"/>
    <mergeCell ref="N1:Q1"/>
    <mergeCell ref="BC1:BE1"/>
    <mergeCell ref="AF2:AG2"/>
    <mergeCell ref="AF1:AG1"/>
    <mergeCell ref="AY2:BA2"/>
    <mergeCell ref="S1:V1"/>
    <mergeCell ref="X1:AB1"/>
    <mergeCell ref="S2:V2"/>
    <mergeCell ref="AO2:AR2"/>
    <mergeCell ref="X2:AA2"/>
    <mergeCell ref="N2:Q2"/>
    <mergeCell ref="BC2:BE2"/>
    <mergeCell ref="AJ2:AM2"/>
    <mergeCell ref="AT2:AW2"/>
  </mergeCells>
  <conditionalFormatting sqref="N3">
    <cfRule type="colorScale" priority="175">
      <colorScale>
        <cfvo type="min"/>
        <cfvo type="percentile" val="50"/>
        <cfvo type="max"/>
        <color rgb="FF63BE7B"/>
        <color rgb="FFFFEB84"/>
        <color rgb="FFF8696B"/>
      </colorScale>
    </cfRule>
  </conditionalFormatting>
  <conditionalFormatting sqref="AY165:BA181 AY187:BA196 AY4:BA163 AY245:BA247">
    <cfRule type="cellIs" dxfId="32" priority="168" operator="equal">
      <formula>"High Stock"</formula>
    </cfRule>
    <cfRule type="cellIs" dxfId="31" priority="169" operator="equal">
      <formula>"Okay"</formula>
    </cfRule>
  </conditionalFormatting>
  <conditionalFormatting sqref="I1">
    <cfRule type="colorScale" priority="167">
      <colorScale>
        <cfvo type="min"/>
        <cfvo type="percentile" val="50"/>
        <cfvo type="max"/>
        <color rgb="FF63BE7B"/>
        <color rgb="FFFFEB84"/>
        <color rgb="FFF8696B"/>
      </colorScale>
    </cfRule>
  </conditionalFormatting>
  <conditionalFormatting sqref="L1">
    <cfRule type="colorScale" priority="166">
      <colorScale>
        <cfvo type="min"/>
        <cfvo type="percentile" val="50"/>
        <cfvo type="max"/>
        <color rgb="FF63BE7B"/>
        <color rgb="FFFFEB84"/>
        <color rgb="FFF8696B"/>
      </colorScale>
    </cfRule>
  </conditionalFormatting>
  <conditionalFormatting sqref="K1">
    <cfRule type="colorScale" priority="156">
      <colorScale>
        <cfvo type="min"/>
        <cfvo type="percentile" val="50"/>
        <cfvo type="max"/>
        <color rgb="FF63BE7B"/>
        <color rgb="FFFFEB84"/>
        <color rgb="FFF8696B"/>
      </colorScale>
    </cfRule>
  </conditionalFormatting>
  <conditionalFormatting sqref="AY188:BA188">
    <cfRule type="cellIs" dxfId="30" priority="146" operator="equal">
      <formula>"High Stock"</formula>
    </cfRule>
    <cfRule type="cellIs" dxfId="29" priority="147" operator="equal">
      <formula>"Okay"</formula>
    </cfRule>
  </conditionalFormatting>
  <conditionalFormatting sqref="D187:D192 D246">
    <cfRule type="duplicateValues" dxfId="28" priority="135"/>
  </conditionalFormatting>
  <conditionalFormatting sqref="D193:D194">
    <cfRule type="duplicateValues" dxfId="27" priority="133"/>
  </conditionalFormatting>
  <conditionalFormatting sqref="D195:D196">
    <cfRule type="duplicateValues" dxfId="26" priority="131"/>
  </conditionalFormatting>
  <conditionalFormatting sqref="G189:G196 G246 G187">
    <cfRule type="colorScale" priority="127">
      <colorScale>
        <cfvo type="min"/>
        <cfvo type="percentile" val="50"/>
        <cfvo type="max"/>
        <color rgb="FFF8696B"/>
        <color rgb="FFFFEB84"/>
        <color rgb="FF63BE7B"/>
      </colorScale>
    </cfRule>
  </conditionalFormatting>
  <conditionalFormatting sqref="G188">
    <cfRule type="colorScale" priority="126">
      <colorScale>
        <cfvo type="min"/>
        <cfvo type="percentile" val="50"/>
        <cfvo type="max"/>
        <color rgb="FFF8696B"/>
        <color rgb="FFFFEB84"/>
        <color rgb="FF63BE7B"/>
      </colorScale>
    </cfRule>
  </conditionalFormatting>
  <conditionalFormatting sqref="I187:I196 I246">
    <cfRule type="colorScale" priority="120">
      <colorScale>
        <cfvo type="min"/>
        <cfvo type="percentile" val="50"/>
        <cfvo type="max"/>
        <color rgb="FF63BE7B"/>
        <color rgb="FFFFEB84"/>
        <color rgb="FFF8696B"/>
      </colorScale>
    </cfRule>
  </conditionalFormatting>
  <conditionalFormatting sqref="BC187:BC196 BC246">
    <cfRule type="colorScale" priority="110">
      <colorScale>
        <cfvo type="min"/>
        <cfvo type="percentile" val="50"/>
        <cfvo type="max"/>
        <color rgb="FF63BE7B"/>
        <color rgb="FFFFEB84"/>
        <color rgb="FFF8696B"/>
      </colorScale>
    </cfRule>
  </conditionalFormatting>
  <conditionalFormatting sqref="BD187:BD196 BD246">
    <cfRule type="colorScale" priority="111">
      <colorScale>
        <cfvo type="min"/>
        <cfvo type="percentile" val="50"/>
        <cfvo type="max"/>
        <color rgb="FF63BE7B"/>
        <color rgb="FFFFEB84"/>
        <color rgb="FFF8696B"/>
      </colorScale>
    </cfRule>
  </conditionalFormatting>
  <conditionalFormatting sqref="BE187:BE196 BE246">
    <cfRule type="colorScale" priority="112">
      <colorScale>
        <cfvo type="min"/>
        <cfvo type="percentile" val="50"/>
        <cfvo type="max"/>
        <color rgb="FF63BE7B"/>
        <color rgb="FFFFEB84"/>
        <color rgb="FFF8696B"/>
      </colorScale>
    </cfRule>
  </conditionalFormatting>
  <conditionalFormatting sqref="AY224:BA247">
    <cfRule type="cellIs" dxfId="25" priority="83" operator="equal">
      <formula>"High Stock"</formula>
    </cfRule>
    <cfRule type="cellIs" dxfId="24" priority="84" operator="equal">
      <formula>"Okay"</formula>
    </cfRule>
  </conditionalFormatting>
  <conditionalFormatting sqref="H237">
    <cfRule type="colorScale" priority="81">
      <colorScale>
        <cfvo type="min"/>
        <cfvo type="percentile" val="50"/>
        <cfvo type="max"/>
        <color rgb="FFF8696B"/>
        <color rgb="FFFFEB84"/>
        <color rgb="FF63BE7B"/>
      </colorScale>
    </cfRule>
  </conditionalFormatting>
  <conditionalFormatting sqref="D237">
    <cfRule type="duplicateValues" dxfId="23" priority="82"/>
  </conditionalFormatting>
  <conditionalFormatting sqref="BC224:BC244">
    <cfRule type="colorScale" priority="85">
      <colorScale>
        <cfvo type="min"/>
        <cfvo type="percentile" val="50"/>
        <cfvo type="max"/>
        <color rgb="FF63BE7B"/>
        <color rgb="FFFFEB84"/>
        <color rgb="FFF8696B"/>
      </colorScale>
    </cfRule>
  </conditionalFormatting>
  <conditionalFormatting sqref="BD224:BD244">
    <cfRule type="colorScale" priority="86">
      <colorScale>
        <cfvo type="min"/>
        <cfvo type="percentile" val="50"/>
        <cfvo type="max"/>
        <color rgb="FF63BE7B"/>
        <color rgb="FFFFEB84"/>
        <color rgb="FFF8696B"/>
      </colorScale>
    </cfRule>
  </conditionalFormatting>
  <conditionalFormatting sqref="BE224:BE244">
    <cfRule type="colorScale" priority="87">
      <colorScale>
        <cfvo type="min"/>
        <cfvo type="percentile" val="50"/>
        <cfvo type="max"/>
        <color rgb="FF63BE7B"/>
        <color rgb="FFFFEB84"/>
        <color rgb="FFF8696B"/>
      </colorScale>
    </cfRule>
  </conditionalFormatting>
  <conditionalFormatting sqref="G237">
    <cfRule type="colorScale" priority="80">
      <colorScale>
        <cfvo type="min"/>
        <cfvo type="percentile" val="50"/>
        <cfvo type="max"/>
        <color rgb="FFF8696B"/>
        <color rgb="FFFFEB84"/>
        <color rgb="FF63BE7B"/>
      </colorScale>
    </cfRule>
  </conditionalFormatting>
  <conditionalFormatting sqref="I222:I244">
    <cfRule type="colorScale" priority="88">
      <colorScale>
        <cfvo type="min"/>
        <cfvo type="percentile" val="50"/>
        <cfvo type="max"/>
        <color rgb="FF63BE7B"/>
        <color rgb="FFFFEB84"/>
        <color rgb="FFF8696B"/>
      </colorScale>
    </cfRule>
  </conditionalFormatting>
  <conditionalFormatting sqref="F231:F232 H222:H236 H238:H244">
    <cfRule type="colorScale" priority="89">
      <colorScale>
        <cfvo type="min"/>
        <cfvo type="percentile" val="50"/>
        <cfvo type="max"/>
        <color rgb="FFF8696B"/>
        <color rgb="FFFFEB84"/>
        <color rgb="FF63BE7B"/>
      </colorScale>
    </cfRule>
  </conditionalFormatting>
  <conditionalFormatting sqref="D224:D236 D238:D244">
    <cfRule type="duplicateValues" dxfId="22" priority="90"/>
  </conditionalFormatting>
  <conditionalFormatting sqref="G238:G244 G236">
    <cfRule type="colorScale" priority="91">
      <colorScale>
        <cfvo type="min"/>
        <cfvo type="percentile" val="50"/>
        <cfvo type="max"/>
        <color rgb="FFF8696B"/>
        <color rgb="FFFFEB84"/>
        <color rgb="FF63BE7B"/>
      </colorScale>
    </cfRule>
  </conditionalFormatting>
  <conditionalFormatting sqref="BF242:BF244">
    <cfRule type="colorScale" priority="92">
      <colorScale>
        <cfvo type="min"/>
        <cfvo type="percentile" val="50"/>
        <cfvo type="max"/>
        <color rgb="FF63BE7B"/>
        <color rgb="FFFFEB84"/>
        <color rgb="FFF8696B"/>
      </colorScale>
    </cfRule>
  </conditionalFormatting>
  <conditionalFormatting sqref="I276:I1048576 J1 I2:I31 I197:I221 I178:I186 I39:I101 I103:I143 I247 I245 I148 I153:I155 I159 I161 I164:I175">
    <cfRule type="colorScale" priority="672">
      <colorScale>
        <cfvo type="min"/>
        <cfvo type="percentile" val="50"/>
        <cfvo type="max"/>
        <color rgb="FF63BE7B"/>
        <color rgb="FFFFEB84"/>
        <color rgb="FFF8696B"/>
      </colorScale>
    </cfRule>
  </conditionalFormatting>
  <conditionalFormatting sqref="H276:H1048576 H197:H221 H103:H143 H247 H245 H2:H35 H148 H153:H155 H159 H161 H164:H186 H37:H101">
    <cfRule type="colorScale" priority="682">
      <colorScale>
        <cfvo type="min"/>
        <cfvo type="percentile" val="50"/>
        <cfvo type="max"/>
        <color rgb="FFF8696B"/>
        <color rgb="FFFFEB84"/>
        <color rgb="FF63BE7B"/>
      </colorScale>
    </cfRule>
  </conditionalFormatting>
  <conditionalFormatting sqref="BC178:BC181 BC245 BC4:BC31 BC39:BC163 BC247 BC165:BC175">
    <cfRule type="colorScale" priority="687">
      <colorScale>
        <cfvo type="min"/>
        <cfvo type="percentile" val="50"/>
        <cfvo type="max"/>
        <color rgb="FF63BE7B"/>
        <color rgb="FFFFEB84"/>
        <color rgb="FFF8696B"/>
      </colorScale>
    </cfRule>
  </conditionalFormatting>
  <conditionalFormatting sqref="BD178:BD181 BD245 BD4:BD31 BD39:BD163 BD247 BD165:BD175">
    <cfRule type="colorScale" priority="690">
      <colorScale>
        <cfvo type="min"/>
        <cfvo type="percentile" val="50"/>
        <cfvo type="max"/>
        <color rgb="FF63BE7B"/>
        <color rgb="FFFFEB84"/>
        <color rgb="FFF8696B"/>
      </colorScale>
    </cfRule>
  </conditionalFormatting>
  <conditionalFormatting sqref="BE178:BE181 BE245 BE4:BE31 BE39:BE163 BE247 BE165:BE175">
    <cfRule type="colorScale" priority="693">
      <colorScale>
        <cfvo type="min"/>
        <cfvo type="percentile" val="50"/>
        <cfvo type="max"/>
        <color rgb="FF63BE7B"/>
        <color rgb="FFFFEB84"/>
        <color rgb="FFF8696B"/>
      </colorScale>
    </cfRule>
  </conditionalFormatting>
  <conditionalFormatting sqref="I176:I177 I32:I35 I37:I38">
    <cfRule type="colorScale" priority="706">
      <colorScale>
        <cfvo type="min"/>
        <cfvo type="percentile" val="50"/>
        <cfvo type="max"/>
        <color rgb="FF63BE7B"/>
        <color rgb="FFFFEB84"/>
        <color rgb="FFF8696B"/>
      </colorScale>
    </cfRule>
  </conditionalFormatting>
  <conditionalFormatting sqref="BC176:BC177 BC32:BC38">
    <cfRule type="colorScale" priority="729">
      <colorScale>
        <cfvo type="min"/>
        <cfvo type="percentile" val="50"/>
        <cfvo type="max"/>
        <color rgb="FF63BE7B"/>
        <color rgb="FFFFEB84"/>
        <color rgb="FFF8696B"/>
      </colorScale>
    </cfRule>
  </conditionalFormatting>
  <conditionalFormatting sqref="BD176:BD177 BD32:BD38">
    <cfRule type="colorScale" priority="731">
      <colorScale>
        <cfvo type="min"/>
        <cfvo type="percentile" val="50"/>
        <cfvo type="max"/>
        <color rgb="FF63BE7B"/>
        <color rgb="FFFFEB84"/>
        <color rgb="FFF8696B"/>
      </colorScale>
    </cfRule>
  </conditionalFormatting>
  <conditionalFormatting sqref="BE176:BE177 BE32:BE38">
    <cfRule type="colorScale" priority="733">
      <colorScale>
        <cfvo type="min"/>
        <cfvo type="percentile" val="50"/>
        <cfvo type="max"/>
        <color rgb="FF63BE7B"/>
        <color rgb="FFFFEB84"/>
        <color rgb="FFF8696B"/>
      </colorScale>
    </cfRule>
  </conditionalFormatting>
  <conditionalFormatting sqref="D98:D104">
    <cfRule type="duplicateValues" dxfId="21" priority="78"/>
  </conditionalFormatting>
  <conditionalFormatting sqref="G98:G104">
    <cfRule type="colorScale" priority="79">
      <colorScale>
        <cfvo type="min"/>
        <cfvo type="percentile" val="50"/>
        <cfvo type="max"/>
        <color rgb="FFF8696B"/>
        <color rgb="FFFFEB84"/>
        <color rgb="FF63BE7B"/>
      </colorScale>
    </cfRule>
  </conditionalFormatting>
  <conditionalFormatting sqref="H187:H196 H246">
    <cfRule type="colorScale" priority="72">
      <colorScale>
        <cfvo type="min"/>
        <cfvo type="percentile" val="50"/>
        <cfvo type="max"/>
        <color rgb="FFF8696B"/>
        <color rgb="FFFFEB84"/>
        <color rgb="FF63BE7B"/>
      </colorScale>
    </cfRule>
  </conditionalFormatting>
  <conditionalFormatting sqref="D245 D3:D97 D105:D143 D247 D145:D181">
    <cfRule type="duplicateValues" dxfId="20" priority="805"/>
  </conditionalFormatting>
  <conditionalFormatting sqref="G4:G97 G245 G105:G181 G247">
    <cfRule type="colorScale" priority="808">
      <colorScale>
        <cfvo type="min"/>
        <cfvo type="percentile" val="50"/>
        <cfvo type="max"/>
        <color rgb="FFF8696B"/>
        <color rgb="FFFFEB84"/>
        <color rgb="FF63BE7B"/>
      </colorScale>
    </cfRule>
  </conditionalFormatting>
  <conditionalFormatting sqref="AY164:BA164">
    <cfRule type="cellIs" dxfId="19" priority="65" operator="equal">
      <formula>"High Stock"</formula>
    </cfRule>
    <cfRule type="cellIs" dxfId="18" priority="66" operator="equal">
      <formula>"Okay"</formula>
    </cfRule>
  </conditionalFormatting>
  <conditionalFormatting sqref="BC164">
    <cfRule type="colorScale" priority="67">
      <colorScale>
        <cfvo type="min"/>
        <cfvo type="percentile" val="50"/>
        <cfvo type="max"/>
        <color rgb="FF63BE7B"/>
        <color rgb="FFFFEB84"/>
        <color rgb="FFF8696B"/>
      </colorScale>
    </cfRule>
  </conditionalFormatting>
  <conditionalFormatting sqref="BD164">
    <cfRule type="colorScale" priority="68">
      <colorScale>
        <cfvo type="min"/>
        <cfvo type="percentile" val="50"/>
        <cfvo type="max"/>
        <color rgb="FF63BE7B"/>
        <color rgb="FFFFEB84"/>
        <color rgb="FFF8696B"/>
      </colorScale>
    </cfRule>
  </conditionalFormatting>
  <conditionalFormatting sqref="BE164">
    <cfRule type="colorScale" priority="69">
      <colorScale>
        <cfvo type="min"/>
        <cfvo type="percentile" val="50"/>
        <cfvo type="max"/>
        <color rgb="FF63BE7B"/>
        <color rgb="FFFFEB84"/>
        <color rgb="FFF8696B"/>
      </colorScale>
    </cfRule>
  </conditionalFormatting>
  <conditionalFormatting sqref="I144:I147 I149:I152 I156:I158 I160 I162:I163">
    <cfRule type="colorScale" priority="17">
      <colorScale>
        <cfvo type="min"/>
        <cfvo type="percentile" val="50"/>
        <cfvo type="max"/>
        <color rgb="FF63BE7B"/>
        <color rgb="FFFFEB84"/>
        <color rgb="FFF8696B"/>
      </colorScale>
    </cfRule>
  </conditionalFormatting>
  <conditionalFormatting sqref="H145:H147 H149 H157:H158 H160 H151:H152 H162:H163">
    <cfRule type="colorScale" priority="18">
      <colorScale>
        <cfvo type="min"/>
        <cfvo type="percentile" val="50"/>
        <cfvo type="max"/>
        <color rgb="FFF8696B"/>
        <color rgb="FFFFEB84"/>
        <color rgb="FF63BE7B"/>
      </colorScale>
    </cfRule>
  </conditionalFormatting>
  <conditionalFormatting sqref="D144">
    <cfRule type="duplicateValues" dxfId="17" priority="12"/>
  </conditionalFormatting>
  <conditionalFormatting sqref="I102">
    <cfRule type="colorScale" priority="10">
      <colorScale>
        <cfvo type="min"/>
        <cfvo type="percentile" val="50"/>
        <cfvo type="max"/>
        <color rgb="FF63BE7B"/>
        <color rgb="FFFFEB84"/>
        <color rgb="FFF8696B"/>
      </colorScale>
    </cfRule>
  </conditionalFormatting>
  <conditionalFormatting sqref="H102">
    <cfRule type="colorScale" priority="11">
      <colorScale>
        <cfvo type="min"/>
        <cfvo type="percentile" val="50"/>
        <cfvo type="max"/>
        <color rgb="FFF8696B"/>
        <color rgb="FFFFEB84"/>
        <color rgb="FF63BE7B"/>
      </colorScale>
    </cfRule>
  </conditionalFormatting>
  <conditionalFormatting sqref="M144:M164">
    <cfRule type="colorScale" priority="9">
      <colorScale>
        <cfvo type="min"/>
        <cfvo type="percentile" val="50"/>
        <cfvo type="max"/>
        <color rgb="FFF8696B"/>
        <color rgb="FFFFEB84"/>
        <color rgb="FF63BE7B"/>
      </colorScale>
    </cfRule>
  </conditionalFormatting>
  <conditionalFormatting sqref="H144">
    <cfRule type="colorScale" priority="7">
      <colorScale>
        <cfvo type="min"/>
        <cfvo type="percentile" val="50"/>
        <cfvo type="max"/>
        <color rgb="FFF8696B"/>
        <color rgb="FFFFEB84"/>
        <color rgb="FF63BE7B"/>
      </colorScale>
    </cfRule>
  </conditionalFormatting>
  <conditionalFormatting sqref="H150">
    <cfRule type="colorScale" priority="6">
      <colorScale>
        <cfvo type="min"/>
        <cfvo type="percentile" val="50"/>
        <cfvo type="max"/>
        <color rgb="FFF8696B"/>
        <color rgb="FFFFEB84"/>
        <color rgb="FF63BE7B"/>
      </colorScale>
    </cfRule>
  </conditionalFormatting>
  <conditionalFormatting sqref="H156">
    <cfRule type="colorScale" priority="5">
      <colorScale>
        <cfvo type="min"/>
        <cfvo type="percentile" val="50"/>
        <cfvo type="max"/>
        <color rgb="FFF8696B"/>
        <color rgb="FFFFEB84"/>
        <color rgb="FF63BE7B"/>
      </colorScale>
    </cfRule>
  </conditionalFormatting>
  <conditionalFormatting sqref="M103:M104 M98:M101 M35:M38">
    <cfRule type="colorScale" priority="4">
      <colorScale>
        <cfvo type="min"/>
        <cfvo type="percentile" val="50"/>
        <cfvo type="max"/>
        <color rgb="FFF8696B"/>
        <color rgb="FFFFEB84"/>
        <color rgb="FF63BE7B"/>
      </colorScale>
    </cfRule>
  </conditionalFormatting>
  <conditionalFormatting sqref="M102">
    <cfRule type="colorScale" priority="3">
      <colorScale>
        <cfvo type="min"/>
        <cfvo type="percentile" val="50"/>
        <cfvo type="max"/>
        <color rgb="FFF8696B"/>
        <color rgb="FFFFEB84"/>
        <color rgb="FF63BE7B"/>
      </colorScale>
    </cfRule>
  </conditionalFormatting>
  <conditionalFormatting sqref="I36">
    <cfRule type="colorScale" priority="1">
      <colorScale>
        <cfvo type="min"/>
        <cfvo type="percentile" val="50"/>
        <cfvo type="max"/>
        <color rgb="FF63BE7B"/>
        <color rgb="FFFFEB84"/>
        <color rgb="FFF8696B"/>
      </colorScale>
    </cfRule>
  </conditionalFormatting>
  <conditionalFormatting sqref="H36">
    <cfRule type="colorScale" priority="2">
      <colorScale>
        <cfvo type="min"/>
        <cfvo type="percentile" val="50"/>
        <cfvo type="max"/>
        <color rgb="FFF8696B"/>
        <color rgb="FFFFEB84"/>
        <color rgb="FF63BE7B"/>
      </colorScale>
    </cfRule>
  </conditionalFormatting>
  <dataValidations disablePrompts="1" count="1">
    <dataValidation type="list" allowBlank="1" showInputMessage="1" showErrorMessage="1" sqref="BI183:BI186" xr:uid="{71A36C0A-8D0D-4D55-AD3D-751C5DB26C16}">
      <formula1>"Yes,No"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13775-6990-476B-B20F-8026700D9678}">
  <dimension ref="A1:BQ191"/>
  <sheetViews>
    <sheetView zoomScale="80" zoomScaleNormal="80" workbookViewId="0">
      <selection activeCell="J30" sqref="J30"/>
    </sheetView>
  </sheetViews>
  <sheetFormatPr defaultRowHeight="15" x14ac:dyDescent="0.25"/>
  <cols>
    <col min="2" max="2" width="13.140625" customWidth="1"/>
    <col min="3" max="3" width="13.140625" bestFit="1" customWidth="1"/>
    <col min="4" max="4" width="12.5703125" customWidth="1"/>
    <col min="5" max="5" width="19.28515625" customWidth="1"/>
    <col min="6" max="17" width="8.7109375" style="214" customWidth="1"/>
    <col min="18" max="18" width="14.7109375" style="214" customWidth="1"/>
    <col min="19" max="19" width="13.28515625" style="214" customWidth="1"/>
    <col min="20" max="20" width="15.7109375" style="214" customWidth="1"/>
    <col min="21" max="21" width="8.7109375" style="214" customWidth="1"/>
  </cols>
  <sheetData>
    <row r="1" spans="1:69" x14ac:dyDescent="0.25">
      <c r="V1" s="335">
        <v>43466</v>
      </c>
      <c r="W1" s="336"/>
      <c r="X1" s="336"/>
      <c r="Y1" s="336"/>
      <c r="Z1" s="335">
        <v>43497</v>
      </c>
      <c r="AA1" s="336"/>
      <c r="AB1" s="336"/>
      <c r="AC1" s="336"/>
      <c r="AD1" s="335">
        <v>43525</v>
      </c>
      <c r="AE1" s="336"/>
      <c r="AF1" s="336"/>
      <c r="AG1" s="336"/>
      <c r="AH1" s="335">
        <v>43556</v>
      </c>
      <c r="AI1" s="336"/>
      <c r="AJ1" s="336"/>
      <c r="AK1" s="336"/>
      <c r="AL1" s="335">
        <v>43586</v>
      </c>
      <c r="AM1" s="336"/>
      <c r="AN1" s="336"/>
      <c r="AO1" s="336"/>
      <c r="AP1" s="335">
        <v>43617</v>
      </c>
      <c r="AQ1" s="336"/>
      <c r="AR1" s="336"/>
      <c r="AS1" s="336"/>
      <c r="AT1" s="335">
        <v>43647</v>
      </c>
      <c r="AU1" s="336"/>
      <c r="AV1" s="336"/>
      <c r="AW1" s="336"/>
      <c r="AX1" s="335">
        <v>43678</v>
      </c>
      <c r="AY1" s="336"/>
      <c r="AZ1" s="336"/>
      <c r="BA1" s="336"/>
      <c r="BB1" s="335">
        <v>43709</v>
      </c>
      <c r="BC1" s="336"/>
      <c r="BD1" s="336"/>
      <c r="BE1" s="336"/>
      <c r="BF1" s="335">
        <v>43739</v>
      </c>
      <c r="BG1" s="336"/>
      <c r="BH1" s="336"/>
      <c r="BI1" s="336"/>
      <c r="BJ1" s="335">
        <v>43770</v>
      </c>
      <c r="BK1" s="336"/>
      <c r="BL1" s="336"/>
      <c r="BM1" s="336"/>
      <c r="BN1" s="335">
        <v>43800</v>
      </c>
      <c r="BO1" s="336"/>
      <c r="BP1" s="336"/>
      <c r="BQ1" s="336"/>
    </row>
    <row r="2" spans="1:69" ht="25.5" customHeight="1" thickBot="1" x14ac:dyDescent="0.3">
      <c r="F2" s="337" t="s">
        <v>491</v>
      </c>
      <c r="G2" s="338"/>
      <c r="H2" s="338"/>
      <c r="I2" s="338"/>
      <c r="J2" s="338"/>
      <c r="K2" s="338"/>
      <c r="L2" s="338"/>
      <c r="M2" s="338"/>
      <c r="N2" s="338"/>
      <c r="O2" s="338"/>
      <c r="P2" s="338"/>
      <c r="Q2" s="338"/>
      <c r="R2" s="338"/>
      <c r="S2" s="217"/>
      <c r="T2" s="217"/>
      <c r="V2" s="326" t="s">
        <v>665</v>
      </c>
      <c r="W2" s="326"/>
      <c r="X2" s="326"/>
      <c r="Y2" s="326"/>
      <c r="Z2" s="326" t="s">
        <v>665</v>
      </c>
      <c r="AA2" s="326"/>
      <c r="AB2" s="326"/>
      <c r="AC2" s="326"/>
      <c r="AD2" s="326" t="s">
        <v>665</v>
      </c>
      <c r="AE2" s="326"/>
      <c r="AF2" s="326"/>
      <c r="AG2" s="326"/>
      <c r="AH2" s="326" t="s">
        <v>665</v>
      </c>
      <c r="AI2" s="326"/>
      <c r="AJ2" s="326"/>
      <c r="AK2" s="326"/>
      <c r="AL2" s="326" t="s">
        <v>665</v>
      </c>
      <c r="AM2" s="326"/>
      <c r="AN2" s="326"/>
      <c r="AO2" s="326"/>
      <c r="AP2" s="326" t="s">
        <v>665</v>
      </c>
      <c r="AQ2" s="326"/>
      <c r="AR2" s="326"/>
      <c r="AS2" s="326"/>
      <c r="AT2" s="326" t="s">
        <v>665</v>
      </c>
      <c r="AU2" s="326"/>
      <c r="AV2" s="326"/>
      <c r="AW2" s="326"/>
      <c r="AX2" s="326" t="s">
        <v>665</v>
      </c>
      <c r="AY2" s="326"/>
      <c r="AZ2" s="326"/>
      <c r="BA2" s="326"/>
      <c r="BB2" s="326" t="s">
        <v>665</v>
      </c>
      <c r="BC2" s="326"/>
      <c r="BD2" s="326"/>
      <c r="BE2" s="326"/>
      <c r="BF2" s="326" t="s">
        <v>665</v>
      </c>
      <c r="BG2" s="326"/>
      <c r="BH2" s="326"/>
      <c r="BI2" s="326"/>
      <c r="BJ2" s="326" t="s">
        <v>665</v>
      </c>
      <c r="BK2" s="326"/>
      <c r="BL2" s="326"/>
      <c r="BM2" s="326"/>
      <c r="BN2" s="326" t="s">
        <v>665</v>
      </c>
      <c r="BO2" s="326"/>
      <c r="BP2" s="326"/>
      <c r="BQ2" s="326"/>
    </row>
    <row r="3" spans="1:69" ht="39" thickBot="1" x14ac:dyDescent="0.3">
      <c r="A3" s="242" t="s">
        <v>683</v>
      </c>
      <c r="B3" s="4" t="s">
        <v>378</v>
      </c>
      <c r="C3" s="4" t="s">
        <v>379</v>
      </c>
      <c r="D3" s="4" t="s">
        <v>380</v>
      </c>
      <c r="E3" s="215" t="s">
        <v>381</v>
      </c>
      <c r="F3" s="218">
        <v>43466</v>
      </c>
      <c r="G3" s="219">
        <v>43497</v>
      </c>
      <c r="H3" s="219">
        <v>43525</v>
      </c>
      <c r="I3" s="219">
        <v>43556</v>
      </c>
      <c r="J3" s="219">
        <v>43586</v>
      </c>
      <c r="K3" s="219">
        <v>43617</v>
      </c>
      <c r="L3" s="219">
        <v>43647</v>
      </c>
      <c r="M3" s="219">
        <v>43678</v>
      </c>
      <c r="N3" s="219">
        <v>43709</v>
      </c>
      <c r="O3" s="219">
        <v>43739</v>
      </c>
      <c r="P3" s="219">
        <v>43770</v>
      </c>
      <c r="Q3" s="219">
        <v>43800</v>
      </c>
      <c r="R3" s="220" t="s">
        <v>666</v>
      </c>
      <c r="S3" s="230" t="s">
        <v>669</v>
      </c>
      <c r="T3" s="230" t="s">
        <v>996</v>
      </c>
      <c r="U3" s="216"/>
      <c r="V3" s="7" t="s">
        <v>491</v>
      </c>
      <c r="W3" s="7" t="s">
        <v>492</v>
      </c>
      <c r="X3" s="7" t="s">
        <v>493</v>
      </c>
      <c r="Y3" s="7" t="s">
        <v>494</v>
      </c>
      <c r="Z3" s="7" t="s">
        <v>491</v>
      </c>
      <c r="AA3" s="7" t="s">
        <v>492</v>
      </c>
      <c r="AB3" s="7" t="s">
        <v>493</v>
      </c>
      <c r="AC3" s="7" t="s">
        <v>494</v>
      </c>
      <c r="AD3" s="7" t="s">
        <v>491</v>
      </c>
      <c r="AE3" s="7" t="s">
        <v>492</v>
      </c>
      <c r="AF3" s="7" t="s">
        <v>493</v>
      </c>
      <c r="AG3" s="7" t="s">
        <v>494</v>
      </c>
      <c r="AH3" s="7" t="s">
        <v>491</v>
      </c>
      <c r="AI3" s="7" t="s">
        <v>492</v>
      </c>
      <c r="AJ3" s="7" t="s">
        <v>493</v>
      </c>
      <c r="AK3" s="7" t="s">
        <v>494</v>
      </c>
      <c r="AL3" s="7" t="s">
        <v>491</v>
      </c>
      <c r="AM3" s="7" t="s">
        <v>492</v>
      </c>
      <c r="AN3" s="7" t="s">
        <v>493</v>
      </c>
      <c r="AO3" s="7" t="s">
        <v>494</v>
      </c>
      <c r="AP3" s="7" t="s">
        <v>491</v>
      </c>
      <c r="AQ3" s="7" t="s">
        <v>492</v>
      </c>
      <c r="AR3" s="7" t="s">
        <v>493</v>
      </c>
      <c r="AS3" s="7" t="s">
        <v>494</v>
      </c>
      <c r="AT3" s="7" t="s">
        <v>491</v>
      </c>
      <c r="AU3" s="7" t="s">
        <v>492</v>
      </c>
      <c r="AV3" s="7" t="s">
        <v>493</v>
      </c>
      <c r="AW3" s="7" t="s">
        <v>494</v>
      </c>
      <c r="AX3" s="7" t="s">
        <v>491</v>
      </c>
      <c r="AY3" s="7" t="s">
        <v>492</v>
      </c>
      <c r="AZ3" s="7" t="s">
        <v>493</v>
      </c>
      <c r="BA3" s="7" t="s">
        <v>494</v>
      </c>
      <c r="BB3" s="7" t="s">
        <v>491</v>
      </c>
      <c r="BC3" s="7" t="s">
        <v>492</v>
      </c>
      <c r="BD3" s="7" t="s">
        <v>493</v>
      </c>
      <c r="BE3" s="7" t="s">
        <v>494</v>
      </c>
      <c r="BF3" s="7" t="s">
        <v>491</v>
      </c>
      <c r="BG3" s="7" t="s">
        <v>492</v>
      </c>
      <c r="BH3" s="7" t="s">
        <v>493</v>
      </c>
      <c r="BI3" s="7" t="s">
        <v>494</v>
      </c>
      <c r="BJ3" s="7" t="s">
        <v>491</v>
      </c>
      <c r="BK3" s="7" t="s">
        <v>492</v>
      </c>
      <c r="BL3" s="7" t="s">
        <v>493</v>
      </c>
      <c r="BM3" s="7" t="s">
        <v>494</v>
      </c>
      <c r="BN3" s="7" t="s">
        <v>491</v>
      </c>
      <c r="BO3" s="7" t="s">
        <v>492</v>
      </c>
      <c r="BP3" s="7" t="s">
        <v>493</v>
      </c>
      <c r="BQ3" s="7" t="s">
        <v>494</v>
      </c>
    </row>
    <row r="4" spans="1:69" s="221" customFormat="1" x14ac:dyDescent="0.25">
      <c r="A4" s="243" t="str">
        <f>'IMO _2020_Dont Edit'!A4</f>
        <v>MHA</v>
      </c>
      <c r="B4" s="243" t="str">
        <f>'IMO _2020_Dont Edit'!B4</f>
        <v>Intermediate</v>
      </c>
      <c r="C4" s="244" t="str">
        <f>'IMO _2020_Dont Edit'!C4</f>
        <v>MPT</v>
      </c>
      <c r="D4" s="244">
        <f>'IMO _2020_Dont Edit'!D4</f>
        <v>9313096</v>
      </c>
      <c r="E4" s="245" t="str">
        <f>'IMO _2020_Dont Edit'!E4</f>
        <v>Bro Deliverer</v>
      </c>
      <c r="F4" s="186">
        <f>IFERROR(V4,"")</f>
        <v>0</v>
      </c>
      <c r="G4" s="186">
        <f>IFERROR(Z4,"")</f>
        <v>0</v>
      </c>
      <c r="H4" s="186">
        <f>IFERROR(AD4,"")</f>
        <v>0</v>
      </c>
      <c r="I4" s="186">
        <f>IFERROR(AH4,"")</f>
        <v>0</v>
      </c>
      <c r="J4" s="186">
        <f>IFERROR(AL4,"")</f>
        <v>0</v>
      </c>
      <c r="K4" s="186">
        <f>IFERROR(AP4,"")</f>
        <v>59.8</v>
      </c>
      <c r="L4" s="186">
        <f>IFERROR(AT4,"")</f>
        <v>96.600000000000009</v>
      </c>
      <c r="M4" s="186">
        <f>IFERROR(AX4,"")</f>
        <v>107.99999999999997</v>
      </c>
      <c r="N4" s="186">
        <f>IFERROR(BB4,"")</f>
        <v>111</v>
      </c>
      <c r="O4" s="186">
        <f>IFERROR(BF4,"")</f>
        <v>76.950000000000045</v>
      </c>
      <c r="P4" s="186"/>
      <c r="Q4" s="186"/>
      <c r="R4" s="276">
        <f>IFERROR(AVERAGEIF(F4:Q4,"&gt;0",F4:Q4),"")</f>
        <v>90.47</v>
      </c>
      <c r="S4" s="276">
        <f>IFERROR(INDEX('IMO _2020_Dont Edit'!AB:AB,MATCH('Monthly_Consumption _Trend'!D4,'IMO _2020_Dont Edit'!D:D,0))*30*INDEX('IMO _2020_Dont Edit'!AF:AF,MATCH('Monthly_Consumption _Trend'!D4,'IMO _2020_Dont Edit'!D:D,0)),"")</f>
        <v>65.123711190074005</v>
      </c>
      <c r="T4" s="276">
        <f>IFERROR(MIN(R4,S4)*2/3,"")</f>
        <v>43.415807460049336</v>
      </c>
      <c r="U4" s="186"/>
      <c r="V4" s="186">
        <f>INDEX('[9]Monthly_Consumption _Trend'!BC:BC,MATCH($D4,'[9]Monthly_Consumption _Trend'!$C:$C,0))</f>
        <v>0</v>
      </c>
      <c r="W4" s="186">
        <f>INDEX('[9]Monthly_Consumption _Trend'!BD:BD,MATCH($D4,'[9]Monthly_Consumption _Trend'!$C:$C,0))</f>
        <v>120.7</v>
      </c>
      <c r="X4" s="186">
        <f>INDEX('[9]Monthly_Consumption _Trend'!BE:BE,MATCH($D4,'[9]Monthly_Consumption _Trend'!$C:$C,0))</f>
        <v>0</v>
      </c>
      <c r="Y4" s="186">
        <f>INDEX('[9]Monthly_Consumption _Trend'!BF:BF,MATCH($D4,'[9]Monthly_Consumption _Trend'!$C:$C,0))</f>
        <v>89.07</v>
      </c>
      <c r="Z4" s="186">
        <f>INDEX('[9]Monthly_Consumption _Trend'!BG:BG,MATCH($D4,'[9]Monthly_Consumption _Trend'!$C:$C,0))</f>
        <v>0</v>
      </c>
      <c r="AA4" s="186">
        <f>INDEX('[9]Monthly_Consumption _Trend'!BH:BH,MATCH($D4,'[9]Monthly_Consumption _Trend'!$C:$C,0))</f>
        <v>130.05000000000001</v>
      </c>
      <c r="AB4" s="186">
        <f>INDEX('[9]Monthly_Consumption _Trend'!BI:BI,MATCH($D4,'[9]Monthly_Consumption _Trend'!$C:$C,0))</f>
        <v>0</v>
      </c>
      <c r="AC4" s="186">
        <f>INDEX('[9]Monthly_Consumption _Trend'!BJ:BJ,MATCH($D4,'[9]Monthly_Consumption _Trend'!$C:$C,0))</f>
        <v>79.400000000000006</v>
      </c>
      <c r="AD4" s="186">
        <f>INDEX('[9]Monthly_Consumption _Trend'!BK:BK,MATCH($D4,'[9]Monthly_Consumption _Trend'!$C:$C,0))</f>
        <v>0</v>
      </c>
      <c r="AE4" s="186">
        <f>INDEX('[9]Monthly_Consumption _Trend'!BL:BL,MATCH($D4,'[9]Monthly_Consumption _Trend'!$C:$C,0))</f>
        <v>151.39999999999998</v>
      </c>
      <c r="AF4" s="186">
        <f>INDEX('[9]Monthly_Consumption _Trend'!BM:BM,MATCH($D4,'[9]Monthly_Consumption _Trend'!$C:$C,0))</f>
        <v>0</v>
      </c>
      <c r="AG4" s="186">
        <f>INDEX('[9]Monthly_Consumption _Trend'!BN:BN,MATCH($D4,'[9]Monthly_Consumption _Trend'!$C:$C,0))</f>
        <v>87</v>
      </c>
      <c r="AH4" s="186">
        <f>INDEX('[9]Monthly_Consumption _Trend'!BO:BO,MATCH($D4,'[9]Monthly_Consumption _Trend'!$C:$C,0))</f>
        <v>0</v>
      </c>
      <c r="AI4" s="186">
        <f>INDEX('[9]Monthly_Consumption _Trend'!BP:BP,MATCH($D4,'[9]Monthly_Consumption _Trend'!$C:$C,0))</f>
        <v>147.25</v>
      </c>
      <c r="AJ4" s="186">
        <f>INDEX('[9]Monthly_Consumption _Trend'!BQ:BQ,MATCH($D4,'[9]Monthly_Consumption _Trend'!$C:$C,0))</f>
        <v>0</v>
      </c>
      <c r="AK4" s="186">
        <f>INDEX('[9]Monthly_Consumption _Trend'!BR:BR,MATCH($D4,'[9]Monthly_Consumption _Trend'!$C:$C,0))</f>
        <v>95.6</v>
      </c>
      <c r="AL4" s="186">
        <f>INDEX('[9]Monthly_Consumption _Trend'!BS:BS,MATCH($D4,'[9]Monthly_Consumption _Trend'!$C:$C,0))</f>
        <v>0</v>
      </c>
      <c r="AM4" s="186">
        <f>INDEX('[9]Monthly_Consumption _Trend'!BT:BT,MATCH($D4,'[9]Monthly_Consumption _Trend'!$C:$C,0))</f>
        <v>100.80000000000007</v>
      </c>
      <c r="AN4" s="186">
        <f>INDEX('[9]Monthly_Consumption _Trend'!BU:BU,MATCH($D4,'[9]Monthly_Consumption _Trend'!$C:$C,0))</f>
        <v>0</v>
      </c>
      <c r="AO4" s="186">
        <f>INDEX('[9]Monthly_Consumption _Trend'!BV:BV,MATCH($D4,'[9]Monthly_Consumption _Trend'!$C:$C,0))</f>
        <v>89.87</v>
      </c>
      <c r="AP4" s="186">
        <f>INDEX('[9]Monthly_Consumption _Trend'!BW:BW,MATCH($D4,'[9]Monthly_Consumption _Trend'!$C:$C,0))</f>
        <v>59.8</v>
      </c>
      <c r="AQ4" s="186">
        <f>INDEX('[9]Monthly_Consumption _Trend'!BX:BX,MATCH($D4,'[9]Monthly_Consumption _Trend'!$C:$C,0))</f>
        <v>9.0999999999999091</v>
      </c>
      <c r="AR4" s="186">
        <f>INDEX('[9]Monthly_Consumption _Trend'!BY:BY,MATCH($D4,'[9]Monthly_Consumption _Trend'!$C:$C,0))</f>
        <v>0</v>
      </c>
      <c r="AS4" s="186">
        <f>INDEX('[9]Monthly_Consumption _Trend'!BZ:BZ,MATCH($D4,'[9]Monthly_Consumption _Trend'!$C:$C,0))</f>
        <v>84.400000000000034</v>
      </c>
      <c r="AT4" s="186">
        <f>INDEX('[9]Monthly_Consumption _Trend'!CA:CA,MATCH($D4,'[9]Monthly_Consumption _Trend'!$C:$C,0))</f>
        <v>96.600000000000009</v>
      </c>
      <c r="AU4" s="186">
        <f>INDEX('[9]Monthly_Consumption _Trend'!CB:CB,MATCH($D4,'[9]Monthly_Consumption _Trend'!$C:$C,0))</f>
        <v>0</v>
      </c>
      <c r="AV4" s="186">
        <f>INDEX('[9]Monthly_Consumption _Trend'!CC:CC,MATCH($D4,'[9]Monthly_Consumption _Trend'!$C:$C,0))</f>
        <v>0</v>
      </c>
      <c r="AW4" s="186">
        <f>INDEX('[9]Monthly_Consumption _Trend'!CD:CD,MATCH($D4,'[9]Monthly_Consumption _Trend'!$C:$C,0))</f>
        <v>101.85000000000002</v>
      </c>
      <c r="AX4" s="186">
        <f>INDEX('[9]Monthly_Consumption _Trend'!CE:CE,MATCH($D4,'[9]Monthly_Consumption _Trend'!$C:$C,0))</f>
        <v>107.99999999999997</v>
      </c>
      <c r="AY4" s="186">
        <f>INDEX('[9]Monthly_Consumption _Trend'!CF:CF,MATCH($D4,'[9]Monthly_Consumption _Trend'!$C:$C,0))</f>
        <v>0</v>
      </c>
      <c r="AZ4" s="186">
        <f>INDEX('[9]Monthly_Consumption _Trend'!CG:CG,MATCH($D4,'[9]Monthly_Consumption _Trend'!$C:$C,0))</f>
        <v>0</v>
      </c>
      <c r="BA4" s="186">
        <f>INDEX('[9]Monthly_Consumption _Trend'!CH:CH,MATCH($D4,'[9]Monthly_Consumption _Trend'!$C:$C,0))</f>
        <v>88</v>
      </c>
      <c r="BB4" s="186">
        <f>INDEX('[9]Monthly_Consumption _Trend'!CI:CI,MATCH($D4,'[9]Monthly_Consumption _Trend'!$C:$C,0))</f>
        <v>111</v>
      </c>
      <c r="BC4" s="186">
        <f>INDEX('[9]Monthly_Consumption _Trend'!CJ:CJ,MATCH($D4,'[9]Monthly_Consumption _Trend'!$C:$C,0))</f>
        <v>0</v>
      </c>
      <c r="BD4" s="186">
        <f>INDEX('[9]Monthly_Consumption _Trend'!CK:CK,MATCH($D4,'[9]Monthly_Consumption _Trend'!$C:$C,0))</f>
        <v>0</v>
      </c>
      <c r="BE4" s="186">
        <f>INDEX('[9]Monthly_Consumption _Trend'!CL:CL,MATCH($D4,'[9]Monthly_Consumption _Trend'!$C:$C,0))</f>
        <v>100.34999999999991</v>
      </c>
      <c r="BF4" s="186">
        <f>INDEX('[9]Monthly_Consumption _Trend'!CM:CM,MATCH($D4,'[9]Monthly_Consumption _Trend'!$C:$C,0))</f>
        <v>76.950000000000045</v>
      </c>
      <c r="BG4" s="186">
        <f>INDEX('[9]Monthly_Consumption _Trend'!CN:CN,MATCH($D4,'[9]Monthly_Consumption _Trend'!$C:$C,0))</f>
        <v>0</v>
      </c>
      <c r="BH4" s="186">
        <f>INDEX('[9]Monthly_Consumption _Trend'!CO:CO,MATCH($D4,'[9]Monthly_Consumption _Trend'!$C:$C,0))</f>
        <v>0</v>
      </c>
      <c r="BI4" s="186">
        <f>INDEX('[9]Monthly_Consumption _Trend'!CP:CP,MATCH($D4,'[9]Monthly_Consumption _Trend'!$C:$C,0))</f>
        <v>90.499999999999091</v>
      </c>
    </row>
    <row r="5" spans="1:69" s="221" customFormat="1" x14ac:dyDescent="0.25">
      <c r="A5" s="246" t="str">
        <f>'IMO _2020_Dont Edit'!A5</f>
        <v>AJE</v>
      </c>
      <c r="B5" s="246" t="str">
        <f>'IMO _2020_Dont Edit'!B5</f>
        <v>Intermediate</v>
      </c>
      <c r="C5" s="183" t="str">
        <f>'IMO _2020_Dont Edit'!C5</f>
        <v>MPT</v>
      </c>
      <c r="D5" s="183">
        <f>'IMO _2020_Dont Edit'!D5</f>
        <v>9313101</v>
      </c>
      <c r="E5" s="184" t="str">
        <f>'IMO _2020_Dont Edit'!E5</f>
        <v>Bro Designer</v>
      </c>
      <c r="F5" s="186">
        <f t="shared" ref="F5:F67" si="0">IFERROR(V5,"")</f>
        <v>97.7</v>
      </c>
      <c r="G5" s="186">
        <f t="shared" ref="G5:G67" si="1">IFERROR(Z5,"")</f>
        <v>129.30000000000001</v>
      </c>
      <c r="H5" s="186">
        <f t="shared" ref="H5:H67" si="2">IFERROR(AD5,"")</f>
        <v>109.69999999999999</v>
      </c>
      <c r="I5" s="186">
        <f t="shared" ref="I5:I67" si="3">IFERROR(AH5,"")</f>
        <v>95</v>
      </c>
      <c r="J5" s="186">
        <f t="shared" ref="J5:J67" si="4">IFERROR(AL5,"")</f>
        <v>95.400000000000034</v>
      </c>
      <c r="K5" s="186">
        <f t="shared" ref="K5:K67" si="5">IFERROR(AP5,"")</f>
        <v>67.399999999999977</v>
      </c>
      <c r="L5" s="186">
        <f t="shared" ref="L5:L67" si="6">IFERROR(AT5,"")</f>
        <v>73.899999999999977</v>
      </c>
      <c r="M5" s="186">
        <f t="shared" ref="M5:M67" si="7">IFERROR(AX5,"")</f>
        <v>104.89999999999998</v>
      </c>
      <c r="N5" s="186">
        <f t="shared" ref="N5:N68" si="8">IFERROR(BB5,"")</f>
        <v>82.200000000000045</v>
      </c>
      <c r="O5" s="186">
        <f t="shared" ref="O5:O68" si="9">IFERROR(BF5,"")</f>
        <v>94.799999999999955</v>
      </c>
      <c r="P5" s="186"/>
      <c r="Q5" s="186"/>
      <c r="R5" s="276">
        <f t="shared" ref="R5:R67" si="10">IFERROR(AVERAGEIF(F5:Q5,"&gt;0",F5:Q5),"")</f>
        <v>95.03</v>
      </c>
      <c r="S5" s="276">
        <f>IFERROR(INDEX('IMO _2020_Dont Edit'!AB:AB,MATCH('Monthly_Consumption _Trend'!D5,'IMO _2020_Dont Edit'!D:D,0))*30*INDEX('IMO _2020_Dont Edit'!AF:AF,MATCH('Monthly_Consumption _Trend'!D5,'IMO _2020_Dont Edit'!D:D,0)),"")</f>
        <v>140.83106034321705</v>
      </c>
      <c r="T5" s="276">
        <f t="shared" ref="T5:T68" si="11">IFERROR(MIN(R5,S5)*2/3,"")</f>
        <v>63.353333333333332</v>
      </c>
      <c r="U5" s="186"/>
      <c r="V5" s="186">
        <f>INDEX('[9]Monthly_Consumption _Trend'!BC:BC,MATCH($D5,'[9]Monthly_Consumption _Trend'!$C:$C,0))</f>
        <v>97.7</v>
      </c>
      <c r="W5" s="186">
        <f>INDEX('[9]Monthly_Consumption _Trend'!BD:BD,MATCH($D5,'[9]Monthly_Consumption _Trend'!$C:$C,0))</f>
        <v>0</v>
      </c>
      <c r="X5" s="186">
        <f>INDEX('[9]Monthly_Consumption _Trend'!BE:BE,MATCH($D5,'[9]Monthly_Consumption _Trend'!$C:$C,0))</f>
        <v>0</v>
      </c>
      <c r="Y5" s="186">
        <f>INDEX('[9]Monthly_Consumption _Trend'!BF:BF,MATCH($D5,'[9]Monthly_Consumption _Trend'!$C:$C,0))</f>
        <v>81.93</v>
      </c>
      <c r="Z5" s="186">
        <f>INDEX('[9]Monthly_Consumption _Trend'!BG:BG,MATCH($D5,'[9]Monthly_Consumption _Trend'!$C:$C,0))</f>
        <v>129.30000000000001</v>
      </c>
      <c r="AA5" s="186">
        <f>INDEX('[9]Monthly_Consumption _Trend'!BH:BH,MATCH($D5,'[9]Monthly_Consumption _Trend'!$C:$C,0))</f>
        <v>0</v>
      </c>
      <c r="AB5" s="186">
        <f>INDEX('[9]Monthly_Consumption _Trend'!BI:BI,MATCH($D5,'[9]Monthly_Consumption _Trend'!$C:$C,0))</f>
        <v>0</v>
      </c>
      <c r="AC5" s="186">
        <f>INDEX('[9]Monthly_Consumption _Trend'!BJ:BJ,MATCH($D5,'[9]Monthly_Consumption _Trend'!$C:$C,0))</f>
        <v>82.919999999999987</v>
      </c>
      <c r="AD5" s="186">
        <f>INDEX('[9]Monthly_Consumption _Trend'!BK:BK,MATCH($D5,'[9]Monthly_Consumption _Trend'!$C:$C,0))</f>
        <v>109.69999999999999</v>
      </c>
      <c r="AE5" s="186">
        <f>INDEX('[9]Monthly_Consumption _Trend'!BL:BL,MATCH($D5,'[9]Monthly_Consumption _Trend'!$C:$C,0))</f>
        <v>0</v>
      </c>
      <c r="AF5" s="186">
        <f>INDEX('[9]Monthly_Consumption _Trend'!BM:BM,MATCH($D5,'[9]Monthly_Consumption _Trend'!$C:$C,0))</f>
        <v>0</v>
      </c>
      <c r="AG5" s="186">
        <f>INDEX('[9]Monthly_Consumption _Trend'!BN:BN,MATCH($D5,'[9]Monthly_Consumption _Trend'!$C:$C,0))</f>
        <v>126.69000000000003</v>
      </c>
      <c r="AH5" s="186">
        <f>INDEX('[9]Monthly_Consumption _Trend'!BO:BO,MATCH($D5,'[9]Monthly_Consumption _Trend'!$C:$C,0))</f>
        <v>95</v>
      </c>
      <c r="AI5" s="186">
        <f>INDEX('[9]Monthly_Consumption _Trend'!BP:BP,MATCH($D5,'[9]Monthly_Consumption _Trend'!$C:$C,0))</f>
        <v>0</v>
      </c>
      <c r="AJ5" s="186">
        <f>INDEX('[9]Monthly_Consumption _Trend'!BQ:BQ,MATCH($D5,'[9]Monthly_Consumption _Trend'!$C:$C,0))</f>
        <v>0</v>
      </c>
      <c r="AK5" s="186">
        <f>INDEX('[9]Monthly_Consumption _Trend'!BR:BR,MATCH($D5,'[9]Monthly_Consumption _Trend'!$C:$C,0))</f>
        <v>71.859999999999957</v>
      </c>
      <c r="AL5" s="186">
        <f>INDEX('[9]Monthly_Consumption _Trend'!BS:BS,MATCH($D5,'[9]Monthly_Consumption _Trend'!$C:$C,0))</f>
        <v>95.400000000000034</v>
      </c>
      <c r="AM5" s="186">
        <f>INDEX('[9]Monthly_Consumption _Trend'!BT:BT,MATCH($D5,'[9]Monthly_Consumption _Trend'!$C:$C,0))</f>
        <v>0</v>
      </c>
      <c r="AN5" s="186">
        <f>INDEX('[9]Monthly_Consumption _Trend'!BU:BU,MATCH($D5,'[9]Monthly_Consumption _Trend'!$C:$C,0))</f>
        <v>0</v>
      </c>
      <c r="AO5" s="186">
        <f>INDEX('[9]Monthly_Consumption _Trend'!BV:BV,MATCH($D5,'[9]Monthly_Consumption _Trend'!$C:$C,0))</f>
        <v>100.20000000000005</v>
      </c>
      <c r="AP5" s="186">
        <f>INDEX('[9]Monthly_Consumption _Trend'!BW:BW,MATCH($D5,'[9]Monthly_Consumption _Trend'!$C:$C,0))</f>
        <v>67.399999999999977</v>
      </c>
      <c r="AQ5" s="186">
        <f>INDEX('[9]Monthly_Consumption _Trend'!BX:BX,MATCH($D5,'[9]Monthly_Consumption _Trend'!$C:$C,0))</f>
        <v>0</v>
      </c>
      <c r="AR5" s="186">
        <f>INDEX('[9]Monthly_Consumption _Trend'!BY:BY,MATCH($D5,'[9]Monthly_Consumption _Trend'!$C:$C,0))</f>
        <v>0</v>
      </c>
      <c r="AS5" s="186">
        <f>INDEX('[9]Monthly_Consumption _Trend'!BZ:BZ,MATCH($D5,'[9]Monthly_Consumption _Trend'!$C:$C,0))</f>
        <v>85.709999999999923</v>
      </c>
      <c r="AT5" s="186">
        <f>INDEX('[9]Monthly_Consumption _Trend'!CA:CA,MATCH($D5,'[9]Monthly_Consumption _Trend'!$C:$C,0))</f>
        <v>73.899999999999977</v>
      </c>
      <c r="AU5" s="186">
        <f>INDEX('[9]Monthly_Consumption _Trend'!CB:CB,MATCH($D5,'[9]Monthly_Consumption _Trend'!$C:$C,0))</f>
        <v>0</v>
      </c>
      <c r="AV5" s="186">
        <f>INDEX('[9]Monthly_Consumption _Trend'!CC:CC,MATCH($D5,'[9]Monthly_Consumption _Trend'!$C:$C,0))</f>
        <v>0</v>
      </c>
      <c r="AW5" s="186">
        <f>INDEX('[9]Monthly_Consumption _Trend'!CD:CD,MATCH($D5,'[9]Monthly_Consumption _Trend'!$C:$C,0))</f>
        <v>68.660000000000082</v>
      </c>
      <c r="AX5" s="186">
        <f>INDEX('[9]Monthly_Consumption _Trend'!CE:CE,MATCH($D5,'[9]Monthly_Consumption _Trend'!$C:$C,0))</f>
        <v>104.89999999999998</v>
      </c>
      <c r="AY5" s="186">
        <f>INDEX('[9]Monthly_Consumption _Trend'!CF:CF,MATCH($D5,'[9]Monthly_Consumption _Trend'!$C:$C,0))</f>
        <v>0</v>
      </c>
      <c r="AZ5" s="186">
        <f>INDEX('[9]Monthly_Consumption _Trend'!CG:CG,MATCH($D5,'[9]Monthly_Consumption _Trend'!$C:$C,0))</f>
        <v>0</v>
      </c>
      <c r="BA5" s="186">
        <f>INDEX('[9]Monthly_Consumption _Trend'!CH:CH,MATCH($D5,'[9]Monthly_Consumption _Trend'!$C:$C,0))</f>
        <v>80.13</v>
      </c>
      <c r="BB5" s="186">
        <f>INDEX('[9]Monthly_Consumption _Trend'!CI:CI,MATCH($D5,'[9]Monthly_Consumption _Trend'!$C:$C,0))</f>
        <v>82.200000000000045</v>
      </c>
      <c r="BC5" s="186">
        <f>INDEX('[9]Monthly_Consumption _Trend'!CJ:CJ,MATCH($D5,'[9]Monthly_Consumption _Trend'!$C:$C,0))</f>
        <v>0</v>
      </c>
      <c r="BD5" s="186">
        <f>INDEX('[9]Monthly_Consumption _Trend'!CK:CK,MATCH($D5,'[9]Monthly_Consumption _Trend'!$C:$C,0))</f>
        <v>0</v>
      </c>
      <c r="BE5" s="186">
        <f>INDEX('[9]Monthly_Consumption _Trend'!CL:CL,MATCH($D5,'[9]Monthly_Consumption _Trend'!$C:$C,0))</f>
        <v>85.669999999999959</v>
      </c>
      <c r="BF5" s="186">
        <f>INDEX('[9]Monthly_Consumption _Trend'!CM:CM,MATCH($D5,'[9]Monthly_Consumption _Trend'!$C:$C,0))</f>
        <v>94.799999999999955</v>
      </c>
      <c r="BG5" s="186">
        <f>INDEX('[9]Monthly_Consumption _Trend'!CN:CN,MATCH($D5,'[9]Monthly_Consumption _Trend'!$C:$C,0))</f>
        <v>0</v>
      </c>
      <c r="BH5" s="186">
        <f>INDEX('[9]Monthly_Consumption _Trend'!CO:CO,MATCH($D5,'[9]Monthly_Consumption _Trend'!$C:$C,0))</f>
        <v>0</v>
      </c>
      <c r="BI5" s="186">
        <f>INDEX('[9]Monthly_Consumption _Trend'!CP:CP,MATCH($D5,'[9]Monthly_Consumption _Trend'!$C:$C,0))</f>
        <v>77.13</v>
      </c>
    </row>
    <row r="6" spans="1:69" s="221" customFormat="1" x14ac:dyDescent="0.25">
      <c r="A6" s="246" t="str">
        <f>'IMO _2020_Dont Edit'!A6</f>
        <v>AJE</v>
      </c>
      <c r="B6" s="246" t="str">
        <f>'IMO _2020_Dont Edit'!B6</f>
        <v>Intermediate</v>
      </c>
      <c r="C6" s="183" t="str">
        <f>'IMO _2020_Dont Edit'!C6</f>
        <v>MPT</v>
      </c>
      <c r="D6" s="183">
        <f>'IMO _2020_Dont Edit'!D6</f>
        <v>9313125</v>
      </c>
      <c r="E6" s="184" t="str">
        <f>'IMO _2020_Dont Edit'!E6</f>
        <v>Bro Developer</v>
      </c>
      <c r="F6" s="186">
        <f t="shared" si="0"/>
        <v>102.41</v>
      </c>
      <c r="G6" s="186">
        <f t="shared" si="1"/>
        <v>91.03</v>
      </c>
      <c r="H6" s="186">
        <f t="shared" si="2"/>
        <v>126.78000000000003</v>
      </c>
      <c r="I6" s="186">
        <f t="shared" si="3"/>
        <v>97.44</v>
      </c>
      <c r="J6" s="186">
        <f t="shared" si="4"/>
        <v>148.01999999999992</v>
      </c>
      <c r="K6" s="186">
        <f t="shared" si="5"/>
        <v>94.972000000000094</v>
      </c>
      <c r="L6" s="186">
        <f t="shared" si="6"/>
        <v>92.346000000000004</v>
      </c>
      <c r="M6" s="186">
        <f t="shared" si="7"/>
        <v>92.756999999999948</v>
      </c>
      <c r="N6" s="186">
        <f t="shared" si="8"/>
        <v>61.626999999999953</v>
      </c>
      <c r="O6" s="186">
        <f t="shared" si="9"/>
        <v>72.635999999999058</v>
      </c>
      <c r="P6" s="186"/>
      <c r="Q6" s="186"/>
      <c r="R6" s="276">
        <f t="shared" si="10"/>
        <v>98.001799999999903</v>
      </c>
      <c r="S6" s="276">
        <f>IFERROR(INDEX('IMO _2020_Dont Edit'!AB:AB,MATCH('Monthly_Consumption _Trend'!D6,'IMO _2020_Dont Edit'!D:D,0))*30*INDEX('IMO _2020_Dont Edit'!AF:AF,MATCH('Monthly_Consumption _Trend'!D6,'IMO _2020_Dont Edit'!D:D,0)),"")</f>
        <v>151.7601113283587</v>
      </c>
      <c r="T6" s="276">
        <f t="shared" si="11"/>
        <v>65.334533333333269</v>
      </c>
      <c r="U6" s="186"/>
      <c r="V6" s="186">
        <f>INDEX('[9]Monthly_Consumption _Trend'!BC:BC,MATCH($D6,'[9]Monthly_Consumption _Trend'!$C:$C,0))</f>
        <v>102.41</v>
      </c>
      <c r="W6" s="186">
        <f>INDEX('[9]Monthly_Consumption _Trend'!BD:BD,MATCH($D6,'[9]Monthly_Consumption _Trend'!$C:$C,0))</f>
        <v>0</v>
      </c>
      <c r="X6" s="186">
        <f>INDEX('[9]Monthly_Consumption _Trend'!BE:BE,MATCH($D6,'[9]Monthly_Consumption _Trend'!$C:$C,0))</f>
        <v>0</v>
      </c>
      <c r="Y6" s="186">
        <f>INDEX('[9]Monthly_Consumption _Trend'!BF:BF,MATCH($D6,'[9]Monthly_Consumption _Trend'!$C:$C,0))</f>
        <v>70.272000000000006</v>
      </c>
      <c r="Z6" s="186">
        <f>INDEX('[9]Monthly_Consumption _Trend'!BG:BG,MATCH($D6,'[9]Monthly_Consumption _Trend'!$C:$C,0))</f>
        <v>91.03</v>
      </c>
      <c r="AA6" s="186">
        <f>INDEX('[9]Monthly_Consumption _Trend'!BH:BH,MATCH($D6,'[9]Monthly_Consumption _Trend'!$C:$C,0))</f>
        <v>0</v>
      </c>
      <c r="AB6" s="186">
        <f>INDEX('[9]Monthly_Consumption _Trend'!BI:BI,MATCH($D6,'[9]Monthly_Consumption _Trend'!$C:$C,0))</f>
        <v>0</v>
      </c>
      <c r="AC6" s="186">
        <f>INDEX('[9]Monthly_Consumption _Trend'!BJ:BJ,MATCH($D6,'[9]Monthly_Consumption _Trend'!$C:$C,0))</f>
        <v>62.284999999999982</v>
      </c>
      <c r="AD6" s="186">
        <f>INDEX('[9]Monthly_Consumption _Trend'!BK:BK,MATCH($D6,'[9]Monthly_Consumption _Trend'!$C:$C,0))</f>
        <v>126.78000000000003</v>
      </c>
      <c r="AE6" s="186">
        <f>INDEX('[9]Monthly_Consumption _Trend'!BL:BL,MATCH($D6,'[9]Monthly_Consumption _Trend'!$C:$C,0))</f>
        <v>0</v>
      </c>
      <c r="AF6" s="186">
        <f>INDEX('[9]Monthly_Consumption _Trend'!BM:BM,MATCH($D6,'[9]Monthly_Consumption _Trend'!$C:$C,0))</f>
        <v>0</v>
      </c>
      <c r="AG6" s="186">
        <f>INDEX('[9]Monthly_Consumption _Trend'!BN:BN,MATCH($D6,'[9]Monthly_Consumption _Trend'!$C:$C,0))</f>
        <v>77.27000000000001</v>
      </c>
      <c r="AH6" s="186">
        <f>INDEX('[9]Monthly_Consumption _Trend'!BO:BO,MATCH($D6,'[9]Monthly_Consumption _Trend'!$C:$C,0))</f>
        <v>97.44</v>
      </c>
      <c r="AI6" s="186">
        <f>INDEX('[9]Monthly_Consumption _Trend'!BP:BP,MATCH($D6,'[9]Monthly_Consumption _Trend'!$C:$C,0))</f>
        <v>0</v>
      </c>
      <c r="AJ6" s="186">
        <f>INDEX('[9]Monthly_Consumption _Trend'!BQ:BQ,MATCH($D6,'[9]Monthly_Consumption _Trend'!$C:$C,0))</f>
        <v>0</v>
      </c>
      <c r="AK6" s="186">
        <f>INDEX('[9]Monthly_Consumption _Trend'!BR:BR,MATCH($D6,'[9]Monthly_Consumption _Trend'!$C:$C,0))</f>
        <v>74.875</v>
      </c>
      <c r="AL6" s="186">
        <f>INDEX('[9]Monthly_Consumption _Trend'!BS:BS,MATCH($D6,'[9]Monthly_Consumption _Trend'!$C:$C,0))</f>
        <v>148.01999999999992</v>
      </c>
      <c r="AM6" s="186">
        <f>INDEX('[9]Monthly_Consumption _Trend'!BT:BT,MATCH($D6,'[9]Monthly_Consumption _Trend'!$C:$C,0))</f>
        <v>0</v>
      </c>
      <c r="AN6" s="186">
        <f>INDEX('[9]Monthly_Consumption _Trend'!BU:BU,MATCH($D6,'[9]Monthly_Consumption _Trend'!$C:$C,0))</f>
        <v>0</v>
      </c>
      <c r="AO6" s="186">
        <f>INDEX('[9]Monthly_Consumption _Trend'!BV:BV,MATCH($D6,'[9]Monthly_Consumption _Trend'!$C:$C,0))</f>
        <v>83.48399999999998</v>
      </c>
      <c r="AP6" s="186">
        <f>INDEX('[9]Monthly_Consumption _Trend'!BW:BW,MATCH($D6,'[9]Monthly_Consumption _Trend'!$C:$C,0))</f>
        <v>94.972000000000094</v>
      </c>
      <c r="AQ6" s="186">
        <f>INDEX('[9]Monthly_Consumption _Trend'!BX:BX,MATCH($D6,'[9]Monthly_Consumption _Trend'!$C:$C,0))</f>
        <v>0</v>
      </c>
      <c r="AR6" s="186">
        <f>INDEX('[9]Monthly_Consumption _Trend'!BY:BY,MATCH($D6,'[9]Monthly_Consumption _Trend'!$C:$C,0))</f>
        <v>0</v>
      </c>
      <c r="AS6" s="186">
        <f>INDEX('[9]Monthly_Consumption _Trend'!BZ:BZ,MATCH($D6,'[9]Monthly_Consumption _Trend'!$C:$C,0))</f>
        <v>81.153000000001043</v>
      </c>
      <c r="AT6" s="186">
        <f>INDEX('[9]Monthly_Consumption _Trend'!CA:CA,MATCH($D6,'[9]Monthly_Consumption _Trend'!$C:$C,0))</f>
        <v>92.346000000000004</v>
      </c>
      <c r="AU6" s="186">
        <f>INDEX('[9]Monthly_Consumption _Trend'!CB:CB,MATCH($D6,'[9]Monthly_Consumption _Trend'!$C:$C,0))</f>
        <v>0</v>
      </c>
      <c r="AV6" s="186">
        <f>INDEX('[9]Monthly_Consumption _Trend'!CC:CC,MATCH($D6,'[9]Monthly_Consumption _Trend'!$C:$C,0))</f>
        <v>0</v>
      </c>
      <c r="AW6" s="186">
        <f>INDEX('[9]Monthly_Consumption _Trend'!CD:CD,MATCH($D6,'[9]Monthly_Consumption _Trend'!$C:$C,0))</f>
        <v>82.960999999999956</v>
      </c>
      <c r="AX6" s="186">
        <f>INDEX('[9]Monthly_Consumption _Trend'!CE:CE,MATCH($D6,'[9]Monthly_Consumption _Trend'!$C:$C,0))</f>
        <v>92.756999999999948</v>
      </c>
      <c r="AY6" s="186">
        <f>INDEX('[9]Monthly_Consumption _Trend'!CF:CF,MATCH($D6,'[9]Monthly_Consumption _Trend'!$C:$C,0))</f>
        <v>0</v>
      </c>
      <c r="AZ6" s="186">
        <f>INDEX('[9]Monthly_Consumption _Trend'!CG:CG,MATCH($D6,'[9]Monthly_Consumption _Trend'!$C:$C,0))</f>
        <v>0</v>
      </c>
      <c r="BA6" s="186">
        <f>INDEX('[9]Monthly_Consumption _Trend'!CH:CH,MATCH($D6,'[9]Monthly_Consumption _Trend'!$C:$C,0))</f>
        <v>85.608999999999014</v>
      </c>
      <c r="BB6" s="186">
        <f>INDEX('[9]Monthly_Consumption _Trend'!CI:CI,MATCH($D6,'[9]Monthly_Consumption _Trend'!$C:$C,0))</f>
        <v>61.626999999999953</v>
      </c>
      <c r="BC6" s="186">
        <f>INDEX('[9]Monthly_Consumption _Trend'!CJ:CJ,MATCH($D6,'[9]Monthly_Consumption _Trend'!$C:$C,0))</f>
        <v>0</v>
      </c>
      <c r="BD6" s="186">
        <f>INDEX('[9]Monthly_Consumption _Trend'!CK:CK,MATCH($D6,'[9]Monthly_Consumption _Trend'!$C:$C,0))</f>
        <v>0</v>
      </c>
      <c r="BE6" s="186">
        <f>INDEX('[9]Monthly_Consumption _Trend'!CL:CL,MATCH($D6,'[9]Monthly_Consumption _Trend'!$C:$C,0))</f>
        <v>75.47199999999998</v>
      </c>
      <c r="BF6" s="186">
        <f>INDEX('[9]Monthly_Consumption _Trend'!CM:CM,MATCH($D6,'[9]Monthly_Consumption _Trend'!$C:$C,0))</f>
        <v>72.635999999999058</v>
      </c>
      <c r="BG6" s="186">
        <f>INDEX('[9]Monthly_Consumption _Trend'!CN:CN,MATCH($D6,'[9]Monthly_Consumption _Trend'!$C:$C,0))</f>
        <v>0</v>
      </c>
      <c r="BH6" s="186">
        <f>INDEX('[9]Monthly_Consumption _Trend'!CO:CO,MATCH($D6,'[9]Monthly_Consumption _Trend'!$C:$C,0))</f>
        <v>0</v>
      </c>
      <c r="BI6" s="186">
        <f>INDEX('[9]Monthly_Consumption _Trend'!CP:CP,MATCH($D6,'[9]Monthly_Consumption _Trend'!$C:$C,0))</f>
        <v>77.880000000001019</v>
      </c>
    </row>
    <row r="7" spans="1:69" s="221" customFormat="1" x14ac:dyDescent="0.25">
      <c r="A7" s="246" t="str">
        <f>'IMO _2020_Dont Edit'!A7</f>
        <v>AJE</v>
      </c>
      <c r="B7" s="246" t="str">
        <f>'IMO _2020_Dont Edit'!B7</f>
        <v>Intermediate</v>
      </c>
      <c r="C7" s="183" t="str">
        <f>'IMO _2020_Dont Edit'!C7</f>
        <v>MPT</v>
      </c>
      <c r="D7" s="183">
        <f>'IMO _2020_Dont Edit'!D7</f>
        <v>9313113</v>
      </c>
      <c r="E7" s="184" t="str">
        <f>'IMO _2020_Dont Edit'!E7</f>
        <v>Bro Distributor</v>
      </c>
      <c r="F7" s="186">
        <f t="shared" si="0"/>
        <v>0</v>
      </c>
      <c r="G7" s="186">
        <f t="shared" si="1"/>
        <v>0</v>
      </c>
      <c r="H7" s="186">
        <f t="shared" si="2"/>
        <v>0</v>
      </c>
      <c r="I7" s="186">
        <f t="shared" si="3"/>
        <v>0</v>
      </c>
      <c r="J7" s="186">
        <f t="shared" si="4"/>
        <v>0</v>
      </c>
      <c r="K7" s="186">
        <f t="shared" si="5"/>
        <v>79.099999999999994</v>
      </c>
      <c r="L7" s="186">
        <f t="shared" si="6"/>
        <v>73.47</v>
      </c>
      <c r="M7" s="186">
        <f t="shared" si="7"/>
        <v>104.25999999999999</v>
      </c>
      <c r="N7" s="186">
        <f t="shared" si="8"/>
        <v>46.03000000000003</v>
      </c>
      <c r="O7" s="186">
        <f t="shared" si="9"/>
        <v>39.669999999999959</v>
      </c>
      <c r="P7" s="186"/>
      <c r="Q7" s="186"/>
      <c r="R7" s="276">
        <f t="shared" si="10"/>
        <v>68.506</v>
      </c>
      <c r="S7" s="276">
        <f>IFERROR(INDEX('IMO _2020_Dont Edit'!AB:AB,MATCH('Monthly_Consumption _Trend'!D7,'IMO _2020_Dont Edit'!D:D,0))*30*INDEX('IMO _2020_Dont Edit'!AF:AF,MATCH('Monthly_Consumption _Trend'!D7,'IMO _2020_Dont Edit'!D:D,0)),"")</f>
        <v>51.928646270894639</v>
      </c>
      <c r="T7" s="276">
        <f t="shared" si="11"/>
        <v>34.619097513929759</v>
      </c>
      <c r="U7" s="186"/>
      <c r="V7" s="186">
        <f>INDEX('[9]Monthly_Consumption _Trend'!BC:BC,MATCH($D7,'[9]Monthly_Consumption _Trend'!$C:$C,0))</f>
        <v>0</v>
      </c>
      <c r="W7" s="186">
        <f>INDEX('[9]Monthly_Consumption _Trend'!BD:BD,MATCH($D7,'[9]Monthly_Consumption _Trend'!$C:$C,0))</f>
        <v>144.04</v>
      </c>
      <c r="X7" s="186">
        <f>INDEX('[9]Monthly_Consumption _Trend'!BE:BE,MATCH($D7,'[9]Monthly_Consumption _Trend'!$C:$C,0))</f>
        <v>0</v>
      </c>
      <c r="Y7" s="186">
        <f>INDEX('[9]Monthly_Consumption _Trend'!BF:BF,MATCH($D7,'[9]Monthly_Consumption _Trend'!$C:$C,0))</f>
        <v>105.892</v>
      </c>
      <c r="Z7" s="186">
        <f>INDEX('[9]Monthly_Consumption _Trend'!BG:BG,MATCH($D7,'[9]Monthly_Consumption _Trend'!$C:$C,0))</f>
        <v>0</v>
      </c>
      <c r="AA7" s="186">
        <f>INDEX('[9]Monthly_Consumption _Trend'!BH:BH,MATCH($D7,'[9]Monthly_Consumption _Trend'!$C:$C,0))</f>
        <v>112.6</v>
      </c>
      <c r="AB7" s="186">
        <f>INDEX('[9]Monthly_Consumption _Trend'!BI:BI,MATCH($D7,'[9]Monthly_Consumption _Trend'!$C:$C,0))</f>
        <v>0</v>
      </c>
      <c r="AC7" s="186">
        <f>INDEX('[9]Monthly_Consumption _Trend'!BJ:BJ,MATCH($D7,'[9]Monthly_Consumption _Trend'!$C:$C,0))</f>
        <v>92.920000000000016</v>
      </c>
      <c r="AD7" s="186">
        <f>INDEX('[9]Monthly_Consumption _Trend'!BK:BK,MATCH($D7,'[9]Monthly_Consumption _Trend'!$C:$C,0))</f>
        <v>0</v>
      </c>
      <c r="AE7" s="186">
        <f>INDEX('[9]Monthly_Consumption _Trend'!BL:BL,MATCH($D7,'[9]Monthly_Consumption _Trend'!$C:$C,0))</f>
        <v>112.5</v>
      </c>
      <c r="AF7" s="186">
        <f>INDEX('[9]Monthly_Consumption _Trend'!BM:BM,MATCH($D7,'[9]Monthly_Consumption _Trend'!$C:$C,0))</f>
        <v>0</v>
      </c>
      <c r="AG7" s="186">
        <f>INDEX('[9]Monthly_Consumption _Trend'!BN:BN,MATCH($D7,'[9]Monthly_Consumption _Trend'!$C:$C,0))</f>
        <v>104.14999999999998</v>
      </c>
      <c r="AH7" s="186">
        <f>INDEX('[9]Monthly_Consumption _Trend'!BO:BO,MATCH($D7,'[9]Monthly_Consumption _Trend'!$C:$C,0))</f>
        <v>0</v>
      </c>
      <c r="AI7" s="186">
        <f>INDEX('[9]Monthly_Consumption _Trend'!BP:BP,MATCH($D7,'[9]Monthly_Consumption _Trend'!$C:$C,0))</f>
        <v>107.40000000000003</v>
      </c>
      <c r="AJ7" s="186">
        <f>INDEX('[9]Monthly_Consumption _Trend'!BQ:BQ,MATCH($D7,'[9]Monthly_Consumption _Trend'!$C:$C,0))</f>
        <v>0</v>
      </c>
      <c r="AK7" s="186">
        <f>INDEX('[9]Monthly_Consumption _Trend'!BR:BR,MATCH($D7,'[9]Monthly_Consumption _Trend'!$C:$C,0))</f>
        <v>93.850000000000023</v>
      </c>
      <c r="AL7" s="186">
        <f>INDEX('[9]Monthly_Consumption _Trend'!BS:BS,MATCH($D7,'[9]Monthly_Consumption _Trend'!$C:$C,0))</f>
        <v>0</v>
      </c>
      <c r="AM7" s="186">
        <f>INDEX('[9]Monthly_Consumption _Trend'!BT:BT,MATCH($D7,'[9]Monthly_Consumption _Trend'!$C:$C,0))</f>
        <v>87.599999999999966</v>
      </c>
      <c r="AN7" s="186">
        <f>INDEX('[9]Monthly_Consumption _Trend'!BU:BU,MATCH($D7,'[9]Monthly_Consumption _Trend'!$C:$C,0))</f>
        <v>0</v>
      </c>
      <c r="AO7" s="186">
        <f>INDEX('[9]Monthly_Consumption _Trend'!BV:BV,MATCH($D7,'[9]Monthly_Consumption _Trend'!$C:$C,0))</f>
        <v>96.550000000000011</v>
      </c>
      <c r="AP7" s="186">
        <f>INDEX('[9]Monthly_Consumption _Trend'!BW:BW,MATCH($D7,'[9]Monthly_Consumption _Trend'!$C:$C,0))</f>
        <v>79.099999999999994</v>
      </c>
      <c r="AQ7" s="186">
        <f>INDEX('[9]Monthly_Consumption _Trend'!BX:BX,MATCH($D7,'[9]Monthly_Consumption _Trend'!$C:$C,0))</f>
        <v>17.75</v>
      </c>
      <c r="AR7" s="186">
        <f>INDEX('[9]Monthly_Consumption _Trend'!BY:BY,MATCH($D7,'[9]Monthly_Consumption _Trend'!$C:$C,0))</f>
        <v>0</v>
      </c>
      <c r="AS7" s="186">
        <f>INDEX('[9]Monthly_Consumption _Trend'!BZ:BZ,MATCH($D7,'[9]Monthly_Consumption _Trend'!$C:$C,0))</f>
        <v>75.368999999999971</v>
      </c>
      <c r="AT7" s="186">
        <f>INDEX('[9]Monthly_Consumption _Trend'!CA:CA,MATCH($D7,'[9]Monthly_Consumption _Trend'!$C:$C,0))</f>
        <v>73.47</v>
      </c>
      <c r="AU7" s="186">
        <f>INDEX('[9]Monthly_Consumption _Trend'!CB:CB,MATCH($D7,'[9]Monthly_Consumption _Trend'!$C:$C,0))</f>
        <v>0</v>
      </c>
      <c r="AV7" s="186">
        <f>INDEX('[9]Monthly_Consumption _Trend'!CC:CC,MATCH($D7,'[9]Monthly_Consumption _Trend'!$C:$C,0))</f>
        <v>0</v>
      </c>
      <c r="AW7" s="186">
        <f>INDEX('[9]Monthly_Consumption _Trend'!CD:CD,MATCH($D7,'[9]Monthly_Consumption _Trend'!$C:$C,0))</f>
        <v>79.724000000000046</v>
      </c>
      <c r="AX7" s="186">
        <f>INDEX('[9]Monthly_Consumption _Trend'!CE:CE,MATCH($D7,'[9]Monthly_Consumption _Trend'!$C:$C,0))</f>
        <v>104.25999999999999</v>
      </c>
      <c r="AY7" s="186">
        <f>INDEX('[9]Monthly_Consumption _Trend'!CF:CF,MATCH($D7,'[9]Monthly_Consumption _Trend'!$C:$C,0))</f>
        <v>0</v>
      </c>
      <c r="AZ7" s="186">
        <f>INDEX('[9]Monthly_Consumption _Trend'!CG:CG,MATCH($D7,'[9]Monthly_Consumption _Trend'!$C:$C,0))</f>
        <v>0</v>
      </c>
      <c r="BA7" s="186">
        <f>INDEX('[9]Monthly_Consumption _Trend'!CH:CH,MATCH($D7,'[9]Monthly_Consumption _Trend'!$C:$C,0))</f>
        <v>87.53999999999894</v>
      </c>
      <c r="BB7" s="186">
        <f>INDEX('[9]Monthly_Consumption _Trend'!CI:CI,MATCH($D7,'[9]Monthly_Consumption _Trend'!$C:$C,0))</f>
        <v>46.03000000000003</v>
      </c>
      <c r="BC7" s="186">
        <f>INDEX('[9]Monthly_Consumption _Trend'!CJ:CJ,MATCH($D7,'[9]Monthly_Consumption _Trend'!$C:$C,0))</f>
        <v>0</v>
      </c>
      <c r="BD7" s="186">
        <f>INDEX('[9]Monthly_Consumption _Trend'!CK:CK,MATCH($D7,'[9]Monthly_Consumption _Trend'!$C:$C,0))</f>
        <v>0</v>
      </c>
      <c r="BE7" s="186">
        <f>INDEX('[9]Monthly_Consumption _Trend'!CL:CL,MATCH($D7,'[9]Monthly_Consumption _Trend'!$C:$C,0))</f>
        <v>103.03999999999996</v>
      </c>
      <c r="BF7" s="186">
        <f>INDEX('[9]Monthly_Consumption _Trend'!CM:CM,MATCH($D7,'[9]Monthly_Consumption _Trend'!$C:$C,0))</f>
        <v>39.669999999999959</v>
      </c>
      <c r="BG7" s="186">
        <f>INDEX('[9]Monthly_Consumption _Trend'!CN:CN,MATCH($D7,'[9]Monthly_Consumption _Trend'!$C:$C,0))</f>
        <v>0</v>
      </c>
      <c r="BH7" s="186">
        <f>INDEX('[9]Monthly_Consumption _Trend'!CO:CO,MATCH($D7,'[9]Monthly_Consumption _Trend'!$C:$C,0))</f>
        <v>0</v>
      </c>
      <c r="BI7" s="186">
        <f>INDEX('[9]Monthly_Consumption _Trend'!CP:CP,MATCH($D7,'[9]Monthly_Consumption _Trend'!$C:$C,0))</f>
        <v>246.35000000000105</v>
      </c>
    </row>
    <row r="8" spans="1:69" s="221" customFormat="1" x14ac:dyDescent="0.25">
      <c r="A8" s="246" t="str">
        <f>'IMO _2020_Dont Edit'!A8</f>
        <v>AAL</v>
      </c>
      <c r="B8" s="246" t="str">
        <f>'IMO _2020_Dont Edit'!B8</f>
        <v>Intermediate</v>
      </c>
      <c r="C8" s="183" t="str">
        <f>'IMO _2020_Dont Edit'!C8</f>
        <v>MPT</v>
      </c>
      <c r="D8" s="183">
        <f>'IMO _2020_Dont Edit'!D8</f>
        <v>9323584</v>
      </c>
      <c r="E8" s="184" t="str">
        <f>'IMO _2020_Dont Edit'!E8</f>
        <v>Bro Nakskov</v>
      </c>
      <c r="F8" s="186">
        <f t="shared" si="0"/>
        <v>92.8</v>
      </c>
      <c r="G8" s="186">
        <f t="shared" si="1"/>
        <v>30.5</v>
      </c>
      <c r="H8" s="186">
        <f t="shared" si="2"/>
        <v>82.3</v>
      </c>
      <c r="I8" s="186">
        <f t="shared" si="3"/>
        <v>0</v>
      </c>
      <c r="J8" s="186">
        <f t="shared" si="4"/>
        <v>0</v>
      </c>
      <c r="K8" s="186">
        <f t="shared" si="5"/>
        <v>0</v>
      </c>
      <c r="L8" s="186">
        <f t="shared" si="6"/>
        <v>35.800000000000011</v>
      </c>
      <c r="M8" s="186">
        <f t="shared" si="7"/>
        <v>72.679999999999978</v>
      </c>
      <c r="N8" s="186">
        <f t="shared" si="8"/>
        <v>20.596000000000004</v>
      </c>
      <c r="O8" s="186">
        <f t="shared" si="9"/>
        <v>0</v>
      </c>
      <c r="P8" s="186"/>
      <c r="Q8" s="186"/>
      <c r="R8" s="276">
        <f t="shared" si="10"/>
        <v>55.779333333333334</v>
      </c>
      <c r="S8" s="276">
        <f>IFERROR(INDEX('IMO _2020_Dont Edit'!AB:AB,MATCH('Monthly_Consumption _Trend'!D8,'IMO _2020_Dont Edit'!D:D,0))*30*INDEX('IMO _2020_Dont Edit'!AF:AF,MATCH('Monthly_Consumption _Trend'!D8,'IMO _2020_Dont Edit'!D:D,0)),"")</f>
        <v>41.901432707802165</v>
      </c>
      <c r="T8" s="276">
        <f t="shared" si="11"/>
        <v>27.934288471868111</v>
      </c>
      <c r="U8" s="186"/>
      <c r="V8" s="186">
        <f>INDEX('[9]Monthly_Consumption _Trend'!BC:BC,MATCH($D8,'[9]Monthly_Consumption _Trend'!$C:$C,0))</f>
        <v>92.8</v>
      </c>
      <c r="W8" s="186">
        <f>INDEX('[9]Monthly_Consumption _Trend'!BD:BD,MATCH($D8,'[9]Monthly_Consumption _Trend'!$C:$C,0))</f>
        <v>39.799999999999997</v>
      </c>
      <c r="X8" s="186">
        <f>INDEX('[9]Monthly_Consumption _Trend'!BE:BE,MATCH($D8,'[9]Monthly_Consumption _Trend'!$C:$C,0))</f>
        <v>0</v>
      </c>
      <c r="Y8" s="186">
        <f>INDEX('[9]Monthly_Consumption _Trend'!BF:BF,MATCH($D8,'[9]Monthly_Consumption _Trend'!$C:$C,0))</f>
        <v>83.653000000000006</v>
      </c>
      <c r="Z8" s="186">
        <f>INDEX('[9]Monthly_Consumption _Trend'!BG:BG,MATCH($D8,'[9]Monthly_Consumption _Trend'!$C:$C,0))</f>
        <v>30.5</v>
      </c>
      <c r="AA8" s="186">
        <f>INDEX('[9]Monthly_Consumption _Trend'!BH:BH,MATCH($D8,'[9]Monthly_Consumption _Trend'!$C:$C,0))</f>
        <v>111.60000000000001</v>
      </c>
      <c r="AB8" s="186">
        <f>INDEX('[9]Monthly_Consumption _Trend'!BI:BI,MATCH($D8,'[9]Monthly_Consumption _Trend'!$C:$C,0))</f>
        <v>0</v>
      </c>
      <c r="AC8" s="186">
        <f>INDEX('[9]Monthly_Consumption _Trend'!BJ:BJ,MATCH($D8,'[9]Monthly_Consumption _Trend'!$C:$C,0))</f>
        <v>18.166999999999987</v>
      </c>
      <c r="AD8" s="186">
        <f>INDEX('[9]Monthly_Consumption _Trend'!BK:BK,MATCH($D8,'[9]Monthly_Consumption _Trend'!$C:$C,0))</f>
        <v>82.3</v>
      </c>
      <c r="AE8" s="186">
        <f>INDEX('[9]Monthly_Consumption _Trend'!BL:BL,MATCH($D8,'[9]Monthly_Consumption _Trend'!$C:$C,0))</f>
        <v>132.29999999999998</v>
      </c>
      <c r="AF8" s="186">
        <f>INDEX('[9]Monthly_Consumption _Trend'!BM:BM,MATCH($D8,'[9]Monthly_Consumption _Trend'!$C:$C,0))</f>
        <v>0</v>
      </c>
      <c r="AG8" s="186">
        <f>INDEX('[9]Monthly_Consumption _Trend'!BN:BN,MATCH($D8,'[9]Monthly_Consumption _Trend'!$C:$C,0))</f>
        <v>28.329000000000008</v>
      </c>
      <c r="AH8" s="186">
        <f>INDEX('[9]Monthly_Consumption _Trend'!BO:BO,MATCH($D8,'[9]Monthly_Consumption _Trend'!$C:$C,0))</f>
        <v>0</v>
      </c>
      <c r="AI8" s="186">
        <f>INDEX('[9]Monthly_Consumption _Trend'!BP:BP,MATCH($D8,'[9]Monthly_Consumption _Trend'!$C:$C,0))</f>
        <v>60.150000000000034</v>
      </c>
      <c r="AJ8" s="186">
        <f>INDEX('[9]Monthly_Consumption _Trend'!BQ:BQ,MATCH($D8,'[9]Monthly_Consumption _Trend'!$C:$C,0))</f>
        <v>0</v>
      </c>
      <c r="AK8" s="186">
        <f>INDEX('[9]Monthly_Consumption _Trend'!BR:BR,MATCH($D8,'[9]Monthly_Consumption _Trend'!$C:$C,0))</f>
        <v>142.5</v>
      </c>
      <c r="AL8" s="186">
        <f>INDEX('[9]Monthly_Consumption _Trend'!BS:BS,MATCH($D8,'[9]Monthly_Consumption _Trend'!$C:$C,0))</f>
        <v>0</v>
      </c>
      <c r="AM8" s="186">
        <f>INDEX('[9]Monthly_Consumption _Trend'!BT:BT,MATCH($D8,'[9]Monthly_Consumption _Trend'!$C:$C,0))</f>
        <v>114.13999999999999</v>
      </c>
      <c r="AN8" s="186">
        <f>INDEX('[9]Monthly_Consumption _Trend'!BU:BU,MATCH($D8,'[9]Monthly_Consumption _Trend'!$C:$C,0))</f>
        <v>0</v>
      </c>
      <c r="AO8" s="186">
        <f>INDEX('[9]Monthly_Consumption _Trend'!BV:BV,MATCH($D8,'[9]Monthly_Consumption _Trend'!$C:$C,0))</f>
        <v>9.3000000000000114</v>
      </c>
      <c r="AP8" s="186">
        <f>INDEX('[9]Monthly_Consumption _Trend'!BW:BW,MATCH($D8,'[9]Monthly_Consumption _Trend'!$C:$C,0))</f>
        <v>0</v>
      </c>
      <c r="AQ8" s="186">
        <f>INDEX('[9]Monthly_Consumption _Trend'!BX:BX,MATCH($D8,'[9]Monthly_Consumption _Trend'!$C:$C,0))</f>
        <v>207.48799999999994</v>
      </c>
      <c r="AR8" s="186">
        <f>INDEX('[9]Monthly_Consumption _Trend'!BY:BY,MATCH($D8,'[9]Monthly_Consumption _Trend'!$C:$C,0))</f>
        <v>0</v>
      </c>
      <c r="AS8" s="186">
        <f>INDEX('[9]Monthly_Consumption _Trend'!BZ:BZ,MATCH($D8,'[9]Monthly_Consumption _Trend'!$C:$C,0))</f>
        <v>7.3000000000000114</v>
      </c>
      <c r="AT8" s="186">
        <f>INDEX('[9]Monthly_Consumption _Trend'!CA:CA,MATCH($D8,'[9]Monthly_Consumption _Trend'!$C:$C,0))</f>
        <v>35.800000000000011</v>
      </c>
      <c r="AU8" s="186">
        <f>INDEX('[9]Monthly_Consumption _Trend'!CB:CB,MATCH($D8,'[9]Monthly_Consumption _Trend'!$C:$C,0))</f>
        <v>121.70000000000005</v>
      </c>
      <c r="AV8" s="186">
        <f>INDEX('[9]Monthly_Consumption _Trend'!CC:CC,MATCH($D8,'[9]Monthly_Consumption _Trend'!$C:$C,0))</f>
        <v>0</v>
      </c>
      <c r="AW8" s="186">
        <f>INDEX('[9]Monthly_Consumption _Trend'!CD:CD,MATCH($D8,'[9]Monthly_Consumption _Trend'!$C:$C,0))</f>
        <v>20.974999999999966</v>
      </c>
      <c r="AX8" s="186">
        <f>INDEX('[9]Monthly_Consumption _Trend'!CE:CE,MATCH($D8,'[9]Monthly_Consumption _Trend'!$C:$C,0))</f>
        <v>72.679999999999978</v>
      </c>
      <c r="AY8" s="186">
        <f>INDEX('[9]Monthly_Consumption _Trend'!CF:CF,MATCH($D8,'[9]Monthly_Consumption _Trend'!$C:$C,0))</f>
        <v>66.677999999999997</v>
      </c>
      <c r="AZ8" s="186">
        <f>INDEX('[9]Monthly_Consumption _Trend'!CG:CG,MATCH($D8,'[9]Monthly_Consumption _Trend'!$C:$C,0))</f>
        <v>0</v>
      </c>
      <c r="BA8" s="186">
        <f>INDEX('[9]Monthly_Consumption _Trend'!CH:CH,MATCH($D8,'[9]Monthly_Consumption _Trend'!$C:$C,0))</f>
        <v>31.189999999999998</v>
      </c>
      <c r="BB8" s="186">
        <f>INDEX('[9]Monthly_Consumption _Trend'!CI:CI,MATCH($D8,'[9]Monthly_Consumption _Trend'!$C:$C,0))</f>
        <v>20.596000000000004</v>
      </c>
      <c r="BC8" s="186">
        <f>INDEX('[9]Monthly_Consumption _Trend'!CJ:CJ,MATCH($D8,'[9]Monthly_Consumption _Trend'!$C:$C,0))</f>
        <v>52.836000000000013</v>
      </c>
      <c r="BD8" s="186">
        <f>INDEX('[9]Monthly_Consumption _Trend'!CK:CK,MATCH($D8,'[9]Monthly_Consumption _Trend'!$C:$C,0))</f>
        <v>0</v>
      </c>
      <c r="BE8" s="186">
        <f>INDEX('[9]Monthly_Consumption _Trend'!CL:CL,MATCH($D8,'[9]Monthly_Consumption _Trend'!$C:$C,0))</f>
        <v>82.65500000000003</v>
      </c>
      <c r="BF8" s="186">
        <f>INDEX('[9]Monthly_Consumption _Trend'!CM:CM,MATCH($D8,'[9]Monthly_Consumption _Trend'!$C:$C,0))</f>
        <v>0</v>
      </c>
      <c r="BG8" s="186">
        <f>INDEX('[9]Monthly_Consumption _Trend'!CN:CN,MATCH($D8,'[9]Monthly_Consumption _Trend'!$C:$C,0))</f>
        <v>125.94000000000005</v>
      </c>
      <c r="BH8" s="186">
        <f>INDEX('[9]Monthly_Consumption _Trend'!CO:CO,MATCH($D8,'[9]Monthly_Consumption _Trend'!$C:$C,0))</f>
        <v>0</v>
      </c>
      <c r="BI8" s="186">
        <f>INDEX('[9]Monthly_Consumption _Trend'!CP:CP,MATCH($D8,'[9]Monthly_Consumption _Trend'!$C:$C,0))</f>
        <v>178.54799999999994</v>
      </c>
    </row>
    <row r="9" spans="1:69" s="221" customFormat="1" x14ac:dyDescent="0.25">
      <c r="A9" s="246" t="str">
        <f>'IMO _2020_Dont Edit'!A9</f>
        <v>AAL</v>
      </c>
      <c r="B9" s="246" t="str">
        <f>'IMO _2020_Dont Edit'!B9</f>
        <v>Intermediate</v>
      </c>
      <c r="C9" s="183" t="str">
        <f>'IMO _2020_Dont Edit'!C9</f>
        <v>MPT</v>
      </c>
      <c r="D9" s="183">
        <f>'IMO _2020_Dont Edit'!D9</f>
        <v>9322700</v>
      </c>
      <c r="E9" s="184" t="str">
        <f>'IMO _2020_Dont Edit'!E9</f>
        <v>Bro Nibe</v>
      </c>
      <c r="F9" s="186">
        <f t="shared" si="0"/>
        <v>0</v>
      </c>
      <c r="G9" s="186">
        <f t="shared" si="1"/>
        <v>0</v>
      </c>
      <c r="H9" s="186">
        <f t="shared" si="2"/>
        <v>0</v>
      </c>
      <c r="I9" s="186">
        <f t="shared" si="3"/>
        <v>170.78</v>
      </c>
      <c r="J9" s="186">
        <f t="shared" si="4"/>
        <v>166.54999999999998</v>
      </c>
      <c r="K9" s="186">
        <f t="shared" si="5"/>
        <v>56.319999999999993</v>
      </c>
      <c r="L9" s="186">
        <f t="shared" si="6"/>
        <v>156.70500000000004</v>
      </c>
      <c r="M9" s="186">
        <f t="shared" si="7"/>
        <v>2.9700000000000273</v>
      </c>
      <c r="N9" s="186">
        <f t="shared" si="8"/>
        <v>0</v>
      </c>
      <c r="O9" s="186">
        <f t="shared" si="9"/>
        <v>84.599999999999909</v>
      </c>
      <c r="P9" s="186"/>
      <c r="Q9" s="186"/>
      <c r="R9" s="276">
        <f t="shared" si="10"/>
        <v>106.32083333333333</v>
      </c>
      <c r="S9" s="276">
        <f>IFERROR(INDEX('IMO _2020_Dont Edit'!AB:AB,MATCH('Monthly_Consumption _Trend'!D9,'IMO _2020_Dont Edit'!D:D,0))*30*INDEX('IMO _2020_Dont Edit'!AF:AF,MATCH('Monthly_Consumption _Trend'!D9,'IMO _2020_Dont Edit'!D:D,0)),"")</f>
        <v>60.40300271441042</v>
      </c>
      <c r="T9" s="276">
        <f t="shared" si="11"/>
        <v>40.268668476273611</v>
      </c>
      <c r="U9" s="186"/>
      <c r="V9" s="186">
        <f>INDEX('[9]Monthly_Consumption _Trend'!BC:BC,MATCH($D9,'[9]Monthly_Consumption _Trend'!$C:$C,0))</f>
        <v>0</v>
      </c>
      <c r="W9" s="186">
        <f>INDEX('[9]Monthly_Consumption _Trend'!BD:BD,MATCH($D9,'[9]Monthly_Consumption _Trend'!$C:$C,0))</f>
        <v>111.49</v>
      </c>
      <c r="X9" s="186">
        <f>INDEX('[9]Monthly_Consumption _Trend'!BE:BE,MATCH($D9,'[9]Monthly_Consumption _Trend'!$C:$C,0))</f>
        <v>0</v>
      </c>
      <c r="Y9" s="186">
        <f>INDEX('[9]Monthly_Consumption _Trend'!BF:BF,MATCH($D9,'[9]Monthly_Consumption _Trend'!$C:$C,0))</f>
        <v>45.9</v>
      </c>
      <c r="Z9" s="186">
        <f>INDEX('[9]Monthly_Consumption _Trend'!BG:BG,MATCH($D9,'[9]Monthly_Consumption _Trend'!$C:$C,0))</f>
        <v>0</v>
      </c>
      <c r="AA9" s="186">
        <f>INDEX('[9]Monthly_Consumption _Trend'!BH:BH,MATCH($D9,'[9]Monthly_Consumption _Trend'!$C:$C,0))</f>
        <v>156.755</v>
      </c>
      <c r="AB9" s="186">
        <f>INDEX('[9]Monthly_Consumption _Trend'!BI:BI,MATCH($D9,'[9]Monthly_Consumption _Trend'!$C:$C,0))</f>
        <v>0</v>
      </c>
      <c r="AC9" s="186">
        <f>INDEX('[9]Monthly_Consumption _Trend'!BJ:BJ,MATCH($D9,'[9]Monthly_Consumption _Trend'!$C:$C,0))</f>
        <v>8.1300000000000026</v>
      </c>
      <c r="AD9" s="186">
        <f>INDEX('[9]Monthly_Consumption _Trend'!BK:BK,MATCH($D9,'[9]Monthly_Consumption _Trend'!$C:$C,0))</f>
        <v>0</v>
      </c>
      <c r="AE9" s="186">
        <f>INDEX('[9]Monthly_Consumption _Trend'!BL:BL,MATCH($D9,'[9]Monthly_Consumption _Trend'!$C:$C,0))</f>
        <v>207.45799999999997</v>
      </c>
      <c r="AF9" s="186">
        <f>INDEX('[9]Monthly_Consumption _Trend'!BM:BM,MATCH($D9,'[9]Monthly_Consumption _Trend'!$C:$C,0))</f>
        <v>0</v>
      </c>
      <c r="AG9" s="186">
        <f>INDEX('[9]Monthly_Consumption _Trend'!BN:BN,MATCH($D9,'[9]Monthly_Consumption _Trend'!$C:$C,0))</f>
        <v>9.4799999999999969</v>
      </c>
      <c r="AH9" s="186">
        <f>INDEX('[9]Monthly_Consumption _Trend'!BO:BO,MATCH($D9,'[9]Monthly_Consumption _Trend'!$C:$C,0))</f>
        <v>170.78</v>
      </c>
      <c r="AI9" s="186">
        <f>INDEX('[9]Monthly_Consumption _Trend'!BP:BP,MATCH($D9,'[9]Monthly_Consumption _Trend'!$C:$C,0))</f>
        <v>119.47500000000002</v>
      </c>
      <c r="AJ9" s="186">
        <f>INDEX('[9]Monthly_Consumption _Trend'!BQ:BQ,MATCH($D9,'[9]Monthly_Consumption _Trend'!$C:$C,0))</f>
        <v>0</v>
      </c>
      <c r="AK9" s="186">
        <f>INDEX('[9]Monthly_Consumption _Trend'!BR:BR,MATCH($D9,'[9]Monthly_Consumption _Trend'!$C:$C,0))</f>
        <v>108.26000000000002</v>
      </c>
      <c r="AL9" s="186">
        <f>INDEX('[9]Monthly_Consumption _Trend'!BS:BS,MATCH($D9,'[9]Monthly_Consumption _Trend'!$C:$C,0))</f>
        <v>166.54999999999998</v>
      </c>
      <c r="AM9" s="186">
        <f>INDEX('[9]Monthly_Consumption _Trend'!BT:BT,MATCH($D9,'[9]Monthly_Consumption _Trend'!$C:$C,0))</f>
        <v>0</v>
      </c>
      <c r="AN9" s="186">
        <f>INDEX('[9]Monthly_Consumption _Trend'!BU:BU,MATCH($D9,'[9]Monthly_Consumption _Trend'!$C:$C,0))</f>
        <v>0</v>
      </c>
      <c r="AO9" s="186">
        <f>INDEX('[9]Monthly_Consumption _Trend'!BV:BV,MATCH($D9,'[9]Monthly_Consumption _Trend'!$C:$C,0))</f>
        <v>153.48499999999999</v>
      </c>
      <c r="AP9" s="186">
        <f>INDEX('[9]Monthly_Consumption _Trend'!BW:BW,MATCH($D9,'[9]Monthly_Consumption _Trend'!$C:$C,0))</f>
        <v>56.319999999999993</v>
      </c>
      <c r="AQ9" s="186">
        <f>INDEX('[9]Monthly_Consumption _Trend'!BX:BX,MATCH($D9,'[9]Monthly_Consumption _Trend'!$C:$C,0))</f>
        <v>0</v>
      </c>
      <c r="AR9" s="186">
        <f>INDEX('[9]Monthly_Consumption _Trend'!BY:BY,MATCH($D9,'[9]Monthly_Consumption _Trend'!$C:$C,0))</f>
        <v>0</v>
      </c>
      <c r="AS9" s="186">
        <f>INDEX('[9]Monthly_Consumption _Trend'!BZ:BZ,MATCH($D9,'[9]Monthly_Consumption _Trend'!$C:$C,0))</f>
        <v>125.53000000000003</v>
      </c>
      <c r="AT9" s="186">
        <f>INDEX('[9]Monthly_Consumption _Trend'!CA:CA,MATCH($D9,'[9]Monthly_Consumption _Trend'!$C:$C,0))</f>
        <v>156.70500000000004</v>
      </c>
      <c r="AU9" s="186">
        <f>INDEX('[9]Monthly_Consumption _Trend'!CB:CB,MATCH($D9,'[9]Monthly_Consumption _Trend'!$C:$C,0))</f>
        <v>0</v>
      </c>
      <c r="AV9" s="186">
        <f>INDEX('[9]Monthly_Consumption _Trend'!CC:CC,MATCH($D9,'[9]Monthly_Consumption _Trend'!$C:$C,0))</f>
        <v>0</v>
      </c>
      <c r="AW9" s="186">
        <f>INDEX('[9]Monthly_Consumption _Trend'!CD:CD,MATCH($D9,'[9]Monthly_Consumption _Trend'!$C:$C,0))</f>
        <v>79.54000000000002</v>
      </c>
      <c r="AX9" s="186">
        <f>INDEX('[9]Monthly_Consumption _Trend'!CE:CE,MATCH($D9,'[9]Monthly_Consumption _Trend'!$C:$C,0))</f>
        <v>2.9700000000000273</v>
      </c>
      <c r="AY9" s="186">
        <f>INDEX('[9]Monthly_Consumption _Trend'!CF:CF,MATCH($D9,'[9]Monthly_Consumption _Trend'!$C:$C,0))</f>
        <v>100.03999999999996</v>
      </c>
      <c r="AZ9" s="186">
        <f>INDEX('[9]Monthly_Consumption _Trend'!CG:CG,MATCH($D9,'[9]Monthly_Consumption _Trend'!$C:$C,0))</f>
        <v>0</v>
      </c>
      <c r="BA9" s="186">
        <f>INDEX('[9]Monthly_Consumption _Trend'!CH:CH,MATCH($D9,'[9]Monthly_Consumption _Trend'!$C:$C,0))</f>
        <v>100.61999999999898</v>
      </c>
      <c r="BB9" s="186">
        <f>INDEX('[9]Monthly_Consumption _Trend'!CI:CI,MATCH($D9,'[9]Monthly_Consumption _Trend'!$C:$C,0))</f>
        <v>0</v>
      </c>
      <c r="BC9" s="186">
        <f>INDEX('[9]Monthly_Consumption _Trend'!CJ:CJ,MATCH($D9,'[9]Monthly_Consumption _Trend'!$C:$C,0))</f>
        <v>163.03200000000004</v>
      </c>
      <c r="BD9" s="186">
        <f>INDEX('[9]Monthly_Consumption _Trend'!CK:CK,MATCH($D9,'[9]Monthly_Consumption _Trend'!$C:$C,0))</f>
        <v>0</v>
      </c>
      <c r="BE9" s="186">
        <f>INDEX('[9]Monthly_Consumption _Trend'!CL:CL,MATCH($D9,'[9]Monthly_Consumption _Trend'!$C:$C,0))</f>
        <v>104.75199999999995</v>
      </c>
      <c r="BF9" s="186">
        <f>INDEX('[9]Monthly_Consumption _Trend'!CM:CM,MATCH($D9,'[9]Monthly_Consumption _Trend'!$C:$C,0))</f>
        <v>84.599999999999909</v>
      </c>
      <c r="BG9" s="186">
        <f>INDEX('[9]Monthly_Consumption _Trend'!CN:CN,MATCH($D9,'[9]Monthly_Consumption _Trend'!$C:$C,0))</f>
        <v>109.63000000000102</v>
      </c>
      <c r="BH9" s="186">
        <f>INDEX('[9]Monthly_Consumption _Trend'!CO:CO,MATCH($D9,'[9]Monthly_Consumption _Trend'!$C:$C,0))</f>
        <v>0</v>
      </c>
      <c r="BI9" s="186">
        <f>INDEX('[9]Monthly_Consumption _Trend'!CP:CP,MATCH($D9,'[9]Monthly_Consumption _Trend'!$C:$C,0))</f>
        <v>99.581999999999994</v>
      </c>
    </row>
    <row r="10" spans="1:69" s="221" customFormat="1" x14ac:dyDescent="0.25">
      <c r="A10" s="246" t="str">
        <f>'IMO _2020_Dont Edit'!A10</f>
        <v>AAL</v>
      </c>
      <c r="B10" s="246" t="str">
        <f>'IMO _2020_Dont Edit'!B10</f>
        <v>Intermediate</v>
      </c>
      <c r="C10" s="183" t="str">
        <f>'IMO _2020_Dont Edit'!C10</f>
        <v>MPT</v>
      </c>
      <c r="D10" s="183">
        <f>'IMO _2020_Dont Edit'!D10</f>
        <v>9340623</v>
      </c>
      <c r="E10" s="184" t="str">
        <f>'IMO _2020_Dont Edit'!E10</f>
        <v>Bro Nissum</v>
      </c>
      <c r="F10" s="186">
        <f t="shared" si="0"/>
        <v>0</v>
      </c>
      <c r="G10" s="186">
        <f t="shared" si="1"/>
        <v>0</v>
      </c>
      <c r="H10" s="186">
        <f t="shared" si="2"/>
        <v>0</v>
      </c>
      <c r="I10" s="186">
        <f t="shared" si="3"/>
        <v>0</v>
      </c>
      <c r="J10" s="186">
        <f t="shared" si="4"/>
        <v>7.3</v>
      </c>
      <c r="K10" s="186">
        <f t="shared" si="5"/>
        <v>0</v>
      </c>
      <c r="L10" s="186">
        <f t="shared" si="6"/>
        <v>0</v>
      </c>
      <c r="M10" s="186">
        <f t="shared" si="7"/>
        <v>10.7</v>
      </c>
      <c r="N10" s="186">
        <f t="shared" si="8"/>
        <v>0</v>
      </c>
      <c r="O10" s="186">
        <f t="shared" si="9"/>
        <v>0</v>
      </c>
      <c r="P10" s="186"/>
      <c r="Q10" s="186"/>
      <c r="R10" s="276">
        <f t="shared" si="10"/>
        <v>9</v>
      </c>
      <c r="S10" s="276">
        <f>IFERROR(INDEX('IMO _2020_Dont Edit'!AB:AB,MATCH('Monthly_Consumption _Trend'!D10,'IMO _2020_Dont Edit'!D:D,0))*30*INDEX('IMO _2020_Dont Edit'!AF:AF,MATCH('Monthly_Consumption _Trend'!D10,'IMO _2020_Dont Edit'!D:D,0)),"")</f>
        <v>1.7698983389362293</v>
      </c>
      <c r="T10" s="276">
        <f t="shared" si="11"/>
        <v>1.1799322259574863</v>
      </c>
      <c r="U10" s="186"/>
      <c r="V10" s="186">
        <f>INDEX('[9]Monthly_Consumption _Trend'!BC:BC,MATCH($D10,'[9]Monthly_Consumption _Trend'!$C:$C,0))</f>
        <v>0</v>
      </c>
      <c r="W10" s="186">
        <f>INDEX('[9]Monthly_Consumption _Trend'!BD:BD,MATCH($D10,'[9]Monthly_Consumption _Trend'!$C:$C,0))</f>
        <v>170.31899999999999</v>
      </c>
      <c r="X10" s="186">
        <f>INDEX('[9]Monthly_Consumption _Trend'!BE:BE,MATCH($D10,'[9]Monthly_Consumption _Trend'!$C:$C,0))</f>
        <v>0</v>
      </c>
      <c r="Y10" s="186">
        <f>INDEX('[9]Monthly_Consumption _Trend'!BF:BF,MATCH($D10,'[9]Monthly_Consumption _Trend'!$C:$C,0))</f>
        <v>13.75</v>
      </c>
      <c r="Z10" s="186">
        <f>INDEX('[9]Monthly_Consumption _Trend'!BG:BG,MATCH($D10,'[9]Monthly_Consumption _Trend'!$C:$C,0))</f>
        <v>0</v>
      </c>
      <c r="AA10" s="186">
        <f>INDEX('[9]Monthly_Consumption _Trend'!BH:BH,MATCH($D10,'[9]Monthly_Consumption _Trend'!$C:$C,0))</f>
        <v>126.19000000000003</v>
      </c>
      <c r="AB10" s="186">
        <f>INDEX('[9]Monthly_Consumption _Trend'!BI:BI,MATCH($D10,'[9]Monthly_Consumption _Trend'!$C:$C,0))</f>
        <v>0</v>
      </c>
      <c r="AC10" s="186">
        <f>INDEX('[9]Monthly_Consumption _Trend'!BJ:BJ,MATCH($D10,'[9]Monthly_Consumption _Trend'!$C:$C,0))</f>
        <v>7.77</v>
      </c>
      <c r="AD10" s="186">
        <f>INDEX('[9]Monthly_Consumption _Trend'!BK:BK,MATCH($D10,'[9]Monthly_Consumption _Trend'!$C:$C,0))</f>
        <v>0</v>
      </c>
      <c r="AE10" s="186">
        <f>INDEX('[9]Monthly_Consumption _Trend'!BL:BL,MATCH($D10,'[9]Monthly_Consumption _Trend'!$C:$C,0))</f>
        <v>221.23000000000002</v>
      </c>
      <c r="AF10" s="186">
        <f>INDEX('[9]Monthly_Consumption _Trend'!BM:BM,MATCH($D10,'[9]Monthly_Consumption _Trend'!$C:$C,0))</f>
        <v>0</v>
      </c>
      <c r="AG10" s="186">
        <f>INDEX('[9]Monthly_Consumption _Trend'!BN:BN,MATCH($D10,'[9]Monthly_Consumption _Trend'!$C:$C,0))</f>
        <v>10.820000000000004</v>
      </c>
      <c r="AH10" s="186">
        <f>INDEX('[9]Monthly_Consumption _Trend'!BO:BO,MATCH($D10,'[9]Monthly_Consumption _Trend'!$C:$C,0))</f>
        <v>0</v>
      </c>
      <c r="AI10" s="186">
        <f>INDEX('[9]Monthly_Consumption _Trend'!BP:BP,MATCH($D10,'[9]Monthly_Consumption _Trend'!$C:$C,0))</f>
        <v>238.69999999999993</v>
      </c>
      <c r="AJ10" s="186">
        <f>INDEX('[9]Monthly_Consumption _Trend'!BQ:BQ,MATCH($D10,'[9]Monthly_Consumption _Trend'!$C:$C,0))</f>
        <v>0</v>
      </c>
      <c r="AK10" s="186">
        <f>INDEX('[9]Monthly_Consumption _Trend'!BR:BR,MATCH($D10,'[9]Monthly_Consumption _Trend'!$C:$C,0))</f>
        <v>9.2199999999999989</v>
      </c>
      <c r="AL10" s="186">
        <f>INDEX('[9]Monthly_Consumption _Trend'!BS:BS,MATCH($D10,'[9]Monthly_Consumption _Trend'!$C:$C,0))</f>
        <v>7.3</v>
      </c>
      <c r="AM10" s="186">
        <f>INDEX('[9]Monthly_Consumption _Trend'!BT:BT,MATCH($D10,'[9]Monthly_Consumption _Trend'!$C:$C,0))</f>
        <v>143.39999999999907</v>
      </c>
      <c r="AN10" s="186">
        <f>INDEX('[9]Monthly_Consumption _Trend'!BU:BU,MATCH($D10,'[9]Monthly_Consumption _Trend'!$C:$C,0))</f>
        <v>0</v>
      </c>
      <c r="AO10" s="186">
        <f>INDEX('[9]Monthly_Consumption _Trend'!BV:BV,MATCH($D10,'[9]Monthly_Consumption _Trend'!$C:$C,0))</f>
        <v>5.1999999999999957</v>
      </c>
      <c r="AP10" s="186">
        <f>INDEX('[9]Monthly_Consumption _Trend'!BW:BW,MATCH($D10,'[9]Monthly_Consumption _Trend'!$C:$C,0))</f>
        <v>0</v>
      </c>
      <c r="AQ10" s="186">
        <f>INDEX('[9]Monthly_Consumption _Trend'!BX:BX,MATCH($D10,'[9]Monthly_Consumption _Trend'!$C:$C,0))</f>
        <v>58.698999999999955</v>
      </c>
      <c r="AR10" s="186">
        <f>INDEX('[9]Monthly_Consumption _Trend'!BY:BY,MATCH($D10,'[9]Monthly_Consumption _Trend'!$C:$C,0))</f>
        <v>0</v>
      </c>
      <c r="AS10" s="186">
        <f>INDEX('[9]Monthly_Consumption _Trend'!BZ:BZ,MATCH($D10,'[9]Monthly_Consumption _Trend'!$C:$C,0))</f>
        <v>96.080000000000013</v>
      </c>
      <c r="AT10" s="186">
        <f>INDEX('[9]Monthly_Consumption _Trend'!CA:CA,MATCH($D10,'[9]Monthly_Consumption _Trend'!$C:$C,0))</f>
        <v>0</v>
      </c>
      <c r="AU10" s="186">
        <f>INDEX('[9]Monthly_Consumption _Trend'!CB:CB,MATCH($D10,'[9]Monthly_Consumption _Trend'!$C:$C,0))</f>
        <v>103.395000000001</v>
      </c>
      <c r="AV10" s="186">
        <f>INDEX('[9]Monthly_Consumption _Trend'!CC:CC,MATCH($D10,'[9]Monthly_Consumption _Trend'!$C:$C,0))</f>
        <v>0</v>
      </c>
      <c r="AW10" s="186">
        <f>INDEX('[9]Monthly_Consumption _Trend'!CD:CD,MATCH($D10,'[9]Monthly_Consumption _Trend'!$C:$C,0))</f>
        <v>117.273</v>
      </c>
      <c r="AX10" s="186">
        <f>INDEX('[9]Monthly_Consumption _Trend'!CE:CE,MATCH($D10,'[9]Monthly_Consumption _Trend'!$C:$C,0))</f>
        <v>10.7</v>
      </c>
      <c r="AY10" s="186">
        <f>INDEX('[9]Monthly_Consumption _Trend'!CF:CF,MATCH($D10,'[9]Monthly_Consumption _Trend'!$C:$C,0))</f>
        <v>190.53500000000008</v>
      </c>
      <c r="AZ10" s="186">
        <f>INDEX('[9]Monthly_Consumption _Trend'!CG:CG,MATCH($D10,'[9]Monthly_Consumption _Trend'!$C:$C,0))</f>
        <v>0</v>
      </c>
      <c r="BA10" s="186">
        <f>INDEX('[9]Monthly_Consumption _Trend'!CH:CH,MATCH($D10,'[9]Monthly_Consumption _Trend'!$C:$C,0))</f>
        <v>96.62</v>
      </c>
      <c r="BB10" s="186">
        <f>INDEX('[9]Monthly_Consumption _Trend'!CI:CI,MATCH($D10,'[9]Monthly_Consumption _Trend'!$C:$C,0))</f>
        <v>0</v>
      </c>
      <c r="BC10" s="186">
        <f>INDEX('[9]Monthly_Consumption _Trend'!CJ:CJ,MATCH($D10,'[9]Monthly_Consumption _Trend'!$C:$C,0))</f>
        <v>191.79599999999982</v>
      </c>
      <c r="BD10" s="186">
        <f>INDEX('[9]Monthly_Consumption _Trend'!CK:CK,MATCH($D10,'[9]Monthly_Consumption _Trend'!$C:$C,0))</f>
        <v>0</v>
      </c>
      <c r="BE10" s="186">
        <f>INDEX('[9]Monthly_Consumption _Trend'!CL:CL,MATCH($D10,'[9]Monthly_Consumption _Trend'!$C:$C,0))</f>
        <v>4.0799999999999841</v>
      </c>
      <c r="BF10" s="186">
        <f>INDEX('[9]Monthly_Consumption _Trend'!CM:CM,MATCH($D10,'[9]Monthly_Consumption _Trend'!$C:$C,0))</f>
        <v>0</v>
      </c>
      <c r="BG10" s="186">
        <f>INDEX('[9]Monthly_Consumption _Trend'!CN:CN,MATCH($D10,'[9]Monthly_Consumption _Trend'!$C:$C,0))</f>
        <v>242.71100000000001</v>
      </c>
      <c r="BH10" s="186">
        <f>INDEX('[9]Monthly_Consumption _Trend'!CO:CO,MATCH($D10,'[9]Monthly_Consumption _Trend'!$C:$C,0))</f>
        <v>0</v>
      </c>
      <c r="BI10" s="186">
        <f>INDEX('[9]Monthly_Consumption _Trend'!CP:CP,MATCH($D10,'[9]Monthly_Consumption _Trend'!$C:$C,0))</f>
        <v>6.7700000000000387</v>
      </c>
    </row>
    <row r="11" spans="1:69" s="221" customFormat="1" x14ac:dyDescent="0.25">
      <c r="A11" s="246" t="str">
        <f>'IMO _2020_Dont Edit'!A11</f>
        <v>AAL</v>
      </c>
      <c r="B11" s="246" t="str">
        <f>'IMO _2020_Dont Edit'!B11</f>
        <v>Intermediate</v>
      </c>
      <c r="C11" s="183" t="str">
        <f>'IMO _2020_Dont Edit'!C11</f>
        <v>MPT</v>
      </c>
      <c r="D11" s="183">
        <f>'IMO _2020_Dont Edit'!D11</f>
        <v>9322712</v>
      </c>
      <c r="E11" s="184" t="str">
        <f>'IMO _2020_Dont Edit'!E11</f>
        <v>Bro Nordby</v>
      </c>
      <c r="F11" s="186">
        <f t="shared" si="0"/>
        <v>0</v>
      </c>
      <c r="G11" s="186">
        <f t="shared" si="1"/>
        <v>82.01</v>
      </c>
      <c r="H11" s="186">
        <f t="shared" si="2"/>
        <v>55.339999999999989</v>
      </c>
      <c r="I11" s="186">
        <f t="shared" si="3"/>
        <v>94.135999999999996</v>
      </c>
      <c r="J11" s="186">
        <f t="shared" si="4"/>
        <v>33.300999999999988</v>
      </c>
      <c r="K11" s="186">
        <f t="shared" si="5"/>
        <v>63.971000000000004</v>
      </c>
      <c r="L11" s="186">
        <f t="shared" si="6"/>
        <v>0</v>
      </c>
      <c r="M11" s="186">
        <f t="shared" si="7"/>
        <v>52.751000000000033</v>
      </c>
      <c r="N11" s="186">
        <f t="shared" si="8"/>
        <v>72.952999999999975</v>
      </c>
      <c r="O11" s="186">
        <f t="shared" si="9"/>
        <v>7.910000000000025</v>
      </c>
      <c r="P11" s="186"/>
      <c r="Q11" s="186"/>
      <c r="R11" s="276">
        <f t="shared" si="10"/>
        <v>57.796500000000002</v>
      </c>
      <c r="S11" s="276">
        <f>IFERROR(INDEX('IMO _2020_Dont Edit'!AB:AB,MATCH('Monthly_Consumption _Trend'!D11,'IMO _2020_Dont Edit'!D:D,0))*30*INDEX('IMO _2020_Dont Edit'!AF:AF,MATCH('Monthly_Consumption _Trend'!D11,'IMO _2020_Dont Edit'!D:D,0)),"")</f>
        <v>51.581494379588257</v>
      </c>
      <c r="T11" s="276">
        <f t="shared" si="11"/>
        <v>34.387662919725507</v>
      </c>
      <c r="U11" s="186"/>
      <c r="V11" s="186">
        <f>INDEX('[9]Monthly_Consumption _Trend'!BC:BC,MATCH($D11,'[9]Monthly_Consumption _Trend'!$C:$C,0))</f>
        <v>0</v>
      </c>
      <c r="W11" s="186">
        <f>INDEX('[9]Monthly_Consumption _Trend'!BD:BD,MATCH($D11,'[9]Monthly_Consumption _Trend'!$C:$C,0))</f>
        <v>204.69399999999999</v>
      </c>
      <c r="X11" s="186">
        <f>INDEX('[9]Monthly_Consumption _Trend'!BE:BE,MATCH($D11,'[9]Monthly_Consumption _Trend'!$C:$C,0))</f>
        <v>0</v>
      </c>
      <c r="Y11" s="186">
        <f>INDEX('[9]Monthly_Consumption _Trend'!BF:BF,MATCH($D11,'[9]Monthly_Consumption _Trend'!$C:$C,0))</f>
        <v>10.54</v>
      </c>
      <c r="Z11" s="186">
        <f>INDEX('[9]Monthly_Consumption _Trend'!BG:BG,MATCH($D11,'[9]Monthly_Consumption _Trend'!$C:$C,0))</f>
        <v>82.01</v>
      </c>
      <c r="AA11" s="186">
        <f>INDEX('[9]Monthly_Consumption _Trend'!BH:BH,MATCH($D11,'[9]Monthly_Consumption _Trend'!$C:$C,0))</f>
        <v>131.99000000000004</v>
      </c>
      <c r="AB11" s="186">
        <f>INDEX('[9]Monthly_Consumption _Trend'!BI:BI,MATCH($D11,'[9]Monthly_Consumption _Trend'!$C:$C,0))</f>
        <v>0</v>
      </c>
      <c r="AC11" s="186">
        <f>INDEX('[9]Monthly_Consumption _Trend'!BJ:BJ,MATCH($D11,'[9]Monthly_Consumption _Trend'!$C:$C,0))</f>
        <v>21.04</v>
      </c>
      <c r="AD11" s="186">
        <f>INDEX('[9]Monthly_Consumption _Trend'!BK:BK,MATCH($D11,'[9]Monthly_Consumption _Trend'!$C:$C,0))</f>
        <v>55.339999999999989</v>
      </c>
      <c r="AE11" s="186">
        <f>INDEX('[9]Monthly_Consumption _Trend'!BL:BL,MATCH($D11,'[9]Monthly_Consumption _Trend'!$C:$C,0))</f>
        <v>147.21999999999997</v>
      </c>
      <c r="AF11" s="186">
        <f>INDEX('[9]Monthly_Consumption _Trend'!BM:BM,MATCH($D11,'[9]Monthly_Consumption _Trend'!$C:$C,0))</f>
        <v>0</v>
      </c>
      <c r="AG11" s="186">
        <f>INDEX('[9]Monthly_Consumption _Trend'!BN:BN,MATCH($D11,'[9]Monthly_Consumption _Trend'!$C:$C,0))</f>
        <v>23.700000000000003</v>
      </c>
      <c r="AH11" s="186">
        <f>INDEX('[9]Monthly_Consumption _Trend'!BO:BO,MATCH($D11,'[9]Monthly_Consumption _Trend'!$C:$C,0))</f>
        <v>94.135999999999996</v>
      </c>
      <c r="AI11" s="186">
        <f>INDEX('[9]Monthly_Consumption _Trend'!BP:BP,MATCH($D11,'[9]Monthly_Consumption _Trend'!$C:$C,0))</f>
        <v>72.840000000000032</v>
      </c>
      <c r="AJ11" s="186">
        <f>INDEX('[9]Monthly_Consumption _Trend'!BQ:BQ,MATCH($D11,'[9]Monthly_Consumption _Trend'!$C:$C,0))</f>
        <v>0</v>
      </c>
      <c r="AK11" s="186">
        <f>INDEX('[9]Monthly_Consumption _Trend'!BR:BR,MATCH($D11,'[9]Monthly_Consumption _Trend'!$C:$C,0))</f>
        <v>36.242000000000004</v>
      </c>
      <c r="AL11" s="186">
        <f>INDEX('[9]Monthly_Consumption _Trend'!BS:BS,MATCH($D11,'[9]Monthly_Consumption _Trend'!$C:$C,0))</f>
        <v>33.300999999999988</v>
      </c>
      <c r="AM11" s="186">
        <f>INDEX('[9]Monthly_Consumption _Trend'!BT:BT,MATCH($D11,'[9]Monthly_Consumption _Trend'!$C:$C,0))</f>
        <v>133.86900000000003</v>
      </c>
      <c r="AN11" s="186">
        <f>INDEX('[9]Monthly_Consumption _Trend'!BU:BU,MATCH($D11,'[9]Monthly_Consumption _Trend'!$C:$C,0))</f>
        <v>0</v>
      </c>
      <c r="AO11" s="186">
        <f>INDEX('[9]Monthly_Consumption _Trend'!BV:BV,MATCH($D11,'[9]Monthly_Consumption _Trend'!$C:$C,0))</f>
        <v>55.780999999999992</v>
      </c>
      <c r="AP11" s="186">
        <f>INDEX('[9]Monthly_Consumption _Trend'!BW:BW,MATCH($D11,'[9]Monthly_Consumption _Trend'!$C:$C,0))</f>
        <v>63.971000000000004</v>
      </c>
      <c r="AQ11" s="186">
        <f>INDEX('[9]Monthly_Consumption _Trend'!BX:BX,MATCH($D11,'[9]Monthly_Consumption _Trend'!$C:$C,0))</f>
        <v>88.881999999999948</v>
      </c>
      <c r="AR11" s="186">
        <f>INDEX('[9]Monthly_Consumption _Trend'!BY:BY,MATCH($D11,'[9]Monthly_Consumption _Trend'!$C:$C,0))</f>
        <v>0</v>
      </c>
      <c r="AS11" s="186">
        <f>INDEX('[9]Monthly_Consumption _Trend'!BZ:BZ,MATCH($D11,'[9]Monthly_Consumption _Trend'!$C:$C,0))</f>
        <v>68.718999999999994</v>
      </c>
      <c r="AT11" s="186">
        <f>INDEX('[9]Monthly_Consumption _Trend'!CA:CA,MATCH($D11,'[9]Monthly_Consumption _Trend'!$C:$C,0))</f>
        <v>0</v>
      </c>
      <c r="AU11" s="186">
        <f>INDEX('[9]Monthly_Consumption _Trend'!CB:CB,MATCH($D11,'[9]Monthly_Consumption _Trend'!$C:$C,0))</f>
        <v>144.01699999999994</v>
      </c>
      <c r="AV11" s="186">
        <f>INDEX('[9]Monthly_Consumption _Trend'!CC:CC,MATCH($D11,'[9]Monthly_Consumption _Trend'!$C:$C,0))</f>
        <v>0</v>
      </c>
      <c r="AW11" s="186">
        <f>INDEX('[9]Monthly_Consumption _Trend'!CD:CD,MATCH($D11,'[9]Monthly_Consumption _Trend'!$C:$C,0))</f>
        <v>13.123999999999995</v>
      </c>
      <c r="AX11" s="186">
        <f>INDEX('[9]Monthly_Consumption _Trend'!CE:CE,MATCH($D11,'[9]Monthly_Consumption _Trend'!$C:$C,0))</f>
        <v>52.751000000000033</v>
      </c>
      <c r="AY11" s="186">
        <f>INDEX('[9]Monthly_Consumption _Trend'!CF:CF,MATCH($D11,'[9]Monthly_Consumption _Trend'!$C:$C,0))</f>
        <v>128.80799999999999</v>
      </c>
      <c r="AZ11" s="186">
        <f>INDEX('[9]Monthly_Consumption _Trend'!CG:CG,MATCH($D11,'[9]Monthly_Consumption _Trend'!$C:$C,0))</f>
        <v>0</v>
      </c>
      <c r="BA11" s="186">
        <f>INDEX('[9]Monthly_Consumption _Trend'!CH:CH,MATCH($D11,'[9]Monthly_Consumption _Trend'!$C:$C,0))</f>
        <v>6.5910000000000082</v>
      </c>
      <c r="BB11" s="186">
        <f>INDEX('[9]Monthly_Consumption _Trend'!CI:CI,MATCH($D11,'[9]Monthly_Consumption _Trend'!$C:$C,0))</f>
        <v>72.952999999999975</v>
      </c>
      <c r="BC11" s="186">
        <f>INDEX('[9]Monthly_Consumption _Trend'!CJ:CJ,MATCH($D11,'[9]Monthly_Consumption _Trend'!$C:$C,0))</f>
        <v>46.188000000000102</v>
      </c>
      <c r="BD11" s="186">
        <f>INDEX('[9]Monthly_Consumption _Trend'!CK:CK,MATCH($D11,'[9]Monthly_Consumption _Trend'!$C:$C,0))</f>
        <v>0</v>
      </c>
      <c r="BE11" s="186">
        <f>INDEX('[9]Monthly_Consumption _Trend'!CL:CL,MATCH($D11,'[9]Monthly_Consumption _Trend'!$C:$C,0))</f>
        <v>24.428000000000026</v>
      </c>
      <c r="BF11" s="186">
        <f>INDEX('[9]Monthly_Consumption _Trend'!CM:CM,MATCH($D11,'[9]Monthly_Consumption _Trend'!$C:$C,0))</f>
        <v>7.910000000000025</v>
      </c>
      <c r="BG11" s="186">
        <f>INDEX('[9]Monthly_Consumption _Trend'!CN:CN,MATCH($D11,'[9]Monthly_Consumption _Trend'!$C:$C,0))</f>
        <v>34.337999999999965</v>
      </c>
      <c r="BH11" s="186">
        <f>INDEX('[9]Monthly_Consumption _Trend'!CO:CO,MATCH($D11,'[9]Monthly_Consumption _Trend'!$C:$C,0))</f>
        <v>0</v>
      </c>
      <c r="BI11" s="186">
        <f>INDEX('[9]Monthly_Consumption _Trend'!CP:CP,MATCH($D11,'[9]Monthly_Consumption _Trend'!$C:$C,0))</f>
        <v>75.147999999999968</v>
      </c>
    </row>
    <row r="12" spans="1:69" s="221" customFormat="1" x14ac:dyDescent="0.25">
      <c r="A12" s="246" t="str">
        <f>'IMO _2020_Dont Edit'!A12</f>
        <v>AAL</v>
      </c>
      <c r="B12" s="246" t="str">
        <f>'IMO _2020_Dont Edit'!B12</f>
        <v>Intermediate</v>
      </c>
      <c r="C12" s="183" t="str">
        <f>'IMO _2020_Dont Edit'!C12</f>
        <v>MPT</v>
      </c>
      <c r="D12" s="183">
        <f>'IMO _2020_Dont Edit'!D12</f>
        <v>9323819</v>
      </c>
      <c r="E12" s="184" t="str">
        <f>'IMO _2020_Dont Edit'!E12</f>
        <v>Bro Nuuk</v>
      </c>
      <c r="F12" s="186">
        <f t="shared" si="0"/>
        <v>65.465999999999994</v>
      </c>
      <c r="G12" s="186">
        <f t="shared" si="1"/>
        <v>55.818000000000012</v>
      </c>
      <c r="H12" s="186">
        <f t="shared" si="2"/>
        <v>29.682000000000002</v>
      </c>
      <c r="I12" s="186">
        <f t="shared" si="3"/>
        <v>4.0600000000000023</v>
      </c>
      <c r="J12" s="186">
        <f t="shared" si="4"/>
        <v>0</v>
      </c>
      <c r="K12" s="186">
        <f t="shared" si="5"/>
        <v>0</v>
      </c>
      <c r="L12" s="186">
        <f t="shared" si="6"/>
        <v>0</v>
      </c>
      <c r="M12" s="186">
        <f t="shared" si="7"/>
        <v>0</v>
      </c>
      <c r="N12" s="186">
        <f t="shared" si="8"/>
        <v>0</v>
      </c>
      <c r="O12" s="186">
        <f t="shared" si="9"/>
        <v>0</v>
      </c>
      <c r="P12" s="186"/>
      <c r="Q12" s="186"/>
      <c r="R12" s="276">
        <f t="shared" si="10"/>
        <v>38.756500000000003</v>
      </c>
      <c r="S12" s="276">
        <f>IFERROR(INDEX('IMO _2020_Dont Edit'!AB:AB,MATCH('Monthly_Consumption _Trend'!D12,'IMO _2020_Dont Edit'!D:D,0))*30*INDEX('IMO _2020_Dont Edit'!AF:AF,MATCH('Monthly_Consumption _Trend'!D12,'IMO _2020_Dont Edit'!D:D,0)),"")</f>
        <v>18.088523563785383</v>
      </c>
      <c r="T12" s="276">
        <f t="shared" si="11"/>
        <v>12.059015709190255</v>
      </c>
      <c r="U12" s="186"/>
      <c r="V12" s="186">
        <f>INDEX('[9]Monthly_Consumption _Trend'!BC:BC,MATCH($D12,'[9]Monthly_Consumption _Trend'!$C:$C,0))</f>
        <v>65.465999999999994</v>
      </c>
      <c r="W12" s="186">
        <f>INDEX('[9]Monthly_Consumption _Trend'!BD:BD,MATCH($D12,'[9]Monthly_Consumption _Trend'!$C:$C,0))</f>
        <v>122.25700000000001</v>
      </c>
      <c r="X12" s="186">
        <f>INDEX('[9]Monthly_Consumption _Trend'!BE:BE,MATCH($D12,'[9]Monthly_Consumption _Trend'!$C:$C,0))</f>
        <v>0</v>
      </c>
      <c r="Y12" s="186">
        <f>INDEX('[9]Monthly_Consumption _Trend'!BF:BF,MATCH($D12,'[9]Monthly_Consumption _Trend'!$C:$C,0))</f>
        <v>42.296999999999997</v>
      </c>
      <c r="Z12" s="186">
        <f>INDEX('[9]Monthly_Consumption _Trend'!BG:BG,MATCH($D12,'[9]Monthly_Consumption _Trend'!$C:$C,0))</f>
        <v>55.818000000000012</v>
      </c>
      <c r="AA12" s="186">
        <f>INDEX('[9]Monthly_Consumption _Trend'!BH:BH,MATCH($D12,'[9]Monthly_Consumption _Trend'!$C:$C,0))</f>
        <v>124.26399999999998</v>
      </c>
      <c r="AB12" s="186">
        <f>INDEX('[9]Monthly_Consumption _Trend'!BI:BI,MATCH($D12,'[9]Monthly_Consumption _Trend'!$C:$C,0))</f>
        <v>0</v>
      </c>
      <c r="AC12" s="186">
        <f>INDEX('[9]Monthly_Consumption _Trend'!BJ:BJ,MATCH($D12,'[9]Monthly_Consumption _Trend'!$C:$C,0))</f>
        <v>24.079000000000008</v>
      </c>
      <c r="AD12" s="186">
        <f>INDEX('[9]Monthly_Consumption _Trend'!BK:BK,MATCH($D12,'[9]Monthly_Consumption _Trend'!$C:$C,0))</f>
        <v>29.682000000000002</v>
      </c>
      <c r="AE12" s="186">
        <f>INDEX('[9]Monthly_Consumption _Trend'!BL:BL,MATCH($D12,'[9]Monthly_Consumption _Trend'!$C:$C,0))</f>
        <v>84.700999999999993</v>
      </c>
      <c r="AF12" s="186">
        <f>INDEX('[9]Monthly_Consumption _Trend'!BM:BM,MATCH($D12,'[9]Monthly_Consumption _Trend'!$C:$C,0))</f>
        <v>0</v>
      </c>
      <c r="AG12" s="186">
        <f>INDEX('[9]Monthly_Consumption _Trend'!BN:BN,MATCH($D12,'[9]Monthly_Consumption _Trend'!$C:$C,0))</f>
        <v>24.673000000000002</v>
      </c>
      <c r="AH12" s="186">
        <f>INDEX('[9]Monthly_Consumption _Trend'!BO:BO,MATCH($D12,'[9]Monthly_Consumption _Trend'!$C:$C,0))</f>
        <v>4.0600000000000023</v>
      </c>
      <c r="AI12" s="186">
        <f>INDEX('[9]Monthly_Consumption _Trend'!BP:BP,MATCH($D12,'[9]Monthly_Consumption _Trend'!$C:$C,0))</f>
        <v>217.81000000000006</v>
      </c>
      <c r="AJ12" s="186">
        <f>INDEX('[9]Monthly_Consumption _Trend'!BQ:BQ,MATCH($D12,'[9]Monthly_Consumption _Trend'!$C:$C,0))</f>
        <v>0</v>
      </c>
      <c r="AK12" s="186">
        <f>INDEX('[9]Monthly_Consumption _Trend'!BR:BR,MATCH($D12,'[9]Monthly_Consumption _Trend'!$C:$C,0))</f>
        <v>14.799999999999997</v>
      </c>
      <c r="AL12" s="186">
        <f>INDEX('[9]Monthly_Consumption _Trend'!BS:BS,MATCH($D12,'[9]Monthly_Consumption _Trend'!$C:$C,0))</f>
        <v>0</v>
      </c>
      <c r="AM12" s="186">
        <f>INDEX('[9]Monthly_Consumption _Trend'!BT:BT,MATCH($D12,'[9]Monthly_Consumption _Trend'!$C:$C,0))</f>
        <v>175.55599999999993</v>
      </c>
      <c r="AN12" s="186">
        <f>INDEX('[9]Monthly_Consumption _Trend'!BU:BU,MATCH($D12,'[9]Monthly_Consumption _Trend'!$C:$C,0))</f>
        <v>0</v>
      </c>
      <c r="AO12" s="186">
        <f>INDEX('[9]Monthly_Consumption _Trend'!BV:BV,MATCH($D12,'[9]Monthly_Consumption _Trend'!$C:$C,0))</f>
        <v>14.356999999999999</v>
      </c>
      <c r="AP12" s="186">
        <f>INDEX('[9]Monthly_Consumption _Trend'!BW:BW,MATCH($D12,'[9]Monthly_Consumption _Trend'!$C:$C,0))</f>
        <v>0</v>
      </c>
      <c r="AQ12" s="186">
        <f>INDEX('[9]Monthly_Consumption _Trend'!BX:BX,MATCH($D12,'[9]Monthly_Consumption _Trend'!$C:$C,0))</f>
        <v>116.75100000000009</v>
      </c>
      <c r="AR12" s="186">
        <f>INDEX('[9]Monthly_Consumption _Trend'!BY:BY,MATCH($D12,'[9]Monthly_Consumption _Trend'!$C:$C,0))</f>
        <v>0</v>
      </c>
      <c r="AS12" s="186">
        <f>INDEX('[9]Monthly_Consumption _Trend'!BZ:BZ,MATCH($D12,'[9]Monthly_Consumption _Trend'!$C:$C,0))</f>
        <v>14.299999999999997</v>
      </c>
      <c r="AT12" s="186">
        <f>INDEX('[9]Monthly_Consumption _Trend'!CA:CA,MATCH($D12,'[9]Monthly_Consumption _Trend'!$C:$C,0))</f>
        <v>0</v>
      </c>
      <c r="AU12" s="186">
        <f>INDEX('[9]Monthly_Consumption _Trend'!CB:CB,MATCH($D12,'[9]Monthly_Consumption _Trend'!$C:$C,0))</f>
        <v>84.702000000000908</v>
      </c>
      <c r="AV12" s="186">
        <f>INDEX('[9]Monthly_Consumption _Trend'!CC:CC,MATCH($D12,'[9]Monthly_Consumption _Trend'!$C:$C,0))</f>
        <v>0</v>
      </c>
      <c r="AW12" s="186">
        <f>INDEX('[9]Monthly_Consumption _Trend'!CD:CD,MATCH($D12,'[9]Monthly_Consumption _Trend'!$C:$C,0))</f>
        <v>54.163000000000011</v>
      </c>
      <c r="AX12" s="186">
        <f>INDEX('[9]Monthly_Consumption _Trend'!CE:CE,MATCH($D12,'[9]Monthly_Consumption _Trend'!$C:$C,0))</f>
        <v>0</v>
      </c>
      <c r="AY12" s="186">
        <f>INDEX('[9]Monthly_Consumption _Trend'!CF:CF,MATCH($D12,'[9]Monthly_Consumption _Trend'!$C:$C,0))</f>
        <v>215.3889999999991</v>
      </c>
      <c r="AZ12" s="186">
        <f>INDEX('[9]Monthly_Consumption _Trend'!CG:CG,MATCH($D12,'[9]Monthly_Consumption _Trend'!$C:$C,0))</f>
        <v>0</v>
      </c>
      <c r="BA12" s="186">
        <f>INDEX('[9]Monthly_Consumption _Trend'!CH:CH,MATCH($D12,'[9]Monthly_Consumption _Trend'!$C:$C,0))</f>
        <v>23.281999999999982</v>
      </c>
      <c r="BB12" s="186">
        <f>INDEX('[9]Monthly_Consumption _Trend'!CI:CI,MATCH($D12,'[9]Monthly_Consumption _Trend'!$C:$C,0))</f>
        <v>0</v>
      </c>
      <c r="BC12" s="186">
        <f>INDEX('[9]Monthly_Consumption _Trend'!CJ:CJ,MATCH($D12,'[9]Monthly_Consumption _Trend'!$C:$C,0))</f>
        <v>196.88300000000004</v>
      </c>
      <c r="BD12" s="186">
        <f>INDEX('[9]Monthly_Consumption _Trend'!CK:CK,MATCH($D12,'[9]Monthly_Consumption _Trend'!$C:$C,0))</f>
        <v>0</v>
      </c>
      <c r="BE12" s="186">
        <f>INDEX('[9]Monthly_Consumption _Trend'!CL:CL,MATCH($D12,'[9]Monthly_Consumption _Trend'!$C:$C,0))</f>
        <v>42.584000000000003</v>
      </c>
      <c r="BF12" s="186">
        <f>INDEX('[9]Monthly_Consumption _Trend'!CM:CM,MATCH($D12,'[9]Monthly_Consumption _Trend'!$C:$C,0))</f>
        <v>0</v>
      </c>
      <c r="BG12" s="186">
        <f>INDEX('[9]Monthly_Consumption _Trend'!CN:CN,MATCH($D12,'[9]Monthly_Consumption _Trend'!$C:$C,0))</f>
        <v>0</v>
      </c>
      <c r="BH12" s="186">
        <f>INDEX('[9]Monthly_Consumption _Trend'!CO:CO,MATCH($D12,'[9]Monthly_Consumption _Trend'!$C:$C,0))</f>
        <v>0</v>
      </c>
      <c r="BI12" s="186">
        <f>INDEX('[9]Monthly_Consumption _Trend'!CP:CP,MATCH($D12,'[9]Monthly_Consumption _Trend'!$C:$C,0))</f>
        <v>143.52599999999998</v>
      </c>
    </row>
    <row r="13" spans="1:69" s="221" customFormat="1" x14ac:dyDescent="0.25">
      <c r="A13" s="246" t="str">
        <f>'IMO _2020_Dont Edit'!A13</f>
        <v>AAL</v>
      </c>
      <c r="B13" s="246" t="str">
        <f>'IMO _2020_Dont Edit'!B13</f>
        <v>Intermediate</v>
      </c>
      <c r="C13" s="183" t="str">
        <f>'IMO _2020_Dont Edit'!C13</f>
        <v>MPT</v>
      </c>
      <c r="D13" s="183">
        <f>'IMO _2020_Dont Edit'!D13</f>
        <v>9322695</v>
      </c>
      <c r="E13" s="184" t="str">
        <f>'IMO _2020_Dont Edit'!E13</f>
        <v>Bro Nyborg</v>
      </c>
      <c r="F13" s="186">
        <f t="shared" si="0"/>
        <v>0</v>
      </c>
      <c r="G13" s="186">
        <f t="shared" si="1"/>
        <v>0</v>
      </c>
      <c r="H13" s="186">
        <f t="shared" si="2"/>
        <v>21.1</v>
      </c>
      <c r="I13" s="186">
        <f t="shared" si="3"/>
        <v>89.63</v>
      </c>
      <c r="J13" s="186">
        <f t="shared" si="4"/>
        <v>0</v>
      </c>
      <c r="K13" s="186">
        <f t="shared" si="5"/>
        <v>13.599999999999994</v>
      </c>
      <c r="L13" s="186">
        <f t="shared" si="6"/>
        <v>0</v>
      </c>
      <c r="M13" s="186">
        <f t="shared" si="7"/>
        <v>0</v>
      </c>
      <c r="N13" s="186">
        <f t="shared" si="8"/>
        <v>0</v>
      </c>
      <c r="O13" s="186">
        <f t="shared" si="9"/>
        <v>0</v>
      </c>
      <c r="P13" s="186"/>
      <c r="Q13" s="186"/>
      <c r="R13" s="276">
        <f t="shared" si="10"/>
        <v>41.443333333333328</v>
      </c>
      <c r="S13" s="276">
        <f>IFERROR(INDEX('IMO _2020_Dont Edit'!AB:AB,MATCH('Monthly_Consumption _Trend'!D13,'IMO _2020_Dont Edit'!D:D,0))*30*INDEX('IMO _2020_Dont Edit'!AF:AF,MATCH('Monthly_Consumption _Trend'!D13,'IMO _2020_Dont Edit'!D:D,0)),"")</f>
        <v>12.925760130139013</v>
      </c>
      <c r="T13" s="276">
        <f t="shared" si="11"/>
        <v>8.6171734200926746</v>
      </c>
      <c r="U13" s="186"/>
      <c r="V13" s="186">
        <f>INDEX('[9]Monthly_Consumption _Trend'!BC:BC,MATCH($D13,'[9]Monthly_Consumption _Trend'!$C:$C,0))</f>
        <v>0</v>
      </c>
      <c r="W13" s="186">
        <f>INDEX('[9]Monthly_Consumption _Trend'!BD:BD,MATCH($D13,'[9]Monthly_Consumption _Trend'!$C:$C,0))</f>
        <v>146.935</v>
      </c>
      <c r="X13" s="186">
        <f>INDEX('[9]Monthly_Consumption _Trend'!BE:BE,MATCH($D13,'[9]Monthly_Consumption _Trend'!$C:$C,0))</f>
        <v>0</v>
      </c>
      <c r="Y13" s="186">
        <f>INDEX('[9]Monthly_Consumption _Trend'!BF:BF,MATCH($D13,'[9]Monthly_Consumption _Trend'!$C:$C,0))</f>
        <v>11.1</v>
      </c>
      <c r="Z13" s="186">
        <f>INDEX('[9]Monthly_Consumption _Trend'!BG:BG,MATCH($D13,'[9]Monthly_Consumption _Trend'!$C:$C,0))</f>
        <v>0</v>
      </c>
      <c r="AA13" s="186">
        <f>INDEX('[9]Monthly_Consumption _Trend'!BH:BH,MATCH($D13,'[9]Monthly_Consumption _Trend'!$C:$C,0))</f>
        <v>170.64999999999998</v>
      </c>
      <c r="AB13" s="186">
        <f>INDEX('[9]Monthly_Consumption _Trend'!BI:BI,MATCH($D13,'[9]Monthly_Consumption _Trend'!$C:$C,0))</f>
        <v>0</v>
      </c>
      <c r="AC13" s="186">
        <f>INDEX('[9]Monthly_Consumption _Trend'!BJ:BJ,MATCH($D13,'[9]Monthly_Consumption _Trend'!$C:$C,0))</f>
        <v>9.7000000000000011</v>
      </c>
      <c r="AD13" s="186">
        <f>INDEX('[9]Monthly_Consumption _Trend'!BK:BK,MATCH($D13,'[9]Monthly_Consumption _Trend'!$C:$C,0))</f>
        <v>21.1</v>
      </c>
      <c r="AE13" s="186">
        <f>INDEX('[9]Monthly_Consumption _Trend'!BL:BL,MATCH($D13,'[9]Monthly_Consumption _Trend'!$C:$C,0))</f>
        <v>218.94900000000001</v>
      </c>
      <c r="AF13" s="186">
        <f>INDEX('[9]Monthly_Consumption _Trend'!BM:BM,MATCH($D13,'[9]Monthly_Consumption _Trend'!$C:$C,0))</f>
        <v>0</v>
      </c>
      <c r="AG13" s="186">
        <f>INDEX('[9]Monthly_Consumption _Trend'!BN:BN,MATCH($D13,'[9]Monthly_Consumption _Trend'!$C:$C,0))</f>
        <v>8.8000000000000007</v>
      </c>
      <c r="AH13" s="186">
        <f>INDEX('[9]Monthly_Consumption _Trend'!BO:BO,MATCH($D13,'[9]Monthly_Consumption _Trend'!$C:$C,0))</f>
        <v>89.63</v>
      </c>
      <c r="AI13" s="186">
        <f>INDEX('[9]Monthly_Consumption _Trend'!BP:BP,MATCH($D13,'[9]Monthly_Consumption _Trend'!$C:$C,0))</f>
        <v>83.549999999999955</v>
      </c>
      <c r="AJ13" s="186">
        <f>INDEX('[9]Monthly_Consumption _Trend'!BQ:BQ,MATCH($D13,'[9]Monthly_Consumption _Trend'!$C:$C,0))</f>
        <v>0</v>
      </c>
      <c r="AK13" s="186">
        <f>INDEX('[9]Monthly_Consumption _Trend'!BR:BR,MATCH($D13,'[9]Monthly_Consumption _Trend'!$C:$C,0))</f>
        <v>72.355999999999995</v>
      </c>
      <c r="AL13" s="186">
        <f>INDEX('[9]Monthly_Consumption _Trend'!BS:BS,MATCH($D13,'[9]Monthly_Consumption _Trend'!$C:$C,0))</f>
        <v>0</v>
      </c>
      <c r="AM13" s="186">
        <f>INDEX('[9]Monthly_Consumption _Trend'!BT:BT,MATCH($D13,'[9]Monthly_Consumption _Trend'!$C:$C,0))</f>
        <v>55.020000000000095</v>
      </c>
      <c r="AN13" s="186">
        <f>INDEX('[9]Monthly_Consumption _Trend'!BU:BU,MATCH($D13,'[9]Monthly_Consumption _Trend'!$C:$C,0))</f>
        <v>0</v>
      </c>
      <c r="AO13" s="186">
        <f>INDEX('[9]Monthly_Consumption _Trend'!BV:BV,MATCH($D13,'[9]Monthly_Consumption _Trend'!$C:$C,0))</f>
        <v>75.739999999999995</v>
      </c>
      <c r="AP13" s="186">
        <f>INDEX('[9]Monthly_Consumption _Trend'!BW:BW,MATCH($D13,'[9]Monthly_Consumption _Trend'!$C:$C,0))</f>
        <v>13.599999999999994</v>
      </c>
      <c r="AQ13" s="186">
        <f>INDEX('[9]Monthly_Consumption _Trend'!BX:BX,MATCH($D13,'[9]Monthly_Consumption _Trend'!$C:$C,0))</f>
        <v>109.11500000000001</v>
      </c>
      <c r="AR13" s="186">
        <f>INDEX('[9]Monthly_Consumption _Trend'!BY:BY,MATCH($D13,'[9]Monthly_Consumption _Trend'!$C:$C,0))</f>
        <v>0</v>
      </c>
      <c r="AS13" s="186">
        <f>INDEX('[9]Monthly_Consumption _Trend'!BZ:BZ,MATCH($D13,'[9]Monthly_Consumption _Trend'!$C:$C,0))</f>
        <v>31.400000000000006</v>
      </c>
      <c r="AT13" s="186">
        <f>INDEX('[9]Monthly_Consumption _Trend'!CA:CA,MATCH($D13,'[9]Monthly_Consumption _Trend'!$C:$C,0))</f>
        <v>0</v>
      </c>
      <c r="AU13" s="186">
        <f>INDEX('[9]Monthly_Consumption _Trend'!CB:CB,MATCH($D13,'[9]Monthly_Consumption _Trend'!$C:$C,0))</f>
        <v>137.54999999999995</v>
      </c>
      <c r="AV13" s="186">
        <f>INDEX('[9]Monthly_Consumption _Trend'!CC:CC,MATCH($D13,'[9]Monthly_Consumption _Trend'!$C:$C,0))</f>
        <v>0</v>
      </c>
      <c r="AW13" s="186">
        <f>INDEX('[9]Monthly_Consumption _Trend'!CD:CD,MATCH($D13,'[9]Monthly_Consumption _Trend'!$C:$C,0))</f>
        <v>12.900000000000006</v>
      </c>
      <c r="AX13" s="186">
        <f>INDEX('[9]Monthly_Consumption _Trend'!CE:CE,MATCH($D13,'[9]Monthly_Consumption _Trend'!$C:$C,0))</f>
        <v>0</v>
      </c>
      <c r="AY13" s="186">
        <f>INDEX('[9]Monthly_Consumption _Trend'!CF:CF,MATCH($D13,'[9]Monthly_Consumption _Trend'!$C:$C,0))</f>
        <v>217.79299999999989</v>
      </c>
      <c r="AZ13" s="186">
        <f>INDEX('[9]Monthly_Consumption _Trend'!CG:CG,MATCH($D13,'[9]Monthly_Consumption _Trend'!$C:$C,0))</f>
        <v>0</v>
      </c>
      <c r="BA13" s="186">
        <f>INDEX('[9]Monthly_Consumption _Trend'!CH:CH,MATCH($D13,'[9]Monthly_Consumption _Trend'!$C:$C,0))</f>
        <v>7.0999999999999943</v>
      </c>
      <c r="BB13" s="186">
        <f>INDEX('[9]Monthly_Consumption _Trend'!CI:CI,MATCH($D13,'[9]Monthly_Consumption _Trend'!$C:$C,0))</f>
        <v>0</v>
      </c>
      <c r="BC13" s="186">
        <f>INDEX('[9]Monthly_Consumption _Trend'!CJ:CJ,MATCH($D13,'[9]Monthly_Consumption _Trend'!$C:$C,0))</f>
        <v>203.1400000000001</v>
      </c>
      <c r="BD13" s="186">
        <f>INDEX('[9]Monthly_Consumption _Trend'!CK:CK,MATCH($D13,'[9]Monthly_Consumption _Trend'!$C:$C,0))</f>
        <v>0</v>
      </c>
      <c r="BE13" s="186">
        <f>INDEX('[9]Monthly_Consumption _Trend'!CL:CL,MATCH($D13,'[9]Monthly_Consumption _Trend'!$C:$C,0))</f>
        <v>9.4000000000000057</v>
      </c>
      <c r="BF13" s="186">
        <f>INDEX('[9]Monthly_Consumption _Trend'!CM:CM,MATCH($D13,'[9]Monthly_Consumption _Trend'!$C:$C,0))</f>
        <v>0</v>
      </c>
      <c r="BG13" s="186">
        <f>INDEX('[9]Monthly_Consumption _Trend'!CN:CN,MATCH($D13,'[9]Monthly_Consumption _Trend'!$C:$C,0))</f>
        <v>219.25500000000011</v>
      </c>
      <c r="BH13" s="186">
        <f>INDEX('[9]Monthly_Consumption _Trend'!CO:CO,MATCH($D13,'[9]Monthly_Consumption _Trend'!$C:$C,0))</f>
        <v>0</v>
      </c>
      <c r="BI13" s="186">
        <f>INDEX('[9]Monthly_Consumption _Trend'!CP:CP,MATCH($D13,'[9]Monthly_Consumption _Trend'!$C:$C,0))</f>
        <v>6.1999999999999886</v>
      </c>
    </row>
    <row r="14" spans="1:69" s="221" customFormat="1" x14ac:dyDescent="0.25">
      <c r="A14" s="246" t="str">
        <f>'IMO _2020_Dont Edit'!A14</f>
        <v>AAB</v>
      </c>
      <c r="B14" s="246" t="str">
        <f>'IMO _2020_Dont Edit'!B14</f>
        <v>Intermediate</v>
      </c>
      <c r="C14" s="183" t="str">
        <f>'IMO _2020_Dont Edit'!C14</f>
        <v>MPT</v>
      </c>
      <c r="D14" s="183">
        <f>'IMO _2020_Dont Edit'!D14</f>
        <v>9348302</v>
      </c>
      <c r="E14" s="184" t="str">
        <f>'IMO _2020_Dont Edit'!E14</f>
        <v>Bro Agnes</v>
      </c>
      <c r="F14" s="186">
        <f t="shared" si="0"/>
        <v>128.88</v>
      </c>
      <c r="G14" s="186">
        <f t="shared" si="1"/>
        <v>0</v>
      </c>
      <c r="H14" s="186">
        <f t="shared" si="2"/>
        <v>0</v>
      </c>
      <c r="I14" s="186">
        <f t="shared" si="3"/>
        <v>0</v>
      </c>
      <c r="J14" s="186">
        <f t="shared" si="4"/>
        <v>0</v>
      </c>
      <c r="K14" s="186">
        <f t="shared" si="5"/>
        <v>0</v>
      </c>
      <c r="L14" s="186">
        <f t="shared" si="6"/>
        <v>15.189999999999998</v>
      </c>
      <c r="M14" s="186">
        <f t="shared" si="7"/>
        <v>0</v>
      </c>
      <c r="N14" s="186">
        <f t="shared" si="8"/>
        <v>110</v>
      </c>
      <c r="O14" s="186">
        <f t="shared" si="9"/>
        <v>99.5</v>
      </c>
      <c r="P14" s="186"/>
      <c r="Q14" s="186"/>
      <c r="R14" s="276">
        <f t="shared" si="10"/>
        <v>88.392499999999998</v>
      </c>
      <c r="S14" s="276">
        <f>IFERROR(INDEX('IMO _2020_Dont Edit'!AB:AB,MATCH('Monthly_Consumption _Trend'!D14,'IMO _2020_Dont Edit'!D:D,0))*30*INDEX('IMO _2020_Dont Edit'!AF:AF,MATCH('Monthly_Consumption _Trend'!D14,'IMO _2020_Dont Edit'!D:D,0)),"")</f>
        <v>40.543775799993796</v>
      </c>
      <c r="T14" s="276">
        <f t="shared" si="11"/>
        <v>27.029183866662532</v>
      </c>
      <c r="U14" s="186"/>
      <c r="V14" s="186">
        <f>INDEX('[9]Monthly_Consumption _Trend'!BC:BC,MATCH($D14,'[9]Monthly_Consumption _Trend'!$C:$C,0))</f>
        <v>128.88</v>
      </c>
      <c r="W14" s="186">
        <f>INDEX('[9]Monthly_Consumption _Trend'!BD:BD,MATCH($D14,'[9]Monthly_Consumption _Trend'!$C:$C,0))</f>
        <v>1.94</v>
      </c>
      <c r="X14" s="186">
        <f>INDEX('[9]Monthly_Consumption _Trend'!BE:BE,MATCH($D14,'[9]Monthly_Consumption _Trend'!$C:$C,0))</f>
        <v>0</v>
      </c>
      <c r="Y14" s="186">
        <f>INDEX('[9]Monthly_Consumption _Trend'!BF:BF,MATCH($D14,'[9]Monthly_Consumption _Trend'!$C:$C,0))</f>
        <v>169.3</v>
      </c>
      <c r="Z14" s="186">
        <f>INDEX('[9]Monthly_Consumption _Trend'!BG:BG,MATCH($D14,'[9]Monthly_Consumption _Trend'!$C:$C,0))</f>
        <v>0</v>
      </c>
      <c r="AA14" s="186">
        <f>INDEX('[9]Monthly_Consumption _Trend'!BH:BH,MATCH($D14,'[9]Monthly_Consumption _Trend'!$C:$C,0))</f>
        <v>185.62</v>
      </c>
      <c r="AB14" s="186">
        <f>INDEX('[9]Monthly_Consumption _Trend'!BI:BI,MATCH($D14,'[9]Monthly_Consumption _Trend'!$C:$C,0))</f>
        <v>0</v>
      </c>
      <c r="AC14" s="186">
        <f>INDEX('[9]Monthly_Consumption _Trend'!BJ:BJ,MATCH($D14,'[9]Monthly_Consumption _Trend'!$C:$C,0))</f>
        <v>48.329999999999984</v>
      </c>
      <c r="AD14" s="186">
        <f>INDEX('[9]Monthly_Consumption _Trend'!BK:BK,MATCH($D14,'[9]Monthly_Consumption _Trend'!$C:$C,0))</f>
        <v>0</v>
      </c>
      <c r="AE14" s="186">
        <f>INDEX('[9]Monthly_Consumption _Trend'!BL:BL,MATCH($D14,'[9]Monthly_Consumption _Trend'!$C:$C,0))</f>
        <v>257.68</v>
      </c>
      <c r="AF14" s="186">
        <f>INDEX('[9]Monthly_Consumption _Trend'!BM:BM,MATCH($D14,'[9]Monthly_Consumption _Trend'!$C:$C,0))</f>
        <v>0</v>
      </c>
      <c r="AG14" s="186">
        <f>INDEX('[9]Monthly_Consumption _Trend'!BN:BN,MATCH($D14,'[9]Monthly_Consumption _Trend'!$C:$C,0))</f>
        <v>50.800000000000011</v>
      </c>
      <c r="AH14" s="186">
        <f>INDEX('[9]Monthly_Consumption _Trend'!BO:BO,MATCH($D14,'[9]Monthly_Consumption _Trend'!$C:$C,0))</f>
        <v>0</v>
      </c>
      <c r="AI14" s="186">
        <f>INDEX('[9]Monthly_Consumption _Trend'!BP:BP,MATCH($D14,'[9]Monthly_Consumption _Trend'!$C:$C,0))</f>
        <v>152.71000000000004</v>
      </c>
      <c r="AJ14" s="186">
        <f>INDEX('[9]Monthly_Consumption _Trend'!BQ:BQ,MATCH($D14,'[9]Monthly_Consumption _Trend'!$C:$C,0))</f>
        <v>0</v>
      </c>
      <c r="AK14" s="186">
        <f>INDEX('[9]Monthly_Consumption _Trend'!BR:BR,MATCH($D14,'[9]Monthly_Consumption _Trend'!$C:$C,0))</f>
        <v>51.06</v>
      </c>
      <c r="AL14" s="186">
        <f>INDEX('[9]Monthly_Consumption _Trend'!BS:BS,MATCH($D14,'[9]Monthly_Consumption _Trend'!$C:$C,0))</f>
        <v>0</v>
      </c>
      <c r="AM14" s="186">
        <f>INDEX('[9]Monthly_Consumption _Trend'!BT:BT,MATCH($D14,'[9]Monthly_Consumption _Trend'!$C:$C,0))</f>
        <v>139.96000000000095</v>
      </c>
      <c r="AN14" s="186">
        <f>INDEX('[9]Monthly_Consumption _Trend'!BU:BU,MATCH($D14,'[9]Monthly_Consumption _Trend'!$C:$C,0))</f>
        <v>0</v>
      </c>
      <c r="AO14" s="186">
        <f>INDEX('[9]Monthly_Consumption _Trend'!BV:BV,MATCH($D14,'[9]Monthly_Consumption _Trend'!$C:$C,0))</f>
        <v>55.779999999999973</v>
      </c>
      <c r="AP14" s="186">
        <f>INDEX('[9]Monthly_Consumption _Trend'!BW:BW,MATCH($D14,'[9]Monthly_Consumption _Trend'!$C:$C,0))</f>
        <v>0</v>
      </c>
      <c r="AQ14" s="186">
        <f>INDEX('[9]Monthly_Consumption _Trend'!BX:BX,MATCH($D14,'[9]Monthly_Consumption _Trend'!$C:$C,0))</f>
        <v>80.419999999999959</v>
      </c>
      <c r="AR14" s="186">
        <f>INDEX('[9]Monthly_Consumption _Trend'!BY:BY,MATCH($D14,'[9]Monthly_Consumption _Trend'!$C:$C,0))</f>
        <v>0</v>
      </c>
      <c r="AS14" s="186">
        <f>INDEX('[9]Monthly_Consumption _Trend'!BZ:BZ,MATCH($D14,'[9]Monthly_Consumption _Trend'!$C:$C,0))</f>
        <v>50.25</v>
      </c>
      <c r="AT14" s="186">
        <f>INDEX('[9]Monthly_Consumption _Trend'!CA:CA,MATCH($D14,'[9]Monthly_Consumption _Trend'!$C:$C,0))</f>
        <v>15.189999999999998</v>
      </c>
      <c r="AU14" s="186">
        <f>INDEX('[9]Monthly_Consumption _Trend'!CB:CB,MATCH($D14,'[9]Monthly_Consumption _Trend'!$C:$C,0))</f>
        <v>146.99</v>
      </c>
      <c r="AV14" s="186">
        <f>INDEX('[9]Monthly_Consumption _Trend'!CC:CC,MATCH($D14,'[9]Monthly_Consumption _Trend'!$C:$C,0))</f>
        <v>0</v>
      </c>
      <c r="AW14" s="186">
        <f>INDEX('[9]Monthly_Consumption _Trend'!CD:CD,MATCH($D14,'[9]Monthly_Consumption _Trend'!$C:$C,0))</f>
        <v>65.590000000000032</v>
      </c>
      <c r="AX14" s="186">
        <f>INDEX('[9]Monthly_Consumption _Trend'!CE:CE,MATCH($D14,'[9]Monthly_Consumption _Trend'!$C:$C,0))</f>
        <v>0</v>
      </c>
      <c r="AY14" s="186">
        <f>INDEX('[9]Monthly_Consumption _Trend'!CF:CF,MATCH($D14,'[9]Monthly_Consumption _Trend'!$C:$C,0))</f>
        <v>34.749999999999091</v>
      </c>
      <c r="AZ14" s="186">
        <f>INDEX('[9]Monthly_Consumption _Trend'!CG:CG,MATCH($D14,'[9]Monthly_Consumption _Trend'!$C:$C,0))</f>
        <v>0</v>
      </c>
      <c r="BA14" s="186">
        <f>INDEX('[9]Monthly_Consumption _Trend'!CH:CH,MATCH($D14,'[9]Monthly_Consumption _Trend'!$C:$C,0))</f>
        <v>141.98000000000002</v>
      </c>
      <c r="BB14" s="186">
        <f>INDEX('[9]Monthly_Consumption _Trend'!CI:CI,MATCH($D14,'[9]Monthly_Consumption _Trend'!$C:$C,0))</f>
        <v>110</v>
      </c>
      <c r="BC14" s="186">
        <f>INDEX('[9]Monthly_Consumption _Trend'!CJ:CJ,MATCH($D14,'[9]Monthly_Consumption _Trend'!$C:$C,0))</f>
        <v>101.24999999999989</v>
      </c>
      <c r="BD14" s="186">
        <f>INDEX('[9]Monthly_Consumption _Trend'!CK:CK,MATCH($D14,'[9]Monthly_Consumption _Trend'!$C:$C,0))</f>
        <v>0</v>
      </c>
      <c r="BE14" s="186">
        <f>INDEX('[9]Monthly_Consumption _Trend'!CL:CL,MATCH($D14,'[9]Monthly_Consumption _Trend'!$C:$C,0))</f>
        <v>101.88999999999999</v>
      </c>
      <c r="BF14" s="186">
        <f>INDEX('[9]Monthly_Consumption _Trend'!CM:CM,MATCH($D14,'[9]Monthly_Consumption _Trend'!$C:$C,0))</f>
        <v>99.5</v>
      </c>
      <c r="BG14" s="186">
        <f>INDEX('[9]Monthly_Consumption _Trend'!CN:CN,MATCH($D14,'[9]Monthly_Consumption _Trend'!$C:$C,0))</f>
        <v>130.15000000000009</v>
      </c>
      <c r="BH14" s="186">
        <f>INDEX('[9]Monthly_Consumption _Trend'!CO:CO,MATCH($D14,'[9]Monthly_Consumption _Trend'!$C:$C,0))</f>
        <v>0</v>
      </c>
      <c r="BI14" s="186">
        <f>INDEX('[9]Monthly_Consumption _Trend'!CP:CP,MATCH($D14,'[9]Monthly_Consumption _Trend'!$C:$C,0))</f>
        <v>96.350000000000023</v>
      </c>
    </row>
    <row r="15" spans="1:69" s="221" customFormat="1" x14ac:dyDescent="0.25">
      <c r="A15" s="246" t="str">
        <f>'IMO _2020_Dont Edit'!A15</f>
        <v>AAB</v>
      </c>
      <c r="B15" s="246" t="str">
        <f>'IMO _2020_Dont Edit'!B15</f>
        <v>Intermediate</v>
      </c>
      <c r="C15" s="183" t="str">
        <f>'IMO _2020_Dont Edit'!C15</f>
        <v>MPT</v>
      </c>
      <c r="D15" s="183">
        <f>'IMO _2020_Dont Edit'!D15</f>
        <v>9356610</v>
      </c>
      <c r="E15" s="184" t="str">
        <f>'IMO _2020_Dont Edit'!E15</f>
        <v>Bro Alma</v>
      </c>
      <c r="F15" s="186">
        <f t="shared" si="0"/>
        <v>0</v>
      </c>
      <c r="G15" s="186">
        <f t="shared" si="1"/>
        <v>0</v>
      </c>
      <c r="H15" s="186">
        <f t="shared" si="2"/>
        <v>0</v>
      </c>
      <c r="I15" s="186">
        <f t="shared" si="3"/>
        <v>89.3</v>
      </c>
      <c r="J15" s="186">
        <f t="shared" si="4"/>
        <v>39.399999999999991</v>
      </c>
      <c r="K15" s="186">
        <f t="shared" si="5"/>
        <v>50.600000000000023</v>
      </c>
      <c r="L15" s="186">
        <f t="shared" si="6"/>
        <v>0</v>
      </c>
      <c r="M15" s="186">
        <f t="shared" si="7"/>
        <v>85</v>
      </c>
      <c r="N15" s="186">
        <f t="shared" si="8"/>
        <v>84.899999999999977</v>
      </c>
      <c r="O15" s="186">
        <f t="shared" si="9"/>
        <v>83.900000000000034</v>
      </c>
      <c r="P15" s="186"/>
      <c r="Q15" s="186"/>
      <c r="R15" s="276">
        <f t="shared" si="10"/>
        <v>72.183333333333337</v>
      </c>
      <c r="S15" s="276">
        <f>IFERROR(INDEX('IMO _2020_Dont Edit'!AB:AB,MATCH('Monthly_Consumption _Trend'!D15,'IMO _2020_Dont Edit'!D:D,0))*30*INDEX('IMO _2020_Dont Edit'!AF:AF,MATCH('Monthly_Consumption _Trend'!D15,'IMO _2020_Dont Edit'!D:D,0)),"")</f>
        <v>35.40219017381478</v>
      </c>
      <c r="T15" s="276">
        <f t="shared" si="11"/>
        <v>23.60146011587652</v>
      </c>
      <c r="U15" s="186"/>
      <c r="V15" s="186">
        <f>INDEX('[9]Monthly_Consumption _Trend'!BC:BC,MATCH($D15,'[9]Monthly_Consumption _Trend'!$C:$C,0))</f>
        <v>0</v>
      </c>
      <c r="W15" s="186">
        <f>INDEX('[9]Monthly_Consumption _Trend'!BD:BD,MATCH($D15,'[9]Monthly_Consumption _Trend'!$C:$C,0))</f>
        <v>144.80000000000001</v>
      </c>
      <c r="X15" s="186">
        <f>INDEX('[9]Monthly_Consumption _Trend'!BE:BE,MATCH($D15,'[9]Monthly_Consumption _Trend'!$C:$C,0))</f>
        <v>0</v>
      </c>
      <c r="Y15" s="186">
        <f>INDEX('[9]Monthly_Consumption _Trend'!BF:BF,MATCH($D15,'[9]Monthly_Consumption _Trend'!$C:$C,0))</f>
        <v>72.36</v>
      </c>
      <c r="Z15" s="186">
        <f>INDEX('[9]Monthly_Consumption _Trend'!BG:BG,MATCH($D15,'[9]Monthly_Consumption _Trend'!$C:$C,0))</f>
        <v>0</v>
      </c>
      <c r="AA15" s="186">
        <f>INDEX('[9]Monthly_Consumption _Trend'!BH:BH,MATCH($D15,'[9]Monthly_Consumption _Trend'!$C:$C,0))</f>
        <v>126.38999999999999</v>
      </c>
      <c r="AB15" s="186">
        <f>INDEX('[9]Monthly_Consumption _Trend'!BI:BI,MATCH($D15,'[9]Monthly_Consumption _Trend'!$C:$C,0))</f>
        <v>0</v>
      </c>
      <c r="AC15" s="186">
        <f>INDEX('[9]Monthly_Consumption _Trend'!BJ:BJ,MATCH($D15,'[9]Monthly_Consumption _Trend'!$C:$C,0))</f>
        <v>61.660000000000011</v>
      </c>
      <c r="AD15" s="186">
        <f>INDEX('[9]Monthly_Consumption _Trend'!BK:BK,MATCH($D15,'[9]Monthly_Consumption _Trend'!$C:$C,0))</f>
        <v>0</v>
      </c>
      <c r="AE15" s="186">
        <f>INDEX('[9]Monthly_Consumption _Trend'!BL:BL,MATCH($D15,'[9]Monthly_Consumption _Trend'!$C:$C,0))</f>
        <v>86.800000000000011</v>
      </c>
      <c r="AF15" s="186">
        <f>INDEX('[9]Monthly_Consumption _Trend'!BM:BM,MATCH($D15,'[9]Monthly_Consumption _Trend'!$C:$C,0))</f>
        <v>0</v>
      </c>
      <c r="AG15" s="186">
        <f>INDEX('[9]Monthly_Consumption _Trend'!BN:BN,MATCH($D15,'[9]Monthly_Consumption _Trend'!$C:$C,0))</f>
        <v>58.389999999999986</v>
      </c>
      <c r="AH15" s="186">
        <f>INDEX('[9]Monthly_Consumption _Trend'!BO:BO,MATCH($D15,'[9]Monthly_Consumption _Trend'!$C:$C,0))</f>
        <v>89.3</v>
      </c>
      <c r="AI15" s="186">
        <f>INDEX('[9]Monthly_Consumption _Trend'!BP:BP,MATCH($D15,'[9]Monthly_Consumption _Trend'!$C:$C,0))</f>
        <v>161.5</v>
      </c>
      <c r="AJ15" s="186">
        <f>INDEX('[9]Monthly_Consumption _Trend'!BQ:BQ,MATCH($D15,'[9]Monthly_Consumption _Trend'!$C:$C,0))</f>
        <v>0</v>
      </c>
      <c r="AK15" s="186">
        <f>INDEX('[9]Monthly_Consumption _Trend'!BR:BR,MATCH($D15,'[9]Monthly_Consumption _Trend'!$C:$C,0))</f>
        <v>64.22</v>
      </c>
      <c r="AL15" s="186">
        <f>INDEX('[9]Monthly_Consumption _Trend'!BS:BS,MATCH($D15,'[9]Monthly_Consumption _Trend'!$C:$C,0))</f>
        <v>39.399999999999991</v>
      </c>
      <c r="AM15" s="186">
        <f>INDEX('[9]Monthly_Consumption _Trend'!BT:BT,MATCH($D15,'[9]Monthly_Consumption _Trend'!$C:$C,0))</f>
        <v>5.7999999999999545</v>
      </c>
      <c r="AN15" s="186">
        <f>INDEX('[9]Monthly_Consumption _Trend'!BU:BU,MATCH($D15,'[9]Monthly_Consumption _Trend'!$C:$C,0))</f>
        <v>0</v>
      </c>
      <c r="AO15" s="186">
        <f>INDEX('[9]Monthly_Consumption _Trend'!BV:BV,MATCH($D15,'[9]Monthly_Consumption _Trend'!$C:$C,0))</f>
        <v>219.89999999999998</v>
      </c>
      <c r="AP15" s="186">
        <f>INDEX('[9]Monthly_Consumption _Trend'!BW:BW,MATCH($D15,'[9]Monthly_Consumption _Trend'!$C:$C,0))</f>
        <v>50.600000000000023</v>
      </c>
      <c r="AQ15" s="186">
        <f>INDEX('[9]Monthly_Consumption _Trend'!BX:BX,MATCH($D15,'[9]Monthly_Consumption _Trend'!$C:$C,0))</f>
        <v>138.60000000000002</v>
      </c>
      <c r="AR15" s="186">
        <f>INDEX('[9]Monthly_Consumption _Trend'!BY:BY,MATCH($D15,'[9]Monthly_Consumption _Trend'!$C:$C,0))</f>
        <v>0</v>
      </c>
      <c r="AS15" s="186">
        <f>INDEX('[9]Monthly_Consumption _Trend'!BZ:BZ,MATCH($D15,'[9]Monthly_Consumption _Trend'!$C:$C,0))</f>
        <v>179.41000000000008</v>
      </c>
      <c r="AT15" s="186">
        <f>INDEX('[9]Monthly_Consumption _Trend'!CA:CA,MATCH($D15,'[9]Monthly_Consumption _Trend'!$C:$C,0))</f>
        <v>0</v>
      </c>
      <c r="AU15" s="186">
        <f>INDEX('[9]Monthly_Consumption _Trend'!CB:CB,MATCH($D15,'[9]Monthly_Consumption _Trend'!$C:$C,0))</f>
        <v>167.80000000000007</v>
      </c>
      <c r="AV15" s="186">
        <f>INDEX('[9]Monthly_Consumption _Trend'!CC:CC,MATCH($D15,'[9]Monthly_Consumption _Trend'!$C:$C,0))</f>
        <v>0</v>
      </c>
      <c r="AW15" s="186">
        <f>INDEX('[9]Monthly_Consumption _Trend'!CD:CD,MATCH($D15,'[9]Monthly_Consumption _Trend'!$C:$C,0))</f>
        <v>72.099999999999909</v>
      </c>
      <c r="AX15" s="186">
        <f>INDEX('[9]Monthly_Consumption _Trend'!CE:CE,MATCH($D15,'[9]Monthly_Consumption _Trend'!$C:$C,0))</f>
        <v>85</v>
      </c>
      <c r="AY15" s="186">
        <f>INDEX('[9]Monthly_Consumption _Trend'!CF:CF,MATCH($D15,'[9]Monthly_Consumption _Trend'!$C:$C,0))</f>
        <v>0</v>
      </c>
      <c r="AZ15" s="186">
        <f>INDEX('[9]Monthly_Consumption _Trend'!CG:CG,MATCH($D15,'[9]Monthly_Consumption _Trend'!$C:$C,0))</f>
        <v>0</v>
      </c>
      <c r="BA15" s="186">
        <f>INDEX('[9]Monthly_Consumption _Trend'!CH:CH,MATCH($D15,'[9]Monthly_Consumption _Trend'!$C:$C,0))</f>
        <v>230.92000000000007</v>
      </c>
      <c r="BB15" s="186">
        <f>INDEX('[9]Monthly_Consumption _Trend'!CI:CI,MATCH($D15,'[9]Monthly_Consumption _Trend'!$C:$C,0))</f>
        <v>84.899999999999977</v>
      </c>
      <c r="BC15" s="186">
        <f>INDEX('[9]Monthly_Consumption _Trend'!CJ:CJ,MATCH($D15,'[9]Monthly_Consumption _Trend'!$C:$C,0))</f>
        <v>0</v>
      </c>
      <c r="BD15" s="186">
        <f>INDEX('[9]Monthly_Consumption _Trend'!CK:CK,MATCH($D15,'[9]Monthly_Consumption _Trend'!$C:$C,0))</f>
        <v>0</v>
      </c>
      <c r="BE15" s="186">
        <f>INDEX('[9]Monthly_Consumption _Trend'!CL:CL,MATCH($D15,'[9]Monthly_Consumption _Trend'!$C:$C,0))</f>
        <v>233.29999999999995</v>
      </c>
      <c r="BF15" s="186">
        <f>INDEX('[9]Monthly_Consumption _Trend'!CM:CM,MATCH($D15,'[9]Monthly_Consumption _Trend'!$C:$C,0))</f>
        <v>83.900000000000034</v>
      </c>
      <c r="BG15" s="186">
        <f>INDEX('[9]Monthly_Consumption _Trend'!CN:CN,MATCH($D15,'[9]Monthly_Consumption _Trend'!$C:$C,0))</f>
        <v>120.69999999999993</v>
      </c>
      <c r="BH15" s="186">
        <f>INDEX('[9]Monthly_Consumption _Trend'!CO:CO,MATCH($D15,'[9]Monthly_Consumption _Trend'!$C:$C,0))</f>
        <v>0</v>
      </c>
      <c r="BI15" s="186">
        <f>INDEX('[9]Monthly_Consumption _Trend'!CP:CP,MATCH($D15,'[9]Monthly_Consumption _Trend'!$C:$C,0))</f>
        <v>135.95000000000005</v>
      </c>
    </row>
    <row r="16" spans="1:69" s="221" customFormat="1" x14ac:dyDescent="0.25">
      <c r="A16" s="246" t="str">
        <f>'IMO _2020_Dont Edit'!A16</f>
        <v>AAB</v>
      </c>
      <c r="B16" s="246" t="str">
        <f>'IMO _2020_Dont Edit'!B16</f>
        <v>Intermediate</v>
      </c>
      <c r="C16" s="183" t="str">
        <f>'IMO _2020_Dont Edit'!C16</f>
        <v>MPT</v>
      </c>
      <c r="D16" s="183">
        <f>'IMO _2020_Dont Edit'!D16</f>
        <v>9344435</v>
      </c>
      <c r="E16" s="184" t="str">
        <f>'IMO _2020_Dont Edit'!E16</f>
        <v>Bro Anna</v>
      </c>
      <c r="F16" s="186">
        <f t="shared" si="0"/>
        <v>0</v>
      </c>
      <c r="G16" s="186">
        <f t="shared" si="1"/>
        <v>0</v>
      </c>
      <c r="H16" s="186">
        <f t="shared" si="2"/>
        <v>0</v>
      </c>
      <c r="I16" s="186">
        <f t="shared" si="3"/>
        <v>108.34</v>
      </c>
      <c r="J16" s="186">
        <f t="shared" si="4"/>
        <v>114.6</v>
      </c>
      <c r="K16" s="186">
        <f t="shared" si="5"/>
        <v>0</v>
      </c>
      <c r="L16" s="186">
        <f t="shared" si="6"/>
        <v>0</v>
      </c>
      <c r="M16" s="186">
        <f t="shared" si="7"/>
        <v>97.95999999999998</v>
      </c>
      <c r="N16" s="186">
        <f t="shared" si="8"/>
        <v>0</v>
      </c>
      <c r="O16" s="186">
        <f t="shared" si="9"/>
        <v>84.800000000000011</v>
      </c>
      <c r="P16" s="186"/>
      <c r="Q16" s="186"/>
      <c r="R16" s="276">
        <f t="shared" si="10"/>
        <v>101.425</v>
      </c>
      <c r="S16" s="276">
        <f>IFERROR(INDEX('IMO _2020_Dont Edit'!AB:AB,MATCH('Monthly_Consumption _Trend'!D16,'IMO _2020_Dont Edit'!D:D,0))*30*INDEX('IMO _2020_Dont Edit'!AF:AF,MATCH('Monthly_Consumption _Trend'!D16,'IMO _2020_Dont Edit'!D:D,0)),"")</f>
        <v>30.542558098730179</v>
      </c>
      <c r="T16" s="276">
        <f t="shared" si="11"/>
        <v>20.361705399153454</v>
      </c>
      <c r="U16" s="186"/>
      <c r="V16" s="186">
        <f>INDEX('[9]Monthly_Consumption _Trend'!BC:BC,MATCH($D16,'[9]Monthly_Consumption _Trend'!$C:$C,0))</f>
        <v>0</v>
      </c>
      <c r="W16" s="186">
        <f>INDEX('[9]Monthly_Consumption _Trend'!BD:BD,MATCH($D16,'[9]Monthly_Consumption _Trend'!$C:$C,0))</f>
        <v>110.68</v>
      </c>
      <c r="X16" s="186">
        <f>INDEX('[9]Monthly_Consumption _Trend'!BE:BE,MATCH($D16,'[9]Monthly_Consumption _Trend'!$C:$C,0))</f>
        <v>0</v>
      </c>
      <c r="Y16" s="186">
        <f>INDEX('[9]Monthly_Consumption _Trend'!BF:BF,MATCH($D16,'[9]Monthly_Consumption _Trend'!$C:$C,0))</f>
        <v>103.675</v>
      </c>
      <c r="Z16" s="186">
        <f>INDEX('[9]Monthly_Consumption _Trend'!BG:BG,MATCH($D16,'[9]Monthly_Consumption _Trend'!$C:$C,0))</f>
        <v>0</v>
      </c>
      <c r="AA16" s="186">
        <f>INDEX('[9]Monthly_Consumption _Trend'!BH:BH,MATCH($D16,'[9]Monthly_Consumption _Trend'!$C:$C,0))</f>
        <v>189</v>
      </c>
      <c r="AB16" s="186">
        <f>INDEX('[9]Monthly_Consumption _Trend'!BI:BI,MATCH($D16,'[9]Monthly_Consumption _Trend'!$C:$C,0))</f>
        <v>0</v>
      </c>
      <c r="AC16" s="186">
        <f>INDEX('[9]Monthly_Consumption _Trend'!BJ:BJ,MATCH($D16,'[9]Monthly_Consumption _Trend'!$C:$C,0))</f>
        <v>50.61</v>
      </c>
      <c r="AD16" s="186">
        <f>INDEX('[9]Monthly_Consumption _Trend'!BK:BK,MATCH($D16,'[9]Monthly_Consumption _Trend'!$C:$C,0))</f>
        <v>0</v>
      </c>
      <c r="AE16" s="186">
        <f>INDEX('[9]Monthly_Consumption _Trend'!BL:BL,MATCH($D16,'[9]Monthly_Consumption _Trend'!$C:$C,0))</f>
        <v>210.40999999999997</v>
      </c>
      <c r="AF16" s="186">
        <f>INDEX('[9]Monthly_Consumption _Trend'!BM:BM,MATCH($D16,'[9]Monthly_Consumption _Trend'!$C:$C,0))</f>
        <v>0</v>
      </c>
      <c r="AG16" s="186">
        <f>INDEX('[9]Monthly_Consumption _Trend'!BN:BN,MATCH($D16,'[9]Monthly_Consumption _Trend'!$C:$C,0))</f>
        <v>58.16</v>
      </c>
      <c r="AH16" s="186">
        <f>INDEX('[9]Monthly_Consumption _Trend'!BO:BO,MATCH($D16,'[9]Monthly_Consumption _Trend'!$C:$C,0))</f>
        <v>108.34</v>
      </c>
      <c r="AI16" s="186">
        <f>INDEX('[9]Monthly_Consumption _Trend'!BP:BP,MATCH($D16,'[9]Monthly_Consumption _Trend'!$C:$C,0))</f>
        <v>279.82</v>
      </c>
      <c r="AJ16" s="186">
        <f>INDEX('[9]Monthly_Consumption _Trend'!BQ:BQ,MATCH($D16,'[9]Monthly_Consumption _Trend'!$C:$C,0))</f>
        <v>0</v>
      </c>
      <c r="AK16" s="186">
        <f>INDEX('[9]Monthly_Consumption _Trend'!BR:BR,MATCH($D16,'[9]Monthly_Consumption _Trend'!$C:$C,0))</f>
        <v>55.550000000000011</v>
      </c>
      <c r="AL16" s="186">
        <f>INDEX('[9]Monthly_Consumption _Trend'!BS:BS,MATCH($D16,'[9]Monthly_Consumption _Trend'!$C:$C,0))</f>
        <v>114.6</v>
      </c>
      <c r="AM16" s="186">
        <f>INDEX('[9]Monthly_Consumption _Trend'!BT:BT,MATCH($D16,'[9]Monthly_Consumption _Trend'!$C:$C,0))</f>
        <v>194.80000000000007</v>
      </c>
      <c r="AN16" s="186">
        <f>INDEX('[9]Monthly_Consumption _Trend'!BU:BU,MATCH($D16,'[9]Monthly_Consumption _Trend'!$C:$C,0))</f>
        <v>0</v>
      </c>
      <c r="AO16" s="186">
        <f>INDEX('[9]Monthly_Consumption _Trend'!BV:BV,MATCH($D16,'[9]Monthly_Consumption _Trend'!$C:$C,0))</f>
        <v>49.04000000000002</v>
      </c>
      <c r="AP16" s="186">
        <f>INDEX('[9]Monthly_Consumption _Trend'!BW:BW,MATCH($D16,'[9]Monthly_Consumption _Trend'!$C:$C,0))</f>
        <v>0</v>
      </c>
      <c r="AQ16" s="186">
        <f>INDEX('[9]Monthly_Consumption _Trend'!BX:BX,MATCH($D16,'[9]Monthly_Consumption _Trend'!$C:$C,0))</f>
        <v>142.95000000000005</v>
      </c>
      <c r="AR16" s="186">
        <f>INDEX('[9]Monthly_Consumption _Trend'!BY:BY,MATCH($D16,'[9]Monthly_Consumption _Trend'!$C:$C,0))</f>
        <v>0</v>
      </c>
      <c r="AS16" s="186">
        <f>INDEX('[9]Monthly_Consumption _Trend'!BZ:BZ,MATCH($D16,'[9]Monthly_Consumption _Trend'!$C:$C,0))</f>
        <v>54.151999999999987</v>
      </c>
      <c r="AT16" s="186">
        <f>INDEX('[9]Monthly_Consumption _Trend'!CA:CA,MATCH($D16,'[9]Monthly_Consumption _Trend'!$C:$C,0))</f>
        <v>0</v>
      </c>
      <c r="AU16" s="186">
        <f>INDEX('[9]Monthly_Consumption _Trend'!CB:CB,MATCH($D16,'[9]Monthly_Consumption _Trend'!$C:$C,0))</f>
        <v>227.34999999999991</v>
      </c>
      <c r="AV16" s="186">
        <f>INDEX('[9]Monthly_Consumption _Trend'!CC:CC,MATCH($D16,'[9]Monthly_Consumption _Trend'!$C:$C,0))</f>
        <v>0</v>
      </c>
      <c r="AW16" s="186">
        <f>INDEX('[9]Monthly_Consumption _Trend'!CD:CD,MATCH($D16,'[9]Monthly_Consumption _Trend'!$C:$C,0))</f>
        <v>52.949999999999989</v>
      </c>
      <c r="AX16" s="186">
        <f>INDEX('[9]Monthly_Consumption _Trend'!CE:CE,MATCH($D16,'[9]Monthly_Consumption _Trend'!$C:$C,0))</f>
        <v>97.95999999999998</v>
      </c>
      <c r="AY16" s="186">
        <f>INDEX('[9]Monthly_Consumption _Trend'!CF:CF,MATCH($D16,'[9]Monthly_Consumption _Trend'!$C:$C,0))</f>
        <v>177.80999999999995</v>
      </c>
      <c r="AZ16" s="186">
        <f>INDEX('[9]Monthly_Consumption _Trend'!CG:CG,MATCH($D16,'[9]Monthly_Consumption _Trend'!$C:$C,0))</f>
        <v>0</v>
      </c>
      <c r="BA16" s="186">
        <f>INDEX('[9]Monthly_Consumption _Trend'!CH:CH,MATCH($D16,'[9]Monthly_Consumption _Trend'!$C:$C,0))</f>
        <v>36.970000000000027</v>
      </c>
      <c r="BB16" s="186">
        <f>INDEX('[9]Monthly_Consumption _Trend'!CI:CI,MATCH($D16,'[9]Monthly_Consumption _Trend'!$C:$C,0))</f>
        <v>0</v>
      </c>
      <c r="BC16" s="186">
        <f>INDEX('[9]Monthly_Consumption _Trend'!CJ:CJ,MATCH($D16,'[9]Monthly_Consumption _Trend'!$C:$C,0))</f>
        <v>213.78999999999996</v>
      </c>
      <c r="BD16" s="186">
        <f>INDEX('[9]Monthly_Consumption _Trend'!CK:CK,MATCH($D16,'[9]Monthly_Consumption _Trend'!$C:$C,0))</f>
        <v>0</v>
      </c>
      <c r="BE16" s="186">
        <f>INDEX('[9]Monthly_Consumption _Trend'!CL:CL,MATCH($D16,'[9]Monthly_Consumption _Trend'!$C:$C,0))</f>
        <v>156.16000000000003</v>
      </c>
      <c r="BF16" s="186">
        <f>INDEX('[9]Monthly_Consumption _Trend'!CM:CM,MATCH($D16,'[9]Monthly_Consumption _Trend'!$C:$C,0))</f>
        <v>84.800000000000011</v>
      </c>
      <c r="BG16" s="186">
        <f>INDEX('[9]Monthly_Consumption _Trend'!CN:CN,MATCH($D16,'[9]Monthly_Consumption _Trend'!$C:$C,0))</f>
        <v>86.020000000000209</v>
      </c>
      <c r="BH16" s="186">
        <f>INDEX('[9]Monthly_Consumption _Trend'!CO:CO,MATCH($D16,'[9]Monthly_Consumption _Trend'!$C:$C,0))</f>
        <v>0</v>
      </c>
      <c r="BI16" s="186">
        <f>INDEX('[9]Monthly_Consumption _Trend'!CP:CP,MATCH($D16,'[9]Monthly_Consumption _Trend'!$C:$C,0))</f>
        <v>261.63499999999999</v>
      </c>
    </row>
    <row r="17" spans="1:61" s="221" customFormat="1" x14ac:dyDescent="0.25">
      <c r="A17" s="246" t="str">
        <f>'IMO _2020_Dont Edit'!A17</f>
        <v>AJE</v>
      </c>
      <c r="B17" s="246" t="str">
        <f>'IMO _2020_Dont Edit'!B17</f>
        <v>Intermediate</v>
      </c>
      <c r="C17" s="183" t="str">
        <f>'IMO _2020_Dont Edit'!C17</f>
        <v>H&amp;P</v>
      </c>
      <c r="D17" s="183">
        <f>'IMO _2020_Dont Edit'!D17</f>
        <v>9312078</v>
      </c>
      <c r="E17" s="184" t="str">
        <f>'IMO _2020_Dont Edit'!E17</f>
        <v>Patricia</v>
      </c>
      <c r="F17" s="186">
        <f t="shared" si="0"/>
        <v>0</v>
      </c>
      <c r="G17" s="186">
        <f t="shared" si="1"/>
        <v>0</v>
      </c>
      <c r="H17" s="186">
        <f t="shared" si="2"/>
        <v>0</v>
      </c>
      <c r="I17" s="186">
        <f t="shared" si="3"/>
        <v>0</v>
      </c>
      <c r="J17" s="186">
        <f t="shared" si="4"/>
        <v>0</v>
      </c>
      <c r="K17" s="186">
        <f t="shared" si="5"/>
        <v>0</v>
      </c>
      <c r="L17" s="186">
        <f t="shared" si="6"/>
        <v>0</v>
      </c>
      <c r="M17" s="186">
        <f t="shared" si="7"/>
        <v>0</v>
      </c>
      <c r="N17" s="186">
        <f t="shared" si="8"/>
        <v>0</v>
      </c>
      <c r="O17" s="186">
        <f t="shared" si="9"/>
        <v>0</v>
      </c>
      <c r="P17" s="186"/>
      <c r="Q17" s="186"/>
      <c r="R17" s="276" t="str">
        <f t="shared" si="10"/>
        <v/>
      </c>
      <c r="S17" s="276">
        <f>IFERROR(INDEX('IMO _2020_Dont Edit'!AB:AB,MATCH('Monthly_Consumption _Trend'!D17,'IMO _2020_Dont Edit'!D:D,0))*30*INDEX('IMO _2020_Dont Edit'!AF:AF,MATCH('Monthly_Consumption _Trend'!D17,'IMO _2020_Dont Edit'!D:D,0)),"")</f>
        <v>0</v>
      </c>
      <c r="T17" s="276">
        <f t="shared" si="11"/>
        <v>0</v>
      </c>
      <c r="U17" s="186"/>
      <c r="V17" s="186">
        <f>INDEX('[9]Monthly_Consumption _Trend'!BC:BC,MATCH($D17,'[9]Monthly_Consumption _Trend'!$C:$C,0))</f>
        <v>0</v>
      </c>
      <c r="W17" s="186">
        <f>INDEX('[9]Monthly_Consumption _Trend'!BD:BD,MATCH($D17,'[9]Monthly_Consumption _Trend'!$C:$C,0))</f>
        <v>228.79499999999999</v>
      </c>
      <c r="X17" s="186">
        <f>INDEX('[9]Monthly_Consumption _Trend'!BE:BE,MATCH($D17,'[9]Monthly_Consumption _Trend'!$C:$C,0))</f>
        <v>0</v>
      </c>
      <c r="Y17" s="186">
        <f>INDEX('[9]Monthly_Consumption _Trend'!BF:BF,MATCH($D17,'[9]Monthly_Consumption _Trend'!$C:$C,0))</f>
        <v>0</v>
      </c>
      <c r="Z17" s="186">
        <f>INDEX('[9]Monthly_Consumption _Trend'!BG:BG,MATCH($D17,'[9]Monthly_Consumption _Trend'!$C:$C,0))</f>
        <v>0</v>
      </c>
      <c r="AA17" s="186">
        <f>INDEX('[9]Monthly_Consumption _Trend'!BH:BH,MATCH($D17,'[9]Monthly_Consumption _Trend'!$C:$C,0))</f>
        <v>180.00000000000003</v>
      </c>
      <c r="AB17" s="186">
        <f>INDEX('[9]Monthly_Consumption _Trend'!BI:BI,MATCH($D17,'[9]Monthly_Consumption _Trend'!$C:$C,0))</f>
        <v>0</v>
      </c>
      <c r="AC17" s="186">
        <f>INDEX('[9]Monthly_Consumption _Trend'!BJ:BJ,MATCH($D17,'[9]Monthly_Consumption _Trend'!$C:$C,0))</f>
        <v>0</v>
      </c>
      <c r="AD17" s="186">
        <f>INDEX('[9]Monthly_Consumption _Trend'!BK:BK,MATCH($D17,'[9]Monthly_Consumption _Trend'!$C:$C,0))</f>
        <v>0</v>
      </c>
      <c r="AE17" s="186">
        <f>INDEX('[9]Monthly_Consumption _Trend'!BL:BL,MATCH($D17,'[9]Monthly_Consumption _Trend'!$C:$C,0))</f>
        <v>227.209</v>
      </c>
      <c r="AF17" s="186">
        <f>INDEX('[9]Monthly_Consumption _Trend'!BM:BM,MATCH($D17,'[9]Monthly_Consumption _Trend'!$C:$C,0))</f>
        <v>0</v>
      </c>
      <c r="AG17" s="186">
        <f>INDEX('[9]Monthly_Consumption _Trend'!BN:BN,MATCH($D17,'[9]Monthly_Consumption _Trend'!$C:$C,0))</f>
        <v>0</v>
      </c>
      <c r="AH17" s="186">
        <f>INDEX('[9]Monthly_Consumption _Trend'!BO:BO,MATCH($D17,'[9]Monthly_Consumption _Trend'!$C:$C,0))</f>
        <v>0</v>
      </c>
      <c r="AI17" s="186">
        <f>INDEX('[9]Monthly_Consumption _Trend'!BP:BP,MATCH($D17,'[9]Monthly_Consumption _Trend'!$C:$C,0))</f>
        <v>263.423</v>
      </c>
      <c r="AJ17" s="186">
        <f>INDEX('[9]Monthly_Consumption _Trend'!BQ:BQ,MATCH($D17,'[9]Monthly_Consumption _Trend'!$C:$C,0))</f>
        <v>0</v>
      </c>
      <c r="AK17" s="186">
        <f>INDEX('[9]Monthly_Consumption _Trend'!BR:BR,MATCH($D17,'[9]Monthly_Consumption _Trend'!$C:$C,0))</f>
        <v>0</v>
      </c>
      <c r="AL17" s="186">
        <f>INDEX('[9]Monthly_Consumption _Trend'!BS:BS,MATCH($D17,'[9]Monthly_Consumption _Trend'!$C:$C,0))</f>
        <v>0</v>
      </c>
      <c r="AM17" s="186">
        <f>INDEX('[9]Monthly_Consumption _Trend'!BT:BT,MATCH($D17,'[9]Monthly_Consumption _Trend'!$C:$C,0))</f>
        <v>161.53000000000009</v>
      </c>
      <c r="AN17" s="186">
        <f>INDEX('[9]Monthly_Consumption _Trend'!BU:BU,MATCH($D17,'[9]Monthly_Consumption _Trend'!$C:$C,0))</f>
        <v>0</v>
      </c>
      <c r="AO17" s="186">
        <f>INDEX('[9]Monthly_Consumption _Trend'!BV:BV,MATCH($D17,'[9]Monthly_Consumption _Trend'!$C:$C,0))</f>
        <v>0</v>
      </c>
      <c r="AP17" s="186">
        <f>INDEX('[9]Monthly_Consumption _Trend'!BW:BW,MATCH($D17,'[9]Monthly_Consumption _Trend'!$C:$C,0))</f>
        <v>0</v>
      </c>
      <c r="AQ17" s="186">
        <f>INDEX('[9]Monthly_Consumption _Trend'!BX:BX,MATCH($D17,'[9]Monthly_Consumption _Trend'!$C:$C,0))</f>
        <v>140.92999999999984</v>
      </c>
      <c r="AR17" s="186">
        <f>INDEX('[9]Monthly_Consumption _Trend'!BY:BY,MATCH($D17,'[9]Monthly_Consumption _Trend'!$C:$C,0))</f>
        <v>0</v>
      </c>
      <c r="AS17" s="186">
        <f>INDEX('[9]Monthly_Consumption _Trend'!BZ:BZ,MATCH($D17,'[9]Monthly_Consumption _Trend'!$C:$C,0))</f>
        <v>0</v>
      </c>
      <c r="AT17" s="186">
        <f>INDEX('[9]Monthly_Consumption _Trend'!CA:CA,MATCH($D17,'[9]Monthly_Consumption _Trend'!$C:$C,0))</f>
        <v>0</v>
      </c>
      <c r="AU17" s="186">
        <f>INDEX('[9]Monthly_Consumption _Trend'!CB:CB,MATCH($D17,'[9]Monthly_Consumption _Trend'!$C:$C,0))</f>
        <v>268.88699999999994</v>
      </c>
      <c r="AV17" s="186">
        <f>INDEX('[9]Monthly_Consumption _Trend'!CC:CC,MATCH($D17,'[9]Monthly_Consumption _Trend'!$C:$C,0))</f>
        <v>0</v>
      </c>
      <c r="AW17" s="186">
        <f>INDEX('[9]Monthly_Consumption _Trend'!CD:CD,MATCH($D17,'[9]Monthly_Consumption _Trend'!$C:$C,0))</f>
        <v>0</v>
      </c>
      <c r="AX17" s="186">
        <f>INDEX('[9]Monthly_Consumption _Trend'!CE:CE,MATCH($D17,'[9]Monthly_Consumption _Trend'!$C:$C,0))</f>
        <v>0</v>
      </c>
      <c r="AY17" s="186">
        <f>INDEX('[9]Monthly_Consumption _Trend'!CF:CF,MATCH($D17,'[9]Monthly_Consumption _Trend'!$C:$C,0))</f>
        <v>160.47000000000003</v>
      </c>
      <c r="AZ17" s="186">
        <f>INDEX('[9]Monthly_Consumption _Trend'!CG:CG,MATCH($D17,'[9]Monthly_Consumption _Trend'!$C:$C,0))</f>
        <v>0</v>
      </c>
      <c r="BA17" s="186">
        <f>INDEX('[9]Monthly_Consumption _Trend'!CH:CH,MATCH($D17,'[9]Monthly_Consumption _Trend'!$C:$C,0))</f>
        <v>171.8</v>
      </c>
      <c r="BB17" s="186">
        <f>INDEX('[9]Monthly_Consumption _Trend'!CI:CI,MATCH($D17,'[9]Monthly_Consumption _Trend'!$C:$C,0))</f>
        <v>0</v>
      </c>
      <c r="BC17" s="186">
        <f>INDEX('[9]Monthly_Consumption _Trend'!CJ:CJ,MATCH($D17,'[9]Monthly_Consumption _Trend'!$C:$C,0))</f>
        <v>51.25</v>
      </c>
      <c r="BD17" s="186">
        <f>INDEX('[9]Monthly_Consumption _Trend'!CK:CK,MATCH($D17,'[9]Monthly_Consumption _Trend'!$C:$C,0))</f>
        <v>0</v>
      </c>
      <c r="BE17" s="186">
        <f>INDEX('[9]Monthly_Consumption _Trend'!CL:CL,MATCH($D17,'[9]Monthly_Consumption _Trend'!$C:$C,0))</f>
        <v>189.7</v>
      </c>
      <c r="BF17" s="186">
        <f>INDEX('[9]Monthly_Consumption _Trend'!CM:CM,MATCH($D17,'[9]Monthly_Consumption _Trend'!$C:$C,0))</f>
        <v>0</v>
      </c>
      <c r="BG17" s="186">
        <f>INDEX('[9]Monthly_Consumption _Trend'!CN:CN,MATCH($D17,'[9]Monthly_Consumption _Trend'!$C:$C,0))</f>
        <v>108.15000000000009</v>
      </c>
      <c r="BH17" s="186">
        <f>INDEX('[9]Monthly_Consumption _Trend'!CO:CO,MATCH($D17,'[9]Monthly_Consumption _Trend'!$C:$C,0))</f>
        <v>0</v>
      </c>
      <c r="BI17" s="186">
        <f>INDEX('[9]Monthly_Consumption _Trend'!CP:CP,MATCH($D17,'[9]Monthly_Consumption _Trend'!$C:$C,0))</f>
        <v>141.97000000000003</v>
      </c>
    </row>
    <row r="18" spans="1:61" s="221" customFormat="1" x14ac:dyDescent="0.25">
      <c r="A18" s="246" t="str">
        <f>'IMO _2020_Dont Edit'!A18</f>
        <v>AAB</v>
      </c>
      <c r="B18" s="246" t="str">
        <f>'IMO _2020_Dont Edit'!B18</f>
        <v>Intermediate</v>
      </c>
      <c r="C18" s="183" t="str">
        <f>'IMO _2020_Dont Edit'!C18</f>
        <v>H&amp;P</v>
      </c>
      <c r="D18" s="183">
        <f>'IMO _2020_Dont Edit'!D18</f>
        <v>9348297</v>
      </c>
      <c r="E18" s="184" t="str">
        <f>'IMO _2020_Dont Edit'!E18</f>
        <v>Patras</v>
      </c>
      <c r="F18" s="186">
        <f t="shared" si="0"/>
        <v>0</v>
      </c>
      <c r="G18" s="186">
        <f t="shared" si="1"/>
        <v>0</v>
      </c>
      <c r="H18" s="186">
        <f t="shared" si="2"/>
        <v>0</v>
      </c>
      <c r="I18" s="186">
        <f t="shared" si="3"/>
        <v>0</v>
      </c>
      <c r="J18" s="186">
        <f t="shared" si="4"/>
        <v>82.45</v>
      </c>
      <c r="K18" s="186">
        <f t="shared" si="5"/>
        <v>92.999999999999986</v>
      </c>
      <c r="L18" s="186">
        <f t="shared" si="6"/>
        <v>32.800000000000011</v>
      </c>
      <c r="M18" s="186">
        <f t="shared" si="7"/>
        <v>172.14</v>
      </c>
      <c r="N18" s="186">
        <f t="shared" si="8"/>
        <v>54.400000000000034</v>
      </c>
      <c r="O18" s="186">
        <f t="shared" si="9"/>
        <v>0</v>
      </c>
      <c r="P18" s="186"/>
      <c r="Q18" s="186"/>
      <c r="R18" s="276">
        <f t="shared" si="10"/>
        <v>86.957999999999998</v>
      </c>
      <c r="S18" s="276">
        <f>IFERROR(INDEX('IMO _2020_Dont Edit'!AB:AB,MATCH('Monthly_Consumption _Trend'!D18,'IMO _2020_Dont Edit'!D:D,0))*30*INDEX('IMO _2020_Dont Edit'!AF:AF,MATCH('Monthly_Consumption _Trend'!D18,'IMO _2020_Dont Edit'!D:D,0)),"")</f>
        <v>44.93276049818752</v>
      </c>
      <c r="T18" s="276">
        <f t="shared" si="11"/>
        <v>29.955173665458346</v>
      </c>
      <c r="U18" s="186"/>
      <c r="V18" s="186">
        <f>INDEX('[9]Monthly_Consumption _Trend'!BC:BC,MATCH($D18,'[9]Monthly_Consumption _Trend'!$C:$C,0))</f>
        <v>0</v>
      </c>
      <c r="W18" s="186">
        <f>INDEX('[9]Monthly_Consumption _Trend'!BD:BD,MATCH($D18,'[9]Monthly_Consumption _Trend'!$C:$C,0))</f>
        <v>29.23</v>
      </c>
      <c r="X18" s="186">
        <f>INDEX('[9]Monthly_Consumption _Trend'!BE:BE,MATCH($D18,'[9]Monthly_Consumption _Trend'!$C:$C,0))</f>
        <v>0</v>
      </c>
      <c r="Y18" s="186">
        <f>INDEX('[9]Monthly_Consumption _Trend'!BF:BF,MATCH($D18,'[9]Monthly_Consumption _Trend'!$C:$C,0))</f>
        <v>252.15</v>
      </c>
      <c r="Z18" s="186">
        <f>INDEX('[9]Monthly_Consumption _Trend'!BG:BG,MATCH($D18,'[9]Monthly_Consumption _Trend'!$C:$C,0))</f>
        <v>0</v>
      </c>
      <c r="AA18" s="186">
        <f>INDEX('[9]Monthly_Consumption _Trend'!BH:BH,MATCH($D18,'[9]Monthly_Consumption _Trend'!$C:$C,0))</f>
        <v>189.10000000000002</v>
      </c>
      <c r="AB18" s="186">
        <f>INDEX('[9]Monthly_Consumption _Trend'!BI:BI,MATCH($D18,'[9]Monthly_Consumption _Trend'!$C:$C,0))</f>
        <v>0</v>
      </c>
      <c r="AC18" s="186">
        <f>INDEX('[9]Monthly_Consumption _Trend'!BJ:BJ,MATCH($D18,'[9]Monthly_Consumption _Trend'!$C:$C,0))</f>
        <v>66.499999999999972</v>
      </c>
      <c r="AD18" s="186">
        <f>INDEX('[9]Monthly_Consumption _Trend'!BK:BK,MATCH($D18,'[9]Monthly_Consumption _Trend'!$C:$C,0))</f>
        <v>0</v>
      </c>
      <c r="AE18" s="186">
        <f>INDEX('[9]Monthly_Consumption _Trend'!BL:BL,MATCH($D18,'[9]Monthly_Consumption _Trend'!$C:$C,0))</f>
        <v>181.19999999999996</v>
      </c>
      <c r="AF18" s="186">
        <f>INDEX('[9]Monthly_Consumption _Trend'!BM:BM,MATCH($D18,'[9]Monthly_Consumption _Trend'!$C:$C,0))</f>
        <v>0</v>
      </c>
      <c r="AG18" s="186">
        <f>INDEX('[9]Monthly_Consumption _Trend'!BN:BN,MATCH($D18,'[9]Monthly_Consumption _Trend'!$C:$C,0))</f>
        <v>75.300000000000011</v>
      </c>
      <c r="AH18" s="186">
        <f>INDEX('[9]Monthly_Consumption _Trend'!BO:BO,MATCH($D18,'[9]Monthly_Consumption _Trend'!$C:$C,0))</f>
        <v>0</v>
      </c>
      <c r="AI18" s="186">
        <f>INDEX('[9]Monthly_Consumption _Trend'!BP:BP,MATCH($D18,'[9]Monthly_Consumption _Trend'!$C:$C,0))</f>
        <v>141.20000000000005</v>
      </c>
      <c r="AJ18" s="186">
        <f>INDEX('[9]Monthly_Consumption _Trend'!BQ:BQ,MATCH($D18,'[9]Monthly_Consumption _Trend'!$C:$C,0))</f>
        <v>0</v>
      </c>
      <c r="AK18" s="186">
        <f>INDEX('[9]Monthly_Consumption _Trend'!BR:BR,MATCH($D18,'[9]Monthly_Consumption _Trend'!$C:$C,0))</f>
        <v>75.300000000000011</v>
      </c>
      <c r="AL18" s="186">
        <f>INDEX('[9]Monthly_Consumption _Trend'!BS:BS,MATCH($D18,'[9]Monthly_Consumption _Trend'!$C:$C,0))</f>
        <v>82.45</v>
      </c>
      <c r="AM18" s="186">
        <f>INDEX('[9]Monthly_Consumption _Trend'!BT:BT,MATCH($D18,'[9]Monthly_Consumption _Trend'!$C:$C,0))</f>
        <v>242.43999999999994</v>
      </c>
      <c r="AN18" s="186">
        <f>INDEX('[9]Monthly_Consumption _Trend'!BU:BU,MATCH($D18,'[9]Monthly_Consumption _Trend'!$C:$C,0))</f>
        <v>0</v>
      </c>
      <c r="AO18" s="186">
        <f>INDEX('[9]Monthly_Consumption _Trend'!BV:BV,MATCH($D18,'[9]Monthly_Consumption _Trend'!$C:$C,0))</f>
        <v>52.506999999999948</v>
      </c>
      <c r="AP18" s="186">
        <f>INDEX('[9]Monthly_Consumption _Trend'!BW:BW,MATCH($D18,'[9]Monthly_Consumption _Trend'!$C:$C,0))</f>
        <v>92.999999999999986</v>
      </c>
      <c r="AQ18" s="186">
        <f>INDEX('[9]Monthly_Consumption _Trend'!BX:BX,MATCH($D18,'[9]Monthly_Consumption _Trend'!$C:$C,0))</f>
        <v>77.100000000000023</v>
      </c>
      <c r="AR18" s="186">
        <f>INDEX('[9]Monthly_Consumption _Trend'!BY:BY,MATCH($D18,'[9]Monthly_Consumption _Trend'!$C:$C,0))</f>
        <v>0</v>
      </c>
      <c r="AS18" s="186">
        <f>INDEX('[9]Monthly_Consumption _Trend'!BZ:BZ,MATCH($D18,'[9]Monthly_Consumption _Trend'!$C:$C,0))</f>
        <v>60.800000000000068</v>
      </c>
      <c r="AT18" s="186">
        <f>INDEX('[9]Monthly_Consumption _Trend'!CA:CA,MATCH($D18,'[9]Monthly_Consumption _Trend'!$C:$C,0))</f>
        <v>32.800000000000011</v>
      </c>
      <c r="AU18" s="186">
        <f>INDEX('[9]Monthly_Consumption _Trend'!CB:CB,MATCH($D18,'[9]Monthly_Consumption _Trend'!$C:$C,0))</f>
        <v>-3</v>
      </c>
      <c r="AV18" s="186">
        <f>INDEX('[9]Monthly_Consumption _Trend'!CC:CC,MATCH($D18,'[9]Monthly_Consumption _Trend'!$C:$C,0))</f>
        <v>0</v>
      </c>
      <c r="AW18" s="186">
        <f>INDEX('[9]Monthly_Consumption _Trend'!CD:CD,MATCH($D18,'[9]Monthly_Consumption _Trend'!$C:$C,0))</f>
        <v>102.30000000000098</v>
      </c>
      <c r="AX18" s="186">
        <f>INDEX('[9]Monthly_Consumption _Trend'!CE:CE,MATCH($D18,'[9]Monthly_Consumption _Trend'!$C:$C,0))</f>
        <v>172.14</v>
      </c>
      <c r="AY18" s="186">
        <f>INDEX('[9]Monthly_Consumption _Trend'!CF:CF,MATCH($D18,'[9]Monthly_Consumption _Trend'!$C:$C,0))</f>
        <v>-6.5</v>
      </c>
      <c r="AZ18" s="186">
        <f>INDEX('[9]Monthly_Consumption _Trend'!CG:CG,MATCH($D18,'[9]Monthly_Consumption _Trend'!$C:$C,0))</f>
        <v>0</v>
      </c>
      <c r="BA18" s="186">
        <f>INDEX('[9]Monthly_Consumption _Trend'!CH:CH,MATCH($D18,'[9]Monthly_Consumption _Trend'!$C:$C,0))</f>
        <v>67.639999999999986</v>
      </c>
      <c r="BB18" s="186">
        <f>INDEX('[9]Monthly_Consumption _Trend'!CI:CI,MATCH($D18,'[9]Monthly_Consumption _Trend'!$C:$C,0))</f>
        <v>54.400000000000034</v>
      </c>
      <c r="BC18" s="186">
        <f>INDEX('[9]Monthly_Consumption _Trend'!CJ:CJ,MATCH($D18,'[9]Monthly_Consumption _Trend'!$C:$C,0))</f>
        <v>0</v>
      </c>
      <c r="BD18" s="186">
        <f>INDEX('[9]Monthly_Consumption _Trend'!CK:CK,MATCH($D18,'[9]Monthly_Consumption _Trend'!$C:$C,0))</f>
        <v>0</v>
      </c>
      <c r="BE18" s="186">
        <f>INDEX('[9]Monthly_Consumption _Trend'!CL:CL,MATCH($D18,'[9]Monthly_Consumption _Trend'!$C:$C,0))</f>
        <v>368.099999999999</v>
      </c>
      <c r="BF18" s="186">
        <f>INDEX('[9]Monthly_Consumption _Trend'!CM:CM,MATCH($D18,'[9]Monthly_Consumption _Trend'!$C:$C,0))</f>
        <v>0</v>
      </c>
      <c r="BG18" s="186">
        <f>INDEX('[9]Monthly_Consumption _Trend'!CN:CN,MATCH($D18,'[9]Monthly_Consumption _Trend'!$C:$C,0))</f>
        <v>0</v>
      </c>
      <c r="BH18" s="186">
        <f>INDEX('[9]Monthly_Consumption _Trend'!CO:CO,MATCH($D18,'[9]Monthly_Consumption _Trend'!$C:$C,0))</f>
        <v>0</v>
      </c>
      <c r="BI18" s="186">
        <f>INDEX('[9]Monthly_Consumption _Trend'!CP:CP,MATCH($D18,'[9]Monthly_Consumption _Trend'!$C:$C,0))</f>
        <v>159.5</v>
      </c>
    </row>
    <row r="19" spans="1:61" s="221" customFormat="1" x14ac:dyDescent="0.25">
      <c r="A19" s="246" t="str">
        <f>'IMO _2020_Dont Edit'!A19</f>
        <v>AJE</v>
      </c>
      <c r="B19" s="246" t="str">
        <f>'IMO _2020_Dont Edit'!B19</f>
        <v>Intermediate</v>
      </c>
      <c r="C19" s="183" t="str">
        <f>'IMO _2020_Dont Edit'!C19</f>
        <v>SEA</v>
      </c>
      <c r="D19" s="183">
        <f>'IMO _2020_Dont Edit'!D19</f>
        <v>9333814</v>
      </c>
      <c r="E19" s="184" t="str">
        <f>'IMO _2020_Dont Edit'!E19</f>
        <v>Chiberta</v>
      </c>
      <c r="F19" s="186">
        <f t="shared" si="0"/>
        <v>0</v>
      </c>
      <c r="G19" s="186">
        <f t="shared" si="1"/>
        <v>0</v>
      </c>
      <c r="H19" s="186">
        <f t="shared" si="2"/>
        <v>0</v>
      </c>
      <c r="I19" s="186">
        <f t="shared" si="3"/>
        <v>0</v>
      </c>
      <c r="J19" s="186">
        <f t="shared" si="4"/>
        <v>0</v>
      </c>
      <c r="K19" s="186">
        <f t="shared" si="5"/>
        <v>0</v>
      </c>
      <c r="L19" s="186">
        <f t="shared" si="6"/>
        <v>0</v>
      </c>
      <c r="M19" s="186">
        <f t="shared" si="7"/>
        <v>0</v>
      </c>
      <c r="N19" s="186">
        <f t="shared" si="8"/>
        <v>0</v>
      </c>
      <c r="O19" s="186">
        <f t="shared" si="9"/>
        <v>0</v>
      </c>
      <c r="P19" s="186"/>
      <c r="Q19" s="186"/>
      <c r="R19" s="276" t="str">
        <f t="shared" si="10"/>
        <v/>
      </c>
      <c r="S19" s="276">
        <f>IFERROR(INDEX('IMO _2020_Dont Edit'!AB:AB,MATCH('Monthly_Consumption _Trend'!D19,'IMO _2020_Dont Edit'!D:D,0))*30*INDEX('IMO _2020_Dont Edit'!AF:AF,MATCH('Monthly_Consumption _Trend'!D19,'IMO _2020_Dont Edit'!D:D,0)),"")</f>
        <v>0</v>
      </c>
      <c r="T19" s="276">
        <f t="shared" si="11"/>
        <v>0</v>
      </c>
      <c r="U19" s="186"/>
      <c r="V19" s="186">
        <f>INDEX('[9]Monthly_Consumption _Trend'!BC:BC,MATCH($D19,'[9]Monthly_Consumption _Trend'!$C:$C,0))</f>
        <v>0</v>
      </c>
      <c r="W19" s="186">
        <f>INDEX('[9]Monthly_Consumption _Trend'!BD:BD,MATCH($D19,'[9]Monthly_Consumption _Trend'!$C:$C,0))</f>
        <v>394.88</v>
      </c>
      <c r="X19" s="186">
        <f>INDEX('[9]Monthly_Consumption _Trend'!BE:BE,MATCH($D19,'[9]Monthly_Consumption _Trend'!$C:$C,0))</f>
        <v>0</v>
      </c>
      <c r="Y19" s="186">
        <f>INDEX('[9]Monthly_Consumption _Trend'!BF:BF,MATCH($D19,'[9]Monthly_Consumption _Trend'!$C:$C,0))</f>
        <v>19.600000000000001</v>
      </c>
      <c r="Z19" s="186">
        <f>INDEX('[9]Monthly_Consumption _Trend'!BG:BG,MATCH($D19,'[9]Monthly_Consumption _Trend'!$C:$C,0))</f>
        <v>0</v>
      </c>
      <c r="AA19" s="186">
        <f>INDEX('[9]Monthly_Consumption _Trend'!BH:BH,MATCH($D19,'[9]Monthly_Consumption _Trend'!$C:$C,0))</f>
        <v>287.99</v>
      </c>
      <c r="AB19" s="186">
        <f>INDEX('[9]Monthly_Consumption _Trend'!BI:BI,MATCH($D19,'[9]Monthly_Consumption _Trend'!$C:$C,0))</f>
        <v>0.68</v>
      </c>
      <c r="AC19" s="186">
        <f>INDEX('[9]Monthly_Consumption _Trend'!BJ:BJ,MATCH($D19,'[9]Monthly_Consumption _Trend'!$C:$C,0))</f>
        <v>60.219999999999992</v>
      </c>
      <c r="AD19" s="186">
        <f>INDEX('[9]Monthly_Consumption _Trend'!BK:BK,MATCH($D19,'[9]Monthly_Consumption _Trend'!$C:$C,0))</f>
        <v>0</v>
      </c>
      <c r="AE19" s="186">
        <f>INDEX('[9]Monthly_Consumption _Trend'!BL:BL,MATCH($D19,'[9]Monthly_Consumption _Trend'!$C:$C,0))</f>
        <v>83.600000000000023</v>
      </c>
      <c r="AF19" s="186">
        <f>INDEX('[9]Monthly_Consumption _Trend'!BM:BM,MATCH($D19,'[9]Monthly_Consumption _Trend'!$C:$C,0))</f>
        <v>0</v>
      </c>
      <c r="AG19" s="186">
        <f>INDEX('[9]Monthly_Consumption _Trend'!BN:BN,MATCH($D19,'[9]Monthly_Consumption _Trend'!$C:$C,0))</f>
        <v>3.7600000000000051</v>
      </c>
      <c r="AH19" s="186">
        <f>INDEX('[9]Monthly_Consumption _Trend'!BO:BO,MATCH($D19,'[9]Monthly_Consumption _Trend'!$C:$C,0))</f>
        <v>0</v>
      </c>
      <c r="AI19" s="186">
        <f>INDEX('[9]Monthly_Consumption _Trend'!BP:BP,MATCH($D19,'[9]Monthly_Consumption _Trend'!$C:$C,0))</f>
        <v>52.669999999999959</v>
      </c>
      <c r="AJ19" s="186">
        <f>INDEX('[9]Monthly_Consumption _Trend'!BQ:BQ,MATCH($D19,'[9]Monthly_Consumption _Trend'!$C:$C,0))</f>
        <v>0</v>
      </c>
      <c r="AK19" s="186">
        <f>INDEX('[9]Monthly_Consumption _Trend'!BR:BR,MATCH($D19,'[9]Monthly_Consumption _Trend'!$C:$C,0))</f>
        <v>17.47</v>
      </c>
      <c r="AL19" s="186">
        <f>INDEX('[9]Monthly_Consumption _Trend'!BS:BS,MATCH($D19,'[9]Monthly_Consumption _Trend'!$C:$C,0))</f>
        <v>0</v>
      </c>
      <c r="AM19" s="186">
        <f>INDEX('[9]Monthly_Consumption _Trend'!BT:BT,MATCH($D19,'[9]Monthly_Consumption _Trend'!$C:$C,0))</f>
        <v>173.60000000000002</v>
      </c>
      <c r="AN19" s="186">
        <f>INDEX('[9]Monthly_Consumption _Trend'!BU:BU,MATCH($D19,'[9]Monthly_Consumption _Trend'!$C:$C,0))</f>
        <v>0</v>
      </c>
      <c r="AO19" s="186">
        <f>INDEX('[9]Monthly_Consumption _Trend'!BV:BV,MATCH($D19,'[9]Monthly_Consumption _Trend'!$C:$C,0))</f>
        <v>12.210000000000008</v>
      </c>
      <c r="AP19" s="186">
        <f>INDEX('[9]Monthly_Consumption _Trend'!BW:BW,MATCH($D19,'[9]Monthly_Consumption _Trend'!$C:$C,0))</f>
        <v>0</v>
      </c>
      <c r="AQ19" s="186">
        <f>INDEX('[9]Monthly_Consumption _Trend'!BX:BX,MATCH($D19,'[9]Monthly_Consumption _Trend'!$C:$C,0))</f>
        <v>244.08999999999992</v>
      </c>
      <c r="AR19" s="186">
        <f>INDEX('[9]Monthly_Consumption _Trend'!BY:BY,MATCH($D19,'[9]Monthly_Consumption _Trend'!$C:$C,0))</f>
        <v>0</v>
      </c>
      <c r="AS19" s="186">
        <f>INDEX('[9]Monthly_Consumption _Trend'!BZ:BZ,MATCH($D19,'[9]Monthly_Consumption _Trend'!$C:$C,0))</f>
        <v>10.289999999999992</v>
      </c>
      <c r="AT19" s="186">
        <f>INDEX('[9]Monthly_Consumption _Trend'!CA:CA,MATCH($D19,'[9]Monthly_Consumption _Trend'!$C:$C,0))</f>
        <v>0</v>
      </c>
      <c r="AU19" s="186">
        <f>INDEX('[9]Monthly_Consumption _Trend'!CB:CB,MATCH($D19,'[9]Monthly_Consumption _Trend'!$C:$C,0))</f>
        <v>203.11000000000013</v>
      </c>
      <c r="AV19" s="186">
        <f>INDEX('[9]Monthly_Consumption _Trend'!CC:CC,MATCH($D19,'[9]Monthly_Consumption _Trend'!$C:$C,0))</f>
        <v>0</v>
      </c>
      <c r="AW19" s="186">
        <f>INDEX('[9]Monthly_Consumption _Trend'!CD:CD,MATCH($D19,'[9]Monthly_Consumption _Trend'!$C:$C,0))</f>
        <v>36.760000000000005</v>
      </c>
      <c r="AX19" s="186">
        <f>INDEX('[9]Monthly_Consumption _Trend'!CE:CE,MATCH($D19,'[9]Monthly_Consumption _Trend'!$C:$C,0))</f>
        <v>0</v>
      </c>
      <c r="AY19" s="186">
        <f>INDEX('[9]Monthly_Consumption _Trend'!CF:CF,MATCH($D19,'[9]Monthly_Consumption _Trend'!$C:$C,0))</f>
        <v>208.31999999999994</v>
      </c>
      <c r="AZ19" s="186">
        <f>INDEX('[9]Monthly_Consumption _Trend'!CG:CG,MATCH($D19,'[9]Monthly_Consumption _Trend'!$C:$C,0))</f>
        <v>0</v>
      </c>
      <c r="BA19" s="186">
        <f>INDEX('[9]Monthly_Consumption _Trend'!CH:CH,MATCH($D19,'[9]Monthly_Consumption _Trend'!$C:$C,0))</f>
        <v>143.91000000000003</v>
      </c>
      <c r="BB19" s="186">
        <f>INDEX('[9]Monthly_Consumption _Trend'!CI:CI,MATCH($D19,'[9]Monthly_Consumption _Trend'!$C:$C,0))</f>
        <v>0</v>
      </c>
      <c r="BC19" s="186">
        <f>INDEX('[9]Monthly_Consumption _Trend'!CJ:CJ,MATCH($D19,'[9]Monthly_Consumption _Trend'!$C:$C,0))</f>
        <v>48.240000000000009</v>
      </c>
      <c r="BD19" s="186">
        <f>INDEX('[9]Monthly_Consumption _Trend'!CK:CK,MATCH($D19,'[9]Monthly_Consumption _Trend'!$C:$C,0))</f>
        <v>0</v>
      </c>
      <c r="BE19" s="186">
        <f>INDEX('[9]Monthly_Consumption _Trend'!CL:CL,MATCH($D19,'[9]Monthly_Consumption _Trend'!$C:$C,0))</f>
        <v>178.82999999999998</v>
      </c>
      <c r="BF19" s="186">
        <f>INDEX('[9]Monthly_Consumption _Trend'!CM:CM,MATCH($D19,'[9]Monthly_Consumption _Trend'!$C:$C,0))</f>
        <v>0</v>
      </c>
      <c r="BG19" s="186">
        <f>INDEX('[9]Monthly_Consumption _Trend'!CN:CN,MATCH($D19,'[9]Monthly_Consumption _Trend'!$C:$C,0))</f>
        <v>0</v>
      </c>
      <c r="BH19" s="186">
        <f>INDEX('[9]Monthly_Consumption _Trend'!CO:CO,MATCH($D19,'[9]Monthly_Consumption _Trend'!$C:$C,0))</f>
        <v>0</v>
      </c>
      <c r="BI19" s="186">
        <f>INDEX('[9]Monthly_Consumption _Trend'!CP:CP,MATCH($D19,'[9]Monthly_Consumption _Trend'!$C:$C,0))</f>
        <v>2.3999999999999773</v>
      </c>
    </row>
    <row r="20" spans="1:61" s="221" customFormat="1" x14ac:dyDescent="0.25">
      <c r="A20" s="246" t="str">
        <f>'IMO _2020_Dont Edit'!A20</f>
        <v>AJE</v>
      </c>
      <c r="B20" s="246" t="str">
        <f>'IMO _2020_Dont Edit'!B20</f>
        <v>Intermediate</v>
      </c>
      <c r="C20" s="183" t="str">
        <f>'IMO _2020_Dont Edit'!C20</f>
        <v>BES</v>
      </c>
      <c r="D20" s="183">
        <f>'IMO _2020_Dont Edit'!D20</f>
        <v>9395989</v>
      </c>
      <c r="E20" s="184" t="str">
        <f>'IMO _2020_Dont Edit'!E20</f>
        <v>Arsland</v>
      </c>
      <c r="F20" s="186">
        <f t="shared" si="0"/>
        <v>0</v>
      </c>
      <c r="G20" s="186">
        <f t="shared" si="1"/>
        <v>39.07</v>
      </c>
      <c r="H20" s="186">
        <f t="shared" si="2"/>
        <v>46.46</v>
      </c>
      <c r="I20" s="186">
        <f t="shared" si="3"/>
        <v>197.79</v>
      </c>
      <c r="J20" s="186">
        <f t="shared" si="4"/>
        <v>113.19</v>
      </c>
      <c r="K20" s="186">
        <f t="shared" si="5"/>
        <v>105.12</v>
      </c>
      <c r="L20" s="186">
        <f t="shared" si="6"/>
        <v>19.399999999999977</v>
      </c>
      <c r="M20" s="186">
        <f t="shared" si="7"/>
        <v>2.8799999999999955</v>
      </c>
      <c r="N20" s="186">
        <f t="shared" si="8"/>
        <v>0</v>
      </c>
      <c r="O20" s="186">
        <f t="shared" si="9"/>
        <v>0</v>
      </c>
      <c r="P20" s="186"/>
      <c r="Q20" s="186"/>
      <c r="R20" s="276">
        <f t="shared" si="10"/>
        <v>74.844285714285704</v>
      </c>
      <c r="S20" s="276">
        <f>IFERROR(INDEX('IMO _2020_Dont Edit'!AB:AB,MATCH('Monthly_Consumption _Trend'!D20,'IMO _2020_Dont Edit'!D:D,0))*30*INDEX('IMO _2020_Dont Edit'!AF:AF,MATCH('Monthly_Consumption _Trend'!D20,'IMO _2020_Dont Edit'!D:D,0)),"")</f>
        <v>43.202400545671111</v>
      </c>
      <c r="T20" s="276">
        <f t="shared" si="11"/>
        <v>28.801600363780739</v>
      </c>
      <c r="U20" s="186"/>
      <c r="V20" s="186">
        <f>INDEX('[9]Monthly_Consumption _Trend'!BC:BC,MATCH($D20,'[9]Monthly_Consumption _Trend'!$C:$C,0))</f>
        <v>0</v>
      </c>
      <c r="W20" s="186">
        <f>INDEX('[9]Monthly_Consumption _Trend'!BD:BD,MATCH($D20,'[9]Monthly_Consumption _Trend'!$C:$C,0))</f>
        <v>33.1</v>
      </c>
      <c r="X20" s="186">
        <f>INDEX('[9]Monthly_Consumption _Trend'!BE:BE,MATCH($D20,'[9]Monthly_Consumption _Trend'!$C:$C,0))</f>
        <v>0</v>
      </c>
      <c r="Y20" s="186">
        <f>INDEX('[9]Monthly_Consumption _Trend'!BF:BF,MATCH($D20,'[9]Monthly_Consumption _Trend'!$C:$C,0))</f>
        <v>300.74</v>
      </c>
      <c r="Z20" s="186">
        <f>INDEX('[9]Monthly_Consumption _Trend'!BG:BG,MATCH($D20,'[9]Monthly_Consumption _Trend'!$C:$C,0))</f>
        <v>39.07</v>
      </c>
      <c r="AA20" s="186">
        <f>INDEX('[9]Monthly_Consumption _Trend'!BH:BH,MATCH($D20,'[9]Monthly_Consumption _Trend'!$C:$C,0))</f>
        <v>84.94</v>
      </c>
      <c r="AB20" s="186">
        <f>INDEX('[9]Monthly_Consumption _Trend'!BI:BI,MATCH($D20,'[9]Monthly_Consumption _Trend'!$C:$C,0))</f>
        <v>0</v>
      </c>
      <c r="AC20" s="186">
        <f>INDEX('[9]Monthly_Consumption _Trend'!BJ:BJ,MATCH($D20,'[9]Monthly_Consumption _Trend'!$C:$C,0))</f>
        <v>80.430000000000007</v>
      </c>
      <c r="AD20" s="186">
        <f>INDEX('[9]Monthly_Consumption _Trend'!BK:BK,MATCH($D20,'[9]Monthly_Consumption _Trend'!$C:$C,0))</f>
        <v>46.46</v>
      </c>
      <c r="AE20" s="186">
        <f>INDEX('[9]Monthly_Consumption _Trend'!BL:BL,MATCH($D20,'[9]Monthly_Consumption _Trend'!$C:$C,0))</f>
        <v>99.189999999999984</v>
      </c>
      <c r="AF20" s="186">
        <f>INDEX('[9]Monthly_Consumption _Trend'!BM:BM,MATCH($D20,'[9]Monthly_Consumption _Trend'!$C:$C,0))</f>
        <v>0</v>
      </c>
      <c r="AG20" s="186">
        <f>INDEX('[9]Monthly_Consumption _Trend'!BN:BN,MATCH($D20,'[9]Monthly_Consumption _Trend'!$C:$C,0))</f>
        <v>79.839999999999975</v>
      </c>
      <c r="AH20" s="186">
        <f>INDEX('[9]Monthly_Consumption _Trend'!BO:BO,MATCH($D20,'[9]Monthly_Consumption _Trend'!$C:$C,0))</f>
        <v>197.79</v>
      </c>
      <c r="AI20" s="186">
        <f>INDEX('[9]Monthly_Consumption _Trend'!BP:BP,MATCH($D20,'[9]Monthly_Consumption _Trend'!$C:$C,0))</f>
        <v>135.4</v>
      </c>
      <c r="AJ20" s="186">
        <f>INDEX('[9]Monthly_Consumption _Trend'!BQ:BQ,MATCH($D20,'[9]Monthly_Consumption _Trend'!$C:$C,0))</f>
        <v>0</v>
      </c>
      <c r="AK20" s="186">
        <f>INDEX('[9]Monthly_Consumption _Trend'!BR:BR,MATCH($D20,'[9]Monthly_Consumption _Trend'!$C:$C,0))</f>
        <v>62.870000000000005</v>
      </c>
      <c r="AL20" s="186">
        <f>INDEX('[9]Monthly_Consumption _Trend'!BS:BS,MATCH($D20,'[9]Monthly_Consumption _Trend'!$C:$C,0))</f>
        <v>113.19</v>
      </c>
      <c r="AM20" s="186">
        <f>INDEX('[9]Monthly_Consumption _Trend'!BT:BT,MATCH($D20,'[9]Monthly_Consumption _Trend'!$C:$C,0))</f>
        <v>210.20000000000005</v>
      </c>
      <c r="AN20" s="186">
        <f>INDEX('[9]Monthly_Consumption _Trend'!BU:BU,MATCH($D20,'[9]Monthly_Consumption _Trend'!$C:$C,0))</f>
        <v>0</v>
      </c>
      <c r="AO20" s="186">
        <f>INDEX('[9]Monthly_Consumption _Trend'!BV:BV,MATCH($D20,'[9]Monthly_Consumption _Trend'!$C:$C,0))</f>
        <v>101.01999999999998</v>
      </c>
      <c r="AP20" s="186">
        <f>INDEX('[9]Monthly_Consumption _Trend'!BW:BW,MATCH($D20,'[9]Monthly_Consumption _Trend'!$C:$C,0))</f>
        <v>105.12</v>
      </c>
      <c r="AQ20" s="186">
        <f>INDEX('[9]Monthly_Consumption _Trend'!BX:BX,MATCH($D20,'[9]Monthly_Consumption _Trend'!$C:$C,0))</f>
        <v>0</v>
      </c>
      <c r="AR20" s="186">
        <f>INDEX('[9]Monthly_Consumption _Trend'!BY:BY,MATCH($D20,'[9]Monthly_Consumption _Trend'!$C:$C,0))</f>
        <v>0</v>
      </c>
      <c r="AS20" s="186">
        <f>INDEX('[9]Monthly_Consumption _Trend'!BZ:BZ,MATCH($D20,'[9]Monthly_Consumption _Trend'!$C:$C,0))</f>
        <v>201.969999999999</v>
      </c>
      <c r="AT20" s="186">
        <f>INDEX('[9]Monthly_Consumption _Trend'!CA:CA,MATCH($D20,'[9]Monthly_Consumption _Trend'!$C:$C,0))</f>
        <v>19.399999999999977</v>
      </c>
      <c r="AU20" s="186">
        <f>INDEX('[9]Monthly_Consumption _Trend'!CB:CB,MATCH($D20,'[9]Monthly_Consumption _Trend'!$C:$C,0))</f>
        <v>56.629999999999995</v>
      </c>
      <c r="AV20" s="186">
        <f>INDEX('[9]Monthly_Consumption _Trend'!CC:CC,MATCH($D20,'[9]Monthly_Consumption _Trend'!$C:$C,0))</f>
        <v>0</v>
      </c>
      <c r="AW20" s="186">
        <f>INDEX('[9]Monthly_Consumption _Trend'!CD:CD,MATCH($D20,'[9]Monthly_Consumption _Trend'!$C:$C,0))</f>
        <v>94.230000000000018</v>
      </c>
      <c r="AX20" s="186">
        <f>INDEX('[9]Monthly_Consumption _Trend'!CE:CE,MATCH($D20,'[9]Monthly_Consumption _Trend'!$C:$C,0))</f>
        <v>2.8799999999999955</v>
      </c>
      <c r="AY20" s="186">
        <f>INDEX('[9]Monthly_Consumption _Trend'!CF:CF,MATCH($D20,'[9]Monthly_Consumption _Trend'!$C:$C,0))</f>
        <v>144.31999999999994</v>
      </c>
      <c r="AZ20" s="186">
        <f>INDEX('[9]Monthly_Consumption _Trend'!CG:CG,MATCH($D20,'[9]Monthly_Consumption _Trend'!$C:$C,0))</f>
        <v>0</v>
      </c>
      <c r="BA20" s="186">
        <f>INDEX('[9]Monthly_Consumption _Trend'!CH:CH,MATCH($D20,'[9]Monthly_Consumption _Trend'!$C:$C,0))</f>
        <v>101.26000000000101</v>
      </c>
      <c r="BB20" s="186">
        <f>INDEX('[9]Monthly_Consumption _Trend'!CI:CI,MATCH($D20,'[9]Monthly_Consumption _Trend'!$C:$C,0))</f>
        <v>0</v>
      </c>
      <c r="BC20" s="186">
        <f>INDEX('[9]Monthly_Consumption _Trend'!CJ:CJ,MATCH($D20,'[9]Monthly_Consumption _Trend'!$C:$C,0))</f>
        <v>158.59000000000003</v>
      </c>
      <c r="BD20" s="186">
        <f>INDEX('[9]Monthly_Consumption _Trend'!CK:CK,MATCH($D20,'[9]Monthly_Consumption _Trend'!$C:$C,0))</f>
        <v>0</v>
      </c>
      <c r="BE20" s="186">
        <f>INDEX('[9]Monthly_Consumption _Trend'!CL:CL,MATCH($D20,'[9]Monthly_Consumption _Trend'!$C:$C,0))</f>
        <v>102.38</v>
      </c>
      <c r="BF20" s="186">
        <f>INDEX('[9]Monthly_Consumption _Trend'!CM:CM,MATCH($D20,'[9]Monthly_Consumption _Trend'!$C:$C,0))</f>
        <v>0</v>
      </c>
      <c r="BG20" s="186">
        <f>INDEX('[9]Monthly_Consumption _Trend'!CN:CN,MATCH($D20,'[9]Monthly_Consumption _Trend'!$C:$C,0))</f>
        <v>0</v>
      </c>
      <c r="BH20" s="186">
        <f>INDEX('[9]Monthly_Consumption _Trend'!CO:CO,MATCH($D20,'[9]Monthly_Consumption _Trend'!$C:$C,0))</f>
        <v>0</v>
      </c>
      <c r="BI20" s="186">
        <f>INDEX('[9]Monthly_Consumption _Trend'!CP:CP,MATCH($D20,'[9]Monthly_Consumption _Trend'!$C:$C,0))</f>
        <v>291.15000000000009</v>
      </c>
    </row>
    <row r="21" spans="1:61" s="221" customFormat="1" x14ac:dyDescent="0.25">
      <c r="A21" s="246" t="str">
        <f>'IMO _2020_Dont Edit'!A21</f>
        <v>AJE</v>
      </c>
      <c r="B21" s="246" t="str">
        <f>'IMO _2020_Dont Edit'!B21</f>
        <v>Intermediate</v>
      </c>
      <c r="C21" s="183" t="str">
        <f>'IMO _2020_Dont Edit'!C21</f>
        <v>SCH</v>
      </c>
      <c r="D21" s="183">
        <f>'IMO _2020_Dont Edit'!D21</f>
        <v>9439814</v>
      </c>
      <c r="E21" s="184" t="str">
        <f>'IMO _2020_Dont Edit'!E21</f>
        <v>Erin Schulte</v>
      </c>
      <c r="F21" s="186">
        <f t="shared" si="0"/>
        <v>0</v>
      </c>
      <c r="G21" s="186">
        <f t="shared" si="1"/>
        <v>0</v>
      </c>
      <c r="H21" s="186">
        <f t="shared" si="2"/>
        <v>0</v>
      </c>
      <c r="I21" s="186">
        <f t="shared" si="3"/>
        <v>62.13</v>
      </c>
      <c r="J21" s="186">
        <f t="shared" si="4"/>
        <v>49.82</v>
      </c>
      <c r="K21" s="186">
        <f t="shared" si="5"/>
        <v>0</v>
      </c>
      <c r="L21" s="186">
        <f t="shared" si="6"/>
        <v>0</v>
      </c>
      <c r="M21" s="186">
        <f t="shared" si="7"/>
        <v>0</v>
      </c>
      <c r="N21" s="186">
        <f t="shared" si="8"/>
        <v>0</v>
      </c>
      <c r="O21" s="186">
        <f t="shared" si="9"/>
        <v>0</v>
      </c>
      <c r="P21" s="186"/>
      <c r="Q21" s="186"/>
      <c r="R21" s="276">
        <f t="shared" si="10"/>
        <v>55.975000000000001</v>
      </c>
      <c r="S21" s="276">
        <f>IFERROR(INDEX('IMO _2020_Dont Edit'!AB:AB,MATCH('Monthly_Consumption _Trend'!D21,'IMO _2020_Dont Edit'!D:D,0))*30*INDEX('IMO _2020_Dont Edit'!AF:AF,MATCH('Monthly_Consumption _Trend'!D21,'IMO _2020_Dont Edit'!D:D,0)),"")</f>
        <v>15.483312691922709</v>
      </c>
      <c r="T21" s="276">
        <f t="shared" si="11"/>
        <v>10.322208461281805</v>
      </c>
      <c r="U21" s="186"/>
      <c r="V21" s="186">
        <f>INDEX('[9]Monthly_Consumption _Trend'!BC:BC,MATCH($D21,'[9]Monthly_Consumption _Trend'!$C:$C,0))</f>
        <v>0</v>
      </c>
      <c r="W21" s="186">
        <f>INDEX('[9]Monthly_Consumption _Trend'!BD:BD,MATCH($D21,'[9]Monthly_Consumption _Trend'!$C:$C,0))</f>
        <v>64.56</v>
      </c>
      <c r="X21" s="186">
        <f>INDEX('[9]Monthly_Consumption _Trend'!BE:BE,MATCH($D21,'[9]Monthly_Consumption _Trend'!$C:$C,0))</f>
        <v>0</v>
      </c>
      <c r="Y21" s="186">
        <f>INDEX('[9]Monthly_Consumption _Trend'!BF:BF,MATCH($D21,'[9]Monthly_Consumption _Trend'!$C:$C,0))</f>
        <v>98.39</v>
      </c>
      <c r="Z21" s="186">
        <f>INDEX('[9]Monthly_Consumption _Trend'!BG:BG,MATCH($D21,'[9]Monthly_Consumption _Trend'!$C:$C,0))</f>
        <v>0</v>
      </c>
      <c r="AA21" s="186">
        <f>INDEX('[9]Monthly_Consumption _Trend'!BH:BH,MATCH($D21,'[9]Monthly_Consumption _Trend'!$C:$C,0))</f>
        <v>0</v>
      </c>
      <c r="AB21" s="186">
        <f>INDEX('[9]Monthly_Consumption _Trend'!BI:BI,MATCH($D21,'[9]Monthly_Consumption _Trend'!$C:$C,0))</f>
        <v>0</v>
      </c>
      <c r="AC21" s="186">
        <f>INDEX('[9]Monthly_Consumption _Trend'!BJ:BJ,MATCH($D21,'[9]Monthly_Consumption _Trend'!$C:$C,0))</f>
        <v>183.3</v>
      </c>
      <c r="AD21" s="186">
        <f>INDEX('[9]Monthly_Consumption _Trend'!BK:BK,MATCH($D21,'[9]Monthly_Consumption _Trend'!$C:$C,0))</f>
        <v>0</v>
      </c>
      <c r="AE21" s="186">
        <f>INDEX('[9]Monthly_Consumption _Trend'!BL:BL,MATCH($D21,'[9]Monthly_Consumption _Trend'!$C:$C,0))</f>
        <v>114.56</v>
      </c>
      <c r="AF21" s="186">
        <f>INDEX('[9]Monthly_Consumption _Trend'!BM:BM,MATCH($D21,'[9]Monthly_Consumption _Trend'!$C:$C,0))</f>
        <v>0</v>
      </c>
      <c r="AG21" s="186">
        <f>INDEX('[9]Monthly_Consumption _Trend'!BN:BN,MATCH($D21,'[9]Monthly_Consumption _Trend'!$C:$C,0))</f>
        <v>67.339999999999975</v>
      </c>
      <c r="AH21" s="186">
        <f>INDEX('[9]Monthly_Consumption _Trend'!BO:BO,MATCH($D21,'[9]Monthly_Consumption _Trend'!$C:$C,0))</f>
        <v>62.13</v>
      </c>
      <c r="AI21" s="186">
        <f>INDEX('[9]Monthly_Consumption _Trend'!BP:BP,MATCH($D21,'[9]Monthly_Consumption _Trend'!$C:$C,0))</f>
        <v>70.289999999999992</v>
      </c>
      <c r="AJ21" s="186">
        <f>INDEX('[9]Monthly_Consumption _Trend'!BQ:BQ,MATCH($D21,'[9]Monthly_Consumption _Trend'!$C:$C,0))</f>
        <v>0</v>
      </c>
      <c r="AK21" s="186">
        <f>INDEX('[9]Monthly_Consumption _Trend'!BR:BR,MATCH($D21,'[9]Monthly_Consumption _Trend'!$C:$C,0))</f>
        <v>84.29000000000002</v>
      </c>
      <c r="AL21" s="186">
        <f>INDEX('[9]Monthly_Consumption _Trend'!BS:BS,MATCH($D21,'[9]Monthly_Consumption _Trend'!$C:$C,0))</f>
        <v>49.82</v>
      </c>
      <c r="AM21" s="186">
        <f>INDEX('[9]Monthly_Consumption _Trend'!BT:BT,MATCH($D21,'[9]Monthly_Consumption _Trend'!$C:$C,0))</f>
        <v>131.27000000000001</v>
      </c>
      <c r="AN21" s="186">
        <f>INDEX('[9]Monthly_Consumption _Trend'!BU:BU,MATCH($D21,'[9]Monthly_Consumption _Trend'!$C:$C,0))</f>
        <v>0</v>
      </c>
      <c r="AO21" s="186">
        <f>INDEX('[9]Monthly_Consumption _Trend'!BV:BV,MATCH($D21,'[9]Monthly_Consumption _Trend'!$C:$C,0))</f>
        <v>50.94</v>
      </c>
      <c r="AP21" s="186">
        <f>INDEX('[9]Monthly_Consumption _Trend'!BW:BW,MATCH($D21,'[9]Monthly_Consumption _Trend'!$C:$C,0))</f>
        <v>0</v>
      </c>
      <c r="AQ21" s="186">
        <f>INDEX('[9]Monthly_Consumption _Trend'!BX:BX,MATCH($D21,'[9]Monthly_Consumption _Trend'!$C:$C,0))</f>
        <v>75.71999999999997</v>
      </c>
      <c r="AR21" s="186">
        <f>INDEX('[9]Monthly_Consumption _Trend'!BY:BY,MATCH($D21,'[9]Monthly_Consumption _Trend'!$C:$C,0))</f>
        <v>0</v>
      </c>
      <c r="AS21" s="186">
        <f>INDEX('[9]Monthly_Consumption _Trend'!BZ:BZ,MATCH($D21,'[9]Monthly_Consumption _Trend'!$C:$C,0))</f>
        <v>47.159999999999968</v>
      </c>
      <c r="AT21" s="186">
        <f>INDEX('[9]Monthly_Consumption _Trend'!CA:CA,MATCH($D21,'[9]Monthly_Consumption _Trend'!$C:$C,0))</f>
        <v>0</v>
      </c>
      <c r="AU21" s="186">
        <f>INDEX('[9]Monthly_Consumption _Trend'!CB:CB,MATCH($D21,'[9]Monthly_Consumption _Trend'!$C:$C,0))</f>
        <v>134.59000000000003</v>
      </c>
      <c r="AV21" s="186">
        <f>INDEX('[9]Monthly_Consumption _Trend'!CC:CC,MATCH($D21,'[9]Monthly_Consumption _Trend'!$C:$C,0))</f>
        <v>0</v>
      </c>
      <c r="AW21" s="186">
        <f>INDEX('[9]Monthly_Consumption _Trend'!CD:CD,MATCH($D21,'[9]Monthly_Consumption _Trend'!$C:$C,0))</f>
        <v>47.980000000000018</v>
      </c>
      <c r="AX21" s="186">
        <f>INDEX('[9]Monthly_Consumption _Trend'!CE:CE,MATCH($D21,'[9]Monthly_Consumption _Trend'!$C:$C,0))</f>
        <v>0</v>
      </c>
      <c r="AY21" s="186">
        <f>INDEX('[9]Monthly_Consumption _Trend'!CF:CF,MATCH($D21,'[9]Monthly_Consumption _Trend'!$C:$C,0))</f>
        <v>194.61</v>
      </c>
      <c r="AZ21" s="186">
        <f>INDEX('[9]Monthly_Consumption _Trend'!CG:CG,MATCH($D21,'[9]Monthly_Consumption _Trend'!$C:$C,0))</f>
        <v>0</v>
      </c>
      <c r="BA21" s="186">
        <f>INDEX('[9]Monthly_Consumption _Trend'!CH:CH,MATCH($D21,'[9]Monthly_Consumption _Trend'!$C:$C,0))</f>
        <v>2.2799999999999727</v>
      </c>
      <c r="BB21" s="186">
        <f>INDEX('[9]Monthly_Consumption _Trend'!CI:CI,MATCH($D21,'[9]Monthly_Consumption _Trend'!$C:$C,0))</f>
        <v>0</v>
      </c>
      <c r="BC21" s="186">
        <f>INDEX('[9]Monthly_Consumption _Trend'!CJ:CJ,MATCH($D21,'[9]Monthly_Consumption _Trend'!$C:$C,0))</f>
        <v>58.909999999999968</v>
      </c>
      <c r="BD21" s="186">
        <f>INDEX('[9]Monthly_Consumption _Trend'!CK:CK,MATCH($D21,'[9]Monthly_Consumption _Trend'!$C:$C,0))</f>
        <v>0</v>
      </c>
      <c r="BE21" s="186">
        <f>INDEX('[9]Monthly_Consumption _Trend'!CL:CL,MATCH($D21,'[9]Monthly_Consumption _Trend'!$C:$C,0))</f>
        <v>50.040000000000077</v>
      </c>
      <c r="BF21" s="186">
        <f>INDEX('[9]Monthly_Consumption _Trend'!CM:CM,MATCH($D21,'[9]Monthly_Consumption _Trend'!$C:$C,0))</f>
        <v>0</v>
      </c>
      <c r="BG21" s="186">
        <f>INDEX('[9]Monthly_Consumption _Trend'!CN:CN,MATCH($D21,'[9]Monthly_Consumption _Trend'!$C:$C,0))</f>
        <v>0</v>
      </c>
      <c r="BH21" s="186">
        <f>INDEX('[9]Monthly_Consumption _Trend'!CO:CO,MATCH($D21,'[9]Monthly_Consumption _Trend'!$C:$C,0))</f>
        <v>0</v>
      </c>
      <c r="BI21" s="186">
        <f>INDEX('[9]Monthly_Consumption _Trend'!CP:CP,MATCH($D21,'[9]Monthly_Consumption _Trend'!$C:$C,0))</f>
        <v>0</v>
      </c>
    </row>
    <row r="22" spans="1:61" s="221" customFormat="1" x14ac:dyDescent="0.25">
      <c r="A22" s="246" t="str">
        <f>'IMO _2020_Dont Edit'!A22</f>
        <v>AJE</v>
      </c>
      <c r="B22" s="246" t="str">
        <f>'IMO _2020_Dont Edit'!B22</f>
        <v>Intermediate</v>
      </c>
      <c r="C22" s="183" t="str">
        <f>'IMO _2020_Dont Edit'!C22</f>
        <v>SCH</v>
      </c>
      <c r="D22" s="183">
        <f>'IMO _2020_Dont Edit'!D22</f>
        <v>9439826</v>
      </c>
      <c r="E22" s="184" t="str">
        <f>'IMO _2020_Dont Edit'!E22</f>
        <v>Eva Schulte</v>
      </c>
      <c r="F22" s="186">
        <f t="shared" si="0"/>
        <v>216.88</v>
      </c>
      <c r="G22" s="186">
        <f t="shared" si="1"/>
        <v>92.93</v>
      </c>
      <c r="H22" s="186">
        <f t="shared" si="2"/>
        <v>0</v>
      </c>
      <c r="I22" s="186">
        <f t="shared" si="3"/>
        <v>10.439999999999998</v>
      </c>
      <c r="J22" s="186">
        <f t="shared" si="4"/>
        <v>0</v>
      </c>
      <c r="K22" s="186">
        <f t="shared" si="5"/>
        <v>0</v>
      </c>
      <c r="L22" s="186">
        <f t="shared" si="6"/>
        <v>0</v>
      </c>
      <c r="M22" s="186">
        <f t="shared" si="7"/>
        <v>0</v>
      </c>
      <c r="N22" s="186">
        <f t="shared" si="8"/>
        <v>0</v>
      </c>
      <c r="O22" s="186">
        <f t="shared" si="9"/>
        <v>0</v>
      </c>
      <c r="P22" s="186"/>
      <c r="Q22" s="186"/>
      <c r="R22" s="276">
        <f t="shared" si="10"/>
        <v>106.75</v>
      </c>
      <c r="S22" s="276">
        <f>IFERROR(INDEX('IMO _2020_Dont Edit'!AB:AB,MATCH('Monthly_Consumption _Trend'!D22,'IMO _2020_Dont Edit'!D:D,0))*30*INDEX('IMO _2020_Dont Edit'!AF:AF,MATCH('Monthly_Consumption _Trend'!D22,'IMO _2020_Dont Edit'!D:D,0)),"")</f>
        <v>31.610441368232891</v>
      </c>
      <c r="T22" s="276">
        <f t="shared" si="11"/>
        <v>21.073627578821927</v>
      </c>
      <c r="U22" s="186"/>
      <c r="V22" s="186">
        <f>INDEX('[9]Monthly_Consumption _Trend'!BC:BC,MATCH($D22,'[9]Monthly_Consumption _Trend'!$C:$C,0))</f>
        <v>216.88</v>
      </c>
      <c r="W22" s="186">
        <f>INDEX('[9]Monthly_Consumption _Trend'!BD:BD,MATCH($D22,'[9]Monthly_Consumption _Trend'!$C:$C,0))</f>
        <v>0</v>
      </c>
      <c r="X22" s="186">
        <f>INDEX('[9]Monthly_Consumption _Trend'!BE:BE,MATCH($D22,'[9]Monthly_Consumption _Trend'!$C:$C,0))</f>
        <v>0</v>
      </c>
      <c r="Y22" s="186">
        <f>INDEX('[9]Monthly_Consumption _Trend'!BF:BF,MATCH($D22,'[9]Monthly_Consumption _Trend'!$C:$C,0))</f>
        <v>24.54</v>
      </c>
      <c r="Z22" s="186">
        <f>INDEX('[9]Monthly_Consumption _Trend'!BG:BG,MATCH($D22,'[9]Monthly_Consumption _Trend'!$C:$C,0))</f>
        <v>92.93</v>
      </c>
      <c r="AA22" s="186">
        <f>INDEX('[9]Monthly_Consumption _Trend'!BH:BH,MATCH($D22,'[9]Monthly_Consumption _Trend'!$C:$C,0))</f>
        <v>108.06</v>
      </c>
      <c r="AB22" s="186">
        <f>INDEX('[9]Monthly_Consumption _Trend'!BI:BI,MATCH($D22,'[9]Monthly_Consumption _Trend'!$C:$C,0))</f>
        <v>0</v>
      </c>
      <c r="AC22" s="186">
        <f>INDEX('[9]Monthly_Consumption _Trend'!BJ:BJ,MATCH($D22,'[9]Monthly_Consumption _Trend'!$C:$C,0))</f>
        <v>5.8500000000000014</v>
      </c>
      <c r="AD22" s="186">
        <f>INDEX('[9]Monthly_Consumption _Trend'!BK:BK,MATCH($D22,'[9]Monthly_Consumption _Trend'!$C:$C,0))</f>
        <v>0</v>
      </c>
      <c r="AE22" s="186">
        <f>INDEX('[9]Monthly_Consumption _Trend'!BL:BL,MATCH($D22,'[9]Monthly_Consumption _Trend'!$C:$C,0))</f>
        <v>296.88</v>
      </c>
      <c r="AF22" s="186">
        <f>INDEX('[9]Monthly_Consumption _Trend'!BM:BM,MATCH($D22,'[9]Monthly_Consumption _Trend'!$C:$C,0))</f>
        <v>2.14</v>
      </c>
      <c r="AG22" s="186">
        <f>INDEX('[9]Monthly_Consumption _Trend'!BN:BN,MATCH($D22,'[9]Monthly_Consumption _Trend'!$C:$C,0))</f>
        <v>12.549999999999997</v>
      </c>
      <c r="AH22" s="186">
        <f>INDEX('[9]Monthly_Consumption _Trend'!BO:BO,MATCH($D22,'[9]Monthly_Consumption _Trend'!$C:$C,0))</f>
        <v>10.439999999999998</v>
      </c>
      <c r="AI22" s="186">
        <f>INDEX('[9]Monthly_Consumption _Trend'!BP:BP,MATCH($D22,'[9]Monthly_Consumption _Trend'!$C:$C,0))</f>
        <v>225.03000000000003</v>
      </c>
      <c r="AJ22" s="186">
        <f>INDEX('[9]Monthly_Consumption _Trend'!BQ:BQ,MATCH($D22,'[9]Monthly_Consumption _Trend'!$C:$C,0))</f>
        <v>0</v>
      </c>
      <c r="AK22" s="186">
        <f>INDEX('[9]Monthly_Consumption _Trend'!BR:BR,MATCH($D22,'[9]Monthly_Consumption _Trend'!$C:$C,0))</f>
        <v>10.340000000000003</v>
      </c>
      <c r="AL22" s="186">
        <f>INDEX('[9]Monthly_Consumption _Trend'!BS:BS,MATCH($D22,'[9]Monthly_Consumption _Trend'!$C:$C,0))</f>
        <v>0</v>
      </c>
      <c r="AM22" s="186">
        <f>INDEX('[9]Monthly_Consumption _Trend'!BT:BT,MATCH($D22,'[9]Monthly_Consumption _Trend'!$C:$C,0))</f>
        <v>130.40999999999997</v>
      </c>
      <c r="AN22" s="186">
        <f>INDEX('[9]Monthly_Consumption _Trend'!BU:BU,MATCH($D22,'[9]Monthly_Consumption _Trend'!$C:$C,0))</f>
        <v>0</v>
      </c>
      <c r="AO22" s="186">
        <f>INDEX('[9]Monthly_Consumption _Trend'!BV:BV,MATCH($D22,'[9]Monthly_Consumption _Trend'!$C:$C,0))</f>
        <v>3.8699999999999974</v>
      </c>
      <c r="AP22" s="186">
        <f>INDEX('[9]Monthly_Consumption _Trend'!BW:BW,MATCH($D22,'[9]Monthly_Consumption _Trend'!$C:$C,0))</f>
        <v>0</v>
      </c>
      <c r="AQ22" s="186">
        <f>INDEX('[9]Monthly_Consumption _Trend'!BX:BX,MATCH($D22,'[9]Monthly_Consumption _Trend'!$C:$C,0))</f>
        <v>212.70000000000005</v>
      </c>
      <c r="AR22" s="186">
        <f>INDEX('[9]Monthly_Consumption _Trend'!BY:BY,MATCH($D22,'[9]Monthly_Consumption _Trend'!$C:$C,0))</f>
        <v>0</v>
      </c>
      <c r="AS22" s="186">
        <f>INDEX('[9]Monthly_Consumption _Trend'!BZ:BZ,MATCH($D22,'[9]Monthly_Consumption _Trend'!$C:$C,0))</f>
        <v>9.7899999999999991</v>
      </c>
      <c r="AT22" s="186">
        <f>INDEX('[9]Monthly_Consumption _Trend'!CA:CA,MATCH($D22,'[9]Monthly_Consumption _Trend'!$C:$C,0))</f>
        <v>0</v>
      </c>
      <c r="AU22" s="186">
        <f>INDEX('[9]Monthly_Consumption _Trend'!CB:CB,MATCH($D22,'[9]Monthly_Consumption _Trend'!$C:$C,0))</f>
        <v>183.71999999999991</v>
      </c>
      <c r="AV22" s="186">
        <f>INDEX('[9]Monthly_Consumption _Trend'!CC:CC,MATCH($D22,'[9]Monthly_Consumption _Trend'!$C:$C,0))</f>
        <v>0</v>
      </c>
      <c r="AW22" s="186">
        <f>INDEX('[9]Monthly_Consumption _Trend'!CD:CD,MATCH($D22,'[9]Monthly_Consumption _Trend'!$C:$C,0))</f>
        <v>6.1300000000001091</v>
      </c>
      <c r="AX22" s="186">
        <f>INDEX('[9]Monthly_Consumption _Trend'!CE:CE,MATCH($D22,'[9]Monthly_Consumption _Trend'!$C:$C,0))</f>
        <v>0</v>
      </c>
      <c r="AY22" s="186">
        <f>INDEX('[9]Monthly_Consumption _Trend'!CF:CF,MATCH($D22,'[9]Monthly_Consumption _Trend'!$C:$C,0))</f>
        <v>181.06999999999994</v>
      </c>
      <c r="AZ22" s="186">
        <f>INDEX('[9]Monthly_Consumption _Trend'!CG:CG,MATCH($D22,'[9]Monthly_Consumption _Trend'!$C:$C,0))</f>
        <v>0</v>
      </c>
      <c r="BA22" s="186">
        <f>INDEX('[9]Monthly_Consumption _Trend'!CH:CH,MATCH($D22,'[9]Monthly_Consumption _Trend'!$C:$C,0))</f>
        <v>8.7700000000000955</v>
      </c>
      <c r="BB22" s="186">
        <f>INDEX('[9]Monthly_Consumption _Trend'!CI:CI,MATCH($D22,'[9]Monthly_Consumption _Trend'!$C:$C,0))</f>
        <v>0</v>
      </c>
      <c r="BC22" s="186">
        <f>INDEX('[9]Monthly_Consumption _Trend'!CJ:CJ,MATCH($D22,'[9]Monthly_Consumption _Trend'!$C:$C,0))</f>
        <v>71.740000000000009</v>
      </c>
      <c r="BD22" s="186">
        <f>INDEX('[9]Monthly_Consumption _Trend'!CK:CK,MATCH($D22,'[9]Monthly_Consumption _Trend'!$C:$C,0))</f>
        <v>0</v>
      </c>
      <c r="BE22" s="186">
        <f>INDEX('[9]Monthly_Consumption _Trend'!CL:CL,MATCH($D22,'[9]Monthly_Consumption _Trend'!$C:$C,0))</f>
        <v>151.16999999999979</v>
      </c>
      <c r="BF22" s="186">
        <f>INDEX('[9]Monthly_Consumption _Trend'!CM:CM,MATCH($D22,'[9]Monthly_Consumption _Trend'!$C:$C,0))</f>
        <v>0</v>
      </c>
      <c r="BG22" s="186">
        <f>INDEX('[9]Monthly_Consumption _Trend'!CN:CN,MATCH($D22,'[9]Monthly_Consumption _Trend'!$C:$C,0))</f>
        <v>0</v>
      </c>
      <c r="BH22" s="186">
        <f>INDEX('[9]Monthly_Consumption _Trend'!CO:CO,MATCH($D22,'[9]Monthly_Consumption _Trend'!$C:$C,0))</f>
        <v>0</v>
      </c>
      <c r="BI22" s="186">
        <f>INDEX('[9]Monthly_Consumption _Trend'!CP:CP,MATCH($D22,'[9]Monthly_Consumption _Trend'!$C:$C,0))</f>
        <v>267.79000000000002</v>
      </c>
    </row>
    <row r="23" spans="1:61" s="221" customFormat="1" x14ac:dyDescent="0.25">
      <c r="A23" s="246" t="str">
        <f>'IMO _2020_Dont Edit'!A23</f>
        <v>AJE</v>
      </c>
      <c r="B23" s="246" t="str">
        <f>'IMO _2020_Dont Edit'!B23</f>
        <v>Intermediate</v>
      </c>
      <c r="C23" s="183" t="str">
        <f>'IMO _2020_Dont Edit'!C23</f>
        <v>SCH</v>
      </c>
      <c r="D23" s="183">
        <f>'IMO _2020_Dont Edit'!D23</f>
        <v>9439840</v>
      </c>
      <c r="E23" s="184" t="str">
        <f>'IMO _2020_Dont Edit'!E23</f>
        <v>Elisabeth Schulte</v>
      </c>
      <c r="F23" s="186">
        <f t="shared" si="0"/>
        <v>0</v>
      </c>
      <c r="G23" s="186">
        <f t="shared" si="1"/>
        <v>0</v>
      </c>
      <c r="H23" s="186">
        <f t="shared" si="2"/>
        <v>97.81</v>
      </c>
      <c r="I23" s="186">
        <f t="shared" si="3"/>
        <v>170.02999999999997</v>
      </c>
      <c r="J23" s="186">
        <f t="shared" si="4"/>
        <v>224.98000000000002</v>
      </c>
      <c r="K23" s="186">
        <f t="shared" si="5"/>
        <v>43.56</v>
      </c>
      <c r="L23" s="186">
        <f t="shared" si="6"/>
        <v>53.32000000000005</v>
      </c>
      <c r="M23" s="186">
        <f t="shared" si="7"/>
        <v>0</v>
      </c>
      <c r="N23" s="186">
        <f t="shared" si="8"/>
        <v>23.719999999999914</v>
      </c>
      <c r="O23" s="186">
        <f t="shared" si="9"/>
        <v>0</v>
      </c>
      <c r="P23" s="186"/>
      <c r="Q23" s="186"/>
      <c r="R23" s="276">
        <f t="shared" si="10"/>
        <v>102.23666666666666</v>
      </c>
      <c r="S23" s="276">
        <f>IFERROR(INDEX('IMO _2020_Dont Edit'!AB:AB,MATCH('Monthly_Consumption _Trend'!D23,'IMO _2020_Dont Edit'!D:D,0))*30*INDEX('IMO _2020_Dont Edit'!AF:AF,MATCH('Monthly_Consumption _Trend'!D23,'IMO _2020_Dont Edit'!D:D,0)),"")</f>
        <v>72.421761462646515</v>
      </c>
      <c r="T23" s="276">
        <f t="shared" si="11"/>
        <v>48.281174308431012</v>
      </c>
      <c r="U23" s="186"/>
      <c r="V23" s="186">
        <f>INDEX('[9]Monthly_Consumption _Trend'!BC:BC,MATCH($D23,'[9]Monthly_Consumption _Trend'!$C:$C,0))</f>
        <v>0</v>
      </c>
      <c r="W23" s="186">
        <f>INDEX('[9]Monthly_Consumption _Trend'!BD:BD,MATCH($D23,'[9]Monthly_Consumption _Trend'!$C:$C,0))</f>
        <v>0</v>
      </c>
      <c r="X23" s="186">
        <f>INDEX('[9]Monthly_Consumption _Trend'!BE:BE,MATCH($D23,'[9]Monthly_Consumption _Trend'!$C:$C,0))</f>
        <v>0</v>
      </c>
      <c r="Y23" s="186">
        <f>INDEX('[9]Monthly_Consumption _Trend'!BF:BF,MATCH($D23,'[9]Monthly_Consumption _Trend'!$C:$C,0))</f>
        <v>0</v>
      </c>
      <c r="Z23" s="186">
        <f>INDEX('[9]Monthly_Consumption _Trend'!BG:BG,MATCH($D23,'[9]Monthly_Consumption _Trend'!$C:$C,0))</f>
        <v>0</v>
      </c>
      <c r="AA23" s="186">
        <f>INDEX('[9]Monthly_Consumption _Trend'!BH:BH,MATCH($D23,'[9]Monthly_Consumption _Trend'!$C:$C,0))</f>
        <v>0</v>
      </c>
      <c r="AB23" s="186">
        <f>INDEX('[9]Monthly_Consumption _Trend'!BI:BI,MATCH($D23,'[9]Monthly_Consumption _Trend'!$C:$C,0))</f>
        <v>0</v>
      </c>
      <c r="AC23" s="186">
        <f>INDEX('[9]Monthly_Consumption _Trend'!BJ:BJ,MATCH($D23,'[9]Monthly_Consumption _Trend'!$C:$C,0))</f>
        <v>0</v>
      </c>
      <c r="AD23" s="186">
        <f>INDEX('[9]Monthly_Consumption _Trend'!BK:BK,MATCH($D23,'[9]Monthly_Consumption _Trend'!$C:$C,0))</f>
        <v>97.81</v>
      </c>
      <c r="AE23" s="186">
        <f>INDEX('[9]Monthly_Consumption _Trend'!BL:BL,MATCH($D23,'[9]Monthly_Consumption _Trend'!$C:$C,0))</f>
        <v>0</v>
      </c>
      <c r="AF23" s="186">
        <f>INDEX('[9]Monthly_Consumption _Trend'!BM:BM,MATCH($D23,'[9]Monthly_Consumption _Trend'!$C:$C,0))</f>
        <v>0</v>
      </c>
      <c r="AG23" s="186">
        <f>INDEX('[9]Monthly_Consumption _Trend'!BN:BN,MATCH($D23,'[9]Monthly_Consumption _Trend'!$C:$C,0))</f>
        <v>137.97999999999999</v>
      </c>
      <c r="AH23" s="186">
        <f>INDEX('[9]Monthly_Consumption _Trend'!BO:BO,MATCH($D23,'[9]Monthly_Consumption _Trend'!$C:$C,0))</f>
        <v>170.02999999999997</v>
      </c>
      <c r="AI23" s="186">
        <f>INDEX('[9]Monthly_Consumption _Trend'!BP:BP,MATCH($D23,'[9]Monthly_Consumption _Trend'!$C:$C,0))</f>
        <v>108.49</v>
      </c>
      <c r="AJ23" s="186">
        <f>INDEX('[9]Monthly_Consumption _Trend'!BQ:BQ,MATCH($D23,'[9]Monthly_Consumption _Trend'!$C:$C,0))</f>
        <v>0</v>
      </c>
      <c r="AK23" s="186">
        <f>INDEX('[9]Monthly_Consumption _Trend'!BR:BR,MATCH($D23,'[9]Monthly_Consumption _Trend'!$C:$C,0))</f>
        <v>170.02</v>
      </c>
      <c r="AL23" s="186">
        <f>INDEX('[9]Monthly_Consumption _Trend'!BS:BS,MATCH($D23,'[9]Monthly_Consumption _Trend'!$C:$C,0))</f>
        <v>224.98000000000002</v>
      </c>
      <c r="AM23" s="186">
        <f>INDEX('[9]Monthly_Consumption _Trend'!BT:BT,MATCH($D23,'[9]Monthly_Consumption _Trend'!$C:$C,0))</f>
        <v>4.4200000000000017</v>
      </c>
      <c r="AN23" s="186">
        <f>INDEX('[9]Monthly_Consumption _Trend'!BU:BU,MATCH($D23,'[9]Monthly_Consumption _Trend'!$C:$C,0))</f>
        <v>0</v>
      </c>
      <c r="AO23" s="186">
        <f>INDEX('[9]Monthly_Consumption _Trend'!BV:BV,MATCH($D23,'[9]Monthly_Consumption _Trend'!$C:$C,0))</f>
        <v>104.36000000000001</v>
      </c>
      <c r="AP23" s="186">
        <f>INDEX('[9]Monthly_Consumption _Trend'!BW:BW,MATCH($D23,'[9]Monthly_Consumption _Trend'!$C:$C,0))</f>
        <v>43.56</v>
      </c>
      <c r="AQ23" s="186">
        <f>INDEX('[9]Monthly_Consumption _Trend'!BX:BX,MATCH($D23,'[9]Monthly_Consumption _Trend'!$C:$C,0))</f>
        <v>104.643</v>
      </c>
      <c r="AR23" s="186">
        <f>INDEX('[9]Monthly_Consumption _Trend'!BY:BY,MATCH($D23,'[9]Monthly_Consumption _Trend'!$C:$C,0))</f>
        <v>0</v>
      </c>
      <c r="AS23" s="186">
        <f>INDEX('[9]Monthly_Consumption _Trend'!BZ:BZ,MATCH($D23,'[9]Monthly_Consumption _Trend'!$C:$C,0))</f>
        <v>26.620000000000005</v>
      </c>
      <c r="AT23" s="186">
        <f>INDEX('[9]Monthly_Consumption _Trend'!CA:CA,MATCH($D23,'[9]Monthly_Consumption _Trend'!$C:$C,0))</f>
        <v>53.32000000000005</v>
      </c>
      <c r="AU23" s="186">
        <f>INDEX('[9]Monthly_Consumption _Trend'!CB:CB,MATCH($D23,'[9]Monthly_Consumption _Trend'!$C:$C,0))</f>
        <v>45.093999999999994</v>
      </c>
      <c r="AV23" s="186">
        <f>INDEX('[9]Monthly_Consumption _Trend'!CC:CC,MATCH($D23,'[9]Monthly_Consumption _Trend'!$C:$C,0))</f>
        <v>0</v>
      </c>
      <c r="AW23" s="186">
        <f>INDEX('[9]Monthly_Consumption _Trend'!CD:CD,MATCH($D23,'[9]Monthly_Consumption _Trend'!$C:$C,0))</f>
        <v>94.590000000000032</v>
      </c>
      <c r="AX23" s="186">
        <f>INDEX('[9]Monthly_Consumption _Trend'!CE:CE,MATCH($D23,'[9]Monthly_Consumption _Trend'!$C:$C,0))</f>
        <v>0</v>
      </c>
      <c r="AY23" s="186">
        <f>INDEX('[9]Monthly_Consumption _Trend'!CF:CF,MATCH($D23,'[9]Monthly_Consumption _Trend'!$C:$C,0))</f>
        <v>166.64</v>
      </c>
      <c r="AZ23" s="186">
        <f>INDEX('[9]Monthly_Consumption _Trend'!CG:CG,MATCH($D23,'[9]Monthly_Consumption _Trend'!$C:$C,0))</f>
        <v>0</v>
      </c>
      <c r="BA23" s="186">
        <f>INDEX('[9]Monthly_Consumption _Trend'!CH:CH,MATCH($D23,'[9]Monthly_Consumption _Trend'!$C:$C,0))</f>
        <v>9.8199999999999363</v>
      </c>
      <c r="BB23" s="186">
        <f>INDEX('[9]Monthly_Consumption _Trend'!CI:CI,MATCH($D23,'[9]Monthly_Consumption _Trend'!$C:$C,0))</f>
        <v>23.719999999999914</v>
      </c>
      <c r="BC23" s="186">
        <f>INDEX('[9]Monthly_Consumption _Trend'!CJ:CJ,MATCH($D23,'[9]Monthly_Consumption _Trend'!$C:$C,0))</f>
        <v>121.57999999999998</v>
      </c>
      <c r="BD23" s="186">
        <f>INDEX('[9]Monthly_Consumption _Trend'!CK:CK,MATCH($D23,'[9]Monthly_Consumption _Trend'!$C:$C,0))</f>
        <v>0</v>
      </c>
      <c r="BE23" s="186">
        <f>INDEX('[9]Monthly_Consumption _Trend'!CL:CL,MATCH($D23,'[9]Monthly_Consumption _Trend'!$C:$C,0))</f>
        <v>100.5</v>
      </c>
      <c r="BF23" s="186">
        <f>INDEX('[9]Monthly_Consumption _Trend'!CM:CM,MATCH($D23,'[9]Monthly_Consumption _Trend'!$C:$C,0))</f>
        <v>0</v>
      </c>
      <c r="BG23" s="186">
        <f>INDEX('[9]Monthly_Consumption _Trend'!CN:CN,MATCH($D23,'[9]Monthly_Consumption _Trend'!$C:$C,0))</f>
        <v>3.1399999999999864</v>
      </c>
      <c r="BH23" s="186">
        <f>INDEX('[9]Monthly_Consumption _Trend'!CO:CO,MATCH($D23,'[9]Monthly_Consumption _Trend'!$C:$C,0))</f>
        <v>0</v>
      </c>
      <c r="BI23" s="186">
        <f>INDEX('[9]Monthly_Consumption _Trend'!CP:CP,MATCH($D23,'[9]Monthly_Consumption _Trend'!$C:$C,0))</f>
        <v>190.56000000000006</v>
      </c>
    </row>
    <row r="24" spans="1:61" s="221" customFormat="1" x14ac:dyDescent="0.25">
      <c r="A24" s="246" t="str">
        <f>'IMO _2020_Dont Edit'!A24</f>
        <v>AAB</v>
      </c>
      <c r="B24" s="246" t="str">
        <f>'IMO _2020_Dont Edit'!B24</f>
        <v>Intermediate</v>
      </c>
      <c r="C24" s="183" t="str">
        <f>'IMO _2020_Dont Edit'!C24</f>
        <v>SLO</v>
      </c>
      <c r="D24" s="183">
        <f>'IMO _2020_Dont Edit'!D24</f>
        <v>9466738</v>
      </c>
      <c r="E24" s="184" t="str">
        <f>'IMO _2020_Dont Edit'!E24</f>
        <v>Sloman Hermes</v>
      </c>
      <c r="F24" s="186">
        <f t="shared" si="0"/>
        <v>0</v>
      </c>
      <c r="G24" s="186">
        <f t="shared" si="1"/>
        <v>19.21</v>
      </c>
      <c r="H24" s="186">
        <f t="shared" si="2"/>
        <v>0</v>
      </c>
      <c r="I24" s="186">
        <f t="shared" si="3"/>
        <v>61.93</v>
      </c>
      <c r="J24" s="186">
        <f t="shared" si="4"/>
        <v>127.57000000000001</v>
      </c>
      <c r="K24" s="186">
        <f t="shared" si="5"/>
        <v>114.20000000000002</v>
      </c>
      <c r="L24" s="186">
        <f t="shared" si="6"/>
        <v>79.5</v>
      </c>
      <c r="M24" s="186">
        <f t="shared" si="7"/>
        <v>104.09999999999997</v>
      </c>
      <c r="N24" s="186">
        <f t="shared" si="8"/>
        <v>108.24000000000001</v>
      </c>
      <c r="O24" s="186">
        <f t="shared" si="9"/>
        <v>145.05999999999995</v>
      </c>
      <c r="P24" s="186"/>
      <c r="Q24" s="186"/>
      <c r="R24" s="276">
        <f t="shared" si="10"/>
        <v>94.976249999999993</v>
      </c>
      <c r="S24" s="276">
        <f>IFERROR(INDEX('IMO _2020_Dont Edit'!AB:AB,MATCH('Monthly_Consumption _Trend'!D24,'IMO _2020_Dont Edit'!D:D,0))*30*INDEX('IMO _2020_Dont Edit'!AF:AF,MATCH('Monthly_Consumption _Trend'!D24,'IMO _2020_Dont Edit'!D:D,0)),"")</f>
        <v>66.757427655137462</v>
      </c>
      <c r="T24" s="276">
        <f t="shared" si="11"/>
        <v>44.504951770091644</v>
      </c>
      <c r="U24" s="186"/>
      <c r="V24" s="186">
        <f>INDEX('[9]Monthly_Consumption _Trend'!BC:BC,MATCH($D24,'[9]Monthly_Consumption _Trend'!$C:$C,0))</f>
        <v>0</v>
      </c>
      <c r="W24" s="186">
        <f>INDEX('[9]Monthly_Consumption _Trend'!BD:BD,MATCH($D24,'[9]Monthly_Consumption _Trend'!$C:$C,0))</f>
        <v>0</v>
      </c>
      <c r="X24" s="186">
        <f>INDEX('[9]Monthly_Consumption _Trend'!BE:BE,MATCH($D24,'[9]Monthly_Consumption _Trend'!$C:$C,0))</f>
        <v>0</v>
      </c>
      <c r="Y24" s="186">
        <f>INDEX('[9]Monthly_Consumption _Trend'!BF:BF,MATCH($D24,'[9]Monthly_Consumption _Trend'!$C:$C,0))</f>
        <v>174.51</v>
      </c>
      <c r="Z24" s="186">
        <f>INDEX('[9]Monthly_Consumption _Trend'!BG:BG,MATCH($D24,'[9]Monthly_Consumption _Trend'!$C:$C,0))</f>
        <v>19.21</v>
      </c>
      <c r="AA24" s="186">
        <f>INDEX('[9]Monthly_Consumption _Trend'!BH:BH,MATCH($D24,'[9]Monthly_Consumption _Trend'!$C:$C,0))</f>
        <v>126.39</v>
      </c>
      <c r="AB24" s="186">
        <f>INDEX('[9]Monthly_Consumption _Trend'!BI:BI,MATCH($D24,'[9]Monthly_Consumption _Trend'!$C:$C,0))</f>
        <v>0</v>
      </c>
      <c r="AC24" s="186">
        <f>INDEX('[9]Monthly_Consumption _Trend'!BJ:BJ,MATCH($D24,'[9]Monthly_Consumption _Trend'!$C:$C,0))</f>
        <v>17.100000000000023</v>
      </c>
      <c r="AD24" s="186">
        <f>INDEX('[9]Monthly_Consumption _Trend'!BK:BK,MATCH($D24,'[9]Monthly_Consumption _Trend'!$C:$C,0))</f>
        <v>0</v>
      </c>
      <c r="AE24" s="186">
        <f>INDEX('[9]Monthly_Consumption _Trend'!BL:BL,MATCH($D24,'[9]Monthly_Consumption _Trend'!$C:$C,0))</f>
        <v>144.38</v>
      </c>
      <c r="AF24" s="186">
        <f>INDEX('[9]Monthly_Consumption _Trend'!BM:BM,MATCH($D24,'[9]Monthly_Consumption _Trend'!$C:$C,0))</f>
        <v>0</v>
      </c>
      <c r="AG24" s="186">
        <f>INDEX('[9]Monthly_Consumption _Trend'!BN:BN,MATCH($D24,'[9]Monthly_Consumption _Trend'!$C:$C,0))</f>
        <v>21.239999999999981</v>
      </c>
      <c r="AH24" s="186">
        <f>INDEX('[9]Monthly_Consumption _Trend'!BO:BO,MATCH($D24,'[9]Monthly_Consumption _Trend'!$C:$C,0))</f>
        <v>61.93</v>
      </c>
      <c r="AI24" s="186">
        <f>INDEX('[9]Monthly_Consumption _Trend'!BP:BP,MATCH($D24,'[9]Monthly_Consumption _Trend'!$C:$C,0))</f>
        <v>69.470000000000027</v>
      </c>
      <c r="AJ24" s="186">
        <f>INDEX('[9]Monthly_Consumption _Trend'!BQ:BQ,MATCH($D24,'[9]Monthly_Consumption _Trend'!$C:$C,0))</f>
        <v>0</v>
      </c>
      <c r="AK24" s="186">
        <f>INDEX('[9]Monthly_Consumption _Trend'!BR:BR,MATCH($D24,'[9]Monthly_Consumption _Trend'!$C:$C,0))</f>
        <v>16.400000000000006</v>
      </c>
      <c r="AL24" s="186">
        <f>INDEX('[9]Monthly_Consumption _Trend'!BS:BS,MATCH($D24,'[9]Monthly_Consumption _Trend'!$C:$C,0))</f>
        <v>127.57000000000001</v>
      </c>
      <c r="AM24" s="186">
        <f>INDEX('[9]Monthly_Consumption _Trend'!BT:BT,MATCH($D24,'[9]Monthly_Consumption _Trend'!$C:$C,0))</f>
        <v>86</v>
      </c>
      <c r="AN24" s="186">
        <f>INDEX('[9]Monthly_Consumption _Trend'!BU:BU,MATCH($D24,'[9]Monthly_Consumption _Trend'!$C:$C,0))</f>
        <v>0</v>
      </c>
      <c r="AO24" s="186">
        <f>INDEX('[9]Monthly_Consumption _Trend'!BV:BV,MATCH($D24,'[9]Monthly_Consumption _Trend'!$C:$C,0))</f>
        <v>122.07</v>
      </c>
      <c r="AP24" s="186">
        <f>INDEX('[9]Monthly_Consumption _Trend'!BW:BW,MATCH($D24,'[9]Monthly_Consumption _Trend'!$C:$C,0))</f>
        <v>114.20000000000002</v>
      </c>
      <c r="AQ24" s="186">
        <f>INDEX('[9]Monthly_Consumption _Trend'!BX:BX,MATCH($D24,'[9]Monthly_Consumption _Trend'!$C:$C,0))</f>
        <v>0</v>
      </c>
      <c r="AR24" s="186">
        <f>INDEX('[9]Monthly_Consumption _Trend'!BY:BY,MATCH($D24,'[9]Monthly_Consumption _Trend'!$C:$C,0))</f>
        <v>0</v>
      </c>
      <c r="AS24" s="186">
        <f>INDEX('[9]Monthly_Consumption _Trend'!BZ:BZ,MATCH($D24,'[9]Monthly_Consumption _Trend'!$C:$C,0))</f>
        <v>144.25</v>
      </c>
      <c r="AT24" s="186">
        <f>INDEX('[9]Monthly_Consumption _Trend'!CA:CA,MATCH($D24,'[9]Monthly_Consumption _Trend'!$C:$C,0))</f>
        <v>79.5</v>
      </c>
      <c r="AU24" s="186">
        <f>INDEX('[9]Monthly_Consumption _Trend'!CB:CB,MATCH($D24,'[9]Monthly_Consumption _Trend'!$C:$C,0))</f>
        <v>62.930000000000007</v>
      </c>
      <c r="AV24" s="186">
        <f>INDEX('[9]Monthly_Consumption _Trend'!CC:CC,MATCH($D24,'[9]Monthly_Consumption _Trend'!$C:$C,0))</f>
        <v>0</v>
      </c>
      <c r="AW24" s="186">
        <f>INDEX('[9]Monthly_Consumption _Trend'!CD:CD,MATCH($D24,'[9]Monthly_Consumption _Trend'!$C:$C,0))</f>
        <v>50.94</v>
      </c>
      <c r="AX24" s="186">
        <f>INDEX('[9]Monthly_Consumption _Trend'!CE:CE,MATCH($D24,'[9]Monthly_Consumption _Trend'!$C:$C,0))</f>
        <v>104.09999999999997</v>
      </c>
      <c r="AY24" s="186">
        <f>INDEX('[9]Monthly_Consumption _Trend'!CF:CF,MATCH($D24,'[9]Monthly_Consumption _Trend'!$C:$C,0))</f>
        <v>37.129999999999939</v>
      </c>
      <c r="AZ24" s="186">
        <f>INDEX('[9]Monthly_Consumption _Trend'!CG:CG,MATCH($D24,'[9]Monthly_Consumption _Trend'!$C:$C,0))</f>
        <v>0</v>
      </c>
      <c r="BA24" s="186">
        <f>INDEX('[9]Monthly_Consumption _Trend'!CH:CH,MATCH($D24,'[9]Monthly_Consumption _Trend'!$C:$C,0))</f>
        <v>109.60000000000002</v>
      </c>
      <c r="BB24" s="186">
        <f>INDEX('[9]Monthly_Consumption _Trend'!CI:CI,MATCH($D24,'[9]Monthly_Consumption _Trend'!$C:$C,0))</f>
        <v>108.24000000000001</v>
      </c>
      <c r="BC24" s="186">
        <f>INDEX('[9]Monthly_Consumption _Trend'!CJ:CJ,MATCH($D24,'[9]Monthly_Consumption _Trend'!$C:$C,0))</f>
        <v>0</v>
      </c>
      <c r="BD24" s="186">
        <f>INDEX('[9]Monthly_Consumption _Trend'!CK:CK,MATCH($D24,'[9]Monthly_Consumption _Trend'!$C:$C,0))</f>
        <v>0</v>
      </c>
      <c r="BE24" s="186">
        <f>INDEX('[9]Monthly_Consumption _Trend'!CL:CL,MATCH($D24,'[9]Monthly_Consumption _Trend'!$C:$C,0))</f>
        <v>177.14</v>
      </c>
      <c r="BF24" s="186">
        <f>INDEX('[9]Monthly_Consumption _Trend'!CM:CM,MATCH($D24,'[9]Monthly_Consumption _Trend'!$C:$C,0))</f>
        <v>145.05999999999995</v>
      </c>
      <c r="BG24" s="186">
        <f>INDEX('[9]Monthly_Consumption _Trend'!CN:CN,MATCH($D24,'[9]Monthly_Consumption _Trend'!$C:$C,0))</f>
        <v>168.26</v>
      </c>
      <c r="BH24" s="186">
        <f>INDEX('[9]Monthly_Consumption _Trend'!CO:CO,MATCH($D24,'[9]Monthly_Consumption _Trend'!$C:$C,0))</f>
        <v>0</v>
      </c>
      <c r="BI24" s="186">
        <f>INDEX('[9]Monthly_Consumption _Trend'!CP:CP,MATCH($D24,'[9]Monthly_Consumption _Trend'!$C:$C,0))</f>
        <v>24.269999999999982</v>
      </c>
    </row>
    <row r="25" spans="1:61" s="221" customFormat="1" x14ac:dyDescent="0.25">
      <c r="A25" s="246" t="str">
        <f>'IMO _2020_Dont Edit'!A25</f>
        <v>AAB</v>
      </c>
      <c r="B25" s="246" t="str">
        <f>'IMO _2020_Dont Edit'!B25</f>
        <v>Intermediate</v>
      </c>
      <c r="C25" s="183" t="str">
        <f>'IMO _2020_Dont Edit'!C25</f>
        <v>SLO</v>
      </c>
      <c r="D25" s="183">
        <f>'IMO _2020_Dont Edit'!D25</f>
        <v>9466714</v>
      </c>
      <c r="E25" s="184" t="str">
        <f>'IMO _2020_Dont Edit'!E25</f>
        <v>Sloman Hera</v>
      </c>
      <c r="F25" s="186">
        <f t="shared" si="0"/>
        <v>0</v>
      </c>
      <c r="G25" s="186">
        <f t="shared" si="1"/>
        <v>0</v>
      </c>
      <c r="H25" s="186">
        <f t="shared" si="2"/>
        <v>0</v>
      </c>
      <c r="I25" s="186">
        <f t="shared" si="3"/>
        <v>0</v>
      </c>
      <c r="J25" s="186">
        <f t="shared" si="4"/>
        <v>115.48099999999999</v>
      </c>
      <c r="K25" s="186">
        <f t="shared" si="5"/>
        <v>147.46899999999999</v>
      </c>
      <c r="L25" s="186">
        <f t="shared" si="6"/>
        <v>75.273000000000025</v>
      </c>
      <c r="M25" s="186">
        <f t="shared" si="7"/>
        <v>0</v>
      </c>
      <c r="N25" s="186">
        <f t="shared" si="8"/>
        <v>10.40100000000001</v>
      </c>
      <c r="O25" s="186">
        <f t="shared" si="9"/>
        <v>0</v>
      </c>
      <c r="P25" s="186"/>
      <c r="Q25" s="186"/>
      <c r="R25" s="276">
        <f t="shared" si="10"/>
        <v>87.156000000000006</v>
      </c>
      <c r="S25" s="276">
        <f>IFERROR(INDEX('IMO _2020_Dont Edit'!AB:AB,MATCH('Monthly_Consumption _Trend'!D25,'IMO _2020_Dont Edit'!D:D,0))*30*INDEX('IMO _2020_Dont Edit'!AF:AF,MATCH('Monthly_Consumption _Trend'!D25,'IMO _2020_Dont Edit'!D:D,0)),"")</f>
        <v>42.417849023901134</v>
      </c>
      <c r="T25" s="276">
        <f t="shared" si="11"/>
        <v>28.278566015934089</v>
      </c>
      <c r="U25" s="186"/>
      <c r="V25" s="186">
        <f>INDEX('[9]Monthly_Consumption _Trend'!BC:BC,MATCH($D25,'[9]Monthly_Consumption _Trend'!$C:$C,0))</f>
        <v>0</v>
      </c>
      <c r="W25" s="186">
        <f>INDEX('[9]Monthly_Consumption _Trend'!BD:BD,MATCH($D25,'[9]Monthly_Consumption _Trend'!$C:$C,0))</f>
        <v>0</v>
      </c>
      <c r="X25" s="186">
        <f>INDEX('[9]Monthly_Consumption _Trend'!BE:BE,MATCH($D25,'[9]Monthly_Consumption _Trend'!$C:$C,0))</f>
        <v>0</v>
      </c>
      <c r="Y25" s="186">
        <f>INDEX('[9]Monthly_Consumption _Trend'!BF:BF,MATCH($D25,'[9]Monthly_Consumption _Trend'!$C:$C,0))</f>
        <v>0</v>
      </c>
      <c r="Z25" s="186">
        <f>INDEX('[9]Monthly_Consumption _Trend'!BG:BG,MATCH($D25,'[9]Monthly_Consumption _Trend'!$C:$C,0))</f>
        <v>0</v>
      </c>
      <c r="AA25" s="186">
        <f>INDEX('[9]Monthly_Consumption _Trend'!BH:BH,MATCH($D25,'[9]Monthly_Consumption _Trend'!$C:$C,0))</f>
        <v>0</v>
      </c>
      <c r="AB25" s="186">
        <f>INDEX('[9]Monthly_Consumption _Trend'!BI:BI,MATCH($D25,'[9]Monthly_Consumption _Trend'!$C:$C,0))</f>
        <v>0</v>
      </c>
      <c r="AC25" s="186">
        <f>INDEX('[9]Monthly_Consumption _Trend'!BJ:BJ,MATCH($D25,'[9]Monthly_Consumption _Trend'!$C:$C,0))</f>
        <v>0</v>
      </c>
      <c r="AD25" s="186">
        <f>INDEX('[9]Monthly_Consumption _Trend'!BK:BK,MATCH($D25,'[9]Monthly_Consumption _Trend'!$C:$C,0))</f>
        <v>0</v>
      </c>
      <c r="AE25" s="186">
        <f>INDEX('[9]Monthly_Consumption _Trend'!BL:BL,MATCH($D25,'[9]Monthly_Consumption _Trend'!$C:$C,0))</f>
        <v>0</v>
      </c>
      <c r="AF25" s="186">
        <f>INDEX('[9]Monthly_Consumption _Trend'!BM:BM,MATCH($D25,'[9]Monthly_Consumption _Trend'!$C:$C,0))</f>
        <v>0</v>
      </c>
      <c r="AG25" s="186">
        <f>INDEX('[9]Monthly_Consumption _Trend'!BN:BN,MATCH($D25,'[9]Monthly_Consumption _Trend'!$C:$C,0))</f>
        <v>0</v>
      </c>
      <c r="AH25" s="186">
        <f>INDEX('[9]Monthly_Consumption _Trend'!BO:BO,MATCH($D25,'[9]Monthly_Consumption _Trend'!$C:$C,0))</f>
        <v>0</v>
      </c>
      <c r="AI25" s="186">
        <f>INDEX('[9]Monthly_Consumption _Trend'!BP:BP,MATCH($D25,'[9]Monthly_Consumption _Trend'!$C:$C,0))</f>
        <v>0</v>
      </c>
      <c r="AJ25" s="186">
        <f>INDEX('[9]Monthly_Consumption _Trend'!BQ:BQ,MATCH($D25,'[9]Monthly_Consumption _Trend'!$C:$C,0))</f>
        <v>0</v>
      </c>
      <c r="AK25" s="186">
        <f>INDEX('[9]Monthly_Consumption _Trend'!BR:BR,MATCH($D25,'[9]Monthly_Consumption _Trend'!$C:$C,0))</f>
        <v>0</v>
      </c>
      <c r="AL25" s="186">
        <f>INDEX('[9]Monthly_Consumption _Trend'!BS:BS,MATCH($D25,'[9]Monthly_Consumption _Trend'!$C:$C,0))</f>
        <v>115.48099999999999</v>
      </c>
      <c r="AM25" s="186">
        <f>INDEX('[9]Monthly_Consumption _Trend'!BT:BT,MATCH($D25,'[9]Monthly_Consumption _Trend'!$C:$C,0))</f>
        <v>0</v>
      </c>
      <c r="AN25" s="186">
        <f>INDEX('[9]Monthly_Consumption _Trend'!BU:BU,MATCH($D25,'[9]Monthly_Consumption _Trend'!$C:$C,0))</f>
        <v>0</v>
      </c>
      <c r="AO25" s="186">
        <f>INDEX('[9]Monthly_Consumption _Trend'!BV:BV,MATCH($D25,'[9]Monthly_Consumption _Trend'!$C:$C,0))</f>
        <v>227.61799999999999</v>
      </c>
      <c r="AP25" s="186">
        <f>INDEX('[9]Monthly_Consumption _Trend'!BW:BW,MATCH($D25,'[9]Monthly_Consumption _Trend'!$C:$C,0))</f>
        <v>147.46899999999999</v>
      </c>
      <c r="AQ25" s="186">
        <f>INDEX('[9]Monthly_Consumption _Trend'!BX:BX,MATCH($D25,'[9]Monthly_Consumption _Trend'!$C:$C,0))</f>
        <v>0</v>
      </c>
      <c r="AR25" s="186">
        <f>INDEX('[9]Monthly_Consumption _Trend'!BY:BY,MATCH($D25,'[9]Monthly_Consumption _Trend'!$C:$C,0))</f>
        <v>0</v>
      </c>
      <c r="AS25" s="186">
        <f>INDEX('[9]Monthly_Consumption _Trend'!BZ:BZ,MATCH($D25,'[9]Monthly_Consumption _Trend'!$C:$C,0))</f>
        <v>158.70699999999999</v>
      </c>
      <c r="AT25" s="186">
        <f>INDEX('[9]Monthly_Consumption _Trend'!CA:CA,MATCH($D25,'[9]Monthly_Consumption _Trend'!$C:$C,0))</f>
        <v>75.273000000000025</v>
      </c>
      <c r="AU25" s="186">
        <f>INDEX('[9]Monthly_Consumption _Trend'!CB:CB,MATCH($D25,'[9]Monthly_Consumption _Trend'!$C:$C,0))</f>
        <v>43.384</v>
      </c>
      <c r="AV25" s="186">
        <f>INDEX('[9]Monthly_Consumption _Trend'!CC:CC,MATCH($D25,'[9]Monthly_Consumption _Trend'!$C:$C,0))</f>
        <v>0</v>
      </c>
      <c r="AW25" s="186">
        <f>INDEX('[9]Monthly_Consumption _Trend'!CD:CD,MATCH($D25,'[9]Monthly_Consumption _Trend'!$C:$C,0))</f>
        <v>257.12500000000006</v>
      </c>
      <c r="AX25" s="186">
        <f>INDEX('[9]Monthly_Consumption _Trend'!CE:CE,MATCH($D25,'[9]Monthly_Consumption _Trend'!$C:$C,0))</f>
        <v>0</v>
      </c>
      <c r="AY25" s="186">
        <f>INDEX('[9]Monthly_Consumption _Trend'!CF:CF,MATCH($D25,'[9]Monthly_Consumption _Trend'!$C:$C,0))</f>
        <v>58.858000000000004</v>
      </c>
      <c r="AZ25" s="186">
        <f>INDEX('[9]Monthly_Consumption _Trend'!CG:CG,MATCH($D25,'[9]Monthly_Consumption _Trend'!$C:$C,0))</f>
        <v>0</v>
      </c>
      <c r="BA25" s="186">
        <f>INDEX('[9]Monthly_Consumption _Trend'!CH:CH,MATCH($D25,'[9]Monthly_Consumption _Trend'!$C:$C,0))</f>
        <v>113.76999999999998</v>
      </c>
      <c r="BB25" s="186">
        <f>INDEX('[9]Monthly_Consumption _Trend'!CI:CI,MATCH($D25,'[9]Monthly_Consumption _Trend'!$C:$C,0))</f>
        <v>10.40100000000001</v>
      </c>
      <c r="BC25" s="186">
        <f>INDEX('[9]Monthly_Consumption _Trend'!CJ:CJ,MATCH($D25,'[9]Monthly_Consumption _Trend'!$C:$C,0))</f>
        <v>7.75</v>
      </c>
      <c r="BD25" s="186">
        <f>INDEX('[9]Monthly_Consumption _Trend'!CK:CK,MATCH($D25,'[9]Monthly_Consumption _Trend'!$C:$C,0))</f>
        <v>0</v>
      </c>
      <c r="BE25" s="186">
        <f>INDEX('[9]Monthly_Consumption _Trend'!CL:CL,MATCH($D25,'[9]Monthly_Consumption _Trend'!$C:$C,0))</f>
        <v>280.61300000000006</v>
      </c>
      <c r="BF25" s="186">
        <f>INDEX('[9]Monthly_Consumption _Trend'!CM:CM,MATCH($D25,'[9]Monthly_Consumption _Trend'!$C:$C,0))</f>
        <v>0</v>
      </c>
      <c r="BG25" s="186">
        <f>INDEX('[9]Monthly_Consumption _Trend'!CN:CN,MATCH($D25,'[9]Monthly_Consumption _Trend'!$C:$C,0))</f>
        <v>0</v>
      </c>
      <c r="BH25" s="186">
        <f>INDEX('[9]Monthly_Consumption _Trend'!CO:CO,MATCH($D25,'[9]Monthly_Consumption _Trend'!$C:$C,0))</f>
        <v>0</v>
      </c>
      <c r="BI25" s="186">
        <f>INDEX('[9]Monthly_Consumption _Trend'!CP:CP,MATCH($D25,'[9]Monthly_Consumption _Trend'!$C:$C,0))</f>
        <v>305.36999999999989</v>
      </c>
    </row>
    <row r="26" spans="1:61" s="221" customFormat="1" x14ac:dyDescent="0.25">
      <c r="A26" s="246" t="str">
        <f>'IMO _2020_Dont Edit'!A26</f>
        <v>AAB</v>
      </c>
      <c r="B26" s="246" t="str">
        <f>'IMO _2020_Dont Edit'!B26</f>
        <v>Intermediate</v>
      </c>
      <c r="C26" s="183" t="str">
        <f>'IMO _2020_Dont Edit'!C26</f>
        <v>SLO</v>
      </c>
      <c r="D26" s="183">
        <f>'IMO _2020_Dont Edit'!D26</f>
        <v>9466740</v>
      </c>
      <c r="E26" s="184" t="str">
        <f>'IMO _2020_Dont Edit'!E26</f>
        <v>Sloman Helios</v>
      </c>
      <c r="F26" s="186">
        <f t="shared" si="0"/>
        <v>0</v>
      </c>
      <c r="G26" s="186">
        <f t="shared" si="1"/>
        <v>0</v>
      </c>
      <c r="H26" s="186">
        <f t="shared" si="2"/>
        <v>0</v>
      </c>
      <c r="I26" s="186">
        <f t="shared" si="3"/>
        <v>0</v>
      </c>
      <c r="J26" s="186">
        <f t="shared" si="4"/>
        <v>0</v>
      </c>
      <c r="K26" s="186">
        <f t="shared" si="5"/>
        <v>0</v>
      </c>
      <c r="L26" s="186">
        <f t="shared" si="6"/>
        <v>104.5</v>
      </c>
      <c r="M26" s="186">
        <f t="shared" si="7"/>
        <v>79.099999999999994</v>
      </c>
      <c r="N26" s="186">
        <f t="shared" si="8"/>
        <v>133.17999999999998</v>
      </c>
      <c r="O26" s="186">
        <f t="shared" si="9"/>
        <v>127.64000000000004</v>
      </c>
      <c r="P26" s="186"/>
      <c r="Q26" s="186"/>
      <c r="R26" s="276">
        <f t="shared" si="10"/>
        <v>111.105</v>
      </c>
      <c r="S26" s="276">
        <f>IFERROR(INDEX('IMO _2020_Dont Edit'!AB:AB,MATCH('Monthly_Consumption _Trend'!D26,'IMO _2020_Dont Edit'!D:D,0))*30*INDEX('IMO _2020_Dont Edit'!AF:AF,MATCH('Monthly_Consumption _Trend'!D26,'IMO _2020_Dont Edit'!D:D,0)),"")</f>
        <v>70.19996650615812</v>
      </c>
      <c r="T26" s="276">
        <f t="shared" si="11"/>
        <v>46.79997767077208</v>
      </c>
      <c r="U26" s="186"/>
      <c r="V26" s="186">
        <f>INDEX('[9]Monthly_Consumption _Trend'!BC:BC,MATCH($D26,'[9]Monthly_Consumption _Trend'!$C:$C,0))</f>
        <v>0</v>
      </c>
      <c r="W26" s="186">
        <f>INDEX('[9]Monthly_Consumption _Trend'!BD:BD,MATCH($D26,'[9]Monthly_Consumption _Trend'!$C:$C,0))</f>
        <v>0</v>
      </c>
      <c r="X26" s="186">
        <f>INDEX('[9]Monthly_Consumption _Trend'!BE:BE,MATCH($D26,'[9]Monthly_Consumption _Trend'!$C:$C,0))</f>
        <v>0</v>
      </c>
      <c r="Y26" s="186">
        <f>INDEX('[9]Monthly_Consumption _Trend'!BF:BF,MATCH($D26,'[9]Monthly_Consumption _Trend'!$C:$C,0))</f>
        <v>0</v>
      </c>
      <c r="Z26" s="186">
        <f>INDEX('[9]Monthly_Consumption _Trend'!BG:BG,MATCH($D26,'[9]Monthly_Consumption _Trend'!$C:$C,0))</f>
        <v>0</v>
      </c>
      <c r="AA26" s="186">
        <f>INDEX('[9]Monthly_Consumption _Trend'!BH:BH,MATCH($D26,'[9]Monthly_Consumption _Trend'!$C:$C,0))</f>
        <v>0</v>
      </c>
      <c r="AB26" s="186">
        <f>INDEX('[9]Monthly_Consumption _Trend'!BI:BI,MATCH($D26,'[9]Monthly_Consumption _Trend'!$C:$C,0))</f>
        <v>0</v>
      </c>
      <c r="AC26" s="186">
        <f>INDEX('[9]Monthly_Consumption _Trend'!BJ:BJ,MATCH($D26,'[9]Monthly_Consumption _Trend'!$C:$C,0))</f>
        <v>0</v>
      </c>
      <c r="AD26" s="186">
        <f>INDEX('[9]Monthly_Consumption _Trend'!BK:BK,MATCH($D26,'[9]Monthly_Consumption _Trend'!$C:$C,0))</f>
        <v>0</v>
      </c>
      <c r="AE26" s="186">
        <f>INDEX('[9]Monthly_Consumption _Trend'!BL:BL,MATCH($D26,'[9]Monthly_Consumption _Trend'!$C:$C,0))</f>
        <v>0</v>
      </c>
      <c r="AF26" s="186">
        <f>INDEX('[9]Monthly_Consumption _Trend'!BM:BM,MATCH($D26,'[9]Monthly_Consumption _Trend'!$C:$C,0))</f>
        <v>0</v>
      </c>
      <c r="AG26" s="186">
        <f>INDEX('[9]Monthly_Consumption _Trend'!BN:BN,MATCH($D26,'[9]Monthly_Consumption _Trend'!$C:$C,0))</f>
        <v>0</v>
      </c>
      <c r="AH26" s="186">
        <f>INDEX('[9]Monthly_Consumption _Trend'!BO:BO,MATCH($D26,'[9]Monthly_Consumption _Trend'!$C:$C,0))</f>
        <v>0</v>
      </c>
      <c r="AI26" s="186">
        <f>INDEX('[9]Monthly_Consumption _Trend'!BP:BP,MATCH($D26,'[9]Monthly_Consumption _Trend'!$C:$C,0))</f>
        <v>0</v>
      </c>
      <c r="AJ26" s="186">
        <f>INDEX('[9]Monthly_Consumption _Trend'!BQ:BQ,MATCH($D26,'[9]Monthly_Consumption _Trend'!$C:$C,0))</f>
        <v>0</v>
      </c>
      <c r="AK26" s="186">
        <f>INDEX('[9]Monthly_Consumption _Trend'!BR:BR,MATCH($D26,'[9]Monthly_Consumption _Trend'!$C:$C,0))</f>
        <v>0</v>
      </c>
      <c r="AL26" s="186">
        <f>INDEX('[9]Monthly_Consumption _Trend'!BS:BS,MATCH($D26,'[9]Monthly_Consumption _Trend'!$C:$C,0))</f>
        <v>0</v>
      </c>
      <c r="AM26" s="186">
        <f>INDEX('[9]Monthly_Consumption _Trend'!BT:BT,MATCH($D26,'[9]Monthly_Consumption _Trend'!$C:$C,0))</f>
        <v>0</v>
      </c>
      <c r="AN26" s="186">
        <f>INDEX('[9]Monthly_Consumption _Trend'!BU:BU,MATCH($D26,'[9]Monthly_Consumption _Trend'!$C:$C,0))</f>
        <v>0</v>
      </c>
      <c r="AO26" s="186">
        <f>INDEX('[9]Monthly_Consumption _Trend'!BV:BV,MATCH($D26,'[9]Monthly_Consumption _Trend'!$C:$C,0))</f>
        <v>0</v>
      </c>
      <c r="AP26" s="186">
        <f>INDEX('[9]Monthly_Consumption _Trend'!BW:BW,MATCH($D26,'[9]Monthly_Consumption _Trend'!$C:$C,0))</f>
        <v>0</v>
      </c>
      <c r="AQ26" s="186">
        <f>INDEX('[9]Monthly_Consumption _Trend'!BX:BX,MATCH($D26,'[9]Monthly_Consumption _Trend'!$C:$C,0))</f>
        <v>8.6999999999999993</v>
      </c>
      <c r="AR26" s="186">
        <f>INDEX('[9]Monthly_Consumption _Trend'!BY:BY,MATCH($D26,'[9]Monthly_Consumption _Trend'!$C:$C,0))</f>
        <v>0</v>
      </c>
      <c r="AS26" s="186">
        <f>INDEX('[9]Monthly_Consumption _Trend'!BZ:BZ,MATCH($D26,'[9]Monthly_Consumption _Trend'!$C:$C,0))</f>
        <v>78.7</v>
      </c>
      <c r="AT26" s="186">
        <f>INDEX('[9]Monthly_Consumption _Trend'!CA:CA,MATCH($D26,'[9]Monthly_Consumption _Trend'!$C:$C,0))</f>
        <v>104.5</v>
      </c>
      <c r="AU26" s="186">
        <f>INDEX('[9]Monthly_Consumption _Trend'!CB:CB,MATCH($D26,'[9]Monthly_Consumption _Trend'!$C:$C,0))</f>
        <v>0</v>
      </c>
      <c r="AV26" s="186">
        <f>INDEX('[9]Monthly_Consumption _Trend'!CC:CC,MATCH($D26,'[9]Monthly_Consumption _Trend'!$C:$C,0))</f>
        <v>0</v>
      </c>
      <c r="AW26" s="186">
        <f>INDEX('[9]Monthly_Consumption _Trend'!CD:CD,MATCH($D26,'[9]Monthly_Consumption _Trend'!$C:$C,0))</f>
        <v>227.76</v>
      </c>
      <c r="AX26" s="186">
        <f>INDEX('[9]Monthly_Consumption _Trend'!CE:CE,MATCH($D26,'[9]Monthly_Consumption _Trend'!$C:$C,0))</f>
        <v>79.099999999999994</v>
      </c>
      <c r="AY26" s="186">
        <f>INDEX('[9]Monthly_Consumption _Trend'!CF:CF,MATCH($D26,'[9]Monthly_Consumption _Trend'!$C:$C,0))</f>
        <v>107.336</v>
      </c>
      <c r="AZ26" s="186">
        <f>INDEX('[9]Monthly_Consumption _Trend'!CG:CG,MATCH($D26,'[9]Monthly_Consumption _Trend'!$C:$C,0))</f>
        <v>0</v>
      </c>
      <c r="BA26" s="186">
        <f>INDEX('[9]Monthly_Consumption _Trend'!CH:CH,MATCH($D26,'[9]Monthly_Consumption _Trend'!$C:$C,0))</f>
        <v>95.81</v>
      </c>
      <c r="BB26" s="186">
        <f>INDEX('[9]Monthly_Consumption _Trend'!CI:CI,MATCH($D26,'[9]Monthly_Consumption _Trend'!$C:$C,0))</f>
        <v>133.17999999999998</v>
      </c>
      <c r="BC26" s="186">
        <f>INDEX('[9]Monthly_Consumption _Trend'!CJ:CJ,MATCH($D26,'[9]Monthly_Consumption _Trend'!$C:$C,0))</f>
        <v>210.67700000000002</v>
      </c>
      <c r="BD26" s="186">
        <f>INDEX('[9]Monthly_Consumption _Trend'!CK:CK,MATCH($D26,'[9]Monthly_Consumption _Trend'!$C:$C,0))</f>
        <v>0</v>
      </c>
      <c r="BE26" s="186">
        <f>INDEX('[9]Monthly_Consumption _Trend'!CL:CL,MATCH($D26,'[9]Monthly_Consumption _Trend'!$C:$C,0))</f>
        <v>5.1000000000000227</v>
      </c>
      <c r="BF26" s="186">
        <f>INDEX('[9]Monthly_Consumption _Trend'!CM:CM,MATCH($D26,'[9]Monthly_Consumption _Trend'!$C:$C,0))</f>
        <v>127.64000000000004</v>
      </c>
      <c r="BG26" s="186">
        <f>INDEX('[9]Monthly_Consumption _Trend'!CN:CN,MATCH($D26,'[9]Monthly_Consumption _Trend'!$C:$C,0))</f>
        <v>22.359999999999957</v>
      </c>
      <c r="BH26" s="186">
        <f>INDEX('[9]Monthly_Consumption _Trend'!CO:CO,MATCH($D26,'[9]Monthly_Consumption _Trend'!$C:$C,0))</f>
        <v>0</v>
      </c>
      <c r="BI26" s="186">
        <f>INDEX('[9]Monthly_Consumption _Trend'!CP:CP,MATCH($D26,'[9]Monthly_Consumption _Trend'!$C:$C,0))</f>
        <v>173.11</v>
      </c>
    </row>
    <row r="27" spans="1:61" s="221" customFormat="1" x14ac:dyDescent="0.25">
      <c r="A27" s="246" t="str">
        <f>'IMO _2020_Dont Edit'!A27</f>
        <v>AAL</v>
      </c>
      <c r="B27" s="246" t="str">
        <f>'IMO _2020_Dont Edit'!B27</f>
        <v>Intermediate</v>
      </c>
      <c r="C27" s="183" t="str">
        <f>'IMO _2020_Dont Edit'!C27</f>
        <v>GRI</v>
      </c>
      <c r="D27" s="183">
        <f>'IMO _2020_Dont Edit'!D27</f>
        <v>9382504</v>
      </c>
      <c r="E27" s="184" t="str">
        <f>'IMO _2020_Dont Edit'!E27</f>
        <v>Kowie</v>
      </c>
      <c r="F27" s="186">
        <f t="shared" si="0"/>
        <v>26.77</v>
      </c>
      <c r="G27" s="186">
        <f t="shared" si="1"/>
        <v>0</v>
      </c>
      <c r="H27" s="186">
        <f t="shared" si="2"/>
        <v>0</v>
      </c>
      <c r="I27" s="186">
        <f t="shared" si="3"/>
        <v>15.98</v>
      </c>
      <c r="J27" s="186">
        <f t="shared" si="4"/>
        <v>0</v>
      </c>
      <c r="K27" s="186">
        <f t="shared" si="5"/>
        <v>0</v>
      </c>
      <c r="L27" s="186">
        <f t="shared" si="6"/>
        <v>0</v>
      </c>
      <c r="M27" s="186">
        <f t="shared" si="7"/>
        <v>0</v>
      </c>
      <c r="N27" s="186">
        <f t="shared" si="8"/>
        <v>0</v>
      </c>
      <c r="O27" s="186">
        <f t="shared" si="9"/>
        <v>0</v>
      </c>
      <c r="P27" s="186"/>
      <c r="Q27" s="186"/>
      <c r="R27" s="276">
        <f t="shared" si="10"/>
        <v>21.375</v>
      </c>
      <c r="S27" s="276">
        <f>IFERROR(INDEX('IMO _2020_Dont Edit'!AB:AB,MATCH('Monthly_Consumption _Trend'!D27,'IMO _2020_Dont Edit'!D:D,0))*30*INDEX('IMO _2020_Dont Edit'!AF:AF,MATCH('Monthly_Consumption _Trend'!D27,'IMO _2020_Dont Edit'!D:D,0)),"")</f>
        <v>7.853354766246345</v>
      </c>
      <c r="T27" s="276">
        <f t="shared" si="11"/>
        <v>5.23556984416423</v>
      </c>
      <c r="U27" s="186"/>
      <c r="V27" s="186">
        <f>INDEX('[9]Monthly_Consumption _Trend'!BC:BC,MATCH($D27,'[9]Monthly_Consumption _Trend'!$C:$C,0))</f>
        <v>26.77</v>
      </c>
      <c r="W27" s="186">
        <f>INDEX('[9]Monthly_Consumption _Trend'!BD:BD,MATCH($D27,'[9]Monthly_Consumption _Trend'!$C:$C,0))</f>
        <v>159.24</v>
      </c>
      <c r="X27" s="186">
        <f>INDEX('[9]Monthly_Consumption _Trend'!BE:BE,MATCH($D27,'[9]Monthly_Consumption _Trend'!$C:$C,0))</f>
        <v>0</v>
      </c>
      <c r="Y27" s="186">
        <f>INDEX('[9]Monthly_Consumption _Trend'!BF:BF,MATCH($D27,'[9]Monthly_Consumption _Trend'!$C:$C,0))</f>
        <v>15.7</v>
      </c>
      <c r="Z27" s="186">
        <f>INDEX('[9]Monthly_Consumption _Trend'!BG:BG,MATCH($D27,'[9]Monthly_Consumption _Trend'!$C:$C,0))</f>
        <v>0</v>
      </c>
      <c r="AA27" s="186">
        <f>INDEX('[9]Monthly_Consumption _Trend'!BH:BH,MATCH($D27,'[9]Monthly_Consumption _Trend'!$C:$C,0))</f>
        <v>185.57999999999998</v>
      </c>
      <c r="AB27" s="186">
        <f>INDEX('[9]Monthly_Consumption _Trend'!BI:BI,MATCH($D27,'[9]Monthly_Consumption _Trend'!$C:$C,0))</f>
        <v>0</v>
      </c>
      <c r="AC27" s="186">
        <f>INDEX('[9]Monthly_Consumption _Trend'!BJ:BJ,MATCH($D27,'[9]Monthly_Consumption _Trend'!$C:$C,0))</f>
        <v>27.099999999999998</v>
      </c>
      <c r="AD27" s="186">
        <f>INDEX('[9]Monthly_Consumption _Trend'!BK:BK,MATCH($D27,'[9]Monthly_Consumption _Trend'!$C:$C,0))</f>
        <v>0</v>
      </c>
      <c r="AE27" s="186">
        <f>INDEX('[9]Monthly_Consumption _Trend'!BL:BL,MATCH($D27,'[9]Monthly_Consumption _Trend'!$C:$C,0))</f>
        <v>299.83</v>
      </c>
      <c r="AF27" s="186">
        <f>INDEX('[9]Monthly_Consumption _Trend'!BM:BM,MATCH($D27,'[9]Monthly_Consumption _Trend'!$C:$C,0))</f>
        <v>0</v>
      </c>
      <c r="AG27" s="186">
        <f>INDEX('[9]Monthly_Consumption _Trend'!BN:BN,MATCH($D27,'[9]Monthly_Consumption _Trend'!$C:$C,0))</f>
        <v>13.310000000000002</v>
      </c>
      <c r="AH27" s="186">
        <f>INDEX('[9]Monthly_Consumption _Trend'!BO:BO,MATCH($D27,'[9]Monthly_Consumption _Trend'!$C:$C,0))</f>
        <v>15.98</v>
      </c>
      <c r="AI27" s="186">
        <f>INDEX('[9]Monthly_Consumption _Trend'!BP:BP,MATCH($D27,'[9]Monthly_Consumption _Trend'!$C:$C,0))</f>
        <v>175.36</v>
      </c>
      <c r="AJ27" s="186">
        <f>INDEX('[9]Monthly_Consumption _Trend'!BQ:BQ,MATCH($D27,'[9]Monthly_Consumption _Trend'!$C:$C,0))</f>
        <v>0</v>
      </c>
      <c r="AK27" s="186">
        <f>INDEX('[9]Monthly_Consumption _Trend'!BR:BR,MATCH($D27,'[9]Monthly_Consumption _Trend'!$C:$C,0))</f>
        <v>19.260000000000005</v>
      </c>
      <c r="AL27" s="186">
        <f>INDEX('[9]Monthly_Consumption _Trend'!BS:BS,MATCH($D27,'[9]Monthly_Consumption _Trend'!$C:$C,0))</f>
        <v>0</v>
      </c>
      <c r="AM27" s="186">
        <f>INDEX('[9]Monthly_Consumption _Trend'!BT:BT,MATCH($D27,'[9]Monthly_Consumption _Trend'!$C:$C,0))</f>
        <v>134.35000000000002</v>
      </c>
      <c r="AN27" s="186">
        <f>INDEX('[9]Monthly_Consumption _Trend'!BU:BU,MATCH($D27,'[9]Monthly_Consumption _Trend'!$C:$C,0))</f>
        <v>0</v>
      </c>
      <c r="AO27" s="186">
        <f>INDEX('[9]Monthly_Consumption _Trend'!BV:BV,MATCH($D27,'[9]Monthly_Consumption _Trend'!$C:$C,0))</f>
        <v>24.659999999999997</v>
      </c>
      <c r="AP27" s="186">
        <f>INDEX('[9]Monthly_Consumption _Trend'!BW:BW,MATCH($D27,'[9]Monthly_Consumption _Trend'!$C:$C,0))</f>
        <v>0</v>
      </c>
      <c r="AQ27" s="186">
        <f>INDEX('[9]Monthly_Consumption _Trend'!BX:BX,MATCH($D27,'[9]Monthly_Consumption _Trend'!$C:$C,0))</f>
        <v>208.16999999999996</v>
      </c>
      <c r="AR27" s="186">
        <f>INDEX('[9]Monthly_Consumption _Trend'!BY:BY,MATCH($D27,'[9]Monthly_Consumption _Trend'!$C:$C,0))</f>
        <v>0</v>
      </c>
      <c r="AS27" s="186">
        <f>INDEX('[9]Monthly_Consumption _Trend'!BZ:BZ,MATCH($D27,'[9]Monthly_Consumption _Trend'!$C:$C,0))</f>
        <v>11.739999999999995</v>
      </c>
      <c r="AT27" s="186">
        <f>INDEX('[9]Monthly_Consumption _Trend'!CA:CA,MATCH($D27,'[9]Monthly_Consumption _Trend'!$C:$C,0))</f>
        <v>0</v>
      </c>
      <c r="AU27" s="186">
        <f>INDEX('[9]Monthly_Consumption _Trend'!CB:CB,MATCH($D27,'[9]Monthly_Consumption _Trend'!$C:$C,0))</f>
        <v>132.23000000000002</v>
      </c>
      <c r="AV27" s="186">
        <f>INDEX('[9]Monthly_Consumption _Trend'!CC:CC,MATCH($D27,'[9]Monthly_Consumption _Trend'!$C:$C,0))</f>
        <v>0</v>
      </c>
      <c r="AW27" s="186">
        <f>INDEX('[9]Monthly_Consumption _Trend'!CD:CD,MATCH($D27,'[9]Monthly_Consumption _Trend'!$C:$C,0))</f>
        <v>20.709999999999994</v>
      </c>
      <c r="AX27" s="186">
        <f>INDEX('[9]Monthly_Consumption _Trend'!CE:CE,MATCH($D27,'[9]Monthly_Consumption _Trend'!$C:$C,0))</f>
        <v>0</v>
      </c>
      <c r="AY27" s="186">
        <f>INDEX('[9]Monthly_Consumption _Trend'!CF:CF,MATCH($D27,'[9]Monthly_Consumption _Trend'!$C:$C,0))</f>
        <v>238.90000000000009</v>
      </c>
      <c r="AZ27" s="186">
        <f>INDEX('[9]Monthly_Consumption _Trend'!CG:CG,MATCH($D27,'[9]Monthly_Consumption _Trend'!$C:$C,0))</f>
        <v>0</v>
      </c>
      <c r="BA27" s="186">
        <f>INDEX('[9]Monthly_Consumption _Trend'!CH:CH,MATCH($D27,'[9]Monthly_Consumption _Trend'!$C:$C,0))</f>
        <v>13.969999999999999</v>
      </c>
      <c r="BB27" s="186">
        <f>INDEX('[9]Monthly_Consumption _Trend'!CI:CI,MATCH($D27,'[9]Monthly_Consumption _Trend'!$C:$C,0))</f>
        <v>0</v>
      </c>
      <c r="BC27" s="186">
        <f>INDEX('[9]Monthly_Consumption _Trend'!CJ:CJ,MATCH($D27,'[9]Monthly_Consumption _Trend'!$C:$C,0))</f>
        <v>90.6099999999999</v>
      </c>
      <c r="BD27" s="186">
        <f>INDEX('[9]Monthly_Consumption _Trend'!CK:CK,MATCH($D27,'[9]Monthly_Consumption _Trend'!$C:$C,0))</f>
        <v>0</v>
      </c>
      <c r="BE27" s="186">
        <f>INDEX('[9]Monthly_Consumption _Trend'!CL:CL,MATCH($D27,'[9]Monthly_Consumption _Trend'!$C:$C,0))</f>
        <v>120.99000000000001</v>
      </c>
      <c r="BF27" s="186">
        <f>INDEX('[9]Monthly_Consumption _Trend'!CM:CM,MATCH($D27,'[9]Monthly_Consumption _Trend'!$C:$C,0))</f>
        <v>0</v>
      </c>
      <c r="BG27" s="186">
        <f>INDEX('[9]Monthly_Consumption _Trend'!CN:CN,MATCH($D27,'[9]Monthly_Consumption _Trend'!$C:$C,0))</f>
        <v>84.380000000000109</v>
      </c>
      <c r="BH27" s="186">
        <f>INDEX('[9]Monthly_Consumption _Trend'!CO:CO,MATCH($D27,'[9]Monthly_Consumption _Trend'!$C:$C,0))</f>
        <v>0</v>
      </c>
      <c r="BI27" s="186">
        <f>INDEX('[9]Monthly_Consumption _Trend'!CP:CP,MATCH($D27,'[9]Monthly_Consumption _Trend'!$C:$C,0))</f>
        <v>109.30000000000001</v>
      </c>
    </row>
    <row r="28" spans="1:61" s="221" customFormat="1" x14ac:dyDescent="0.25">
      <c r="A28" s="246" t="str">
        <f>'IMO _2020_Dont Edit'!A28</f>
        <v>JLN</v>
      </c>
      <c r="B28" s="246" t="str">
        <f>'IMO _2020_Dont Edit'!B28</f>
        <v>Intermediate</v>
      </c>
      <c r="C28" s="183" t="str">
        <f>'IMO _2020_Dont Edit'!C28</f>
        <v>BLY</v>
      </c>
      <c r="D28" s="183">
        <f>'IMO _2020_Dont Edit'!D28</f>
        <v>9473925</v>
      </c>
      <c r="E28" s="184" t="str">
        <f>'IMO _2020_Dont Edit'!E28</f>
        <v>Songa Jade</v>
      </c>
      <c r="F28" s="186">
        <f t="shared" si="0"/>
        <v>0</v>
      </c>
      <c r="G28" s="186">
        <f t="shared" si="1"/>
        <v>0</v>
      </c>
      <c r="H28" s="186">
        <f t="shared" si="2"/>
        <v>0</v>
      </c>
      <c r="I28" s="186">
        <f t="shared" si="3"/>
        <v>0</v>
      </c>
      <c r="J28" s="186">
        <f t="shared" si="4"/>
        <v>0</v>
      </c>
      <c r="K28" s="186">
        <f t="shared" si="5"/>
        <v>0</v>
      </c>
      <c r="L28" s="186">
        <f t="shared" si="6"/>
        <v>0</v>
      </c>
      <c r="M28" s="186">
        <f t="shared" si="7"/>
        <v>134.19999999999999</v>
      </c>
      <c r="N28" s="186">
        <f t="shared" si="8"/>
        <v>436.7</v>
      </c>
      <c r="O28" s="186">
        <f t="shared" si="9"/>
        <v>354.5</v>
      </c>
      <c r="P28" s="186"/>
      <c r="Q28" s="186"/>
      <c r="R28" s="276">
        <f t="shared" si="10"/>
        <v>308.46666666666664</v>
      </c>
      <c r="S28" s="276">
        <f>IFERROR(INDEX('IMO _2020_Dont Edit'!AB:AB,MATCH('Monthly_Consumption _Trend'!D28,'IMO _2020_Dont Edit'!D:D,0))*30*INDEX('IMO _2020_Dont Edit'!AF:AF,MATCH('Monthly_Consumption _Trend'!D28,'IMO _2020_Dont Edit'!D:D,0)),"")</f>
        <v>266.45819096062746</v>
      </c>
      <c r="T28" s="276">
        <f t="shared" si="11"/>
        <v>177.63879397375163</v>
      </c>
      <c r="U28" s="186"/>
      <c r="V28" s="186">
        <f>INDEX('[9]Monthly_Consumption _Trend'!BC:BC,MATCH($D28,'[9]Monthly_Consumption _Trend'!$C:$C,0))</f>
        <v>0</v>
      </c>
      <c r="W28" s="186">
        <f>INDEX('[9]Monthly_Consumption _Trend'!BD:BD,MATCH($D28,'[9]Monthly_Consumption _Trend'!$C:$C,0))</f>
        <v>0</v>
      </c>
      <c r="X28" s="186">
        <f>INDEX('[9]Monthly_Consumption _Trend'!BE:BE,MATCH($D28,'[9]Monthly_Consumption _Trend'!$C:$C,0))</f>
        <v>0</v>
      </c>
      <c r="Y28" s="186">
        <f>INDEX('[9]Monthly_Consumption _Trend'!BF:BF,MATCH($D28,'[9]Monthly_Consumption _Trend'!$C:$C,0))</f>
        <v>0</v>
      </c>
      <c r="Z28" s="186">
        <f>INDEX('[9]Monthly_Consumption _Trend'!BG:BG,MATCH($D28,'[9]Monthly_Consumption _Trend'!$C:$C,0))</f>
        <v>0</v>
      </c>
      <c r="AA28" s="186">
        <f>INDEX('[9]Monthly_Consumption _Trend'!BH:BH,MATCH($D28,'[9]Monthly_Consumption _Trend'!$C:$C,0))</f>
        <v>0</v>
      </c>
      <c r="AB28" s="186">
        <f>INDEX('[9]Monthly_Consumption _Trend'!BI:BI,MATCH($D28,'[9]Monthly_Consumption _Trend'!$C:$C,0))</f>
        <v>0</v>
      </c>
      <c r="AC28" s="186">
        <f>INDEX('[9]Monthly_Consumption _Trend'!BJ:BJ,MATCH($D28,'[9]Monthly_Consumption _Trend'!$C:$C,0))</f>
        <v>0</v>
      </c>
      <c r="AD28" s="186">
        <f>INDEX('[9]Monthly_Consumption _Trend'!BK:BK,MATCH($D28,'[9]Monthly_Consumption _Trend'!$C:$C,0))</f>
        <v>0</v>
      </c>
      <c r="AE28" s="186">
        <f>INDEX('[9]Monthly_Consumption _Trend'!BL:BL,MATCH($D28,'[9]Monthly_Consumption _Trend'!$C:$C,0))</f>
        <v>0</v>
      </c>
      <c r="AF28" s="186">
        <f>INDEX('[9]Monthly_Consumption _Trend'!BM:BM,MATCH($D28,'[9]Monthly_Consumption _Trend'!$C:$C,0))</f>
        <v>0</v>
      </c>
      <c r="AG28" s="186">
        <f>INDEX('[9]Monthly_Consumption _Trend'!BN:BN,MATCH($D28,'[9]Monthly_Consumption _Trend'!$C:$C,0))</f>
        <v>0</v>
      </c>
      <c r="AH28" s="186">
        <f>INDEX('[9]Monthly_Consumption _Trend'!BO:BO,MATCH($D28,'[9]Monthly_Consumption _Trend'!$C:$C,0))</f>
        <v>0</v>
      </c>
      <c r="AI28" s="186">
        <f>INDEX('[9]Monthly_Consumption _Trend'!BP:BP,MATCH($D28,'[9]Monthly_Consumption _Trend'!$C:$C,0))</f>
        <v>0</v>
      </c>
      <c r="AJ28" s="186">
        <f>INDEX('[9]Monthly_Consumption _Trend'!BQ:BQ,MATCH($D28,'[9]Monthly_Consumption _Trend'!$C:$C,0))</f>
        <v>0</v>
      </c>
      <c r="AK28" s="186">
        <f>INDEX('[9]Monthly_Consumption _Trend'!BR:BR,MATCH($D28,'[9]Monthly_Consumption _Trend'!$C:$C,0))</f>
        <v>0</v>
      </c>
      <c r="AL28" s="186">
        <f>INDEX('[9]Monthly_Consumption _Trend'!BS:BS,MATCH($D28,'[9]Monthly_Consumption _Trend'!$C:$C,0))</f>
        <v>0</v>
      </c>
      <c r="AM28" s="186">
        <f>INDEX('[9]Monthly_Consumption _Trend'!BT:BT,MATCH($D28,'[9]Monthly_Consumption _Trend'!$C:$C,0))</f>
        <v>0</v>
      </c>
      <c r="AN28" s="186">
        <f>INDEX('[9]Monthly_Consumption _Trend'!BU:BU,MATCH($D28,'[9]Monthly_Consumption _Trend'!$C:$C,0))</f>
        <v>0</v>
      </c>
      <c r="AO28" s="186">
        <f>INDEX('[9]Monthly_Consumption _Trend'!BV:BV,MATCH($D28,'[9]Monthly_Consumption _Trend'!$C:$C,0))</f>
        <v>0</v>
      </c>
      <c r="AP28" s="186">
        <f>INDEX('[9]Monthly_Consumption _Trend'!BW:BW,MATCH($D28,'[9]Monthly_Consumption _Trend'!$C:$C,0))</f>
        <v>0</v>
      </c>
      <c r="AQ28" s="186">
        <f>INDEX('[9]Monthly_Consumption _Trend'!BX:BX,MATCH($D28,'[9]Monthly_Consumption _Trend'!$C:$C,0))</f>
        <v>0</v>
      </c>
      <c r="AR28" s="186">
        <f>INDEX('[9]Monthly_Consumption _Trend'!BY:BY,MATCH($D28,'[9]Monthly_Consumption _Trend'!$C:$C,0))</f>
        <v>0</v>
      </c>
      <c r="AS28" s="186">
        <f>INDEX('[9]Monthly_Consumption _Trend'!BZ:BZ,MATCH($D28,'[9]Monthly_Consumption _Trend'!$C:$C,0))</f>
        <v>0</v>
      </c>
      <c r="AT28" s="186">
        <f>INDEX('[9]Monthly_Consumption _Trend'!CA:CA,MATCH($D28,'[9]Monthly_Consumption _Trend'!$C:$C,0))</f>
        <v>0</v>
      </c>
      <c r="AU28" s="186">
        <f>INDEX('[9]Monthly_Consumption _Trend'!CB:CB,MATCH($D28,'[9]Monthly_Consumption _Trend'!$C:$C,0))</f>
        <v>0</v>
      </c>
      <c r="AV28" s="186">
        <f>INDEX('[9]Monthly_Consumption _Trend'!CC:CC,MATCH($D28,'[9]Monthly_Consumption _Trend'!$C:$C,0))</f>
        <v>0</v>
      </c>
      <c r="AW28" s="186">
        <f>INDEX('[9]Monthly_Consumption _Trend'!CD:CD,MATCH($D28,'[9]Monthly_Consumption _Trend'!$C:$C,0))</f>
        <v>0</v>
      </c>
      <c r="AX28" s="186">
        <f>INDEX('[9]Monthly_Consumption _Trend'!CE:CE,MATCH($D28,'[9]Monthly_Consumption _Trend'!$C:$C,0))</f>
        <v>134.19999999999999</v>
      </c>
      <c r="AY28" s="186">
        <f>INDEX('[9]Monthly_Consumption _Trend'!CF:CF,MATCH($D28,'[9]Monthly_Consumption _Trend'!$C:$C,0))</f>
        <v>0</v>
      </c>
      <c r="AZ28" s="186">
        <f>INDEX('[9]Monthly_Consumption _Trend'!CG:CG,MATCH($D28,'[9]Monthly_Consumption _Trend'!$C:$C,0))</f>
        <v>0</v>
      </c>
      <c r="BA28" s="186">
        <f>INDEX('[9]Monthly_Consumption _Trend'!CH:CH,MATCH($D28,'[9]Monthly_Consumption _Trend'!$C:$C,0))</f>
        <v>1.5</v>
      </c>
      <c r="BB28" s="186">
        <f>INDEX('[9]Monthly_Consumption _Trend'!CI:CI,MATCH($D28,'[9]Monthly_Consumption _Trend'!$C:$C,0))</f>
        <v>436.7</v>
      </c>
      <c r="BC28" s="186">
        <f>INDEX('[9]Monthly_Consumption _Trend'!CJ:CJ,MATCH($D28,'[9]Monthly_Consumption _Trend'!$C:$C,0))</f>
        <v>0</v>
      </c>
      <c r="BD28" s="186">
        <f>INDEX('[9]Monthly_Consumption _Trend'!CK:CK,MATCH($D28,'[9]Monthly_Consumption _Trend'!$C:$C,0))</f>
        <v>2.4</v>
      </c>
      <c r="BE28" s="186">
        <f>INDEX('[9]Monthly_Consumption _Trend'!CL:CL,MATCH($D28,'[9]Monthly_Consumption _Trend'!$C:$C,0))</f>
        <v>0.60000000000000009</v>
      </c>
      <c r="BF28" s="186">
        <f>INDEX('[9]Monthly_Consumption _Trend'!CM:CM,MATCH($D28,'[9]Monthly_Consumption _Trend'!$C:$C,0))</f>
        <v>354.5</v>
      </c>
      <c r="BG28" s="186">
        <f>INDEX('[9]Monthly_Consumption _Trend'!CN:CN,MATCH($D28,'[9]Monthly_Consumption _Trend'!$C:$C,0))</f>
        <v>0</v>
      </c>
      <c r="BH28" s="186">
        <f>INDEX('[9]Monthly_Consumption _Trend'!CO:CO,MATCH($D28,'[9]Monthly_Consumption _Trend'!$C:$C,0))</f>
        <v>7.1999999999999993</v>
      </c>
      <c r="BI28" s="186">
        <f>INDEX('[9]Monthly_Consumption _Trend'!CP:CP,MATCH($D28,'[9]Monthly_Consumption _Trend'!$C:$C,0))</f>
        <v>28.36</v>
      </c>
    </row>
    <row r="29" spans="1:61" s="221" customFormat="1" x14ac:dyDescent="0.25">
      <c r="A29" s="246" t="str">
        <f>'IMO _2020_Dont Edit'!A29</f>
        <v>AAL</v>
      </c>
      <c r="B29" s="246" t="str">
        <f>'IMO _2020_Dont Edit'!B29</f>
        <v>Intermediate</v>
      </c>
      <c r="C29" s="183" t="str">
        <f>'IMO _2020_Dont Edit'!C29</f>
        <v>ALM</v>
      </c>
      <c r="D29" s="183">
        <f>'IMO _2020_Dont Edit'!D29</f>
        <v>9553397</v>
      </c>
      <c r="E29" s="184" t="str">
        <f>'IMO _2020_Dont Edit'!E29</f>
        <v>Furuholmen</v>
      </c>
      <c r="F29" s="186">
        <f>IFERROR(V29,"")</f>
        <v>0</v>
      </c>
      <c r="G29" s="186">
        <f>IFERROR(Z29,"")</f>
        <v>0</v>
      </c>
      <c r="H29" s="186">
        <f>IFERROR(AD29,"")</f>
        <v>0</v>
      </c>
      <c r="I29" s="186">
        <f>IFERROR(AH29,"")</f>
        <v>0</v>
      </c>
      <c r="J29" s="186">
        <f>IFERROR(AL29,"")</f>
        <v>0</v>
      </c>
      <c r="K29" s="186">
        <f>IFERROR(AP29,"")</f>
        <v>0</v>
      </c>
      <c r="L29" s="186">
        <f>IFERROR(AT29,"")</f>
        <v>0</v>
      </c>
      <c r="M29" s="186">
        <f>IFERROR(AX29,"")</f>
        <v>150.4</v>
      </c>
      <c r="N29" s="186">
        <f>IFERROR(BB29,"")</f>
        <v>314.79999999999995</v>
      </c>
      <c r="O29" s="186">
        <f>IFERROR(BF29,"")</f>
        <v>224.3</v>
      </c>
      <c r="P29" s="186"/>
      <c r="Q29" s="186"/>
      <c r="R29" s="276">
        <f>IFERROR(AVERAGEIF(F29:Q29,"&gt;0",F29:Q29),"")</f>
        <v>229.83333333333334</v>
      </c>
      <c r="S29" s="276">
        <f>IFERROR(INDEX('IMO _2020_Dont Edit'!AB:AB,MATCH('Monthly_Consumption _Trend'!D29,'IMO _2020_Dont Edit'!D:D,0))*30*INDEX('IMO _2020_Dont Edit'!AF:AF,MATCH('Monthly_Consumption _Trend'!D29,'IMO _2020_Dont Edit'!D:D,0)),"")</f>
        <v>157.33884417847375</v>
      </c>
      <c r="T29" s="276">
        <f>IFERROR(MIN(R29,S29)*2/3,"")</f>
        <v>104.89256278564916</v>
      </c>
      <c r="U29" s="186"/>
      <c r="V29" s="186">
        <f>INDEX('[9]Monthly_Consumption _Trend'!BC:BC,MATCH($D29,'[9]Monthly_Consumption _Trend'!$C:$C,0))</f>
        <v>0</v>
      </c>
      <c r="W29" s="186">
        <f>INDEX('[9]Monthly_Consumption _Trend'!BD:BD,MATCH($D29,'[9]Monthly_Consumption _Trend'!$C:$C,0))</f>
        <v>0</v>
      </c>
      <c r="X29" s="186">
        <f>INDEX('[9]Monthly_Consumption _Trend'!BE:BE,MATCH($D29,'[9]Monthly_Consumption _Trend'!$C:$C,0))</f>
        <v>0</v>
      </c>
      <c r="Y29" s="186">
        <f>INDEX('[9]Monthly_Consumption _Trend'!BF:BF,MATCH($D29,'[9]Monthly_Consumption _Trend'!$C:$C,0))</f>
        <v>0</v>
      </c>
      <c r="Z29" s="186">
        <f>INDEX('[9]Monthly_Consumption _Trend'!BG:BG,MATCH($D29,'[9]Monthly_Consumption _Trend'!$C:$C,0))</f>
        <v>0</v>
      </c>
      <c r="AA29" s="186">
        <f>INDEX('[9]Monthly_Consumption _Trend'!BH:BH,MATCH($D29,'[9]Monthly_Consumption _Trend'!$C:$C,0))</f>
        <v>0</v>
      </c>
      <c r="AB29" s="186">
        <f>INDEX('[9]Monthly_Consumption _Trend'!BI:BI,MATCH($D29,'[9]Monthly_Consumption _Trend'!$C:$C,0))</f>
        <v>0</v>
      </c>
      <c r="AC29" s="186">
        <f>INDEX('[9]Monthly_Consumption _Trend'!BJ:BJ,MATCH($D29,'[9]Monthly_Consumption _Trend'!$C:$C,0))</f>
        <v>0</v>
      </c>
      <c r="AD29" s="186">
        <f>INDEX('[9]Monthly_Consumption _Trend'!BK:BK,MATCH($D29,'[9]Monthly_Consumption _Trend'!$C:$C,0))</f>
        <v>0</v>
      </c>
      <c r="AE29" s="186">
        <f>INDEX('[9]Monthly_Consumption _Trend'!BL:BL,MATCH($D29,'[9]Monthly_Consumption _Trend'!$C:$C,0))</f>
        <v>0</v>
      </c>
      <c r="AF29" s="186">
        <f>INDEX('[9]Monthly_Consumption _Trend'!BM:BM,MATCH($D29,'[9]Monthly_Consumption _Trend'!$C:$C,0))</f>
        <v>0</v>
      </c>
      <c r="AG29" s="186">
        <f>INDEX('[9]Monthly_Consumption _Trend'!BN:BN,MATCH($D29,'[9]Monthly_Consumption _Trend'!$C:$C,0))</f>
        <v>0</v>
      </c>
      <c r="AH29" s="186">
        <f>INDEX('[9]Monthly_Consumption _Trend'!BO:BO,MATCH($D29,'[9]Monthly_Consumption _Trend'!$C:$C,0))</f>
        <v>0</v>
      </c>
      <c r="AI29" s="186">
        <f>INDEX('[9]Monthly_Consumption _Trend'!BP:BP,MATCH($D29,'[9]Monthly_Consumption _Trend'!$C:$C,0))</f>
        <v>0</v>
      </c>
      <c r="AJ29" s="186">
        <f>INDEX('[9]Monthly_Consumption _Trend'!BQ:BQ,MATCH($D29,'[9]Monthly_Consumption _Trend'!$C:$C,0))</f>
        <v>0</v>
      </c>
      <c r="AK29" s="186">
        <f>INDEX('[9]Monthly_Consumption _Trend'!BR:BR,MATCH($D29,'[9]Monthly_Consumption _Trend'!$C:$C,0))</f>
        <v>0</v>
      </c>
      <c r="AL29" s="186">
        <f>INDEX('[9]Monthly_Consumption _Trend'!BS:BS,MATCH($D29,'[9]Monthly_Consumption _Trend'!$C:$C,0))</f>
        <v>0</v>
      </c>
      <c r="AM29" s="186">
        <f>INDEX('[9]Monthly_Consumption _Trend'!BT:BT,MATCH($D29,'[9]Monthly_Consumption _Trend'!$C:$C,0))</f>
        <v>0</v>
      </c>
      <c r="AN29" s="186">
        <f>INDEX('[9]Monthly_Consumption _Trend'!BU:BU,MATCH($D29,'[9]Monthly_Consumption _Trend'!$C:$C,0))</f>
        <v>0</v>
      </c>
      <c r="AO29" s="186">
        <f>INDEX('[9]Monthly_Consumption _Trend'!BV:BV,MATCH($D29,'[9]Monthly_Consumption _Trend'!$C:$C,0))</f>
        <v>0</v>
      </c>
      <c r="AP29" s="186">
        <f>INDEX('[9]Monthly_Consumption _Trend'!BW:BW,MATCH($D29,'[9]Monthly_Consumption _Trend'!$C:$C,0))</f>
        <v>0</v>
      </c>
      <c r="AQ29" s="186">
        <f>INDEX('[9]Monthly_Consumption _Trend'!BX:BX,MATCH($D29,'[9]Monthly_Consumption _Trend'!$C:$C,0))</f>
        <v>0</v>
      </c>
      <c r="AR29" s="186">
        <f>INDEX('[9]Monthly_Consumption _Trend'!BY:BY,MATCH($D29,'[9]Monthly_Consumption _Trend'!$C:$C,0))</f>
        <v>0</v>
      </c>
      <c r="AS29" s="186">
        <f>INDEX('[9]Monthly_Consumption _Trend'!BZ:BZ,MATCH($D29,'[9]Monthly_Consumption _Trend'!$C:$C,0))</f>
        <v>0</v>
      </c>
      <c r="AT29" s="186">
        <f>INDEX('[9]Monthly_Consumption _Trend'!CA:CA,MATCH($D29,'[9]Monthly_Consumption _Trend'!$C:$C,0))</f>
        <v>0</v>
      </c>
      <c r="AU29" s="186">
        <f>INDEX('[9]Monthly_Consumption _Trend'!CB:CB,MATCH($D29,'[9]Monthly_Consumption _Trend'!$C:$C,0))</f>
        <v>0</v>
      </c>
      <c r="AV29" s="186">
        <f>INDEX('[9]Monthly_Consumption _Trend'!CC:CC,MATCH($D29,'[9]Monthly_Consumption _Trend'!$C:$C,0))</f>
        <v>0</v>
      </c>
      <c r="AW29" s="186">
        <f>INDEX('[9]Monthly_Consumption _Trend'!CD:CD,MATCH($D29,'[9]Monthly_Consumption _Trend'!$C:$C,0))</f>
        <v>0</v>
      </c>
      <c r="AX29" s="186">
        <f>INDEX('[9]Monthly_Consumption _Trend'!CE:CE,MATCH($D29,'[9]Monthly_Consumption _Trend'!$C:$C,0))</f>
        <v>150.4</v>
      </c>
      <c r="AY29" s="186">
        <f>INDEX('[9]Monthly_Consumption _Trend'!CF:CF,MATCH($D29,'[9]Monthly_Consumption _Trend'!$C:$C,0))</f>
        <v>56.7</v>
      </c>
      <c r="AZ29" s="186">
        <f>INDEX('[9]Monthly_Consumption _Trend'!CG:CG,MATCH($D29,'[9]Monthly_Consumption _Trend'!$C:$C,0))</f>
        <v>0</v>
      </c>
      <c r="BA29" s="186">
        <f>INDEX('[9]Monthly_Consumption _Trend'!CH:CH,MATCH($D29,'[9]Monthly_Consumption _Trend'!$C:$C,0))</f>
        <v>8.4</v>
      </c>
      <c r="BB29" s="186">
        <f>INDEX('[9]Monthly_Consumption _Trend'!CI:CI,MATCH($D29,'[9]Monthly_Consumption _Trend'!$C:$C,0))</f>
        <v>314.79999999999995</v>
      </c>
      <c r="BC29" s="186">
        <f>INDEX('[9]Monthly_Consumption _Trend'!CJ:CJ,MATCH($D29,'[9]Monthly_Consumption _Trend'!$C:$C,0))</f>
        <v>0</v>
      </c>
      <c r="BD29" s="186">
        <f>INDEX('[9]Monthly_Consumption _Trend'!CK:CK,MATCH($D29,'[9]Monthly_Consumption _Trend'!$C:$C,0))</f>
        <v>0</v>
      </c>
      <c r="BE29" s="186">
        <f>INDEX('[9]Monthly_Consumption _Trend'!CL:CL,MATCH($D29,'[9]Monthly_Consumption _Trend'!$C:$C,0))</f>
        <v>4.5499999999999989</v>
      </c>
      <c r="BF29" s="186">
        <f>INDEX('[9]Monthly_Consumption _Trend'!CM:CM,MATCH($D29,'[9]Monthly_Consumption _Trend'!$C:$C,0))</f>
        <v>224.3</v>
      </c>
      <c r="BG29" s="186">
        <f>INDEX('[9]Monthly_Consumption _Trend'!CN:CN,MATCH($D29,'[9]Monthly_Consumption _Trend'!$C:$C,0))</f>
        <v>0</v>
      </c>
      <c r="BH29" s="186">
        <f>INDEX('[9]Monthly_Consumption _Trend'!CO:CO,MATCH($D29,'[9]Monthly_Consumption _Trend'!$C:$C,0))</f>
        <v>0</v>
      </c>
      <c r="BI29" s="186">
        <f>INDEX('[9]Monthly_Consumption _Trend'!CP:CP,MATCH($D29,'[9]Monthly_Consumption _Trend'!$C:$C,0))</f>
        <v>154.31300000000002</v>
      </c>
    </row>
    <row r="30" spans="1:61" s="221" customFormat="1" x14ac:dyDescent="0.25">
      <c r="A30" s="246" t="str">
        <f>'IMO _2020_Dont Edit'!A30</f>
        <v>JWE</v>
      </c>
      <c r="B30" s="246" t="str">
        <f>'IMO _2020_Dont Edit'!B30</f>
        <v>Intermediate</v>
      </c>
      <c r="C30" s="183" t="str">
        <f>'IMO _2020_Dont Edit'!C30</f>
        <v>ACE</v>
      </c>
      <c r="D30" s="183">
        <f>'IMO _2020_Dont Edit'!D30</f>
        <v>9486178</v>
      </c>
      <c r="E30" s="184" t="str">
        <f>'IMO _2020_Dont Edit'!E30</f>
        <v>Chem Lyra</v>
      </c>
      <c r="F30" s="186">
        <f>IFERROR(V30,"")</f>
        <v>0</v>
      </c>
      <c r="G30" s="186">
        <f>IFERROR(Z30,"")</f>
        <v>0</v>
      </c>
      <c r="H30" s="186">
        <f>IFERROR(AD30,"")</f>
        <v>0</v>
      </c>
      <c r="I30" s="186">
        <f>IFERROR(AH30,"")</f>
        <v>116.73</v>
      </c>
      <c r="J30" s="186">
        <f>IFERROR(AL30,"")</f>
        <v>0</v>
      </c>
      <c r="K30" s="186">
        <f>IFERROR(AP30,"")</f>
        <v>217</v>
      </c>
      <c r="L30" s="186">
        <f>IFERROR(AT30,"")</f>
        <v>0</v>
      </c>
      <c r="M30" s="186">
        <f>IFERROR(AX30,"")</f>
        <v>0</v>
      </c>
      <c r="N30" s="186">
        <f>IFERROR(BB30,"")</f>
        <v>0</v>
      </c>
      <c r="O30" s="186">
        <f>IFERROR(BF30,"")</f>
        <v>0</v>
      </c>
      <c r="P30" s="186"/>
      <c r="Q30" s="186"/>
      <c r="R30" s="276">
        <f>IFERROR(AVERAGEIF(F30:Q30,"&gt;0",F30:Q30),"")</f>
        <v>166.86500000000001</v>
      </c>
      <c r="S30" s="276">
        <f>IFERROR(INDEX('IMO _2020_Dont Edit'!AB:AB,MATCH('Monthly_Consumption _Trend'!D30,'IMO _2020_Dont Edit'!D:D,0))*30*INDEX('IMO _2020_Dont Edit'!AF:AF,MATCH('Monthly_Consumption _Trend'!D30,'IMO _2020_Dont Edit'!D:D,0)),"")</f>
        <v>56.676252415173543</v>
      </c>
      <c r="T30" s="276">
        <f>IFERROR(MIN(R30,S30)*2/3,"")</f>
        <v>37.78416827678236</v>
      </c>
      <c r="U30" s="186"/>
      <c r="V30" s="186">
        <f>INDEX('[9]Monthly_Consumption _Trend'!BC:BC,MATCH($D30,'[9]Monthly_Consumption _Trend'!$C:$C,0))</f>
        <v>0</v>
      </c>
      <c r="W30" s="186">
        <f>INDEX('[9]Monthly_Consumption _Trend'!BD:BD,MATCH($D30,'[9]Monthly_Consumption _Trend'!$C:$C,0))</f>
        <v>185.32</v>
      </c>
      <c r="X30" s="186">
        <f>INDEX('[9]Monthly_Consumption _Trend'!BE:BE,MATCH($D30,'[9]Monthly_Consumption _Trend'!$C:$C,0))</f>
        <v>0</v>
      </c>
      <c r="Y30" s="186">
        <f>INDEX('[9]Monthly_Consumption _Trend'!BF:BF,MATCH($D30,'[9]Monthly_Consumption _Trend'!$C:$C,0))</f>
        <v>0</v>
      </c>
      <c r="Z30" s="186">
        <f>INDEX('[9]Monthly_Consumption _Trend'!BG:BG,MATCH($D30,'[9]Monthly_Consumption _Trend'!$C:$C,0))</f>
        <v>0</v>
      </c>
      <c r="AA30" s="186">
        <f>INDEX('[9]Monthly_Consumption _Trend'!BH:BH,MATCH($D30,'[9]Monthly_Consumption _Trend'!$C:$C,0))</f>
        <v>178.15000000000003</v>
      </c>
      <c r="AB30" s="186">
        <f>INDEX('[9]Monthly_Consumption _Trend'!BI:BI,MATCH($D30,'[9]Monthly_Consumption _Trend'!$C:$C,0))</f>
        <v>0</v>
      </c>
      <c r="AC30" s="186">
        <f>INDEX('[9]Monthly_Consumption _Trend'!BJ:BJ,MATCH($D30,'[9]Monthly_Consumption _Trend'!$C:$C,0))</f>
        <v>5.05</v>
      </c>
      <c r="AD30" s="186">
        <f>INDEX('[9]Monthly_Consumption _Trend'!BK:BK,MATCH($D30,'[9]Monthly_Consumption _Trend'!$C:$C,0))</f>
        <v>0</v>
      </c>
      <c r="AE30" s="186">
        <f>INDEX('[9]Monthly_Consumption _Trend'!BL:BL,MATCH($D30,'[9]Monthly_Consumption _Trend'!$C:$C,0))</f>
        <v>277.77</v>
      </c>
      <c r="AF30" s="186">
        <f>INDEX('[9]Monthly_Consumption _Trend'!BM:BM,MATCH($D30,'[9]Monthly_Consumption _Trend'!$C:$C,0))</f>
        <v>0</v>
      </c>
      <c r="AG30" s="186">
        <f>INDEX('[9]Monthly_Consumption _Trend'!BN:BN,MATCH($D30,'[9]Monthly_Consumption _Trend'!$C:$C,0))</f>
        <v>0</v>
      </c>
      <c r="AH30" s="186">
        <f>INDEX('[9]Monthly_Consumption _Trend'!BO:BO,MATCH($D30,'[9]Monthly_Consumption _Trend'!$C:$C,0))</f>
        <v>116.73</v>
      </c>
      <c r="AI30" s="186">
        <f>INDEX('[9]Monthly_Consumption _Trend'!BP:BP,MATCH($D30,'[9]Monthly_Consumption _Trend'!$C:$C,0))</f>
        <v>163.70000000000005</v>
      </c>
      <c r="AJ30" s="186">
        <f>INDEX('[9]Monthly_Consumption _Trend'!BQ:BQ,MATCH($D30,'[9]Monthly_Consumption _Trend'!$C:$C,0))</f>
        <v>0</v>
      </c>
      <c r="AK30" s="186">
        <f>INDEX('[9]Monthly_Consumption _Trend'!BR:BR,MATCH($D30,'[9]Monthly_Consumption _Trend'!$C:$C,0))</f>
        <v>4.3</v>
      </c>
      <c r="AL30" s="186">
        <f>INDEX('[9]Monthly_Consumption _Trend'!BS:BS,MATCH($D30,'[9]Monthly_Consumption _Trend'!$C:$C,0))</f>
        <v>0</v>
      </c>
      <c r="AM30" s="186">
        <f>INDEX('[9]Monthly_Consumption _Trend'!BT:BT,MATCH($D30,'[9]Monthly_Consumption _Trend'!$C:$C,0))</f>
        <v>131.05000000000098</v>
      </c>
      <c r="AN30" s="186">
        <f>INDEX('[9]Monthly_Consumption _Trend'!BU:BU,MATCH($D30,'[9]Monthly_Consumption _Trend'!$C:$C,0))</f>
        <v>0</v>
      </c>
      <c r="AO30" s="186">
        <f>INDEX('[9]Monthly_Consumption _Trend'!BV:BV,MATCH($D30,'[9]Monthly_Consumption _Trend'!$C:$C,0))</f>
        <v>50.3</v>
      </c>
      <c r="AP30" s="186">
        <f>INDEX('[9]Monthly_Consumption _Trend'!BW:BW,MATCH($D30,'[9]Monthly_Consumption _Trend'!$C:$C,0))</f>
        <v>217</v>
      </c>
      <c r="AQ30" s="186">
        <f>INDEX('[9]Monthly_Consumption _Trend'!BX:BX,MATCH($D30,'[9]Monthly_Consumption _Trend'!$C:$C,0))</f>
        <v>109.44999999999902</v>
      </c>
      <c r="AR30" s="186">
        <f>INDEX('[9]Monthly_Consumption _Trend'!BY:BY,MATCH($D30,'[9]Monthly_Consumption _Trend'!$C:$C,0))</f>
        <v>0</v>
      </c>
      <c r="AS30" s="186">
        <f>INDEX('[9]Monthly_Consumption _Trend'!BZ:BZ,MATCH($D30,'[9]Monthly_Consumption _Trend'!$C:$C,0))</f>
        <v>0</v>
      </c>
      <c r="AT30" s="186">
        <f>INDEX('[9]Monthly_Consumption _Trend'!CA:CA,MATCH($D30,'[9]Monthly_Consumption _Trend'!$C:$C,0))</f>
        <v>0</v>
      </c>
      <c r="AU30" s="186">
        <f>INDEX('[9]Monthly_Consumption _Trend'!CB:CB,MATCH($D30,'[9]Monthly_Consumption _Trend'!$C:$C,0))</f>
        <v>0</v>
      </c>
      <c r="AV30" s="186">
        <f>INDEX('[9]Monthly_Consumption _Trend'!CC:CC,MATCH($D30,'[9]Monthly_Consumption _Trend'!$C:$C,0))</f>
        <v>0</v>
      </c>
      <c r="AW30" s="186">
        <f>INDEX('[9]Monthly_Consumption _Trend'!CD:CD,MATCH($D30,'[9]Monthly_Consumption _Trend'!$C:$C,0))</f>
        <v>0</v>
      </c>
      <c r="AX30" s="186">
        <f>INDEX('[9]Monthly_Consumption _Trend'!CE:CE,MATCH($D30,'[9]Monthly_Consumption _Trend'!$C:$C,0))</f>
        <v>0</v>
      </c>
      <c r="AY30" s="186">
        <f>INDEX('[9]Monthly_Consumption _Trend'!CF:CF,MATCH($D30,'[9]Monthly_Consumption _Trend'!$C:$C,0))</f>
        <v>0</v>
      </c>
      <c r="AZ30" s="186">
        <f>INDEX('[9]Monthly_Consumption _Trend'!CG:CG,MATCH($D30,'[9]Monthly_Consumption _Trend'!$C:$C,0))</f>
        <v>0</v>
      </c>
      <c r="BA30" s="186">
        <f>INDEX('[9]Monthly_Consumption _Trend'!CH:CH,MATCH($D30,'[9]Monthly_Consumption _Trend'!$C:$C,0))</f>
        <v>0</v>
      </c>
      <c r="BB30" s="186">
        <f>INDEX('[9]Monthly_Consumption _Trend'!CI:CI,MATCH($D30,'[9]Monthly_Consumption _Trend'!$C:$C,0))</f>
        <v>0</v>
      </c>
      <c r="BC30" s="186">
        <f>INDEX('[9]Monthly_Consumption _Trend'!CJ:CJ,MATCH($D30,'[9]Monthly_Consumption _Trend'!$C:$C,0))</f>
        <v>0</v>
      </c>
      <c r="BD30" s="186">
        <f>INDEX('[9]Monthly_Consumption _Trend'!CK:CK,MATCH($D30,'[9]Monthly_Consumption _Trend'!$C:$C,0))</f>
        <v>0</v>
      </c>
      <c r="BE30" s="186">
        <f>INDEX('[9]Monthly_Consumption _Trend'!CL:CL,MATCH($D30,'[9]Monthly_Consumption _Trend'!$C:$C,0))</f>
        <v>0</v>
      </c>
      <c r="BF30" s="186">
        <f>INDEX('[9]Monthly_Consumption _Trend'!CM:CM,MATCH($D30,'[9]Monthly_Consumption _Trend'!$C:$C,0))</f>
        <v>0</v>
      </c>
      <c r="BG30" s="186">
        <f>INDEX('[9]Monthly_Consumption _Trend'!CN:CN,MATCH($D30,'[9]Monthly_Consumption _Trend'!$C:$C,0))</f>
        <v>0</v>
      </c>
      <c r="BH30" s="186">
        <f>INDEX('[9]Monthly_Consumption _Trend'!CO:CO,MATCH($D30,'[9]Monthly_Consumption _Trend'!$C:$C,0))</f>
        <v>0</v>
      </c>
      <c r="BI30" s="186">
        <f>INDEX('[9]Monthly_Consumption _Trend'!CP:CP,MATCH($D30,'[9]Monthly_Consumption _Trend'!$C:$C,0))</f>
        <v>0</v>
      </c>
    </row>
    <row r="31" spans="1:61" s="221" customFormat="1" x14ac:dyDescent="0.25">
      <c r="A31" s="246" t="str">
        <f>'IMO _2020_Dont Edit'!A31</f>
        <v>JWE</v>
      </c>
      <c r="B31" s="246" t="str">
        <f>'IMO _2020_Dont Edit'!B31</f>
        <v>Intermediate</v>
      </c>
      <c r="C31" s="183" t="str">
        <f>'IMO _2020_Dont Edit'!C31</f>
        <v>ACE</v>
      </c>
      <c r="D31" s="183">
        <f>'IMO _2020_Dont Edit'!D31</f>
        <v>9486166</v>
      </c>
      <c r="E31" s="184" t="str">
        <f>'IMO _2020_Dont Edit'!E31</f>
        <v>Chem Alya</v>
      </c>
      <c r="F31" s="186">
        <f>IFERROR(V31,"")</f>
        <v>0</v>
      </c>
      <c r="G31" s="186">
        <f>IFERROR(Z31,"")</f>
        <v>0</v>
      </c>
      <c r="H31" s="186">
        <f>IFERROR(AD31,"")</f>
        <v>0</v>
      </c>
      <c r="I31" s="186">
        <f>IFERROR(AH31,"")</f>
        <v>0</v>
      </c>
      <c r="J31" s="186">
        <f>IFERROR(AL31,"")</f>
        <v>0</v>
      </c>
      <c r="K31" s="186">
        <f>IFERROR(AP31,"")</f>
        <v>0</v>
      </c>
      <c r="L31" s="186">
        <f>IFERROR(AT31,"")</f>
        <v>0</v>
      </c>
      <c r="M31" s="186">
        <f>IFERROR(AX31,"")</f>
        <v>0</v>
      </c>
      <c r="N31" s="186">
        <f>IFERROR(BB31,"")</f>
        <v>0</v>
      </c>
      <c r="O31" s="186">
        <f>IFERROR(BF31,"")</f>
        <v>0</v>
      </c>
      <c r="P31" s="186"/>
      <c r="Q31" s="186"/>
      <c r="R31" s="276" t="str">
        <f>IFERROR(AVERAGEIF(F31:Q31,"&gt;0",F31:Q31),"")</f>
        <v/>
      </c>
      <c r="S31" s="276">
        <f>IFERROR(INDEX('IMO _2020_Dont Edit'!AB:AB,MATCH('Monthly_Consumption _Trend'!D31,'IMO _2020_Dont Edit'!D:D,0))*30*INDEX('IMO _2020_Dont Edit'!AF:AF,MATCH('Monthly_Consumption _Trend'!D31,'IMO _2020_Dont Edit'!D:D,0)),"")</f>
        <v>0</v>
      </c>
      <c r="T31" s="276">
        <f>IFERROR(MIN(R31,S31)*2/3,"")</f>
        <v>0</v>
      </c>
      <c r="U31" s="186"/>
      <c r="V31" s="186">
        <f>INDEX('[9]Monthly_Consumption _Trend'!BC:BC,MATCH($D31,'[9]Monthly_Consumption _Trend'!$C:$C,0))</f>
        <v>0</v>
      </c>
      <c r="W31" s="186">
        <f>INDEX('[9]Monthly_Consumption _Trend'!BD:BD,MATCH($D31,'[9]Monthly_Consumption _Trend'!$C:$C,0))</f>
        <v>239.7</v>
      </c>
      <c r="X31" s="186">
        <f>INDEX('[9]Monthly_Consumption _Trend'!BE:BE,MATCH($D31,'[9]Monthly_Consumption _Trend'!$C:$C,0))</f>
        <v>0</v>
      </c>
      <c r="Y31" s="186">
        <f>INDEX('[9]Monthly_Consumption _Trend'!BF:BF,MATCH($D31,'[9]Monthly_Consumption _Trend'!$C:$C,0))</f>
        <v>1.1000000000000001</v>
      </c>
      <c r="Z31" s="186">
        <f>INDEX('[9]Monthly_Consumption _Trend'!BG:BG,MATCH($D31,'[9]Monthly_Consumption _Trend'!$C:$C,0))</f>
        <v>0</v>
      </c>
      <c r="AA31" s="186">
        <f>INDEX('[9]Monthly_Consumption _Trend'!BH:BH,MATCH($D31,'[9]Monthly_Consumption _Trend'!$C:$C,0))</f>
        <v>49.319999999999993</v>
      </c>
      <c r="AB31" s="186">
        <f>INDEX('[9]Monthly_Consumption _Trend'!BI:BI,MATCH($D31,'[9]Monthly_Consumption _Trend'!$C:$C,0))</f>
        <v>0</v>
      </c>
      <c r="AC31" s="186">
        <f>INDEX('[9]Monthly_Consumption _Trend'!BJ:BJ,MATCH($D31,'[9]Monthly_Consumption _Trend'!$C:$C,0))</f>
        <v>79.150000000000006</v>
      </c>
      <c r="AD31" s="186">
        <f>INDEX('[9]Monthly_Consumption _Trend'!BK:BK,MATCH($D31,'[9]Monthly_Consumption _Trend'!$C:$C,0))</f>
        <v>0</v>
      </c>
      <c r="AE31" s="186">
        <f>INDEX('[9]Monthly_Consumption _Trend'!BL:BL,MATCH($D31,'[9]Monthly_Consumption _Trend'!$C:$C,0))</f>
        <v>0</v>
      </c>
      <c r="AF31" s="186">
        <f>INDEX('[9]Monthly_Consumption _Trend'!BM:BM,MATCH($D31,'[9]Monthly_Consumption _Trend'!$C:$C,0))</f>
        <v>0</v>
      </c>
      <c r="AG31" s="186">
        <f>INDEX('[9]Monthly_Consumption _Trend'!BN:BN,MATCH($D31,'[9]Monthly_Consumption _Trend'!$C:$C,0))</f>
        <v>7.9899999999999949</v>
      </c>
      <c r="AH31" s="186">
        <f>INDEX('[9]Monthly_Consumption _Trend'!BO:BO,MATCH($D31,'[9]Monthly_Consumption _Trend'!$C:$C,0))</f>
        <v>0</v>
      </c>
      <c r="AI31" s="186">
        <f>INDEX('[9]Monthly_Consumption _Trend'!BP:BP,MATCH($D31,'[9]Monthly_Consumption _Trend'!$C:$C,0))</f>
        <v>86.230000000000018</v>
      </c>
      <c r="AJ31" s="186">
        <f>INDEX('[9]Monthly_Consumption _Trend'!BQ:BQ,MATCH($D31,'[9]Monthly_Consumption _Trend'!$C:$C,0))</f>
        <v>0</v>
      </c>
      <c r="AK31" s="186">
        <f>INDEX('[9]Monthly_Consumption _Trend'!BR:BR,MATCH($D31,'[9]Monthly_Consumption _Trend'!$C:$C,0))</f>
        <v>31.850000000000009</v>
      </c>
      <c r="AL31" s="186">
        <f>INDEX('[9]Monthly_Consumption _Trend'!BS:BS,MATCH($D31,'[9]Monthly_Consumption _Trend'!$C:$C,0))</f>
        <v>0</v>
      </c>
      <c r="AM31" s="186">
        <f>INDEX('[9]Monthly_Consumption _Trend'!BT:BT,MATCH($D31,'[9]Monthly_Consumption _Trend'!$C:$C,0))</f>
        <v>148.74</v>
      </c>
      <c r="AN31" s="186">
        <f>INDEX('[9]Monthly_Consumption _Trend'!BU:BU,MATCH($D31,'[9]Monthly_Consumption _Trend'!$C:$C,0))</f>
        <v>0</v>
      </c>
      <c r="AO31" s="186">
        <f>INDEX('[9]Monthly_Consumption _Trend'!BV:BV,MATCH($D31,'[9]Monthly_Consumption _Trend'!$C:$C,0))</f>
        <v>3.519999999999996</v>
      </c>
      <c r="AP31" s="186">
        <f>INDEX('[9]Monthly_Consumption _Trend'!BW:BW,MATCH($D31,'[9]Monthly_Consumption _Trend'!$C:$C,0))</f>
        <v>0</v>
      </c>
      <c r="AQ31" s="186">
        <f>INDEX('[9]Monthly_Consumption _Trend'!BX:BX,MATCH($D31,'[9]Monthly_Consumption _Trend'!$C:$C,0))</f>
        <v>131.33000000000004</v>
      </c>
      <c r="AR31" s="186">
        <f>INDEX('[9]Monthly_Consumption _Trend'!BY:BY,MATCH($D31,'[9]Monthly_Consumption _Trend'!$C:$C,0))</f>
        <v>0</v>
      </c>
      <c r="AS31" s="186">
        <f>INDEX('[9]Monthly_Consumption _Trend'!BZ:BZ,MATCH($D31,'[9]Monthly_Consumption _Trend'!$C:$C,0))</f>
        <v>24.679999999999993</v>
      </c>
      <c r="AT31" s="186">
        <f>INDEX('[9]Monthly_Consumption _Trend'!CA:CA,MATCH($D31,'[9]Monthly_Consumption _Trend'!$C:$C,0))</f>
        <v>0</v>
      </c>
      <c r="AU31" s="186">
        <f>INDEX('[9]Monthly_Consumption _Trend'!CB:CB,MATCH($D31,'[9]Monthly_Consumption _Trend'!$C:$C,0))</f>
        <v>0</v>
      </c>
      <c r="AV31" s="186">
        <f>INDEX('[9]Monthly_Consumption _Trend'!CC:CC,MATCH($D31,'[9]Monthly_Consumption _Trend'!$C:$C,0))</f>
        <v>0</v>
      </c>
      <c r="AW31" s="186">
        <f>INDEX('[9]Monthly_Consumption _Trend'!CD:CD,MATCH($D31,'[9]Monthly_Consumption _Trend'!$C:$C,0))</f>
        <v>0</v>
      </c>
      <c r="AX31" s="186">
        <f>INDEX('[9]Monthly_Consumption _Trend'!CE:CE,MATCH($D31,'[9]Monthly_Consumption _Trend'!$C:$C,0))</f>
        <v>0</v>
      </c>
      <c r="AY31" s="186">
        <f>INDEX('[9]Monthly_Consumption _Trend'!CF:CF,MATCH($D31,'[9]Monthly_Consumption _Trend'!$C:$C,0))</f>
        <v>0</v>
      </c>
      <c r="AZ31" s="186">
        <f>INDEX('[9]Monthly_Consumption _Trend'!CG:CG,MATCH($D31,'[9]Monthly_Consumption _Trend'!$C:$C,0))</f>
        <v>0</v>
      </c>
      <c r="BA31" s="186">
        <f>INDEX('[9]Monthly_Consumption _Trend'!CH:CH,MATCH($D31,'[9]Monthly_Consumption _Trend'!$C:$C,0))</f>
        <v>0</v>
      </c>
      <c r="BB31" s="186">
        <f>INDEX('[9]Monthly_Consumption _Trend'!CI:CI,MATCH($D31,'[9]Monthly_Consumption _Trend'!$C:$C,0))</f>
        <v>0</v>
      </c>
      <c r="BC31" s="186">
        <f>INDEX('[9]Monthly_Consumption _Trend'!CJ:CJ,MATCH($D31,'[9]Monthly_Consumption _Trend'!$C:$C,0))</f>
        <v>0</v>
      </c>
      <c r="BD31" s="186">
        <f>INDEX('[9]Monthly_Consumption _Trend'!CK:CK,MATCH($D31,'[9]Monthly_Consumption _Trend'!$C:$C,0))</f>
        <v>0</v>
      </c>
      <c r="BE31" s="186">
        <f>INDEX('[9]Monthly_Consumption _Trend'!CL:CL,MATCH($D31,'[9]Monthly_Consumption _Trend'!$C:$C,0))</f>
        <v>0</v>
      </c>
      <c r="BF31" s="186">
        <f>INDEX('[9]Monthly_Consumption _Trend'!CM:CM,MATCH($D31,'[9]Monthly_Consumption _Trend'!$C:$C,0))</f>
        <v>0</v>
      </c>
      <c r="BG31" s="186">
        <f>INDEX('[9]Monthly_Consumption _Trend'!CN:CN,MATCH($D31,'[9]Monthly_Consumption _Trend'!$C:$C,0))</f>
        <v>0</v>
      </c>
      <c r="BH31" s="186">
        <f>INDEX('[9]Monthly_Consumption _Trend'!CO:CO,MATCH($D31,'[9]Monthly_Consumption _Trend'!$C:$C,0))</f>
        <v>0</v>
      </c>
      <c r="BI31" s="186">
        <f>INDEX('[9]Monthly_Consumption _Trend'!CP:CP,MATCH($D31,'[9]Monthly_Consumption _Trend'!$C:$C,0))</f>
        <v>0</v>
      </c>
    </row>
    <row r="32" spans="1:61" s="221" customFormat="1" x14ac:dyDescent="0.25">
      <c r="A32" s="246" t="str">
        <f>'IMO _2020_Dont Edit'!A32</f>
        <v>JNL</v>
      </c>
      <c r="B32" s="246" t="str">
        <f>'IMO _2020_Dont Edit'!B32</f>
        <v>Intermediate</v>
      </c>
      <c r="C32" s="183" t="str">
        <f>'IMO _2020_Dont Edit'!C32</f>
        <v>BLY</v>
      </c>
      <c r="D32" s="183">
        <f>'IMO _2020_Dont Edit'!D32</f>
        <v>9460459</v>
      </c>
      <c r="E32" s="184" t="str">
        <f>'IMO _2020_Dont Edit'!E32</f>
        <v>Songa Diamond (Scrubber)</v>
      </c>
      <c r="F32" s="186">
        <f t="shared" si="0"/>
        <v>0</v>
      </c>
      <c r="G32" s="186">
        <f t="shared" si="1"/>
        <v>0</v>
      </c>
      <c r="H32" s="186">
        <f t="shared" si="2"/>
        <v>0</v>
      </c>
      <c r="I32" s="186">
        <f t="shared" si="3"/>
        <v>0</v>
      </c>
      <c r="J32" s="186">
        <f t="shared" si="4"/>
        <v>0</v>
      </c>
      <c r="K32" s="186">
        <f t="shared" si="5"/>
        <v>0</v>
      </c>
      <c r="L32" s="186">
        <f t="shared" si="6"/>
        <v>0</v>
      </c>
      <c r="M32" s="186">
        <f t="shared" si="7"/>
        <v>0</v>
      </c>
      <c r="N32" s="186">
        <f t="shared" si="8"/>
        <v>234.2</v>
      </c>
      <c r="O32" s="186">
        <f t="shared" si="9"/>
        <v>263.00000000000006</v>
      </c>
      <c r="P32" s="186"/>
      <c r="Q32" s="186"/>
      <c r="R32" s="276">
        <f t="shared" si="10"/>
        <v>248.60000000000002</v>
      </c>
      <c r="S32" s="276">
        <f>IFERROR(INDEX('IMO _2020_Dont Edit'!AB:AB,MATCH('Monthly_Consumption _Trend'!D32,'IMO _2020_Dont Edit'!D:D,0))*30*INDEX('IMO _2020_Dont Edit'!AF:AF,MATCH('Monthly_Consumption _Trend'!D32,'IMO _2020_Dont Edit'!D:D,0)),"")</f>
        <v>239.08259047619049</v>
      </c>
      <c r="T32" s="276">
        <f t="shared" si="11"/>
        <v>159.38839365079366</v>
      </c>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6"/>
      <c r="AT32" s="186"/>
      <c r="AU32" s="186"/>
      <c r="AV32" s="186"/>
      <c r="AW32" s="186"/>
      <c r="AX32" s="186"/>
      <c r="AY32" s="186"/>
      <c r="AZ32" s="186"/>
      <c r="BA32" s="186"/>
      <c r="BB32" s="186">
        <f>INDEX('[9]Monthly_Consumption _Trend'!CI:CI,MATCH($D32,'[9]Monthly_Consumption _Trend'!$C:$C,0))</f>
        <v>234.2</v>
      </c>
      <c r="BC32" s="186">
        <f>INDEX('[9]Monthly_Consumption _Trend'!CJ:CJ,MATCH($D32,'[9]Monthly_Consumption _Trend'!$C:$C,0))</f>
        <v>0</v>
      </c>
      <c r="BD32" s="186">
        <f>INDEX('[9]Monthly_Consumption _Trend'!CK:CK,MATCH($D32,'[9]Monthly_Consumption _Trend'!$C:$C,0))</f>
        <v>0</v>
      </c>
      <c r="BE32" s="186">
        <f>INDEX('[9]Monthly_Consumption _Trend'!CL:CL,MATCH($D32,'[9]Monthly_Consumption _Trend'!$C:$C,0))</f>
        <v>25.3</v>
      </c>
      <c r="BF32" s="186">
        <f>INDEX('[9]Monthly_Consumption _Trend'!CM:CM,MATCH($D32,'[9]Monthly_Consumption _Trend'!$C:$C,0))</f>
        <v>263.00000000000006</v>
      </c>
      <c r="BG32" s="186">
        <f>INDEX('[9]Monthly_Consumption _Trend'!CN:CN,MATCH($D32,'[9]Monthly_Consumption _Trend'!$C:$C,0))</f>
        <v>0</v>
      </c>
      <c r="BH32" s="186">
        <f>INDEX('[9]Monthly_Consumption _Trend'!CO:CO,MATCH($D32,'[9]Monthly_Consumption _Trend'!$C:$C,0))</f>
        <v>0</v>
      </c>
      <c r="BI32" s="186">
        <f>INDEX('[9]Monthly_Consumption _Trend'!CP:CP,MATCH($D32,'[9]Monthly_Consumption _Trend'!$C:$C,0))</f>
        <v>10.8</v>
      </c>
    </row>
    <row r="33" spans="1:61" s="221" customFormat="1" x14ac:dyDescent="0.25">
      <c r="A33" s="246" t="str">
        <f>'IMO _2020_Dont Edit'!A33</f>
        <v>JNL</v>
      </c>
      <c r="B33" s="246" t="str">
        <f>'IMO _2020_Dont Edit'!B33</f>
        <v>Intermediate</v>
      </c>
      <c r="C33" s="183" t="str">
        <f>'IMO _2020_Dont Edit'!C33</f>
        <v>BLY</v>
      </c>
      <c r="D33" s="183">
        <f>'IMO _2020_Dont Edit'!D33</f>
        <v>9473913</v>
      </c>
      <c r="E33" s="184" t="str">
        <f>'IMO _2020_Dont Edit'!E33</f>
        <v>Songa Opal (Scrubber)</v>
      </c>
      <c r="F33" s="186">
        <f t="shared" si="0"/>
        <v>0</v>
      </c>
      <c r="G33" s="186">
        <f t="shared" si="1"/>
        <v>0</v>
      </c>
      <c r="H33" s="186">
        <f t="shared" si="2"/>
        <v>0</v>
      </c>
      <c r="I33" s="186">
        <f t="shared" si="3"/>
        <v>0</v>
      </c>
      <c r="J33" s="186">
        <f t="shared" si="4"/>
        <v>0</v>
      </c>
      <c r="K33" s="186">
        <f t="shared" si="5"/>
        <v>0</v>
      </c>
      <c r="L33" s="186">
        <f t="shared" si="6"/>
        <v>0</v>
      </c>
      <c r="M33" s="186">
        <f t="shared" si="7"/>
        <v>0</v>
      </c>
      <c r="N33" s="186">
        <f t="shared" si="8"/>
        <v>0</v>
      </c>
      <c r="O33" s="186">
        <f t="shared" si="9"/>
        <v>0</v>
      </c>
      <c r="P33" s="186"/>
      <c r="Q33" s="186"/>
      <c r="R33" s="276" t="str">
        <f t="shared" si="10"/>
        <v/>
      </c>
      <c r="S33" s="276" t="str">
        <f>IFERROR(INDEX('IMO _2020_Dont Edit'!AB:AB,MATCH('Monthly_Consumption _Trend'!D33,'IMO _2020_Dont Edit'!D:D,0))*30*INDEX('IMO _2020_Dont Edit'!AF:AF,MATCH('Monthly_Consumption _Trend'!D33,'IMO _2020_Dont Edit'!D:D,0)),"")</f>
        <v/>
      </c>
      <c r="T33" s="276">
        <f t="shared" si="11"/>
        <v>0</v>
      </c>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6"/>
      <c r="AT33" s="186"/>
      <c r="AU33" s="186"/>
      <c r="AV33" s="186"/>
      <c r="AW33" s="186"/>
      <c r="AX33" s="186">
        <f>INDEX('[9]Monthly_Consumption _Trend'!CE:CE,MATCH($D33,'[9]Monthly_Consumption _Trend'!$C:$C,0))</f>
        <v>0</v>
      </c>
      <c r="AY33" s="186">
        <f>INDEX('[9]Monthly_Consumption _Trend'!CF:CF,MATCH($D33,'[9]Monthly_Consumption _Trend'!$C:$C,0))</f>
        <v>0</v>
      </c>
      <c r="AZ33" s="186">
        <f>INDEX('[9]Monthly_Consumption _Trend'!CG:CG,MATCH($D33,'[9]Monthly_Consumption _Trend'!$C:$C,0))</f>
        <v>0</v>
      </c>
      <c r="BA33" s="186">
        <f>INDEX('[9]Monthly_Consumption _Trend'!CH:CH,MATCH($D33,'[9]Monthly_Consumption _Trend'!$C:$C,0))</f>
        <v>0</v>
      </c>
      <c r="BB33" s="186">
        <f>INDEX('[9]Monthly_Consumption _Trend'!CI:CI,MATCH($D33,'[9]Monthly_Consumption _Trend'!$C:$C,0))</f>
        <v>0</v>
      </c>
      <c r="BC33" s="186">
        <f>INDEX('[9]Monthly_Consumption _Trend'!CJ:CJ,MATCH($D33,'[9]Monthly_Consumption _Trend'!$C:$C,0))</f>
        <v>0</v>
      </c>
      <c r="BD33" s="186">
        <f>INDEX('[9]Monthly_Consumption _Trend'!CK:CK,MATCH($D33,'[9]Monthly_Consumption _Trend'!$C:$C,0))</f>
        <v>0</v>
      </c>
      <c r="BE33" s="186">
        <f>INDEX('[9]Monthly_Consumption _Trend'!CL:CL,MATCH($D33,'[9]Monthly_Consumption _Trend'!$C:$C,0))</f>
        <v>0</v>
      </c>
      <c r="BF33" s="186">
        <f>INDEX('[9]Monthly_Consumption _Trend'!CM:CM,MATCH($D33,'[9]Monthly_Consumption _Trend'!$C:$C,0))</f>
        <v>0</v>
      </c>
      <c r="BG33" s="186">
        <f>INDEX('[9]Monthly_Consumption _Trend'!CN:CN,MATCH($D33,'[9]Monthly_Consumption _Trend'!$C:$C,0))</f>
        <v>0</v>
      </c>
      <c r="BH33" s="186">
        <f>INDEX('[9]Monthly_Consumption _Trend'!CO:CO,MATCH($D33,'[9]Monthly_Consumption _Trend'!$C:$C,0))</f>
        <v>0</v>
      </c>
      <c r="BI33" s="186">
        <f>INDEX('[9]Monthly_Consumption _Trend'!CP:CP,MATCH($D33,'[9]Monthly_Consumption _Trend'!$C:$C,0))</f>
        <v>0</v>
      </c>
    </row>
    <row r="34" spans="1:61" s="221" customFormat="1" x14ac:dyDescent="0.25">
      <c r="A34" s="246" t="str">
        <f>'IMO _2020_Dont Edit'!A34</f>
        <v>JNL</v>
      </c>
      <c r="B34" s="246" t="str">
        <f>'IMO _2020_Dont Edit'!B34</f>
        <v>Intermediate</v>
      </c>
      <c r="C34" s="183" t="str">
        <f>'IMO _2020_Dont Edit'!C34</f>
        <v>BLY</v>
      </c>
      <c r="D34" s="183">
        <f>'IMO _2020_Dont Edit'!D34</f>
        <v>9460461</v>
      </c>
      <c r="E34" s="184" t="str">
        <f>'IMO _2020_Dont Edit'!E34</f>
        <v>Songa Topaz (Scrubber)</v>
      </c>
      <c r="F34" s="186">
        <f t="shared" si="0"/>
        <v>0</v>
      </c>
      <c r="G34" s="186">
        <f t="shared" si="1"/>
        <v>0</v>
      </c>
      <c r="H34" s="186">
        <f t="shared" si="2"/>
        <v>0</v>
      </c>
      <c r="I34" s="186">
        <f t="shared" si="3"/>
        <v>0</v>
      </c>
      <c r="J34" s="186">
        <f t="shared" si="4"/>
        <v>0</v>
      </c>
      <c r="K34" s="186">
        <f t="shared" si="5"/>
        <v>0</v>
      </c>
      <c r="L34" s="186">
        <f t="shared" si="6"/>
        <v>0</v>
      </c>
      <c r="M34" s="186">
        <f t="shared" si="7"/>
        <v>0</v>
      </c>
      <c r="N34" s="186">
        <f t="shared" si="8"/>
        <v>352.29</v>
      </c>
      <c r="O34" s="186">
        <f t="shared" si="9"/>
        <v>526.15000000000009</v>
      </c>
      <c r="P34" s="186"/>
      <c r="Q34" s="186"/>
      <c r="R34" s="276">
        <f t="shared" si="10"/>
        <v>439.22</v>
      </c>
      <c r="S34" s="276">
        <f>IFERROR(INDEX('IMO _2020_Dont Edit'!AB:AB,MATCH('Monthly_Consumption _Trend'!D34,'IMO _2020_Dont Edit'!D:D,0))*30*INDEX('IMO _2020_Dont Edit'!AF:AF,MATCH('Monthly_Consumption _Trend'!D34,'IMO _2020_Dont Edit'!D:D,0)),"")</f>
        <v>258.54135779919631</v>
      </c>
      <c r="T34" s="276">
        <f t="shared" si="11"/>
        <v>172.36090519946421</v>
      </c>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6"/>
      <c r="AT34" s="186"/>
      <c r="AU34" s="186"/>
      <c r="AV34" s="186"/>
      <c r="AW34" s="186"/>
      <c r="AX34" s="186"/>
      <c r="AY34" s="186"/>
      <c r="AZ34" s="186"/>
      <c r="BA34" s="186"/>
      <c r="BB34" s="186">
        <f>INDEX('[9]Monthly_Consumption _Trend'!CI:CI,MATCH($D34,'[9]Monthly_Consumption _Trend'!$C:$C,0))</f>
        <v>352.29</v>
      </c>
      <c r="BC34" s="186">
        <f>INDEX('[9]Monthly_Consumption _Trend'!CJ:CJ,MATCH($D34,'[9]Monthly_Consumption _Trend'!$C:$C,0))</f>
        <v>0</v>
      </c>
      <c r="BD34" s="186">
        <f>INDEX('[9]Monthly_Consumption _Trend'!CK:CK,MATCH($D34,'[9]Monthly_Consumption _Trend'!$C:$C,0))</f>
        <v>0</v>
      </c>
      <c r="BE34" s="186">
        <f>INDEX('[9]Monthly_Consumption _Trend'!CL:CL,MATCH($D34,'[9]Monthly_Consumption _Trend'!$C:$C,0))</f>
        <v>3.62</v>
      </c>
      <c r="BF34" s="186">
        <f>INDEX('[9]Monthly_Consumption _Trend'!CM:CM,MATCH($D34,'[9]Monthly_Consumption _Trend'!$C:$C,0))</f>
        <v>526.15000000000009</v>
      </c>
      <c r="BG34" s="186">
        <f>INDEX('[9]Monthly_Consumption _Trend'!CN:CN,MATCH($D34,'[9]Monthly_Consumption _Trend'!$C:$C,0))</f>
        <v>0</v>
      </c>
      <c r="BH34" s="186">
        <f>INDEX('[9]Monthly_Consumption _Trend'!CO:CO,MATCH($D34,'[9]Monthly_Consumption _Trend'!$C:$C,0))</f>
        <v>0</v>
      </c>
      <c r="BI34" s="186">
        <f>INDEX('[9]Monthly_Consumption _Trend'!CP:CP,MATCH($D34,'[9]Monthly_Consumption _Trend'!$C:$C,0))</f>
        <v>2.87</v>
      </c>
    </row>
    <row r="35" spans="1:61" s="221" customFormat="1" x14ac:dyDescent="0.25">
      <c r="A35" s="247"/>
      <c r="B35" s="247" t="str">
        <f>'IMO _2020_Dont Edit'!B39</f>
        <v>Handy</v>
      </c>
      <c r="C35" s="98" t="str">
        <f>'IMO _2020_Dont Edit'!C39</f>
        <v>TC-IN (MTA )</v>
      </c>
      <c r="D35" s="98">
        <f>'IMO _2020_Dont Edit'!D39</f>
        <v>9587843</v>
      </c>
      <c r="E35" s="139" t="str">
        <f>'IMO _2020_Dont Edit'!E39</f>
        <v>Astella</v>
      </c>
      <c r="F35" s="193">
        <f t="shared" si="0"/>
        <v>206.8</v>
      </c>
      <c r="G35" s="193">
        <f t="shared" si="1"/>
        <v>224.3</v>
      </c>
      <c r="H35" s="193">
        <f t="shared" si="2"/>
        <v>198.01</v>
      </c>
      <c r="I35" s="193">
        <f t="shared" si="3"/>
        <v>276.29999999999995</v>
      </c>
      <c r="J35" s="193">
        <f t="shared" si="4"/>
        <v>302.50000000000011</v>
      </c>
      <c r="K35" s="193">
        <f t="shared" si="5"/>
        <v>245.48000000000002</v>
      </c>
      <c r="L35" s="193">
        <f t="shared" si="6"/>
        <v>336.30999999999995</v>
      </c>
      <c r="M35" s="193">
        <f t="shared" si="7"/>
        <v>241.81999999999994</v>
      </c>
      <c r="N35" s="193">
        <f t="shared" si="8"/>
        <v>264.30000000000018</v>
      </c>
      <c r="O35" s="193">
        <f t="shared" si="9"/>
        <v>293.80999999999995</v>
      </c>
      <c r="P35" s="193"/>
      <c r="Q35" s="193"/>
      <c r="R35" s="277">
        <f t="shared" si="10"/>
        <v>258.96300000000002</v>
      </c>
      <c r="S35" s="277">
        <f>IFERROR(INDEX('IMO _2020_Dont Edit'!AB:AB,MATCH('Monthly_Consumption _Trend'!D35,'IMO _2020_Dont Edit'!D:D,0))*30*INDEX('IMO _2020_Dont Edit'!AF:AF,MATCH('Monthly_Consumption _Trend'!D35,'IMO _2020_Dont Edit'!D:D,0)),"")</f>
        <v>370.32237669342936</v>
      </c>
      <c r="T35" s="277">
        <f t="shared" si="11"/>
        <v>172.64200000000002</v>
      </c>
      <c r="U35" s="193"/>
      <c r="V35" s="193">
        <f>INDEX('[9]Monthly_Consumption _Trend'!BC:BC,MATCH($D35,'[9]Monthly_Consumption _Trend'!$C:$C,0))</f>
        <v>206.8</v>
      </c>
      <c r="W35" s="193">
        <f>INDEX('[9]Monthly_Consumption _Trend'!BD:BD,MATCH($D35,'[9]Monthly_Consumption _Trend'!$C:$C,0))</f>
        <v>0</v>
      </c>
      <c r="X35" s="193">
        <f>INDEX('[9]Monthly_Consumption _Trend'!BE:BE,MATCH($D35,'[9]Monthly_Consumption _Trend'!$C:$C,0))</f>
        <v>0</v>
      </c>
      <c r="Y35" s="193">
        <f>INDEX('[9]Monthly_Consumption _Trend'!BF:BF,MATCH($D35,'[9]Monthly_Consumption _Trend'!$C:$C,0))</f>
        <v>21.1</v>
      </c>
      <c r="Z35" s="193">
        <f>INDEX('[9]Monthly_Consumption _Trend'!BG:BG,MATCH($D35,'[9]Monthly_Consumption _Trend'!$C:$C,0))</f>
        <v>224.3</v>
      </c>
      <c r="AA35" s="193">
        <f>INDEX('[9]Monthly_Consumption _Trend'!BH:BH,MATCH($D35,'[9]Monthly_Consumption _Trend'!$C:$C,0))</f>
        <v>0</v>
      </c>
      <c r="AB35" s="193">
        <f>INDEX('[9]Monthly_Consumption _Trend'!BI:BI,MATCH($D35,'[9]Monthly_Consumption _Trend'!$C:$C,0))</f>
        <v>0</v>
      </c>
      <c r="AC35" s="193">
        <f>INDEX('[9]Monthly_Consumption _Trend'!BJ:BJ,MATCH($D35,'[9]Monthly_Consumption _Trend'!$C:$C,0))</f>
        <v>57.6</v>
      </c>
      <c r="AD35" s="193">
        <f>INDEX('[9]Monthly_Consumption _Trend'!BK:BK,MATCH($D35,'[9]Monthly_Consumption _Trend'!$C:$C,0))</f>
        <v>198.01</v>
      </c>
      <c r="AE35" s="193">
        <f>INDEX('[9]Monthly_Consumption _Trend'!BL:BL,MATCH($D35,'[9]Monthly_Consumption _Trend'!$C:$C,0))</f>
        <v>0</v>
      </c>
      <c r="AF35" s="193">
        <f>INDEX('[9]Monthly_Consumption _Trend'!BM:BM,MATCH($D35,'[9]Monthly_Consumption _Trend'!$C:$C,0))</f>
        <v>0</v>
      </c>
      <c r="AG35" s="193">
        <f>INDEX('[9]Monthly_Consumption _Trend'!BN:BN,MATCH($D35,'[9]Monthly_Consumption _Trend'!$C:$C,0))</f>
        <v>83.202999999999989</v>
      </c>
      <c r="AH35" s="193">
        <f>INDEX('[9]Monthly_Consumption _Trend'!BO:BO,MATCH($D35,'[9]Monthly_Consumption _Trend'!$C:$C,0))</f>
        <v>276.29999999999995</v>
      </c>
      <c r="AI35" s="193">
        <f>INDEX('[9]Monthly_Consumption _Trend'!BP:BP,MATCH($D35,'[9]Monthly_Consumption _Trend'!$C:$C,0))</f>
        <v>0</v>
      </c>
      <c r="AJ35" s="193">
        <f>INDEX('[9]Monthly_Consumption _Trend'!BQ:BQ,MATCH($D35,'[9]Monthly_Consumption _Trend'!$C:$C,0))</f>
        <v>0</v>
      </c>
      <c r="AK35" s="193">
        <f>INDEX('[9]Monthly_Consumption _Trend'!BR:BR,MATCH($D35,'[9]Monthly_Consumption _Trend'!$C:$C,0))</f>
        <v>76.900000000000006</v>
      </c>
      <c r="AL35" s="193">
        <f>INDEX('[9]Monthly_Consumption _Trend'!BS:BS,MATCH($D35,'[9]Monthly_Consumption _Trend'!$C:$C,0))</f>
        <v>302.50000000000011</v>
      </c>
      <c r="AM35" s="193">
        <f>INDEX('[9]Monthly_Consumption _Trend'!BT:BT,MATCH($D35,'[9]Monthly_Consumption _Trend'!$C:$C,0))</f>
        <v>0</v>
      </c>
      <c r="AN35" s="193">
        <f>INDEX('[9]Monthly_Consumption _Trend'!BU:BU,MATCH($D35,'[9]Monthly_Consumption _Trend'!$C:$C,0))</f>
        <v>0</v>
      </c>
      <c r="AO35" s="193">
        <f>INDEX('[9]Monthly_Consumption _Trend'!BV:BV,MATCH($D35,'[9]Monthly_Consumption _Trend'!$C:$C,0))</f>
        <v>83.5</v>
      </c>
      <c r="AP35" s="193">
        <f>INDEX('[9]Monthly_Consumption _Trend'!BW:BW,MATCH($D35,'[9]Monthly_Consumption _Trend'!$C:$C,0))</f>
        <v>245.48000000000002</v>
      </c>
      <c r="AQ35" s="193">
        <f>INDEX('[9]Monthly_Consumption _Trend'!BX:BX,MATCH($D35,'[9]Monthly_Consumption _Trend'!$C:$C,0))</f>
        <v>0</v>
      </c>
      <c r="AR35" s="193">
        <f>INDEX('[9]Monthly_Consumption _Trend'!BY:BY,MATCH($D35,'[9]Monthly_Consumption _Trend'!$C:$C,0))</f>
        <v>0</v>
      </c>
      <c r="AS35" s="193">
        <f>INDEX('[9]Monthly_Consumption _Trend'!BZ:BZ,MATCH($D35,'[9]Monthly_Consumption _Trend'!$C:$C,0))</f>
        <v>56.399999999999977</v>
      </c>
      <c r="AT35" s="193">
        <f>INDEX('[9]Monthly_Consumption _Trend'!CA:CA,MATCH($D35,'[9]Monthly_Consumption _Trend'!$C:$C,0))</f>
        <v>336.30999999999995</v>
      </c>
      <c r="AU35" s="193">
        <f>INDEX('[9]Monthly_Consumption _Trend'!CB:CB,MATCH($D35,'[9]Monthly_Consumption _Trend'!$C:$C,0))</f>
        <v>0</v>
      </c>
      <c r="AV35" s="193">
        <f>INDEX('[9]Monthly_Consumption _Trend'!CC:CC,MATCH($D35,'[9]Monthly_Consumption _Trend'!$C:$C,0))</f>
        <v>0</v>
      </c>
      <c r="AW35" s="193">
        <f>INDEX('[9]Monthly_Consumption _Trend'!CD:CD,MATCH($D35,'[9]Monthly_Consumption _Trend'!$C:$C,0))</f>
        <v>22.770000000000039</v>
      </c>
      <c r="AX35" s="193">
        <f>INDEX('[9]Monthly_Consumption _Trend'!CE:CE,MATCH($D35,'[9]Monthly_Consumption _Trend'!$C:$C,0))</f>
        <v>241.81999999999994</v>
      </c>
      <c r="AY35" s="193">
        <f>INDEX('[9]Monthly_Consumption _Trend'!CF:CF,MATCH($D35,'[9]Monthly_Consumption _Trend'!$C:$C,0))</f>
        <v>0</v>
      </c>
      <c r="AZ35" s="193">
        <f>INDEX('[9]Monthly_Consumption _Trend'!CG:CG,MATCH($D35,'[9]Monthly_Consumption _Trend'!$C:$C,0))</f>
        <v>0</v>
      </c>
      <c r="BA35" s="193">
        <f>INDEX('[9]Monthly_Consumption _Trend'!CH:CH,MATCH($D35,'[9]Monthly_Consumption _Trend'!$C:$C,0))</f>
        <v>100.69999999999999</v>
      </c>
      <c r="BB35" s="193">
        <f>INDEX('[9]Monthly_Consumption _Trend'!CI:CI,MATCH($D35,'[9]Monthly_Consumption _Trend'!$C:$C,0))</f>
        <v>264.30000000000018</v>
      </c>
      <c r="BC35" s="193">
        <f>INDEX('[9]Monthly_Consumption _Trend'!CJ:CJ,MATCH($D35,'[9]Monthly_Consumption _Trend'!$C:$C,0))</f>
        <v>0</v>
      </c>
      <c r="BD35" s="193">
        <f>INDEX('[9]Monthly_Consumption _Trend'!CK:CK,MATCH($D35,'[9]Monthly_Consumption _Trend'!$C:$C,0))</f>
        <v>0</v>
      </c>
      <c r="BE35" s="193">
        <f>INDEX('[9]Monthly_Consumption _Trend'!CL:CL,MATCH($D35,'[9]Monthly_Consumption _Trend'!$C:$C,0))</f>
        <v>44.129999999999995</v>
      </c>
      <c r="BF35" s="193">
        <f>INDEX('[9]Monthly_Consumption _Trend'!CM:CM,MATCH($D35,'[9]Monthly_Consumption _Trend'!$C:$C,0))</f>
        <v>293.80999999999995</v>
      </c>
      <c r="BG35" s="193">
        <f>INDEX('[9]Monthly_Consumption _Trend'!CN:CN,MATCH($D35,'[9]Monthly_Consumption _Trend'!$C:$C,0))</f>
        <v>0</v>
      </c>
      <c r="BH35" s="193">
        <f>INDEX('[9]Monthly_Consumption _Trend'!CO:CO,MATCH($D35,'[9]Monthly_Consumption _Trend'!$C:$C,0))</f>
        <v>0</v>
      </c>
      <c r="BI35" s="193">
        <f>INDEX('[9]Monthly_Consumption _Trend'!CP:CP,MATCH($D35,'[9]Monthly_Consumption _Trend'!$C:$C,0))</f>
        <v>27.710000000000036</v>
      </c>
    </row>
    <row r="36" spans="1:61" s="221" customFormat="1" x14ac:dyDescent="0.25">
      <c r="A36" s="247" t="str">
        <f>'IMO _2020_Dont Edit'!A40</f>
        <v>MVK</v>
      </c>
      <c r="B36" s="247" t="str">
        <f>'IMO _2020_Dont Edit'!B40</f>
        <v>Handy</v>
      </c>
      <c r="C36" s="98" t="str">
        <f>'IMO _2020_Dont Edit'!C40</f>
        <v>CID</v>
      </c>
      <c r="D36" s="98">
        <f>'IMO _2020_Dont Edit'!D40</f>
        <v>9383974</v>
      </c>
      <c r="E36" s="139" t="str">
        <f>'IMO _2020_Dont Edit'!E40</f>
        <v>Atlantic Canyon</v>
      </c>
      <c r="F36" s="193">
        <f t="shared" si="0"/>
        <v>248.7</v>
      </c>
      <c r="G36" s="193">
        <f t="shared" si="1"/>
        <v>315.50000000000006</v>
      </c>
      <c r="H36" s="193">
        <f t="shared" si="2"/>
        <v>590.20000000000005</v>
      </c>
      <c r="I36" s="193">
        <f t="shared" si="3"/>
        <v>483.89999999999986</v>
      </c>
      <c r="J36" s="193">
        <f t="shared" si="4"/>
        <v>283.75</v>
      </c>
      <c r="K36" s="193">
        <f t="shared" si="5"/>
        <v>422.89999999999986</v>
      </c>
      <c r="L36" s="193">
        <f t="shared" si="6"/>
        <v>470.70000000000027</v>
      </c>
      <c r="M36" s="193">
        <f t="shared" si="7"/>
        <v>236.90000000000009</v>
      </c>
      <c r="N36" s="193">
        <f t="shared" si="8"/>
        <v>677.01099999999997</v>
      </c>
      <c r="O36" s="193">
        <f t="shared" si="9"/>
        <v>446.03999999999951</v>
      </c>
      <c r="P36" s="193"/>
      <c r="Q36" s="193"/>
      <c r="R36" s="277">
        <f t="shared" si="10"/>
        <v>417.56009999999998</v>
      </c>
      <c r="S36" s="277">
        <f>IFERROR(INDEX('IMO _2020_Dont Edit'!AB:AB,MATCH('Monthly_Consumption _Trend'!D36,'IMO _2020_Dont Edit'!D:D,0))*30*INDEX('IMO _2020_Dont Edit'!AF:AF,MATCH('Monthly_Consumption _Trend'!D36,'IMO _2020_Dont Edit'!D:D,0)),"")</f>
        <v>488.47630724457019</v>
      </c>
      <c r="T36" s="277">
        <f t="shared" si="11"/>
        <v>278.3734</v>
      </c>
      <c r="U36" s="193"/>
      <c r="V36" s="193">
        <f>INDEX('[9]Monthly_Consumption _Trend'!BC:BC,MATCH($D36,'[9]Monthly_Consumption _Trend'!$C:$C,0))</f>
        <v>248.7</v>
      </c>
      <c r="W36" s="193">
        <f>INDEX('[9]Monthly_Consumption _Trend'!BD:BD,MATCH($D36,'[9]Monthly_Consumption _Trend'!$C:$C,0))</f>
        <v>0</v>
      </c>
      <c r="X36" s="193">
        <f>INDEX('[9]Monthly_Consumption _Trend'!BE:BE,MATCH($D36,'[9]Monthly_Consumption _Trend'!$C:$C,0))</f>
        <v>0</v>
      </c>
      <c r="Y36" s="193">
        <f>INDEX('[9]Monthly_Consumption _Trend'!BF:BF,MATCH($D36,'[9]Monthly_Consumption _Trend'!$C:$C,0))</f>
        <v>0</v>
      </c>
      <c r="Z36" s="193">
        <f>INDEX('[9]Monthly_Consumption _Trend'!BG:BG,MATCH($D36,'[9]Monthly_Consumption _Trend'!$C:$C,0))</f>
        <v>315.50000000000006</v>
      </c>
      <c r="AA36" s="193">
        <f>INDEX('[9]Monthly_Consumption _Trend'!BH:BH,MATCH($D36,'[9]Monthly_Consumption _Trend'!$C:$C,0))</f>
        <v>0</v>
      </c>
      <c r="AB36" s="193">
        <f>INDEX('[9]Monthly_Consumption _Trend'!BI:BI,MATCH($D36,'[9]Monthly_Consumption _Trend'!$C:$C,0))</f>
        <v>0</v>
      </c>
      <c r="AC36" s="193">
        <f>INDEX('[9]Monthly_Consumption _Trend'!BJ:BJ,MATCH($D36,'[9]Monthly_Consumption _Trend'!$C:$C,0))</f>
        <v>15.2</v>
      </c>
      <c r="AD36" s="193">
        <f>INDEX('[9]Monthly_Consumption _Trend'!BK:BK,MATCH($D36,'[9]Monthly_Consumption _Trend'!$C:$C,0))</f>
        <v>590.20000000000005</v>
      </c>
      <c r="AE36" s="193">
        <f>INDEX('[9]Monthly_Consumption _Trend'!BL:BL,MATCH($D36,'[9]Monthly_Consumption _Trend'!$C:$C,0))</f>
        <v>0</v>
      </c>
      <c r="AF36" s="193">
        <f>INDEX('[9]Monthly_Consumption _Trend'!BM:BM,MATCH($D36,'[9]Monthly_Consumption _Trend'!$C:$C,0))</f>
        <v>0</v>
      </c>
      <c r="AG36" s="193">
        <f>INDEX('[9]Monthly_Consumption _Trend'!BN:BN,MATCH($D36,'[9]Monthly_Consumption _Trend'!$C:$C,0))</f>
        <v>0</v>
      </c>
      <c r="AH36" s="193">
        <f>INDEX('[9]Monthly_Consumption _Trend'!BO:BO,MATCH($D36,'[9]Monthly_Consumption _Trend'!$C:$C,0))</f>
        <v>483.89999999999986</v>
      </c>
      <c r="AI36" s="193">
        <f>INDEX('[9]Monthly_Consumption _Trend'!BP:BP,MATCH($D36,'[9]Monthly_Consumption _Trend'!$C:$C,0))</f>
        <v>0</v>
      </c>
      <c r="AJ36" s="193">
        <f>INDEX('[9]Monthly_Consumption _Trend'!BQ:BQ,MATCH($D36,'[9]Monthly_Consumption _Trend'!$C:$C,0))</f>
        <v>0</v>
      </c>
      <c r="AK36" s="193">
        <f>INDEX('[9]Monthly_Consumption _Trend'!BR:BR,MATCH($D36,'[9]Monthly_Consumption _Trend'!$C:$C,0))</f>
        <v>25.3</v>
      </c>
      <c r="AL36" s="193">
        <f>INDEX('[9]Monthly_Consumption _Trend'!BS:BS,MATCH($D36,'[9]Monthly_Consumption _Trend'!$C:$C,0))</f>
        <v>283.75</v>
      </c>
      <c r="AM36" s="193">
        <f>INDEX('[9]Monthly_Consumption _Trend'!BT:BT,MATCH($D36,'[9]Monthly_Consumption _Trend'!$C:$C,0))</f>
        <v>0</v>
      </c>
      <c r="AN36" s="193">
        <f>INDEX('[9]Monthly_Consumption _Trend'!BU:BU,MATCH($D36,'[9]Monthly_Consumption _Trend'!$C:$C,0))</f>
        <v>0</v>
      </c>
      <c r="AO36" s="193">
        <f>INDEX('[9]Monthly_Consumption _Trend'!BV:BV,MATCH($D36,'[9]Monthly_Consumption _Trend'!$C:$C,0))</f>
        <v>0</v>
      </c>
      <c r="AP36" s="193">
        <f>INDEX('[9]Monthly_Consumption _Trend'!BW:BW,MATCH($D36,'[9]Monthly_Consumption _Trend'!$C:$C,0))</f>
        <v>422.89999999999986</v>
      </c>
      <c r="AQ36" s="193">
        <f>INDEX('[9]Monthly_Consumption _Trend'!BX:BX,MATCH($D36,'[9]Monthly_Consumption _Trend'!$C:$C,0))</f>
        <v>0</v>
      </c>
      <c r="AR36" s="193">
        <f>INDEX('[9]Monthly_Consumption _Trend'!BY:BY,MATCH($D36,'[9]Monthly_Consumption _Trend'!$C:$C,0))</f>
        <v>0</v>
      </c>
      <c r="AS36" s="193">
        <f>INDEX('[9]Monthly_Consumption _Trend'!BZ:BZ,MATCH($D36,'[9]Monthly_Consumption _Trend'!$C:$C,0))</f>
        <v>1.1000000000000014</v>
      </c>
      <c r="AT36" s="193">
        <f>INDEX('[9]Monthly_Consumption _Trend'!CA:CA,MATCH($D36,'[9]Monthly_Consumption _Trend'!$C:$C,0))</f>
        <v>470.70000000000027</v>
      </c>
      <c r="AU36" s="193">
        <f>INDEX('[9]Monthly_Consumption _Trend'!CB:CB,MATCH($D36,'[9]Monthly_Consumption _Trend'!$C:$C,0))</f>
        <v>0</v>
      </c>
      <c r="AV36" s="193">
        <f>INDEX('[9]Monthly_Consumption _Trend'!CC:CC,MATCH($D36,'[9]Monthly_Consumption _Trend'!$C:$C,0))</f>
        <v>0</v>
      </c>
      <c r="AW36" s="193">
        <f>INDEX('[9]Monthly_Consumption _Trend'!CD:CD,MATCH($D36,'[9]Monthly_Consumption _Trend'!$C:$C,0))</f>
        <v>17.199999999999996</v>
      </c>
      <c r="AX36" s="193">
        <f>INDEX('[9]Monthly_Consumption _Trend'!CE:CE,MATCH($D36,'[9]Monthly_Consumption _Trend'!$C:$C,0))</f>
        <v>236.90000000000009</v>
      </c>
      <c r="AY36" s="193">
        <f>INDEX('[9]Monthly_Consumption _Trend'!CF:CF,MATCH($D36,'[9]Monthly_Consumption _Trend'!$C:$C,0))</f>
        <v>0</v>
      </c>
      <c r="AZ36" s="193">
        <f>INDEX('[9]Monthly_Consumption _Trend'!CG:CG,MATCH($D36,'[9]Monthly_Consumption _Trend'!$C:$C,0))</f>
        <v>0</v>
      </c>
      <c r="BA36" s="193">
        <f>INDEX('[9]Monthly_Consumption _Trend'!CH:CH,MATCH($D36,'[9]Monthly_Consumption _Trend'!$C:$C,0))</f>
        <v>10.700000000000003</v>
      </c>
      <c r="BB36" s="193">
        <f>INDEX('[9]Monthly_Consumption _Trend'!CI:CI,MATCH($D36,'[9]Monthly_Consumption _Trend'!$C:$C,0))</f>
        <v>677.01099999999997</v>
      </c>
      <c r="BC36" s="193">
        <f>INDEX('[9]Monthly_Consumption _Trend'!CJ:CJ,MATCH($D36,'[9]Monthly_Consumption _Trend'!$C:$C,0))</f>
        <v>0</v>
      </c>
      <c r="BD36" s="193">
        <f>INDEX('[9]Monthly_Consumption _Trend'!CK:CK,MATCH($D36,'[9]Monthly_Consumption _Trend'!$C:$C,0))</f>
        <v>0</v>
      </c>
      <c r="BE36" s="193">
        <f>INDEX('[9]Monthly_Consumption _Trend'!CL:CL,MATCH($D36,'[9]Monthly_Consumption _Trend'!$C:$C,0))</f>
        <v>29.700000000000003</v>
      </c>
      <c r="BF36" s="193">
        <f>INDEX('[9]Monthly_Consumption _Trend'!CM:CM,MATCH($D36,'[9]Monthly_Consumption _Trend'!$C:$C,0))</f>
        <v>446.03999999999951</v>
      </c>
      <c r="BG36" s="193">
        <f>INDEX('[9]Monthly_Consumption _Trend'!CN:CN,MATCH($D36,'[9]Monthly_Consumption _Trend'!$C:$C,0))</f>
        <v>0</v>
      </c>
      <c r="BH36" s="193">
        <f>INDEX('[9]Monthly_Consumption _Trend'!CO:CO,MATCH($D36,'[9]Monthly_Consumption _Trend'!$C:$C,0))</f>
        <v>0</v>
      </c>
      <c r="BI36" s="193">
        <f>INDEX('[9]Monthly_Consumption _Trend'!CP:CP,MATCH($D36,'[9]Monthly_Consumption _Trend'!$C:$C,0))</f>
        <v>56.3</v>
      </c>
    </row>
    <row r="37" spans="1:61" s="221" customFormat="1" x14ac:dyDescent="0.25">
      <c r="A37" s="247" t="str">
        <f>'IMO _2020_Dont Edit'!A41</f>
        <v>MVK</v>
      </c>
      <c r="B37" s="247" t="str">
        <f>'IMO _2020_Dont Edit'!B41</f>
        <v>Handy</v>
      </c>
      <c r="C37" s="98" t="str">
        <f>'IMO _2020_Dont Edit'!C41</f>
        <v>CID</v>
      </c>
      <c r="D37" s="98">
        <f>'IMO _2020_Dont Edit'!D41</f>
        <v>9464560</v>
      </c>
      <c r="E37" s="139" t="str">
        <f>'IMO _2020_Dont Edit'!E41</f>
        <v>Atlantic Symphony</v>
      </c>
      <c r="F37" s="193">
        <f t="shared" si="0"/>
        <v>489</v>
      </c>
      <c r="G37" s="193">
        <f t="shared" si="1"/>
        <v>532.5</v>
      </c>
      <c r="H37" s="193">
        <f t="shared" si="2"/>
        <v>421.29999999999995</v>
      </c>
      <c r="I37" s="193">
        <f t="shared" si="3"/>
        <v>399.60000000000014</v>
      </c>
      <c r="J37" s="193">
        <f t="shared" si="4"/>
        <v>608.09999999999991</v>
      </c>
      <c r="K37" s="193">
        <f t="shared" si="5"/>
        <v>489.80000000000018</v>
      </c>
      <c r="L37" s="193">
        <f t="shared" si="6"/>
        <v>352.59999999999991</v>
      </c>
      <c r="M37" s="193">
        <f t="shared" si="7"/>
        <v>37.900000000000091</v>
      </c>
      <c r="N37" s="193">
        <f t="shared" si="8"/>
        <v>261.19999999999982</v>
      </c>
      <c r="O37" s="193">
        <f t="shared" si="9"/>
        <v>830.19999999999982</v>
      </c>
      <c r="P37" s="193"/>
      <c r="Q37" s="193"/>
      <c r="R37" s="277">
        <f t="shared" si="10"/>
        <v>442.21999999999997</v>
      </c>
      <c r="S37" s="277">
        <f>IFERROR(INDEX('IMO _2020_Dont Edit'!AB:AB,MATCH('Monthly_Consumption _Trend'!D37,'IMO _2020_Dont Edit'!D:D,0))*30*INDEX('IMO _2020_Dont Edit'!AF:AF,MATCH('Monthly_Consumption _Trend'!D37,'IMO _2020_Dont Edit'!D:D,0)),"")</f>
        <v>378.42840385111953</v>
      </c>
      <c r="T37" s="277">
        <f t="shared" si="11"/>
        <v>252.28560256741301</v>
      </c>
      <c r="U37" s="193"/>
      <c r="V37" s="193">
        <f>INDEX('[9]Monthly_Consumption _Trend'!BC:BC,MATCH($D37,'[9]Monthly_Consumption _Trend'!$C:$C,0))</f>
        <v>489</v>
      </c>
      <c r="W37" s="193">
        <f>INDEX('[9]Monthly_Consumption _Trend'!BD:BD,MATCH($D37,'[9]Monthly_Consumption _Trend'!$C:$C,0))</f>
        <v>0</v>
      </c>
      <c r="X37" s="193">
        <f>INDEX('[9]Monthly_Consumption _Trend'!BE:BE,MATCH($D37,'[9]Monthly_Consumption _Trend'!$C:$C,0))</f>
        <v>0</v>
      </c>
      <c r="Y37" s="193">
        <f>INDEX('[9]Monthly_Consumption _Trend'!BF:BF,MATCH($D37,'[9]Monthly_Consumption _Trend'!$C:$C,0))</f>
        <v>26.6</v>
      </c>
      <c r="Z37" s="193">
        <f>INDEX('[9]Monthly_Consumption _Trend'!BG:BG,MATCH($D37,'[9]Monthly_Consumption _Trend'!$C:$C,0))</f>
        <v>532.5</v>
      </c>
      <c r="AA37" s="193">
        <f>INDEX('[9]Monthly_Consumption _Trend'!BH:BH,MATCH($D37,'[9]Monthly_Consumption _Trend'!$C:$C,0))</f>
        <v>0</v>
      </c>
      <c r="AB37" s="193">
        <f>INDEX('[9]Monthly_Consumption _Trend'!BI:BI,MATCH($D37,'[9]Monthly_Consumption _Trend'!$C:$C,0))</f>
        <v>0</v>
      </c>
      <c r="AC37" s="193">
        <f>INDEX('[9]Monthly_Consumption _Trend'!BJ:BJ,MATCH($D37,'[9]Monthly_Consumption _Trend'!$C:$C,0))</f>
        <v>185.9</v>
      </c>
      <c r="AD37" s="193">
        <f>INDEX('[9]Monthly_Consumption _Trend'!BK:BK,MATCH($D37,'[9]Monthly_Consumption _Trend'!$C:$C,0))</f>
        <v>421.29999999999995</v>
      </c>
      <c r="AE37" s="193">
        <f>INDEX('[9]Monthly_Consumption _Trend'!BL:BL,MATCH($D37,'[9]Monthly_Consumption _Trend'!$C:$C,0))</f>
        <v>0</v>
      </c>
      <c r="AF37" s="193">
        <f>INDEX('[9]Monthly_Consumption _Trend'!BM:BM,MATCH($D37,'[9]Monthly_Consumption _Trend'!$C:$C,0))</f>
        <v>0</v>
      </c>
      <c r="AG37" s="193">
        <f>INDEX('[9]Monthly_Consumption _Trend'!BN:BN,MATCH($D37,'[9]Monthly_Consumption _Trend'!$C:$C,0))</f>
        <v>216.7</v>
      </c>
      <c r="AH37" s="193">
        <f>INDEX('[9]Monthly_Consumption _Trend'!BO:BO,MATCH($D37,'[9]Monthly_Consumption _Trend'!$C:$C,0))</f>
        <v>399.60000000000014</v>
      </c>
      <c r="AI37" s="193">
        <f>INDEX('[9]Monthly_Consumption _Trend'!BP:BP,MATCH($D37,'[9]Monthly_Consumption _Trend'!$C:$C,0))</f>
        <v>0</v>
      </c>
      <c r="AJ37" s="193">
        <f>INDEX('[9]Monthly_Consumption _Trend'!BQ:BQ,MATCH($D37,'[9]Monthly_Consumption _Trend'!$C:$C,0))</f>
        <v>0</v>
      </c>
      <c r="AK37" s="193">
        <f>INDEX('[9]Monthly_Consumption _Trend'!BR:BR,MATCH($D37,'[9]Monthly_Consumption _Trend'!$C:$C,0))</f>
        <v>100.30000000000001</v>
      </c>
      <c r="AL37" s="193">
        <f>INDEX('[9]Monthly_Consumption _Trend'!BS:BS,MATCH($D37,'[9]Monthly_Consumption _Trend'!$C:$C,0))</f>
        <v>608.09999999999991</v>
      </c>
      <c r="AM37" s="193">
        <f>INDEX('[9]Monthly_Consumption _Trend'!BT:BT,MATCH($D37,'[9]Monthly_Consumption _Trend'!$C:$C,0))</f>
        <v>0</v>
      </c>
      <c r="AN37" s="193">
        <f>INDEX('[9]Monthly_Consumption _Trend'!BU:BU,MATCH($D37,'[9]Monthly_Consumption _Trend'!$C:$C,0))</f>
        <v>0</v>
      </c>
      <c r="AO37" s="193">
        <f>INDEX('[9]Monthly_Consumption _Trend'!BV:BV,MATCH($D37,'[9]Monthly_Consumption _Trend'!$C:$C,0))</f>
        <v>70.600000000000023</v>
      </c>
      <c r="AP37" s="193">
        <f>INDEX('[9]Monthly_Consumption _Trend'!BW:BW,MATCH($D37,'[9]Monthly_Consumption _Trend'!$C:$C,0))</f>
        <v>489.80000000000018</v>
      </c>
      <c r="AQ37" s="193">
        <f>INDEX('[9]Monthly_Consumption _Trend'!BX:BX,MATCH($D37,'[9]Monthly_Consumption _Trend'!$C:$C,0))</f>
        <v>0</v>
      </c>
      <c r="AR37" s="193">
        <f>INDEX('[9]Monthly_Consumption _Trend'!BY:BY,MATCH($D37,'[9]Monthly_Consumption _Trend'!$C:$C,0))</f>
        <v>0</v>
      </c>
      <c r="AS37" s="193">
        <f>INDEX('[9]Monthly_Consumption _Trend'!BZ:BZ,MATCH($D37,'[9]Monthly_Consumption _Trend'!$C:$C,0))</f>
        <v>0</v>
      </c>
      <c r="AT37" s="193">
        <f>INDEX('[9]Monthly_Consumption _Trend'!CA:CA,MATCH($D37,'[9]Monthly_Consumption _Trend'!$C:$C,0))</f>
        <v>352.59999999999991</v>
      </c>
      <c r="AU37" s="193">
        <f>INDEX('[9]Monthly_Consumption _Trend'!CB:CB,MATCH($D37,'[9]Monthly_Consumption _Trend'!$C:$C,0))</f>
        <v>0</v>
      </c>
      <c r="AV37" s="193">
        <f>INDEX('[9]Monthly_Consumption _Trend'!CC:CC,MATCH($D37,'[9]Monthly_Consumption _Trend'!$C:$C,0))</f>
        <v>0</v>
      </c>
      <c r="AW37" s="193">
        <f>INDEX('[9]Monthly_Consumption _Trend'!CD:CD,MATCH($D37,'[9]Monthly_Consumption _Trend'!$C:$C,0))</f>
        <v>97.399999999999977</v>
      </c>
      <c r="AX37" s="193">
        <f>INDEX('[9]Monthly_Consumption _Trend'!CE:CE,MATCH($D37,'[9]Monthly_Consumption _Trend'!$C:$C,0))</f>
        <v>37.900000000000091</v>
      </c>
      <c r="AY37" s="193">
        <f>INDEX('[9]Monthly_Consumption _Trend'!CF:CF,MATCH($D37,'[9]Monthly_Consumption _Trend'!$C:$C,0))</f>
        <v>0</v>
      </c>
      <c r="AZ37" s="193">
        <f>INDEX('[9]Monthly_Consumption _Trend'!CG:CG,MATCH($D37,'[9]Monthly_Consumption _Trend'!$C:$C,0))</f>
        <v>0</v>
      </c>
      <c r="BA37" s="193">
        <f>INDEX('[9]Monthly_Consumption _Trend'!CH:CH,MATCH($D37,'[9]Monthly_Consumption _Trend'!$C:$C,0))</f>
        <v>12.100000000000023</v>
      </c>
      <c r="BB37" s="193">
        <f>INDEX('[9]Monthly_Consumption _Trend'!CI:CI,MATCH($D37,'[9]Monthly_Consumption _Trend'!$C:$C,0))</f>
        <v>261.19999999999982</v>
      </c>
      <c r="BC37" s="193">
        <f>INDEX('[9]Monthly_Consumption _Trend'!CJ:CJ,MATCH($D37,'[9]Monthly_Consumption _Trend'!$C:$C,0))</f>
        <v>0</v>
      </c>
      <c r="BD37" s="193">
        <f>INDEX('[9]Monthly_Consumption _Trend'!CK:CK,MATCH($D37,'[9]Monthly_Consumption _Trend'!$C:$C,0))</f>
        <v>0</v>
      </c>
      <c r="BE37" s="193">
        <f>INDEX('[9]Monthly_Consumption _Trend'!CL:CL,MATCH($D37,'[9]Monthly_Consumption _Trend'!$C:$C,0))</f>
        <v>0</v>
      </c>
      <c r="BF37" s="193">
        <f>INDEX('[9]Monthly_Consumption _Trend'!CM:CM,MATCH($D37,'[9]Monthly_Consumption _Trend'!$C:$C,0))</f>
        <v>830.19999999999982</v>
      </c>
      <c r="BG37" s="193">
        <f>INDEX('[9]Monthly_Consumption _Trend'!CN:CN,MATCH($D37,'[9]Monthly_Consumption _Trend'!$C:$C,0))</f>
        <v>0</v>
      </c>
      <c r="BH37" s="193">
        <f>INDEX('[9]Monthly_Consumption _Trend'!CO:CO,MATCH($D37,'[9]Monthly_Consumption _Trend'!$C:$C,0))</f>
        <v>0</v>
      </c>
      <c r="BI37" s="193">
        <f>INDEX('[9]Monthly_Consumption _Trend'!CP:CP,MATCH($D37,'[9]Monthly_Consumption _Trend'!$C:$C,0))</f>
        <v>2</v>
      </c>
    </row>
    <row r="38" spans="1:61" s="221" customFormat="1" x14ac:dyDescent="0.25">
      <c r="A38" s="247" t="str">
        <f>'IMO _2020_Dont Edit'!A42</f>
        <v>MVK</v>
      </c>
      <c r="B38" s="247" t="str">
        <f>'IMO _2020_Dont Edit'!B42</f>
        <v>Handy</v>
      </c>
      <c r="C38" s="98" t="str">
        <f>'IMO _2020_Dont Edit'!C42</f>
        <v>CID</v>
      </c>
      <c r="D38" s="98">
        <f>'IMO _2020_Dont Edit'!D42</f>
        <v>9383962</v>
      </c>
      <c r="E38" s="139" t="str">
        <f>'IMO _2020_Dont Edit'!E42</f>
        <v>Atlantic Jupiter</v>
      </c>
      <c r="F38" s="193">
        <f t="shared" si="0"/>
        <v>196.77</v>
      </c>
      <c r="G38" s="193">
        <f t="shared" si="1"/>
        <v>353.38</v>
      </c>
      <c r="H38" s="193">
        <f t="shared" si="2"/>
        <v>229.72000000000003</v>
      </c>
      <c r="I38" s="193">
        <f t="shared" si="3"/>
        <v>439.18999999999994</v>
      </c>
      <c r="J38" s="193">
        <f t="shared" si="4"/>
        <v>318.19000000000005</v>
      </c>
      <c r="K38" s="193">
        <f t="shared" si="5"/>
        <v>496.91000000000008</v>
      </c>
      <c r="L38" s="193">
        <f t="shared" si="6"/>
        <v>480.39999999999986</v>
      </c>
      <c r="M38" s="193">
        <f t="shared" si="7"/>
        <v>223.05000000000018</v>
      </c>
      <c r="N38" s="193">
        <f t="shared" si="8"/>
        <v>307.75</v>
      </c>
      <c r="O38" s="193">
        <f t="shared" si="9"/>
        <v>310.29999999999973</v>
      </c>
      <c r="P38" s="193"/>
      <c r="Q38" s="193"/>
      <c r="R38" s="277">
        <f t="shared" si="10"/>
        <v>335.56599999999997</v>
      </c>
      <c r="S38" s="277">
        <f>IFERROR(INDEX('IMO _2020_Dont Edit'!AB:AB,MATCH('Monthly_Consumption _Trend'!D38,'IMO _2020_Dont Edit'!D:D,0))*30*INDEX('IMO _2020_Dont Edit'!AF:AF,MATCH('Monthly_Consumption _Trend'!D38,'IMO _2020_Dont Edit'!D:D,0)),"")</f>
        <v>347.83418061826325</v>
      </c>
      <c r="T38" s="277">
        <f t="shared" si="11"/>
        <v>223.71066666666664</v>
      </c>
      <c r="U38" s="193"/>
      <c r="V38" s="193">
        <f>INDEX('[9]Monthly_Consumption _Trend'!BC:BC,MATCH($D38,'[9]Monthly_Consumption _Trend'!$C:$C,0))</f>
        <v>196.77</v>
      </c>
      <c r="W38" s="193">
        <f>INDEX('[9]Monthly_Consumption _Trend'!BD:BD,MATCH($D38,'[9]Monthly_Consumption _Trend'!$C:$C,0))</f>
        <v>0</v>
      </c>
      <c r="X38" s="193">
        <f>INDEX('[9]Monthly_Consumption _Trend'!BE:BE,MATCH($D38,'[9]Monthly_Consumption _Trend'!$C:$C,0))</f>
        <v>0</v>
      </c>
      <c r="Y38" s="193">
        <f>INDEX('[9]Monthly_Consumption _Trend'!BF:BF,MATCH($D38,'[9]Monthly_Consumption _Trend'!$C:$C,0))</f>
        <v>4.01</v>
      </c>
      <c r="Z38" s="193">
        <f>INDEX('[9]Monthly_Consumption _Trend'!BG:BG,MATCH($D38,'[9]Monthly_Consumption _Trend'!$C:$C,0))</f>
        <v>353.38</v>
      </c>
      <c r="AA38" s="193">
        <f>INDEX('[9]Monthly_Consumption _Trend'!BH:BH,MATCH($D38,'[9]Monthly_Consumption _Trend'!$C:$C,0))</f>
        <v>0</v>
      </c>
      <c r="AB38" s="193">
        <f>INDEX('[9]Monthly_Consumption _Trend'!BI:BI,MATCH($D38,'[9]Monthly_Consumption _Trend'!$C:$C,0))</f>
        <v>0</v>
      </c>
      <c r="AC38" s="193">
        <f>INDEX('[9]Monthly_Consumption _Trend'!BJ:BJ,MATCH($D38,'[9]Monthly_Consumption _Trend'!$C:$C,0))</f>
        <v>20.85</v>
      </c>
      <c r="AD38" s="193">
        <f>INDEX('[9]Monthly_Consumption _Trend'!BK:BK,MATCH($D38,'[9]Monthly_Consumption _Trend'!$C:$C,0))</f>
        <v>229.72000000000003</v>
      </c>
      <c r="AE38" s="193">
        <f>INDEX('[9]Monthly_Consumption _Trend'!BL:BL,MATCH($D38,'[9]Monthly_Consumption _Trend'!$C:$C,0))</f>
        <v>0</v>
      </c>
      <c r="AF38" s="193">
        <f>INDEX('[9]Monthly_Consumption _Trend'!BM:BM,MATCH($D38,'[9]Monthly_Consumption _Trend'!$C:$C,0))</f>
        <v>0</v>
      </c>
      <c r="AG38" s="193">
        <f>INDEX('[9]Monthly_Consumption _Trend'!BN:BN,MATCH($D38,'[9]Monthly_Consumption _Trend'!$C:$C,0))</f>
        <v>35.230000000000004</v>
      </c>
      <c r="AH38" s="193">
        <f>INDEX('[9]Monthly_Consumption _Trend'!BO:BO,MATCH($D38,'[9]Monthly_Consumption _Trend'!$C:$C,0))</f>
        <v>439.18999999999994</v>
      </c>
      <c r="AI38" s="193">
        <f>INDEX('[9]Monthly_Consumption _Trend'!BP:BP,MATCH($D38,'[9]Monthly_Consumption _Trend'!$C:$C,0))</f>
        <v>0</v>
      </c>
      <c r="AJ38" s="193">
        <f>INDEX('[9]Monthly_Consumption _Trend'!BQ:BQ,MATCH($D38,'[9]Monthly_Consumption _Trend'!$C:$C,0))</f>
        <v>0</v>
      </c>
      <c r="AK38" s="193">
        <f>INDEX('[9]Monthly_Consumption _Trend'!BR:BR,MATCH($D38,'[9]Monthly_Consumption _Trend'!$C:$C,0))</f>
        <v>78.650000000000006</v>
      </c>
      <c r="AL38" s="193">
        <f>INDEX('[9]Monthly_Consumption _Trend'!BS:BS,MATCH($D38,'[9]Monthly_Consumption _Trend'!$C:$C,0))</f>
        <v>318.19000000000005</v>
      </c>
      <c r="AM38" s="193">
        <f>INDEX('[9]Monthly_Consumption _Trend'!BT:BT,MATCH($D38,'[9]Monthly_Consumption _Trend'!$C:$C,0))</f>
        <v>0</v>
      </c>
      <c r="AN38" s="193">
        <f>INDEX('[9]Monthly_Consumption _Trend'!BU:BU,MATCH($D38,'[9]Monthly_Consumption _Trend'!$C:$C,0))</f>
        <v>0</v>
      </c>
      <c r="AO38" s="193">
        <f>INDEX('[9]Monthly_Consumption _Trend'!BV:BV,MATCH($D38,'[9]Monthly_Consumption _Trend'!$C:$C,0))</f>
        <v>4.5999999999999943</v>
      </c>
      <c r="AP38" s="193">
        <f>INDEX('[9]Monthly_Consumption _Trend'!BW:BW,MATCH($D38,'[9]Monthly_Consumption _Trend'!$C:$C,0))</f>
        <v>496.91000000000008</v>
      </c>
      <c r="AQ38" s="193">
        <f>INDEX('[9]Monthly_Consumption _Trend'!BX:BX,MATCH($D38,'[9]Monthly_Consumption _Trend'!$C:$C,0))</f>
        <v>0</v>
      </c>
      <c r="AR38" s="193">
        <f>INDEX('[9]Monthly_Consumption _Trend'!BY:BY,MATCH($D38,'[9]Monthly_Consumption _Trend'!$C:$C,0))</f>
        <v>0</v>
      </c>
      <c r="AS38" s="193">
        <f>INDEX('[9]Monthly_Consumption _Trend'!BZ:BZ,MATCH($D38,'[9]Monthly_Consumption _Trend'!$C:$C,0))</f>
        <v>39.19</v>
      </c>
      <c r="AT38" s="193">
        <f>INDEX('[9]Monthly_Consumption _Trend'!CA:CA,MATCH($D38,'[9]Monthly_Consumption _Trend'!$C:$C,0))</f>
        <v>480.39999999999986</v>
      </c>
      <c r="AU38" s="193">
        <f>INDEX('[9]Monthly_Consumption _Trend'!CB:CB,MATCH($D38,'[9]Monthly_Consumption _Trend'!$C:$C,0))</f>
        <v>0</v>
      </c>
      <c r="AV38" s="193">
        <f>INDEX('[9]Monthly_Consumption _Trend'!CC:CC,MATCH($D38,'[9]Monthly_Consumption _Trend'!$C:$C,0))</f>
        <v>0</v>
      </c>
      <c r="AW38" s="193">
        <f>INDEX('[9]Monthly_Consumption _Trend'!CD:CD,MATCH($D38,'[9]Monthly_Consumption _Trend'!$C:$C,0))</f>
        <v>112.9</v>
      </c>
      <c r="AX38" s="193">
        <f>INDEX('[9]Monthly_Consumption _Trend'!CE:CE,MATCH($D38,'[9]Monthly_Consumption _Trend'!$C:$C,0))</f>
        <v>223.05000000000018</v>
      </c>
      <c r="AY38" s="193">
        <f>INDEX('[9]Monthly_Consumption _Trend'!CF:CF,MATCH($D38,'[9]Monthly_Consumption _Trend'!$C:$C,0))</f>
        <v>0</v>
      </c>
      <c r="AZ38" s="193">
        <f>INDEX('[9]Monthly_Consumption _Trend'!CG:CG,MATCH($D38,'[9]Monthly_Consumption _Trend'!$C:$C,0))</f>
        <v>0</v>
      </c>
      <c r="BA38" s="193">
        <f>INDEX('[9]Monthly_Consumption _Trend'!CH:CH,MATCH($D38,'[9]Monthly_Consumption _Trend'!$C:$C,0))</f>
        <v>125.90999999999997</v>
      </c>
      <c r="BB38" s="193">
        <f>INDEX('[9]Monthly_Consumption _Trend'!CI:CI,MATCH($D38,'[9]Monthly_Consumption _Trend'!$C:$C,0))</f>
        <v>307.75</v>
      </c>
      <c r="BC38" s="193">
        <f>INDEX('[9]Monthly_Consumption _Trend'!CJ:CJ,MATCH($D38,'[9]Monthly_Consumption _Trend'!$C:$C,0))</f>
        <v>0</v>
      </c>
      <c r="BD38" s="193">
        <f>INDEX('[9]Monthly_Consumption _Trend'!CK:CK,MATCH($D38,'[9]Monthly_Consumption _Trend'!$C:$C,0))</f>
        <v>0</v>
      </c>
      <c r="BE38" s="193">
        <f>INDEX('[9]Monthly_Consumption _Trend'!CL:CL,MATCH($D38,'[9]Monthly_Consumption _Trend'!$C:$C,0))</f>
        <v>15.830000000000041</v>
      </c>
      <c r="BF38" s="193">
        <f>INDEX('[9]Monthly_Consumption _Trend'!CM:CM,MATCH($D38,'[9]Monthly_Consumption _Trend'!$C:$C,0))</f>
        <v>310.29999999999973</v>
      </c>
      <c r="BG38" s="193">
        <f>INDEX('[9]Monthly_Consumption _Trend'!CN:CN,MATCH($D38,'[9]Monthly_Consumption _Trend'!$C:$C,0))</f>
        <v>0</v>
      </c>
      <c r="BH38" s="193">
        <f>INDEX('[9]Monthly_Consumption _Trend'!CO:CO,MATCH($D38,'[9]Monthly_Consumption _Trend'!$C:$C,0))</f>
        <v>0</v>
      </c>
      <c r="BI38" s="193">
        <f>INDEX('[9]Monthly_Consumption _Trend'!CP:CP,MATCH($D38,'[9]Monthly_Consumption _Trend'!$C:$C,0))</f>
        <v>93.650000000000034</v>
      </c>
    </row>
    <row r="39" spans="1:61" s="223" customFormat="1" x14ac:dyDescent="0.25">
      <c r="A39" s="247" t="str">
        <f>'IMO _2020_Dont Edit'!A43</f>
        <v>SSH1</v>
      </c>
      <c r="B39" s="247" t="str">
        <f>'IMO _2020_Dont Edit'!B43</f>
        <v>Handy</v>
      </c>
      <c r="C39" s="98" t="str">
        <f>'IMO _2020_Dont Edit'!C43</f>
        <v>MAR</v>
      </c>
      <c r="D39" s="98">
        <f>'IMO _2020_Dont Edit'!D43</f>
        <v>9259915</v>
      </c>
      <c r="E39" s="139" t="str">
        <f>'IMO _2020_Dont Edit'!E43</f>
        <v>Azahar</v>
      </c>
      <c r="F39" s="193">
        <f t="shared" si="0"/>
        <v>696.9</v>
      </c>
      <c r="G39" s="193">
        <f t="shared" si="1"/>
        <v>520.1</v>
      </c>
      <c r="H39" s="193">
        <f t="shared" si="2"/>
        <v>357</v>
      </c>
      <c r="I39" s="193">
        <f t="shared" si="3"/>
        <v>117</v>
      </c>
      <c r="J39" s="193">
        <f t="shared" si="4"/>
        <v>145.09999999999991</v>
      </c>
      <c r="K39" s="193">
        <f t="shared" si="5"/>
        <v>142.70000000000005</v>
      </c>
      <c r="L39" s="193">
        <f t="shared" si="6"/>
        <v>552.79999999999995</v>
      </c>
      <c r="M39" s="193">
        <f t="shared" si="7"/>
        <v>506</v>
      </c>
      <c r="N39" s="193">
        <f t="shared" si="8"/>
        <v>597.5</v>
      </c>
      <c r="O39" s="193">
        <f t="shared" si="9"/>
        <v>28.400000000000091</v>
      </c>
      <c r="P39" s="193"/>
      <c r="Q39" s="193"/>
      <c r="R39" s="277">
        <f t="shared" si="10"/>
        <v>366.35</v>
      </c>
      <c r="S39" s="277">
        <f>IFERROR(INDEX('IMO _2020_Dont Edit'!AB:AB,MATCH('Monthly_Consumption _Trend'!D39,'IMO _2020_Dont Edit'!D:D,0))*30*INDEX('IMO _2020_Dont Edit'!AF:AF,MATCH('Monthly_Consumption _Trend'!D39,'IMO _2020_Dont Edit'!D:D,0)),"")</f>
        <v>392.89186177091131</v>
      </c>
      <c r="T39" s="277">
        <f t="shared" si="11"/>
        <v>244.23333333333335</v>
      </c>
      <c r="U39" s="193"/>
      <c r="V39" s="193">
        <f>INDEX('[9]Monthly_Consumption _Trend'!BC:BC,MATCH($D39,'[9]Monthly_Consumption _Trend'!$C:$C,0))</f>
        <v>696.9</v>
      </c>
      <c r="W39" s="193">
        <f>INDEX('[9]Monthly_Consumption _Trend'!BD:BD,MATCH($D39,'[9]Monthly_Consumption _Trend'!$C:$C,0))</f>
        <v>0</v>
      </c>
      <c r="X39" s="193">
        <f>INDEX('[9]Monthly_Consumption _Trend'!BE:BE,MATCH($D39,'[9]Monthly_Consumption _Trend'!$C:$C,0))</f>
        <v>0</v>
      </c>
      <c r="Y39" s="193">
        <f>INDEX('[9]Monthly_Consumption _Trend'!BF:BF,MATCH($D39,'[9]Monthly_Consumption _Trend'!$C:$C,0))</f>
        <v>63.2</v>
      </c>
      <c r="Z39" s="193">
        <f>INDEX('[9]Monthly_Consumption _Trend'!BG:BG,MATCH($D39,'[9]Monthly_Consumption _Trend'!$C:$C,0))</f>
        <v>520.1</v>
      </c>
      <c r="AA39" s="193">
        <f>INDEX('[9]Monthly_Consumption _Trend'!BH:BH,MATCH($D39,'[9]Monthly_Consumption _Trend'!$C:$C,0))</f>
        <v>0</v>
      </c>
      <c r="AB39" s="193">
        <f>INDEX('[9]Monthly_Consumption _Trend'!BI:BI,MATCH($D39,'[9]Monthly_Consumption _Trend'!$C:$C,0))</f>
        <v>0</v>
      </c>
      <c r="AC39" s="193">
        <f>INDEX('[9]Monthly_Consumption _Trend'!BJ:BJ,MATCH($D39,'[9]Monthly_Consumption _Trend'!$C:$C,0))</f>
        <v>8.5</v>
      </c>
      <c r="AD39" s="193">
        <f>INDEX('[9]Monthly_Consumption _Trend'!BK:BK,MATCH($D39,'[9]Monthly_Consumption _Trend'!$C:$C,0))</f>
        <v>357</v>
      </c>
      <c r="AE39" s="193">
        <f>INDEX('[9]Monthly_Consumption _Trend'!BL:BL,MATCH($D39,'[9]Monthly_Consumption _Trend'!$C:$C,0))</f>
        <v>0</v>
      </c>
      <c r="AF39" s="193">
        <f>INDEX('[9]Monthly_Consumption _Trend'!BM:BM,MATCH($D39,'[9]Monthly_Consumption _Trend'!$C:$C,0))</f>
        <v>0</v>
      </c>
      <c r="AG39" s="193">
        <f>INDEX('[9]Monthly_Consumption _Trend'!BN:BN,MATCH($D39,'[9]Monthly_Consumption _Trend'!$C:$C,0))</f>
        <v>18.399999999999991</v>
      </c>
      <c r="AH39" s="193">
        <f>INDEX('[9]Monthly_Consumption _Trend'!BO:BO,MATCH($D39,'[9]Monthly_Consumption _Trend'!$C:$C,0))</f>
        <v>117</v>
      </c>
      <c r="AI39" s="193">
        <f>INDEX('[9]Monthly_Consumption _Trend'!BP:BP,MATCH($D39,'[9]Monthly_Consumption _Trend'!$C:$C,0))</f>
        <v>0</v>
      </c>
      <c r="AJ39" s="193">
        <f>INDEX('[9]Monthly_Consumption _Trend'!BQ:BQ,MATCH($D39,'[9]Monthly_Consumption _Trend'!$C:$C,0))</f>
        <v>0</v>
      </c>
      <c r="AK39" s="193">
        <f>INDEX('[9]Monthly_Consumption _Trend'!BR:BR,MATCH($D39,'[9]Monthly_Consumption _Trend'!$C:$C,0))</f>
        <v>0.90000000000000568</v>
      </c>
      <c r="AL39" s="193">
        <f>INDEX('[9]Monthly_Consumption _Trend'!BS:BS,MATCH($D39,'[9]Monthly_Consumption _Trend'!$C:$C,0))</f>
        <v>145.09999999999991</v>
      </c>
      <c r="AM39" s="193">
        <f>INDEX('[9]Monthly_Consumption _Trend'!BT:BT,MATCH($D39,'[9]Monthly_Consumption _Trend'!$C:$C,0))</f>
        <v>0</v>
      </c>
      <c r="AN39" s="193">
        <f>INDEX('[9]Monthly_Consumption _Trend'!BU:BU,MATCH($D39,'[9]Monthly_Consumption _Trend'!$C:$C,0))</f>
        <v>0</v>
      </c>
      <c r="AO39" s="193">
        <f>INDEX('[9]Monthly_Consumption _Trend'!BV:BV,MATCH($D39,'[9]Monthly_Consumption _Trend'!$C:$C,0))</f>
        <v>0</v>
      </c>
      <c r="AP39" s="193">
        <f>INDEX('[9]Monthly_Consumption _Trend'!BW:BW,MATCH($D39,'[9]Monthly_Consumption _Trend'!$C:$C,0))</f>
        <v>142.70000000000005</v>
      </c>
      <c r="AQ39" s="193">
        <f>INDEX('[9]Monthly_Consumption _Trend'!BX:BX,MATCH($D39,'[9]Monthly_Consumption _Trend'!$C:$C,0))</f>
        <v>0</v>
      </c>
      <c r="AR39" s="193">
        <f>INDEX('[9]Monthly_Consumption _Trend'!BY:BY,MATCH($D39,'[9]Monthly_Consumption _Trend'!$C:$C,0))</f>
        <v>0</v>
      </c>
      <c r="AS39" s="193">
        <f>INDEX('[9]Monthly_Consumption _Trend'!BZ:BZ,MATCH($D39,'[9]Monthly_Consumption _Trend'!$C:$C,0))</f>
        <v>0.29999999999999716</v>
      </c>
      <c r="AT39" s="193">
        <f>INDEX('[9]Monthly_Consumption _Trend'!CA:CA,MATCH($D39,'[9]Monthly_Consumption _Trend'!$C:$C,0))</f>
        <v>552.79999999999995</v>
      </c>
      <c r="AU39" s="193">
        <f>INDEX('[9]Monthly_Consumption _Trend'!CB:CB,MATCH($D39,'[9]Monthly_Consumption _Trend'!$C:$C,0))</f>
        <v>0</v>
      </c>
      <c r="AV39" s="193">
        <f>INDEX('[9]Monthly_Consumption _Trend'!CC:CC,MATCH($D39,'[9]Monthly_Consumption _Trend'!$C:$C,0))</f>
        <v>0.3</v>
      </c>
      <c r="AW39" s="193">
        <f>INDEX('[9]Monthly_Consumption _Trend'!CD:CD,MATCH($D39,'[9]Monthly_Consumption _Trend'!$C:$C,0))</f>
        <v>6.9000000000000057</v>
      </c>
      <c r="AX39" s="193">
        <f>INDEX('[9]Monthly_Consumption _Trend'!CE:CE,MATCH($D39,'[9]Monthly_Consumption _Trend'!$C:$C,0))</f>
        <v>506</v>
      </c>
      <c r="AY39" s="193">
        <f>INDEX('[9]Monthly_Consumption _Trend'!CF:CF,MATCH($D39,'[9]Monthly_Consumption _Trend'!$C:$C,0))</f>
        <v>0</v>
      </c>
      <c r="AZ39" s="193">
        <f>INDEX('[9]Monthly_Consumption _Trend'!CG:CG,MATCH($D39,'[9]Monthly_Consumption _Trend'!$C:$C,0))</f>
        <v>0</v>
      </c>
      <c r="BA39" s="193">
        <f>INDEX('[9]Monthly_Consumption _Trend'!CH:CH,MATCH($D39,'[9]Monthly_Consumption _Trend'!$C:$C,0))</f>
        <v>75.8</v>
      </c>
      <c r="BB39" s="193">
        <f>INDEX('[9]Monthly_Consumption _Trend'!CI:CI,MATCH($D39,'[9]Monthly_Consumption _Trend'!$C:$C,0))</f>
        <v>597.5</v>
      </c>
      <c r="BC39" s="193">
        <f>INDEX('[9]Monthly_Consumption _Trend'!CJ:CJ,MATCH($D39,'[9]Monthly_Consumption _Trend'!$C:$C,0))</f>
        <v>0</v>
      </c>
      <c r="BD39" s="193">
        <f>INDEX('[9]Monthly_Consumption _Trend'!CK:CK,MATCH($D39,'[9]Monthly_Consumption _Trend'!$C:$C,0))</f>
        <v>0</v>
      </c>
      <c r="BE39" s="193">
        <f>INDEX('[9]Monthly_Consumption _Trend'!CL:CL,MATCH($D39,'[9]Monthly_Consumption _Trend'!$C:$C,0))</f>
        <v>13.900000000000006</v>
      </c>
      <c r="BF39" s="193">
        <f>INDEX('[9]Monthly_Consumption _Trend'!CM:CM,MATCH($D39,'[9]Monthly_Consumption _Trend'!$C:$C,0))</f>
        <v>28.400000000000091</v>
      </c>
      <c r="BG39" s="193">
        <f>INDEX('[9]Monthly_Consumption _Trend'!CN:CN,MATCH($D39,'[9]Monthly_Consumption _Trend'!$C:$C,0))</f>
        <v>0</v>
      </c>
      <c r="BH39" s="193">
        <f>INDEX('[9]Monthly_Consumption _Trend'!CO:CO,MATCH($D39,'[9]Monthly_Consumption _Trend'!$C:$C,0))</f>
        <v>0</v>
      </c>
      <c r="BI39" s="193">
        <f>INDEX('[9]Monthly_Consumption _Trend'!CP:CP,MATCH($D39,'[9]Monthly_Consumption _Trend'!$C:$C,0))</f>
        <v>411</v>
      </c>
    </row>
    <row r="40" spans="1:61" s="223" customFormat="1" x14ac:dyDescent="0.25">
      <c r="A40" s="247" t="str">
        <f>'IMO _2020_Dont Edit'!A44</f>
        <v>SSH1</v>
      </c>
      <c r="B40" s="247" t="str">
        <f>'IMO _2020_Dont Edit'!B44</f>
        <v>Handy</v>
      </c>
      <c r="C40" s="98" t="str">
        <f>'IMO _2020_Dont Edit'!C44</f>
        <v>MAR</v>
      </c>
      <c r="D40" s="98">
        <f>'IMO _2020_Dont Edit'!D44</f>
        <v>9365283</v>
      </c>
      <c r="E40" s="139" t="str">
        <f>'IMO _2020_Dont Edit'!E44</f>
        <v>Bloom</v>
      </c>
      <c r="F40" s="193">
        <f t="shared" si="0"/>
        <v>431.9</v>
      </c>
      <c r="G40" s="193">
        <f t="shared" si="1"/>
        <v>295.60000000000002</v>
      </c>
      <c r="H40" s="193">
        <f t="shared" si="2"/>
        <v>380.88000000000011</v>
      </c>
      <c r="I40" s="193">
        <f t="shared" si="3"/>
        <v>156.39999999999986</v>
      </c>
      <c r="J40" s="193">
        <f t="shared" si="4"/>
        <v>230.71000000000004</v>
      </c>
      <c r="K40" s="193">
        <f t="shared" si="5"/>
        <v>235.8599999999999</v>
      </c>
      <c r="L40" s="193">
        <f t="shared" si="6"/>
        <v>38.620000000000118</v>
      </c>
      <c r="M40" s="193">
        <f t="shared" si="7"/>
        <v>431.54000000000019</v>
      </c>
      <c r="N40" s="193">
        <f t="shared" si="8"/>
        <v>280.27</v>
      </c>
      <c r="O40" s="193">
        <f t="shared" si="9"/>
        <v>387.6899999999996</v>
      </c>
      <c r="P40" s="193"/>
      <c r="Q40" s="193"/>
      <c r="R40" s="277">
        <f t="shared" si="10"/>
        <v>286.947</v>
      </c>
      <c r="S40" s="277">
        <f>IFERROR(INDEX('IMO _2020_Dont Edit'!AB:AB,MATCH('Monthly_Consumption _Trend'!D40,'IMO _2020_Dont Edit'!D:D,0))*30*INDEX('IMO _2020_Dont Edit'!AF:AF,MATCH('Monthly_Consumption _Trend'!D40,'IMO _2020_Dont Edit'!D:D,0)),"")</f>
        <v>420.27114795109401</v>
      </c>
      <c r="T40" s="277">
        <f t="shared" si="11"/>
        <v>191.298</v>
      </c>
      <c r="U40" s="193"/>
      <c r="V40" s="193">
        <f>INDEX('[9]Monthly_Consumption _Trend'!BC:BC,MATCH($D40,'[9]Monthly_Consumption _Trend'!$C:$C,0))</f>
        <v>431.9</v>
      </c>
      <c r="W40" s="193">
        <f>INDEX('[9]Monthly_Consumption _Trend'!BD:BD,MATCH($D40,'[9]Monthly_Consumption _Trend'!$C:$C,0))</f>
        <v>0</v>
      </c>
      <c r="X40" s="193">
        <f>INDEX('[9]Monthly_Consumption _Trend'!BE:BE,MATCH($D40,'[9]Monthly_Consumption _Trend'!$C:$C,0))</f>
        <v>0</v>
      </c>
      <c r="Y40" s="193">
        <f>INDEX('[9]Monthly_Consumption _Trend'!BF:BF,MATCH($D40,'[9]Monthly_Consumption _Trend'!$C:$C,0))</f>
        <v>9.6</v>
      </c>
      <c r="Z40" s="193">
        <f>INDEX('[9]Monthly_Consumption _Trend'!BG:BG,MATCH($D40,'[9]Monthly_Consumption _Trend'!$C:$C,0))</f>
        <v>295.60000000000002</v>
      </c>
      <c r="AA40" s="193">
        <f>INDEX('[9]Monthly_Consumption _Trend'!BH:BH,MATCH($D40,'[9]Monthly_Consumption _Trend'!$C:$C,0))</f>
        <v>0</v>
      </c>
      <c r="AB40" s="193">
        <f>INDEX('[9]Monthly_Consumption _Trend'!BI:BI,MATCH($D40,'[9]Monthly_Consumption _Trend'!$C:$C,0))</f>
        <v>3.6</v>
      </c>
      <c r="AC40" s="193">
        <f>INDEX('[9]Monthly_Consumption _Trend'!BJ:BJ,MATCH($D40,'[9]Monthly_Consumption _Trend'!$C:$C,0))</f>
        <v>0.59999999999999964</v>
      </c>
      <c r="AD40" s="193">
        <f>INDEX('[9]Monthly_Consumption _Trend'!BK:BK,MATCH($D40,'[9]Monthly_Consumption _Trend'!$C:$C,0))</f>
        <v>380.88000000000011</v>
      </c>
      <c r="AE40" s="193">
        <f>INDEX('[9]Monthly_Consumption _Trend'!BL:BL,MATCH($D40,'[9]Monthly_Consumption _Trend'!$C:$C,0))</f>
        <v>0</v>
      </c>
      <c r="AF40" s="193">
        <f>INDEX('[9]Monthly_Consumption _Trend'!BM:BM,MATCH($D40,'[9]Monthly_Consumption _Trend'!$C:$C,0))</f>
        <v>0</v>
      </c>
      <c r="AG40" s="193">
        <f>INDEX('[9]Monthly_Consumption _Trend'!BN:BN,MATCH($D40,'[9]Monthly_Consumption _Trend'!$C:$C,0))</f>
        <v>9</v>
      </c>
      <c r="AH40" s="193">
        <f>INDEX('[9]Monthly_Consumption _Trend'!BO:BO,MATCH($D40,'[9]Monthly_Consumption _Trend'!$C:$C,0))</f>
        <v>156.39999999999986</v>
      </c>
      <c r="AI40" s="193">
        <f>INDEX('[9]Monthly_Consumption _Trend'!BP:BP,MATCH($D40,'[9]Monthly_Consumption _Trend'!$C:$C,0))</f>
        <v>0</v>
      </c>
      <c r="AJ40" s="193">
        <f>INDEX('[9]Monthly_Consumption _Trend'!BQ:BQ,MATCH($D40,'[9]Monthly_Consumption _Trend'!$C:$C,0))</f>
        <v>0</v>
      </c>
      <c r="AK40" s="193">
        <f>INDEX('[9]Monthly_Consumption _Trend'!BR:BR,MATCH($D40,'[9]Monthly_Consumption _Trend'!$C:$C,0))</f>
        <v>73.7</v>
      </c>
      <c r="AL40" s="193">
        <f>INDEX('[9]Monthly_Consumption _Trend'!BS:BS,MATCH($D40,'[9]Monthly_Consumption _Trend'!$C:$C,0))</f>
        <v>230.71000000000004</v>
      </c>
      <c r="AM40" s="193">
        <f>INDEX('[9]Monthly_Consumption _Trend'!BT:BT,MATCH($D40,'[9]Monthly_Consumption _Trend'!$C:$C,0))</f>
        <v>0</v>
      </c>
      <c r="AN40" s="193">
        <f>INDEX('[9]Monthly_Consumption _Trend'!BU:BU,MATCH($D40,'[9]Monthly_Consumption _Trend'!$C:$C,0))</f>
        <v>0.80000000000000027</v>
      </c>
      <c r="AO40" s="193">
        <f>INDEX('[9]Monthly_Consumption _Trend'!BV:BV,MATCH($D40,'[9]Monthly_Consumption _Trend'!$C:$C,0))</f>
        <v>0</v>
      </c>
      <c r="AP40" s="193">
        <f>INDEX('[9]Monthly_Consumption _Trend'!BW:BW,MATCH($D40,'[9]Monthly_Consumption _Trend'!$C:$C,0))</f>
        <v>235.8599999999999</v>
      </c>
      <c r="AQ40" s="193">
        <f>INDEX('[9]Monthly_Consumption _Trend'!BX:BX,MATCH($D40,'[9]Monthly_Consumption _Trend'!$C:$C,0))</f>
        <v>0</v>
      </c>
      <c r="AR40" s="193">
        <f>INDEX('[9]Monthly_Consumption _Trend'!BY:BY,MATCH($D40,'[9]Monthly_Consumption _Trend'!$C:$C,0))</f>
        <v>0</v>
      </c>
      <c r="AS40" s="193">
        <f>INDEX('[9]Monthly_Consumption _Trend'!BZ:BZ,MATCH($D40,'[9]Monthly_Consumption _Trend'!$C:$C,0))</f>
        <v>268.88</v>
      </c>
      <c r="AT40" s="193">
        <f>INDEX('[9]Monthly_Consumption _Trend'!CA:CA,MATCH($D40,'[9]Monthly_Consumption _Trend'!$C:$C,0))</f>
        <v>38.620000000000118</v>
      </c>
      <c r="AU40" s="193">
        <f>INDEX('[9]Monthly_Consumption _Trend'!CB:CB,MATCH($D40,'[9]Monthly_Consumption _Trend'!$C:$C,0))</f>
        <v>0</v>
      </c>
      <c r="AV40" s="193">
        <f>INDEX('[9]Monthly_Consumption _Trend'!CC:CC,MATCH($D40,'[9]Monthly_Consumption _Trend'!$C:$C,0))</f>
        <v>0</v>
      </c>
      <c r="AW40" s="193">
        <f>INDEX('[9]Monthly_Consumption _Trend'!CD:CD,MATCH($D40,'[9]Monthly_Consumption _Trend'!$C:$C,0))</f>
        <v>208.14999999999998</v>
      </c>
      <c r="AX40" s="193">
        <f>INDEX('[9]Monthly_Consumption _Trend'!CE:CE,MATCH($D40,'[9]Monthly_Consumption _Trend'!$C:$C,0))</f>
        <v>431.54000000000019</v>
      </c>
      <c r="AY40" s="193">
        <f>INDEX('[9]Monthly_Consumption _Trend'!CF:CF,MATCH($D40,'[9]Monthly_Consumption _Trend'!$C:$C,0))</f>
        <v>0</v>
      </c>
      <c r="AZ40" s="193">
        <f>INDEX('[9]Monthly_Consumption _Trend'!CG:CG,MATCH($D40,'[9]Monthly_Consumption _Trend'!$C:$C,0))</f>
        <v>0</v>
      </c>
      <c r="BA40" s="193">
        <f>INDEX('[9]Monthly_Consumption _Trend'!CH:CH,MATCH($D40,'[9]Monthly_Consumption _Trend'!$C:$C,0))</f>
        <v>5.8000000000000682</v>
      </c>
      <c r="BB40" s="193">
        <f>INDEX('[9]Monthly_Consumption _Trend'!CI:CI,MATCH($D40,'[9]Monthly_Consumption _Trend'!$C:$C,0))</f>
        <v>280.27</v>
      </c>
      <c r="BC40" s="193">
        <f>INDEX('[9]Monthly_Consumption _Trend'!CJ:CJ,MATCH($D40,'[9]Monthly_Consumption _Trend'!$C:$C,0))</f>
        <v>0</v>
      </c>
      <c r="BD40" s="193">
        <f>INDEX('[9]Monthly_Consumption _Trend'!CK:CK,MATCH($D40,'[9]Monthly_Consumption _Trend'!$C:$C,0))</f>
        <v>0</v>
      </c>
      <c r="BE40" s="193">
        <f>INDEX('[9]Monthly_Consumption _Trend'!CL:CL,MATCH($D40,'[9]Monthly_Consumption _Trend'!$C:$C,0))</f>
        <v>23.699999999999932</v>
      </c>
      <c r="BF40" s="193">
        <f>INDEX('[9]Monthly_Consumption _Trend'!CM:CM,MATCH($D40,'[9]Monthly_Consumption _Trend'!$C:$C,0))</f>
        <v>387.6899999999996</v>
      </c>
      <c r="BG40" s="193">
        <f>INDEX('[9]Monthly_Consumption _Trend'!CN:CN,MATCH($D40,'[9]Monthly_Consumption _Trend'!$C:$C,0))</f>
        <v>0</v>
      </c>
      <c r="BH40" s="193">
        <f>INDEX('[9]Monthly_Consumption _Trend'!CO:CO,MATCH($D40,'[9]Monthly_Consumption _Trend'!$C:$C,0))</f>
        <v>0</v>
      </c>
      <c r="BI40" s="193">
        <f>INDEX('[9]Monthly_Consumption _Trend'!CP:CP,MATCH($D40,'[9]Monthly_Consumption _Trend'!$C:$C,0))</f>
        <v>29.860000000000014</v>
      </c>
    </row>
    <row r="41" spans="1:61" s="223" customFormat="1" x14ac:dyDescent="0.25">
      <c r="A41" s="247" t="str">
        <f>'IMO _2020_Dont Edit'!A45</f>
        <v>SJB</v>
      </c>
      <c r="B41" s="247" t="str">
        <f>'IMO _2020_Dont Edit'!B45</f>
        <v>Handy</v>
      </c>
      <c r="C41" s="98" t="str">
        <f>'IMO _2020_Dont Edit'!C45</f>
        <v>MPT</v>
      </c>
      <c r="D41" s="98">
        <f>'IMO _2020_Dont Edit'!D45</f>
        <v>9341433</v>
      </c>
      <c r="E41" s="139" t="str">
        <f>'IMO _2020_Dont Edit'!E45</f>
        <v>Britta Maersk</v>
      </c>
      <c r="F41" s="193">
        <f t="shared" si="0"/>
        <v>371.29</v>
      </c>
      <c r="G41" s="193">
        <f t="shared" si="1"/>
        <v>281.90000000000003</v>
      </c>
      <c r="H41" s="193">
        <f t="shared" si="2"/>
        <v>101.69999999999993</v>
      </c>
      <c r="I41" s="193">
        <f t="shared" si="3"/>
        <v>291.69999999999993</v>
      </c>
      <c r="J41" s="193">
        <f t="shared" si="4"/>
        <v>279.70000000000005</v>
      </c>
      <c r="K41" s="193">
        <f t="shared" si="5"/>
        <v>352.85000000000014</v>
      </c>
      <c r="L41" s="193">
        <f t="shared" si="6"/>
        <v>326.44299999999998</v>
      </c>
      <c r="M41" s="193">
        <f t="shared" si="7"/>
        <v>320.9069999999997</v>
      </c>
      <c r="N41" s="193">
        <f t="shared" si="8"/>
        <v>305.30000000000018</v>
      </c>
      <c r="O41" s="193">
        <f t="shared" si="9"/>
        <v>302.90000000000009</v>
      </c>
      <c r="P41" s="193"/>
      <c r="Q41" s="193"/>
      <c r="R41" s="277">
        <f t="shared" si="10"/>
        <v>293.46899999999999</v>
      </c>
      <c r="S41" s="277">
        <f>IFERROR(INDEX('IMO _2020_Dont Edit'!AB:AB,MATCH('Monthly_Consumption _Trend'!D41,'IMO _2020_Dont Edit'!D:D,0))*30*INDEX('IMO _2020_Dont Edit'!AF:AF,MATCH('Monthly_Consumption _Trend'!D41,'IMO _2020_Dont Edit'!D:D,0)),"")</f>
        <v>296.35466821474785</v>
      </c>
      <c r="T41" s="277">
        <f t="shared" si="11"/>
        <v>195.64599999999999</v>
      </c>
      <c r="U41" s="193"/>
      <c r="V41" s="193">
        <f>INDEX('[9]Monthly_Consumption _Trend'!BC:BC,MATCH($D41,'[9]Monthly_Consumption _Trend'!$C:$C,0))</f>
        <v>371.29</v>
      </c>
      <c r="W41" s="193">
        <f>INDEX('[9]Monthly_Consumption _Trend'!BD:BD,MATCH($D41,'[9]Monthly_Consumption _Trend'!$C:$C,0))</f>
        <v>0</v>
      </c>
      <c r="X41" s="193">
        <f>INDEX('[9]Monthly_Consumption _Trend'!BE:BE,MATCH($D41,'[9]Monthly_Consumption _Trend'!$C:$C,0))</f>
        <v>0</v>
      </c>
      <c r="Y41" s="193">
        <f>INDEX('[9]Monthly_Consumption _Trend'!BF:BF,MATCH($D41,'[9]Monthly_Consumption _Trend'!$C:$C,0))</f>
        <v>13.07</v>
      </c>
      <c r="Z41" s="193">
        <f>INDEX('[9]Monthly_Consumption _Trend'!BG:BG,MATCH($D41,'[9]Monthly_Consumption _Trend'!$C:$C,0))</f>
        <v>281.90000000000003</v>
      </c>
      <c r="AA41" s="193">
        <f>INDEX('[9]Monthly_Consumption _Trend'!BH:BH,MATCH($D41,'[9]Monthly_Consumption _Trend'!$C:$C,0))</f>
        <v>0</v>
      </c>
      <c r="AB41" s="193">
        <f>INDEX('[9]Monthly_Consumption _Trend'!BI:BI,MATCH($D41,'[9]Monthly_Consumption _Trend'!$C:$C,0))</f>
        <v>0</v>
      </c>
      <c r="AC41" s="193">
        <f>INDEX('[9]Monthly_Consumption _Trend'!BJ:BJ,MATCH($D41,'[9]Monthly_Consumption _Trend'!$C:$C,0))</f>
        <v>121.04000000000002</v>
      </c>
      <c r="AD41" s="193">
        <f>INDEX('[9]Monthly_Consumption _Trend'!BK:BK,MATCH($D41,'[9]Monthly_Consumption _Trend'!$C:$C,0))</f>
        <v>101.69999999999993</v>
      </c>
      <c r="AE41" s="193">
        <f>INDEX('[9]Monthly_Consumption _Trend'!BL:BL,MATCH($D41,'[9]Monthly_Consumption _Trend'!$C:$C,0))</f>
        <v>0</v>
      </c>
      <c r="AF41" s="193">
        <f>INDEX('[9]Monthly_Consumption _Trend'!BM:BM,MATCH($D41,'[9]Monthly_Consumption _Trend'!$C:$C,0))</f>
        <v>0</v>
      </c>
      <c r="AG41" s="193">
        <f>INDEX('[9]Monthly_Consumption _Trend'!BN:BN,MATCH($D41,'[9]Monthly_Consumption _Trend'!$C:$C,0))</f>
        <v>101.75</v>
      </c>
      <c r="AH41" s="193">
        <f>INDEX('[9]Monthly_Consumption _Trend'!BO:BO,MATCH($D41,'[9]Monthly_Consumption _Trend'!$C:$C,0))</f>
        <v>291.69999999999993</v>
      </c>
      <c r="AI41" s="193">
        <f>INDEX('[9]Monthly_Consumption _Trend'!BP:BP,MATCH($D41,'[9]Monthly_Consumption _Trend'!$C:$C,0))</f>
        <v>0</v>
      </c>
      <c r="AJ41" s="193">
        <f>INDEX('[9]Monthly_Consumption _Trend'!BQ:BQ,MATCH($D41,'[9]Monthly_Consumption _Trend'!$C:$C,0))</f>
        <v>0</v>
      </c>
      <c r="AK41" s="193">
        <f>INDEX('[9]Monthly_Consumption _Trend'!BR:BR,MATCH($D41,'[9]Monthly_Consumption _Trend'!$C:$C,0))</f>
        <v>118.34999999999997</v>
      </c>
      <c r="AL41" s="193">
        <f>INDEX('[9]Monthly_Consumption _Trend'!BS:BS,MATCH($D41,'[9]Monthly_Consumption _Trend'!$C:$C,0))</f>
        <v>279.70000000000005</v>
      </c>
      <c r="AM41" s="193">
        <f>INDEX('[9]Monthly_Consumption _Trend'!BT:BT,MATCH($D41,'[9]Monthly_Consumption _Trend'!$C:$C,0))</f>
        <v>0</v>
      </c>
      <c r="AN41" s="193">
        <f>INDEX('[9]Monthly_Consumption _Trend'!BU:BU,MATCH($D41,'[9]Monthly_Consumption _Trend'!$C:$C,0))</f>
        <v>0</v>
      </c>
      <c r="AO41" s="193">
        <f>INDEX('[9]Monthly_Consumption _Trend'!BV:BV,MATCH($D41,'[9]Monthly_Consumption _Trend'!$C:$C,0))</f>
        <v>63.78000000000003</v>
      </c>
      <c r="AP41" s="193">
        <f>INDEX('[9]Monthly_Consumption _Trend'!BW:BW,MATCH($D41,'[9]Monthly_Consumption _Trend'!$C:$C,0))</f>
        <v>352.85000000000014</v>
      </c>
      <c r="AQ41" s="193">
        <f>INDEX('[9]Monthly_Consumption _Trend'!BX:BX,MATCH($D41,'[9]Monthly_Consumption _Trend'!$C:$C,0))</f>
        <v>0</v>
      </c>
      <c r="AR41" s="193">
        <f>INDEX('[9]Monthly_Consumption _Trend'!BY:BY,MATCH($D41,'[9]Monthly_Consumption _Trend'!$C:$C,0))</f>
        <v>0</v>
      </c>
      <c r="AS41" s="193">
        <f>INDEX('[9]Monthly_Consumption _Trend'!BZ:BZ,MATCH($D41,'[9]Monthly_Consumption _Trend'!$C:$C,0))</f>
        <v>164.20500000000004</v>
      </c>
      <c r="AT41" s="193">
        <f>INDEX('[9]Monthly_Consumption _Trend'!CA:CA,MATCH($D41,'[9]Monthly_Consumption _Trend'!$C:$C,0))</f>
        <v>326.44299999999998</v>
      </c>
      <c r="AU41" s="193">
        <f>INDEX('[9]Monthly_Consumption _Trend'!CB:CB,MATCH($D41,'[9]Monthly_Consumption _Trend'!$C:$C,0))</f>
        <v>0</v>
      </c>
      <c r="AV41" s="193">
        <f>INDEX('[9]Monthly_Consumption _Trend'!CC:CC,MATCH($D41,'[9]Monthly_Consumption _Trend'!$C:$C,0))</f>
        <v>0</v>
      </c>
      <c r="AW41" s="193">
        <f>INDEX('[9]Monthly_Consumption _Trend'!CD:CD,MATCH($D41,'[9]Monthly_Consumption _Trend'!$C:$C,0))</f>
        <v>33.171999999999912</v>
      </c>
      <c r="AX41" s="193">
        <f>INDEX('[9]Monthly_Consumption _Trend'!CE:CE,MATCH($D41,'[9]Monthly_Consumption _Trend'!$C:$C,0))</f>
        <v>320.9069999999997</v>
      </c>
      <c r="AY41" s="193">
        <f>INDEX('[9]Monthly_Consumption _Trend'!CF:CF,MATCH($D41,'[9]Monthly_Consumption _Trend'!$C:$C,0))</f>
        <v>0</v>
      </c>
      <c r="AZ41" s="193">
        <f>INDEX('[9]Monthly_Consumption _Trend'!CG:CG,MATCH($D41,'[9]Monthly_Consumption _Trend'!$C:$C,0))</f>
        <v>0</v>
      </c>
      <c r="BA41" s="193">
        <f>INDEX('[9]Monthly_Consumption _Trend'!CH:CH,MATCH($D41,'[9]Monthly_Consumption _Trend'!$C:$C,0))</f>
        <v>159.09400000000005</v>
      </c>
      <c r="BB41" s="193">
        <f>INDEX('[9]Monthly_Consumption _Trend'!CI:CI,MATCH($D41,'[9]Monthly_Consumption _Trend'!$C:$C,0))</f>
        <v>305.30000000000018</v>
      </c>
      <c r="BC41" s="193">
        <f>INDEX('[9]Monthly_Consumption _Trend'!CJ:CJ,MATCH($D41,'[9]Monthly_Consumption _Trend'!$C:$C,0))</f>
        <v>0</v>
      </c>
      <c r="BD41" s="193">
        <f>INDEX('[9]Monthly_Consumption _Trend'!CK:CK,MATCH($D41,'[9]Monthly_Consumption _Trend'!$C:$C,0))</f>
        <v>0</v>
      </c>
      <c r="BE41" s="193">
        <f>INDEX('[9]Monthly_Consumption _Trend'!CL:CL,MATCH($D41,'[9]Monthly_Consumption _Trend'!$C:$C,0))</f>
        <v>0.89999999999997726</v>
      </c>
      <c r="BF41" s="193">
        <f>INDEX('[9]Monthly_Consumption _Trend'!CM:CM,MATCH($D41,'[9]Monthly_Consumption _Trend'!$C:$C,0))</f>
        <v>302.90000000000009</v>
      </c>
      <c r="BG41" s="193">
        <f>INDEX('[9]Monthly_Consumption _Trend'!CN:CN,MATCH($D41,'[9]Monthly_Consumption _Trend'!$C:$C,0))</f>
        <v>3.6</v>
      </c>
      <c r="BH41" s="193">
        <f>INDEX('[9]Monthly_Consumption _Trend'!CO:CO,MATCH($D41,'[9]Monthly_Consumption _Trend'!$C:$C,0))</f>
        <v>0</v>
      </c>
      <c r="BI41" s="193">
        <f>INDEX('[9]Monthly_Consumption _Trend'!CP:CP,MATCH($D41,'[9]Monthly_Consumption _Trend'!$C:$C,0))</f>
        <v>208.65999999999997</v>
      </c>
    </row>
    <row r="42" spans="1:61" s="223" customFormat="1" x14ac:dyDescent="0.25">
      <c r="A42" s="247" t="str">
        <f>'IMO _2020_Dont Edit'!A46</f>
        <v>SJB</v>
      </c>
      <c r="B42" s="247" t="str">
        <f>'IMO _2020_Dont Edit'!B46</f>
        <v>Handy</v>
      </c>
      <c r="C42" s="98" t="str">
        <f>'IMO _2020_Dont Edit'!C46</f>
        <v>HEL</v>
      </c>
      <c r="D42" s="98">
        <f>'IMO _2020_Dont Edit'!D46</f>
        <v>9340116</v>
      </c>
      <c r="E42" s="139" t="str">
        <f>'IMO _2020_Dont Edit'!E46</f>
        <v>Chem Helen</v>
      </c>
      <c r="F42" s="193">
        <f t="shared" si="0"/>
        <v>280.5</v>
      </c>
      <c r="G42" s="193">
        <f t="shared" si="1"/>
        <v>381</v>
      </c>
      <c r="H42" s="193">
        <f t="shared" si="2"/>
        <v>198.60000000000002</v>
      </c>
      <c r="I42" s="193">
        <f t="shared" si="3"/>
        <v>461.99999999999989</v>
      </c>
      <c r="J42" s="193">
        <f t="shared" si="4"/>
        <v>0</v>
      </c>
      <c r="K42" s="193">
        <f t="shared" si="5"/>
        <v>240.80000000000018</v>
      </c>
      <c r="L42" s="193">
        <f t="shared" si="6"/>
        <v>349.59999999999991</v>
      </c>
      <c r="M42" s="193">
        <f t="shared" si="7"/>
        <v>783.90000000000009</v>
      </c>
      <c r="N42" s="193">
        <f t="shared" si="8"/>
        <v>333.09999999999991</v>
      </c>
      <c r="O42" s="193">
        <f t="shared" si="9"/>
        <v>492.69999999999982</v>
      </c>
      <c r="P42" s="193"/>
      <c r="Q42" s="193"/>
      <c r="R42" s="277">
        <f t="shared" si="10"/>
        <v>391.35555555555555</v>
      </c>
      <c r="S42" s="277">
        <f>IFERROR(INDEX('IMO _2020_Dont Edit'!AB:AB,MATCH('Monthly_Consumption _Trend'!D42,'IMO _2020_Dont Edit'!D:D,0))*30*INDEX('IMO _2020_Dont Edit'!AF:AF,MATCH('Monthly_Consumption _Trend'!D42,'IMO _2020_Dont Edit'!D:D,0)),"")</f>
        <v>313.51420311840707</v>
      </c>
      <c r="T42" s="277">
        <f t="shared" si="11"/>
        <v>209.00946874560472</v>
      </c>
      <c r="U42" s="193"/>
      <c r="V42" s="193">
        <f>INDEX('[9]Monthly_Consumption _Trend'!BC:BC,MATCH($D42,'[9]Monthly_Consumption _Trend'!$C:$C,0))</f>
        <v>280.5</v>
      </c>
      <c r="W42" s="193">
        <f>INDEX('[9]Monthly_Consumption _Trend'!BD:BD,MATCH($D42,'[9]Monthly_Consumption _Trend'!$C:$C,0))</f>
        <v>0</v>
      </c>
      <c r="X42" s="193">
        <f>INDEX('[9]Monthly_Consumption _Trend'!BE:BE,MATCH($D42,'[9]Monthly_Consumption _Trend'!$C:$C,0))</f>
        <v>0</v>
      </c>
      <c r="Y42" s="193">
        <f>INDEX('[9]Monthly_Consumption _Trend'!BF:BF,MATCH($D42,'[9]Monthly_Consumption _Trend'!$C:$C,0))</f>
        <v>360.4</v>
      </c>
      <c r="Z42" s="193">
        <f>INDEX('[9]Monthly_Consumption _Trend'!BG:BG,MATCH($D42,'[9]Monthly_Consumption _Trend'!$C:$C,0))</f>
        <v>381</v>
      </c>
      <c r="AA42" s="193">
        <f>INDEX('[9]Monthly_Consumption _Trend'!BH:BH,MATCH($D42,'[9]Monthly_Consumption _Trend'!$C:$C,0))</f>
        <v>0</v>
      </c>
      <c r="AB42" s="193">
        <f>INDEX('[9]Monthly_Consumption _Trend'!BI:BI,MATCH($D42,'[9]Monthly_Consumption _Trend'!$C:$C,0))</f>
        <v>0</v>
      </c>
      <c r="AC42" s="193">
        <f>INDEX('[9]Monthly_Consumption _Trend'!BJ:BJ,MATCH($D42,'[9]Monthly_Consumption _Trend'!$C:$C,0))</f>
        <v>148.60000000000002</v>
      </c>
      <c r="AD42" s="193">
        <f>INDEX('[9]Monthly_Consumption _Trend'!BK:BK,MATCH($D42,'[9]Monthly_Consumption _Trend'!$C:$C,0))</f>
        <v>198.60000000000002</v>
      </c>
      <c r="AE42" s="193">
        <f>INDEX('[9]Monthly_Consumption _Trend'!BL:BL,MATCH($D42,'[9]Monthly_Consumption _Trend'!$C:$C,0))</f>
        <v>0</v>
      </c>
      <c r="AF42" s="193">
        <f>INDEX('[9]Monthly_Consumption _Trend'!BM:BM,MATCH($D42,'[9]Monthly_Consumption _Trend'!$C:$C,0))</f>
        <v>0</v>
      </c>
      <c r="AG42" s="193">
        <f>INDEX('[9]Monthly_Consumption _Trend'!BN:BN,MATCH($D42,'[9]Monthly_Consumption _Trend'!$C:$C,0))</f>
        <v>251.20000000000005</v>
      </c>
      <c r="AH42" s="193">
        <f>INDEX('[9]Monthly_Consumption _Trend'!BO:BO,MATCH($D42,'[9]Monthly_Consumption _Trend'!$C:$C,0))</f>
        <v>461.99999999999989</v>
      </c>
      <c r="AI42" s="193">
        <f>INDEX('[9]Monthly_Consumption _Trend'!BP:BP,MATCH($D42,'[9]Monthly_Consumption _Trend'!$C:$C,0))</f>
        <v>0</v>
      </c>
      <c r="AJ42" s="193">
        <f>INDEX('[9]Monthly_Consumption _Trend'!BQ:BQ,MATCH($D42,'[9]Monthly_Consumption _Trend'!$C:$C,0))</f>
        <v>0</v>
      </c>
      <c r="AK42" s="193">
        <f>INDEX('[9]Monthly_Consumption _Trend'!BR:BR,MATCH($D42,'[9]Monthly_Consumption _Trend'!$C:$C,0))</f>
        <v>75.899999999999977</v>
      </c>
      <c r="AL42" s="193">
        <f>INDEX('[9]Monthly_Consumption _Trend'!BS:BS,MATCH($D42,'[9]Monthly_Consumption _Trend'!$C:$C,0))</f>
        <v>0</v>
      </c>
      <c r="AM42" s="193">
        <f>INDEX('[9]Monthly_Consumption _Trend'!BT:BT,MATCH($D42,'[9]Monthly_Consumption _Trend'!$C:$C,0))</f>
        <v>0</v>
      </c>
      <c r="AN42" s="193">
        <f>INDEX('[9]Monthly_Consumption _Trend'!BU:BU,MATCH($D42,'[9]Monthly_Consumption _Trend'!$C:$C,0))</f>
        <v>0</v>
      </c>
      <c r="AO42" s="193">
        <f>INDEX('[9]Monthly_Consumption _Trend'!BV:BV,MATCH($D42,'[9]Monthly_Consumption _Trend'!$C:$C,0))</f>
        <v>202.49999999999989</v>
      </c>
      <c r="AP42" s="193">
        <f>INDEX('[9]Monthly_Consumption _Trend'!BW:BW,MATCH($D42,'[9]Monthly_Consumption _Trend'!$C:$C,0))</f>
        <v>240.80000000000018</v>
      </c>
      <c r="AQ42" s="193">
        <f>INDEX('[9]Monthly_Consumption _Trend'!BX:BX,MATCH($D42,'[9]Monthly_Consumption _Trend'!$C:$C,0))</f>
        <v>0</v>
      </c>
      <c r="AR42" s="193">
        <f>INDEX('[9]Monthly_Consumption _Trend'!BY:BY,MATCH($D42,'[9]Monthly_Consumption _Trend'!$C:$C,0))</f>
        <v>0</v>
      </c>
      <c r="AS42" s="193">
        <f>INDEX('[9]Monthly_Consumption _Trend'!BZ:BZ,MATCH($D42,'[9]Monthly_Consumption _Trend'!$C:$C,0))</f>
        <v>58.400000000000091</v>
      </c>
      <c r="AT42" s="193">
        <f>INDEX('[9]Monthly_Consumption _Trend'!CA:CA,MATCH($D42,'[9]Monthly_Consumption _Trend'!$C:$C,0))</f>
        <v>349.59999999999991</v>
      </c>
      <c r="AU42" s="193">
        <f>INDEX('[9]Monthly_Consumption _Trend'!CB:CB,MATCH($D42,'[9]Monthly_Consumption _Trend'!$C:$C,0))</f>
        <v>0</v>
      </c>
      <c r="AV42" s="193">
        <f>INDEX('[9]Monthly_Consumption _Trend'!CC:CC,MATCH($D42,'[9]Monthly_Consumption _Trend'!$C:$C,0))</f>
        <v>0</v>
      </c>
      <c r="AW42" s="193">
        <f>INDEX('[9]Monthly_Consumption _Trend'!CD:CD,MATCH($D42,'[9]Monthly_Consumption _Trend'!$C:$C,0))</f>
        <v>0</v>
      </c>
      <c r="AX42" s="193">
        <f>INDEX('[9]Monthly_Consumption _Trend'!CE:CE,MATCH($D42,'[9]Monthly_Consumption _Trend'!$C:$C,0))</f>
        <v>783.90000000000009</v>
      </c>
      <c r="AY42" s="193">
        <f>INDEX('[9]Monthly_Consumption _Trend'!CF:CF,MATCH($D42,'[9]Monthly_Consumption _Trend'!$C:$C,0))</f>
        <v>0</v>
      </c>
      <c r="AZ42" s="193">
        <f>INDEX('[9]Monthly_Consumption _Trend'!CG:CG,MATCH($D42,'[9]Monthly_Consumption _Trend'!$C:$C,0))</f>
        <v>0</v>
      </c>
      <c r="BA42" s="193">
        <f>INDEX('[9]Monthly_Consumption _Trend'!CH:CH,MATCH($D42,'[9]Monthly_Consumption _Trend'!$C:$C,0))</f>
        <v>80.599999999999909</v>
      </c>
      <c r="BB42" s="193">
        <f>INDEX('[9]Monthly_Consumption _Trend'!CI:CI,MATCH($D42,'[9]Monthly_Consumption _Trend'!$C:$C,0))</f>
        <v>333.09999999999991</v>
      </c>
      <c r="BC42" s="193">
        <f>INDEX('[9]Monthly_Consumption _Trend'!CJ:CJ,MATCH($D42,'[9]Monthly_Consumption _Trend'!$C:$C,0))</f>
        <v>0</v>
      </c>
      <c r="BD42" s="193">
        <f>INDEX('[9]Monthly_Consumption _Trend'!CK:CK,MATCH($D42,'[9]Monthly_Consumption _Trend'!$C:$C,0))</f>
        <v>0</v>
      </c>
      <c r="BE42" s="193">
        <f>INDEX('[9]Monthly_Consumption _Trend'!CL:CL,MATCH($D42,'[9]Monthly_Consumption _Trend'!$C:$C,0))</f>
        <v>0</v>
      </c>
      <c r="BF42" s="193">
        <f>INDEX('[9]Monthly_Consumption _Trend'!CM:CM,MATCH($D42,'[9]Monthly_Consumption _Trend'!$C:$C,0))</f>
        <v>492.69999999999982</v>
      </c>
      <c r="BG42" s="193">
        <f>INDEX('[9]Monthly_Consumption _Trend'!CN:CN,MATCH($D42,'[9]Monthly_Consumption _Trend'!$C:$C,0))</f>
        <v>0</v>
      </c>
      <c r="BH42" s="193">
        <f>INDEX('[9]Monthly_Consumption _Trend'!CO:CO,MATCH($D42,'[9]Monthly_Consumption _Trend'!$C:$C,0))</f>
        <v>0</v>
      </c>
      <c r="BI42" s="193">
        <f>INDEX('[9]Monthly_Consumption _Trend'!CP:CP,MATCH($D42,'[9]Monthly_Consumption _Trend'!$C:$C,0))</f>
        <v>0</v>
      </c>
    </row>
    <row r="43" spans="1:61" s="223" customFormat="1" x14ac:dyDescent="0.25">
      <c r="A43" s="247" t="str">
        <f>'IMO _2020_Dont Edit'!A47</f>
        <v>MVK</v>
      </c>
      <c r="B43" s="247" t="str">
        <f>'IMO _2020_Dont Edit'!B47</f>
        <v>Handy</v>
      </c>
      <c r="C43" s="98" t="str">
        <f>'IMO _2020_Dont Edit'!C47</f>
        <v>HEL</v>
      </c>
      <c r="D43" s="98">
        <f>'IMO _2020_Dont Edit'!D47</f>
        <v>9374416</v>
      </c>
      <c r="E43" s="139" t="str">
        <f>'IMO _2020_Dont Edit'!E47</f>
        <v>Chem Nicholas</v>
      </c>
      <c r="F43" s="193">
        <f t="shared" si="0"/>
        <v>475</v>
      </c>
      <c r="G43" s="193">
        <f t="shared" si="1"/>
        <v>415.9</v>
      </c>
      <c r="H43" s="193">
        <f t="shared" si="2"/>
        <v>432.80000000000007</v>
      </c>
      <c r="I43" s="193">
        <f t="shared" si="3"/>
        <v>728.2</v>
      </c>
      <c r="J43" s="193">
        <f t="shared" si="4"/>
        <v>104.79999999999973</v>
      </c>
      <c r="K43" s="193">
        <f t="shared" si="5"/>
        <v>383.40000000000009</v>
      </c>
      <c r="L43" s="193">
        <f t="shared" si="6"/>
        <v>455.09999999999991</v>
      </c>
      <c r="M43" s="193">
        <f t="shared" si="7"/>
        <v>471.84500000000025</v>
      </c>
      <c r="N43" s="193">
        <f t="shared" si="8"/>
        <v>642.60000000000036</v>
      </c>
      <c r="O43" s="193">
        <f t="shared" si="9"/>
        <v>536.29999999999927</v>
      </c>
      <c r="P43" s="193"/>
      <c r="Q43" s="193"/>
      <c r="R43" s="277">
        <f t="shared" si="10"/>
        <v>464.59449999999998</v>
      </c>
      <c r="S43" s="277">
        <f>IFERROR(INDEX('IMO _2020_Dont Edit'!AB:AB,MATCH('Monthly_Consumption _Trend'!D43,'IMO _2020_Dont Edit'!D:D,0))*30*INDEX('IMO _2020_Dont Edit'!AF:AF,MATCH('Monthly_Consumption _Trend'!D43,'IMO _2020_Dont Edit'!D:D,0)),"")</f>
        <v>347.96532990771902</v>
      </c>
      <c r="T43" s="277">
        <f t="shared" si="11"/>
        <v>231.97688660514601</v>
      </c>
      <c r="U43" s="193"/>
      <c r="V43" s="193">
        <f>INDEX('[9]Monthly_Consumption _Trend'!BC:BC,MATCH($D43,'[9]Monthly_Consumption _Trend'!$C:$C,0))</f>
        <v>475</v>
      </c>
      <c r="W43" s="193">
        <f>INDEX('[9]Monthly_Consumption _Trend'!BD:BD,MATCH($D43,'[9]Monthly_Consumption _Trend'!$C:$C,0))</f>
        <v>0</v>
      </c>
      <c r="X43" s="193">
        <f>INDEX('[9]Monthly_Consumption _Trend'!BE:BE,MATCH($D43,'[9]Monthly_Consumption _Trend'!$C:$C,0))</f>
        <v>0</v>
      </c>
      <c r="Y43" s="193">
        <f>INDEX('[9]Monthly_Consumption _Trend'!BF:BF,MATCH($D43,'[9]Monthly_Consumption _Trend'!$C:$C,0))</f>
        <v>0</v>
      </c>
      <c r="Z43" s="193">
        <f>INDEX('[9]Monthly_Consumption _Trend'!BG:BG,MATCH($D43,'[9]Monthly_Consumption _Trend'!$C:$C,0))</f>
        <v>415.9</v>
      </c>
      <c r="AA43" s="193">
        <f>INDEX('[9]Monthly_Consumption _Trend'!BH:BH,MATCH($D43,'[9]Monthly_Consumption _Trend'!$C:$C,0))</f>
        <v>0</v>
      </c>
      <c r="AB43" s="193">
        <f>INDEX('[9]Monthly_Consumption _Trend'!BI:BI,MATCH($D43,'[9]Monthly_Consumption _Trend'!$C:$C,0))</f>
        <v>0</v>
      </c>
      <c r="AC43" s="193">
        <f>INDEX('[9]Monthly_Consumption _Trend'!BJ:BJ,MATCH($D43,'[9]Monthly_Consumption _Trend'!$C:$C,0))</f>
        <v>176.4</v>
      </c>
      <c r="AD43" s="193">
        <f>INDEX('[9]Monthly_Consumption _Trend'!BK:BK,MATCH($D43,'[9]Monthly_Consumption _Trend'!$C:$C,0))</f>
        <v>432.80000000000007</v>
      </c>
      <c r="AE43" s="193">
        <f>INDEX('[9]Monthly_Consumption _Trend'!BL:BL,MATCH($D43,'[9]Monthly_Consumption _Trend'!$C:$C,0))</f>
        <v>0</v>
      </c>
      <c r="AF43" s="193">
        <f>INDEX('[9]Monthly_Consumption _Trend'!BM:BM,MATCH($D43,'[9]Monthly_Consumption _Trend'!$C:$C,0))</f>
        <v>0</v>
      </c>
      <c r="AG43" s="193">
        <f>INDEX('[9]Monthly_Consumption _Trend'!BN:BN,MATCH($D43,'[9]Monthly_Consumption _Trend'!$C:$C,0))</f>
        <v>155.20000000000002</v>
      </c>
      <c r="AH43" s="193">
        <f>INDEX('[9]Monthly_Consumption _Trend'!BO:BO,MATCH($D43,'[9]Monthly_Consumption _Trend'!$C:$C,0))</f>
        <v>728.2</v>
      </c>
      <c r="AI43" s="193">
        <f>INDEX('[9]Monthly_Consumption _Trend'!BP:BP,MATCH($D43,'[9]Monthly_Consumption _Trend'!$C:$C,0))</f>
        <v>0</v>
      </c>
      <c r="AJ43" s="193">
        <f>INDEX('[9]Monthly_Consumption _Trend'!BQ:BQ,MATCH($D43,'[9]Monthly_Consumption _Trend'!$C:$C,0))</f>
        <v>0</v>
      </c>
      <c r="AK43" s="193">
        <f>INDEX('[9]Monthly_Consumption _Trend'!BR:BR,MATCH($D43,'[9]Monthly_Consumption _Trend'!$C:$C,0))</f>
        <v>28.599999999999966</v>
      </c>
      <c r="AL43" s="193">
        <f>INDEX('[9]Monthly_Consumption _Trend'!BS:BS,MATCH($D43,'[9]Monthly_Consumption _Trend'!$C:$C,0))</f>
        <v>104.79999999999973</v>
      </c>
      <c r="AM43" s="193">
        <f>INDEX('[9]Monthly_Consumption _Trend'!BT:BT,MATCH($D43,'[9]Monthly_Consumption _Trend'!$C:$C,0))</f>
        <v>0</v>
      </c>
      <c r="AN43" s="193">
        <f>INDEX('[9]Monthly_Consumption _Trend'!BU:BU,MATCH($D43,'[9]Monthly_Consumption _Trend'!$C:$C,0))</f>
        <v>0</v>
      </c>
      <c r="AO43" s="193">
        <f>INDEX('[9]Monthly_Consumption _Trend'!BV:BV,MATCH($D43,'[9]Monthly_Consumption _Trend'!$C:$C,0))</f>
        <v>443.09999999999997</v>
      </c>
      <c r="AP43" s="193">
        <f>INDEX('[9]Monthly_Consumption _Trend'!BW:BW,MATCH($D43,'[9]Monthly_Consumption _Trend'!$C:$C,0))</f>
        <v>383.40000000000009</v>
      </c>
      <c r="AQ43" s="193">
        <f>INDEX('[9]Monthly_Consumption _Trend'!BX:BX,MATCH($D43,'[9]Monthly_Consumption _Trend'!$C:$C,0))</f>
        <v>0</v>
      </c>
      <c r="AR43" s="193">
        <f>INDEX('[9]Monthly_Consumption _Trend'!BY:BY,MATCH($D43,'[9]Monthly_Consumption _Trend'!$C:$C,0))</f>
        <v>0</v>
      </c>
      <c r="AS43" s="193">
        <f>INDEX('[9]Monthly_Consumption _Trend'!BZ:BZ,MATCH($D43,'[9]Monthly_Consumption _Trend'!$C:$C,0))</f>
        <v>27.900000000000091</v>
      </c>
      <c r="AT43" s="193">
        <f>INDEX('[9]Monthly_Consumption _Trend'!CA:CA,MATCH($D43,'[9]Monthly_Consumption _Trend'!$C:$C,0))</f>
        <v>455.09999999999991</v>
      </c>
      <c r="AU43" s="193">
        <f>INDEX('[9]Monthly_Consumption _Trend'!CB:CB,MATCH($D43,'[9]Monthly_Consumption _Trend'!$C:$C,0))</f>
        <v>0</v>
      </c>
      <c r="AV43" s="193">
        <f>INDEX('[9]Monthly_Consumption _Trend'!CC:CC,MATCH($D43,'[9]Monthly_Consumption _Trend'!$C:$C,0))</f>
        <v>0</v>
      </c>
      <c r="AW43" s="193">
        <f>INDEX('[9]Monthly_Consumption _Trend'!CD:CD,MATCH($D43,'[9]Monthly_Consumption _Trend'!$C:$C,0))</f>
        <v>0</v>
      </c>
      <c r="AX43" s="193">
        <f>INDEX('[9]Monthly_Consumption _Trend'!CE:CE,MATCH($D43,'[9]Monthly_Consumption _Trend'!$C:$C,0))</f>
        <v>471.84500000000025</v>
      </c>
      <c r="AY43" s="193">
        <f>INDEX('[9]Monthly_Consumption _Trend'!CF:CF,MATCH($D43,'[9]Monthly_Consumption _Trend'!$C:$C,0))</f>
        <v>0</v>
      </c>
      <c r="AZ43" s="193">
        <f>INDEX('[9]Monthly_Consumption _Trend'!CG:CG,MATCH($D43,'[9]Monthly_Consumption _Trend'!$C:$C,0))</f>
        <v>0</v>
      </c>
      <c r="BA43" s="193">
        <f>INDEX('[9]Monthly_Consumption _Trend'!CH:CH,MATCH($D43,'[9]Monthly_Consumption _Trend'!$C:$C,0))</f>
        <v>0</v>
      </c>
      <c r="BB43" s="193">
        <f>INDEX('[9]Monthly_Consumption _Trend'!CI:CI,MATCH($D43,'[9]Monthly_Consumption _Trend'!$C:$C,0))</f>
        <v>642.60000000000036</v>
      </c>
      <c r="BC43" s="193">
        <f>INDEX('[9]Monthly_Consumption _Trend'!CJ:CJ,MATCH($D43,'[9]Monthly_Consumption _Trend'!$C:$C,0))</f>
        <v>0</v>
      </c>
      <c r="BD43" s="193">
        <f>INDEX('[9]Monthly_Consumption _Trend'!CK:CK,MATCH($D43,'[9]Monthly_Consumption _Trend'!$C:$C,0))</f>
        <v>0</v>
      </c>
      <c r="BE43" s="193">
        <f>INDEX('[9]Monthly_Consumption _Trend'!CL:CL,MATCH($D43,'[9]Monthly_Consumption _Trend'!$C:$C,0))</f>
        <v>64.729999999999905</v>
      </c>
      <c r="BF43" s="193">
        <f>INDEX('[9]Monthly_Consumption _Trend'!CM:CM,MATCH($D43,'[9]Monthly_Consumption _Trend'!$C:$C,0))</f>
        <v>536.29999999999927</v>
      </c>
      <c r="BG43" s="193">
        <f>INDEX('[9]Monthly_Consumption _Trend'!CN:CN,MATCH($D43,'[9]Monthly_Consumption _Trend'!$C:$C,0))</f>
        <v>0</v>
      </c>
      <c r="BH43" s="193">
        <f>INDEX('[9]Monthly_Consumption _Trend'!CO:CO,MATCH($D43,'[9]Monthly_Consumption _Trend'!$C:$C,0))</f>
        <v>0</v>
      </c>
      <c r="BI43" s="193">
        <f>INDEX('[9]Monthly_Consumption _Trend'!CP:CP,MATCH($D43,'[9]Monthly_Consumption _Trend'!$C:$C,0))</f>
        <v>46.700000000000045</v>
      </c>
    </row>
    <row r="44" spans="1:61" s="223" customFormat="1" x14ac:dyDescent="0.25">
      <c r="A44" s="247" t="str">
        <f>'IMO _2020_Dont Edit'!A48</f>
        <v>ASU</v>
      </c>
      <c r="B44" s="247" t="str">
        <f>'IMO _2020_Dont Edit'!B48</f>
        <v>Handy</v>
      </c>
      <c r="C44" s="98" t="str">
        <f>'IMO _2020_Dont Edit'!C48</f>
        <v>CST</v>
      </c>
      <c r="D44" s="98">
        <f>'IMO _2020_Dont Edit'!D48</f>
        <v>9214745</v>
      </c>
      <c r="E44" s="139" t="str">
        <f>'IMO _2020_Dont Edit'!E48</f>
        <v>Chemtrans Riga</v>
      </c>
      <c r="F44" s="193">
        <f t="shared" si="0"/>
        <v>218.75</v>
      </c>
      <c r="G44" s="193">
        <f t="shared" si="1"/>
        <v>236.26999999999998</v>
      </c>
      <c r="H44" s="193">
        <f t="shared" si="2"/>
        <v>47.04000000000002</v>
      </c>
      <c r="I44" s="193">
        <f t="shared" si="3"/>
        <v>203.09999999999997</v>
      </c>
      <c r="J44" s="193">
        <f t="shared" si="4"/>
        <v>244.30000000000007</v>
      </c>
      <c r="K44" s="193">
        <f t="shared" si="5"/>
        <v>122.20000000000005</v>
      </c>
      <c r="L44" s="193">
        <f t="shared" si="6"/>
        <v>132.29999999999995</v>
      </c>
      <c r="M44" s="193">
        <f t="shared" si="7"/>
        <v>236</v>
      </c>
      <c r="N44" s="193">
        <f t="shared" si="8"/>
        <v>393.76</v>
      </c>
      <c r="O44" s="193">
        <f t="shared" si="9"/>
        <v>424.53</v>
      </c>
      <c r="P44" s="193"/>
      <c r="Q44" s="193"/>
      <c r="R44" s="277">
        <f t="shared" si="10"/>
        <v>225.82499999999999</v>
      </c>
      <c r="S44" s="277">
        <f>IFERROR(INDEX('IMO _2020_Dont Edit'!AB:AB,MATCH('Monthly_Consumption _Trend'!D44,'IMO _2020_Dont Edit'!D:D,0))*30*INDEX('IMO _2020_Dont Edit'!AF:AF,MATCH('Monthly_Consumption _Trend'!D44,'IMO _2020_Dont Edit'!D:D,0)),"")</f>
        <v>379.89097399973059</v>
      </c>
      <c r="T44" s="277">
        <f t="shared" si="11"/>
        <v>150.54999999999998</v>
      </c>
      <c r="U44" s="193"/>
      <c r="V44" s="193">
        <f>INDEX('[9]Monthly_Consumption _Trend'!BC:BC,MATCH($D44,'[9]Monthly_Consumption _Trend'!$C:$C,0))</f>
        <v>218.75</v>
      </c>
      <c r="W44" s="193">
        <f>INDEX('[9]Monthly_Consumption _Trend'!BD:BD,MATCH($D44,'[9]Monthly_Consumption _Trend'!$C:$C,0))</f>
        <v>0</v>
      </c>
      <c r="X44" s="193">
        <f>INDEX('[9]Monthly_Consumption _Trend'!BE:BE,MATCH($D44,'[9]Monthly_Consumption _Trend'!$C:$C,0))</f>
        <v>0</v>
      </c>
      <c r="Y44" s="193">
        <f>INDEX('[9]Monthly_Consumption _Trend'!BF:BF,MATCH($D44,'[9]Monthly_Consumption _Trend'!$C:$C,0))</f>
        <v>21.93</v>
      </c>
      <c r="Z44" s="193">
        <f>INDEX('[9]Monthly_Consumption _Trend'!BG:BG,MATCH($D44,'[9]Monthly_Consumption _Trend'!$C:$C,0))</f>
        <v>236.26999999999998</v>
      </c>
      <c r="AA44" s="193">
        <f>INDEX('[9]Monthly_Consumption _Trend'!BH:BH,MATCH($D44,'[9]Monthly_Consumption _Trend'!$C:$C,0))</f>
        <v>0</v>
      </c>
      <c r="AB44" s="193">
        <f>INDEX('[9]Monthly_Consumption _Trend'!BI:BI,MATCH($D44,'[9]Monthly_Consumption _Trend'!$C:$C,0))</f>
        <v>0</v>
      </c>
      <c r="AC44" s="193">
        <f>INDEX('[9]Monthly_Consumption _Trend'!BJ:BJ,MATCH($D44,'[9]Monthly_Consumption _Trend'!$C:$C,0))</f>
        <v>9.0500000000000007</v>
      </c>
      <c r="AD44" s="193">
        <f>INDEX('[9]Monthly_Consumption _Trend'!BK:BK,MATCH($D44,'[9]Monthly_Consumption _Trend'!$C:$C,0))</f>
        <v>47.04000000000002</v>
      </c>
      <c r="AE44" s="193">
        <f>INDEX('[9]Monthly_Consumption _Trend'!BL:BL,MATCH($D44,'[9]Monthly_Consumption _Trend'!$C:$C,0))</f>
        <v>0</v>
      </c>
      <c r="AF44" s="193">
        <f>INDEX('[9]Monthly_Consumption _Trend'!BM:BM,MATCH($D44,'[9]Monthly_Consumption _Trend'!$C:$C,0))</f>
        <v>0</v>
      </c>
      <c r="AG44" s="193">
        <f>INDEX('[9]Monthly_Consumption _Trend'!BN:BN,MATCH($D44,'[9]Monthly_Consumption _Trend'!$C:$C,0))</f>
        <v>38.36999999999999</v>
      </c>
      <c r="AH44" s="193">
        <f>INDEX('[9]Monthly_Consumption _Trend'!BO:BO,MATCH($D44,'[9]Monthly_Consumption _Trend'!$C:$C,0))</f>
        <v>203.09999999999997</v>
      </c>
      <c r="AI44" s="193">
        <f>INDEX('[9]Monthly_Consumption _Trend'!BP:BP,MATCH($D44,'[9]Monthly_Consumption _Trend'!$C:$C,0))</f>
        <v>0</v>
      </c>
      <c r="AJ44" s="193">
        <f>INDEX('[9]Monthly_Consumption _Trend'!BQ:BQ,MATCH($D44,'[9]Monthly_Consumption _Trend'!$C:$C,0))</f>
        <v>0</v>
      </c>
      <c r="AK44" s="193">
        <f>INDEX('[9]Monthly_Consumption _Trend'!BR:BR,MATCH($D44,'[9]Monthly_Consumption _Trend'!$C:$C,0))</f>
        <v>11.600000000000009</v>
      </c>
      <c r="AL44" s="193">
        <f>INDEX('[9]Monthly_Consumption _Trend'!BS:BS,MATCH($D44,'[9]Monthly_Consumption _Trend'!$C:$C,0))</f>
        <v>244.30000000000007</v>
      </c>
      <c r="AM44" s="193">
        <f>INDEX('[9]Monthly_Consumption _Trend'!BT:BT,MATCH($D44,'[9]Monthly_Consumption _Trend'!$C:$C,0))</f>
        <v>0</v>
      </c>
      <c r="AN44" s="193">
        <f>INDEX('[9]Monthly_Consumption _Trend'!BU:BU,MATCH($D44,'[9]Monthly_Consumption _Trend'!$C:$C,0))</f>
        <v>0</v>
      </c>
      <c r="AO44" s="193">
        <f>INDEX('[9]Monthly_Consumption _Trend'!BV:BV,MATCH($D44,'[9]Monthly_Consumption _Trend'!$C:$C,0))</f>
        <v>15.099999999999994</v>
      </c>
      <c r="AP44" s="193">
        <f>INDEX('[9]Monthly_Consumption _Trend'!BW:BW,MATCH($D44,'[9]Monthly_Consumption _Trend'!$C:$C,0))</f>
        <v>122.20000000000005</v>
      </c>
      <c r="AQ44" s="193">
        <f>INDEX('[9]Monthly_Consumption _Trend'!BX:BX,MATCH($D44,'[9]Monthly_Consumption _Trend'!$C:$C,0))</f>
        <v>0</v>
      </c>
      <c r="AR44" s="193">
        <f>INDEX('[9]Monthly_Consumption _Trend'!BY:BY,MATCH($D44,'[9]Monthly_Consumption _Trend'!$C:$C,0))</f>
        <v>0</v>
      </c>
      <c r="AS44" s="193">
        <f>INDEX('[9]Monthly_Consumption _Trend'!BZ:BZ,MATCH($D44,'[9]Monthly_Consumption _Trend'!$C:$C,0))</f>
        <v>15.299999999999997</v>
      </c>
      <c r="AT44" s="193">
        <f>INDEX('[9]Monthly_Consumption _Trend'!CA:CA,MATCH($D44,'[9]Monthly_Consumption _Trend'!$C:$C,0))</f>
        <v>132.29999999999995</v>
      </c>
      <c r="AU44" s="193">
        <f>INDEX('[9]Monthly_Consumption _Trend'!CB:CB,MATCH($D44,'[9]Monthly_Consumption _Trend'!$C:$C,0))</f>
        <v>0</v>
      </c>
      <c r="AV44" s="193">
        <f>INDEX('[9]Monthly_Consumption _Trend'!CC:CC,MATCH($D44,'[9]Monthly_Consumption _Trend'!$C:$C,0))</f>
        <v>0</v>
      </c>
      <c r="AW44" s="193">
        <f>INDEX('[9]Monthly_Consumption _Trend'!CD:CD,MATCH($D44,'[9]Monthly_Consumption _Trend'!$C:$C,0))</f>
        <v>56.5</v>
      </c>
      <c r="AX44" s="193">
        <f>INDEX('[9]Monthly_Consumption _Trend'!CE:CE,MATCH($D44,'[9]Monthly_Consumption _Trend'!$C:$C,0))</f>
        <v>236</v>
      </c>
      <c r="AY44" s="193">
        <f>INDEX('[9]Monthly_Consumption _Trend'!CF:CF,MATCH($D44,'[9]Monthly_Consumption _Trend'!$C:$C,0))</f>
        <v>0</v>
      </c>
      <c r="AZ44" s="193">
        <f>INDEX('[9]Monthly_Consumption _Trend'!CG:CG,MATCH($D44,'[9]Monthly_Consumption _Trend'!$C:$C,0))</f>
        <v>0</v>
      </c>
      <c r="BA44" s="193">
        <f>INDEX('[9]Monthly_Consumption _Trend'!CH:CH,MATCH($D44,'[9]Monthly_Consumption _Trend'!$C:$C,0))</f>
        <v>6.7000000000000171</v>
      </c>
      <c r="BB44" s="193">
        <f>INDEX('[9]Monthly_Consumption _Trend'!CI:CI,MATCH($D44,'[9]Monthly_Consumption _Trend'!$C:$C,0))</f>
        <v>393.76</v>
      </c>
      <c r="BC44" s="193">
        <f>INDEX('[9]Monthly_Consumption _Trend'!CJ:CJ,MATCH($D44,'[9]Monthly_Consumption _Trend'!$C:$C,0))</f>
        <v>0</v>
      </c>
      <c r="BD44" s="193">
        <f>INDEX('[9]Monthly_Consumption _Trend'!CK:CK,MATCH($D44,'[9]Monthly_Consumption _Trend'!$C:$C,0))</f>
        <v>0</v>
      </c>
      <c r="BE44" s="193">
        <f>INDEX('[9]Monthly_Consumption _Trend'!CL:CL,MATCH($D44,'[9]Monthly_Consumption _Trend'!$C:$C,0))</f>
        <v>52.879999999999995</v>
      </c>
      <c r="BF44" s="193">
        <f>INDEX('[9]Monthly_Consumption _Trend'!CM:CM,MATCH($D44,'[9]Monthly_Consumption _Trend'!$C:$C,0))</f>
        <v>424.53</v>
      </c>
      <c r="BG44" s="193">
        <f>INDEX('[9]Monthly_Consumption _Trend'!CN:CN,MATCH($D44,'[9]Monthly_Consumption _Trend'!$C:$C,0))</f>
        <v>0</v>
      </c>
      <c r="BH44" s="193">
        <f>INDEX('[9]Monthly_Consumption _Trend'!CO:CO,MATCH($D44,'[9]Monthly_Consumption _Trend'!$C:$C,0))</f>
        <v>0</v>
      </c>
      <c r="BI44" s="193">
        <f>INDEX('[9]Monthly_Consumption _Trend'!CP:CP,MATCH($D44,'[9]Monthly_Consumption _Trend'!$C:$C,0))</f>
        <v>2.9199999999999875</v>
      </c>
    </row>
    <row r="45" spans="1:61" s="223" customFormat="1" x14ac:dyDescent="0.25">
      <c r="A45" s="247" t="str">
        <f>'IMO _2020_Dont Edit'!A49</f>
        <v>ASU</v>
      </c>
      <c r="B45" s="247" t="str">
        <f>'IMO _2020_Dont Edit'!B49</f>
        <v>Handy</v>
      </c>
      <c r="C45" s="98" t="str">
        <f>'IMO _2020_Dont Edit'!C49</f>
        <v>CST</v>
      </c>
      <c r="D45" s="98">
        <f>'IMO _2020_Dont Edit'!D49</f>
        <v>9167174</v>
      </c>
      <c r="E45" s="139" t="str">
        <f>'IMO _2020_Dont Edit'!E49</f>
        <v>Chemtrans Rouen</v>
      </c>
      <c r="F45" s="193">
        <f t="shared" si="0"/>
        <v>242.35</v>
      </c>
      <c r="G45" s="193">
        <f t="shared" si="1"/>
        <v>182.60999999999999</v>
      </c>
      <c r="H45" s="193">
        <f t="shared" si="2"/>
        <v>288.33999999999997</v>
      </c>
      <c r="I45" s="193">
        <f t="shared" si="3"/>
        <v>346.53</v>
      </c>
      <c r="J45" s="193">
        <f t="shared" si="4"/>
        <v>130.88000000000011</v>
      </c>
      <c r="K45" s="193">
        <f t="shared" si="5"/>
        <v>149.42000000000007</v>
      </c>
      <c r="L45" s="193">
        <f t="shared" si="6"/>
        <v>178.87999999999988</v>
      </c>
      <c r="M45" s="193">
        <f t="shared" si="7"/>
        <v>209.95000000000005</v>
      </c>
      <c r="N45" s="193">
        <f t="shared" si="8"/>
        <v>205.17000000000007</v>
      </c>
      <c r="O45" s="193">
        <f t="shared" si="9"/>
        <v>496.52</v>
      </c>
      <c r="P45" s="193"/>
      <c r="Q45" s="193"/>
      <c r="R45" s="277">
        <f t="shared" si="10"/>
        <v>243.065</v>
      </c>
      <c r="S45" s="277">
        <f>IFERROR(INDEX('IMO _2020_Dont Edit'!AB:AB,MATCH('Monthly_Consumption _Trend'!D45,'IMO _2020_Dont Edit'!D:D,0))*30*INDEX('IMO _2020_Dont Edit'!AF:AF,MATCH('Monthly_Consumption _Trend'!D45,'IMO _2020_Dont Edit'!D:D,0)),"")</f>
        <v>419.17659921216551</v>
      </c>
      <c r="T45" s="277">
        <f t="shared" si="11"/>
        <v>162.04333333333332</v>
      </c>
      <c r="U45" s="193"/>
      <c r="V45" s="193">
        <f>INDEX('[9]Monthly_Consumption _Trend'!BC:BC,MATCH($D45,'[9]Monthly_Consumption _Trend'!$C:$C,0))</f>
        <v>242.35</v>
      </c>
      <c r="W45" s="193">
        <f>INDEX('[9]Monthly_Consumption _Trend'!BD:BD,MATCH($D45,'[9]Monthly_Consumption _Trend'!$C:$C,0))</f>
        <v>0</v>
      </c>
      <c r="X45" s="193">
        <f>INDEX('[9]Monthly_Consumption _Trend'!BE:BE,MATCH($D45,'[9]Monthly_Consumption _Trend'!$C:$C,0))</f>
        <v>0</v>
      </c>
      <c r="Y45" s="193">
        <f>INDEX('[9]Monthly_Consumption _Trend'!BF:BF,MATCH($D45,'[9]Monthly_Consumption _Trend'!$C:$C,0))</f>
        <v>7.68</v>
      </c>
      <c r="Z45" s="193">
        <f>INDEX('[9]Monthly_Consumption _Trend'!BG:BG,MATCH($D45,'[9]Monthly_Consumption _Trend'!$C:$C,0))</f>
        <v>182.60999999999999</v>
      </c>
      <c r="AA45" s="193">
        <f>INDEX('[9]Monthly_Consumption _Trend'!BH:BH,MATCH($D45,'[9]Monthly_Consumption _Trend'!$C:$C,0))</f>
        <v>0</v>
      </c>
      <c r="AB45" s="193">
        <f>INDEX('[9]Monthly_Consumption _Trend'!BI:BI,MATCH($D45,'[9]Monthly_Consumption _Trend'!$C:$C,0))</f>
        <v>0</v>
      </c>
      <c r="AC45" s="193">
        <f>INDEX('[9]Monthly_Consumption _Trend'!BJ:BJ,MATCH($D45,'[9]Monthly_Consumption _Trend'!$C:$C,0))</f>
        <v>11.350000000000001</v>
      </c>
      <c r="AD45" s="193">
        <f>INDEX('[9]Monthly_Consumption _Trend'!BK:BK,MATCH($D45,'[9]Monthly_Consumption _Trend'!$C:$C,0))</f>
        <v>288.33999999999997</v>
      </c>
      <c r="AE45" s="193">
        <f>INDEX('[9]Monthly_Consumption _Trend'!BL:BL,MATCH($D45,'[9]Monthly_Consumption _Trend'!$C:$C,0))</f>
        <v>0</v>
      </c>
      <c r="AF45" s="193">
        <f>INDEX('[9]Monthly_Consumption _Trend'!BM:BM,MATCH($D45,'[9]Monthly_Consumption _Trend'!$C:$C,0))</f>
        <v>0</v>
      </c>
      <c r="AG45" s="193">
        <f>INDEX('[9]Monthly_Consumption _Trend'!BN:BN,MATCH($D45,'[9]Monthly_Consumption _Trend'!$C:$C,0))</f>
        <v>5.48</v>
      </c>
      <c r="AH45" s="193">
        <f>INDEX('[9]Monthly_Consumption _Trend'!BO:BO,MATCH($D45,'[9]Monthly_Consumption _Trend'!$C:$C,0))</f>
        <v>346.53</v>
      </c>
      <c r="AI45" s="193">
        <f>INDEX('[9]Monthly_Consumption _Trend'!BP:BP,MATCH($D45,'[9]Monthly_Consumption _Trend'!$C:$C,0))</f>
        <v>0</v>
      </c>
      <c r="AJ45" s="193">
        <f>INDEX('[9]Monthly_Consumption _Trend'!BQ:BQ,MATCH($D45,'[9]Monthly_Consumption _Trend'!$C:$C,0))</f>
        <v>0</v>
      </c>
      <c r="AK45" s="193">
        <f>INDEX('[9]Monthly_Consumption _Trend'!BR:BR,MATCH($D45,'[9]Monthly_Consumption _Trend'!$C:$C,0))</f>
        <v>8.899999999999995</v>
      </c>
      <c r="AL45" s="193">
        <f>INDEX('[9]Monthly_Consumption _Trend'!BS:BS,MATCH($D45,'[9]Monthly_Consumption _Trend'!$C:$C,0))</f>
        <v>130.88000000000011</v>
      </c>
      <c r="AM45" s="193">
        <f>INDEX('[9]Monthly_Consumption _Trend'!BT:BT,MATCH($D45,'[9]Monthly_Consumption _Trend'!$C:$C,0))</f>
        <v>0</v>
      </c>
      <c r="AN45" s="193">
        <f>INDEX('[9]Monthly_Consumption _Trend'!BU:BU,MATCH($D45,'[9]Monthly_Consumption _Trend'!$C:$C,0))</f>
        <v>0</v>
      </c>
      <c r="AO45" s="193">
        <f>INDEX('[9]Monthly_Consumption _Trend'!BV:BV,MATCH($D45,'[9]Monthly_Consumption _Trend'!$C:$C,0))</f>
        <v>5.8000000000000043</v>
      </c>
      <c r="AP45" s="193">
        <f>INDEX('[9]Monthly_Consumption _Trend'!BW:BW,MATCH($D45,'[9]Monthly_Consumption _Trend'!$C:$C,0))</f>
        <v>149.42000000000007</v>
      </c>
      <c r="AQ45" s="193">
        <f>INDEX('[9]Monthly_Consumption _Trend'!BX:BX,MATCH($D45,'[9]Monthly_Consumption _Trend'!$C:$C,0))</f>
        <v>0</v>
      </c>
      <c r="AR45" s="193">
        <f>INDEX('[9]Monthly_Consumption _Trend'!BY:BY,MATCH($D45,'[9]Monthly_Consumption _Trend'!$C:$C,0))</f>
        <v>0</v>
      </c>
      <c r="AS45" s="193">
        <f>INDEX('[9]Monthly_Consumption _Trend'!BZ:BZ,MATCH($D45,'[9]Monthly_Consumption _Trend'!$C:$C,0))</f>
        <v>3.6999999999999957</v>
      </c>
      <c r="AT45" s="193">
        <f>INDEX('[9]Monthly_Consumption _Trend'!CA:CA,MATCH($D45,'[9]Monthly_Consumption _Trend'!$C:$C,0))</f>
        <v>178.87999999999988</v>
      </c>
      <c r="AU45" s="193">
        <f>INDEX('[9]Monthly_Consumption _Trend'!CB:CB,MATCH($D45,'[9]Monthly_Consumption _Trend'!$C:$C,0))</f>
        <v>0</v>
      </c>
      <c r="AV45" s="193">
        <f>INDEX('[9]Monthly_Consumption _Trend'!CC:CC,MATCH($D45,'[9]Monthly_Consumption _Trend'!$C:$C,0))</f>
        <v>0</v>
      </c>
      <c r="AW45" s="193">
        <f>INDEX('[9]Monthly_Consumption _Trend'!CD:CD,MATCH($D45,'[9]Monthly_Consumption _Trend'!$C:$C,0))</f>
        <v>5.5</v>
      </c>
      <c r="AX45" s="193">
        <f>INDEX('[9]Monthly_Consumption _Trend'!CE:CE,MATCH($D45,'[9]Monthly_Consumption _Trend'!$C:$C,0))</f>
        <v>209.95000000000005</v>
      </c>
      <c r="AY45" s="193">
        <f>INDEX('[9]Monthly_Consumption _Trend'!CF:CF,MATCH($D45,'[9]Monthly_Consumption _Trend'!$C:$C,0))</f>
        <v>0</v>
      </c>
      <c r="AZ45" s="193">
        <f>INDEX('[9]Monthly_Consumption _Trend'!CG:CG,MATCH($D45,'[9]Monthly_Consumption _Trend'!$C:$C,0))</f>
        <v>0</v>
      </c>
      <c r="BA45" s="193">
        <f>INDEX('[9]Monthly_Consumption _Trend'!CH:CH,MATCH($D45,'[9]Monthly_Consumption _Trend'!$C:$C,0))</f>
        <v>4</v>
      </c>
      <c r="BB45" s="193">
        <f>INDEX('[9]Monthly_Consumption _Trend'!CI:CI,MATCH($D45,'[9]Monthly_Consumption _Trend'!$C:$C,0))</f>
        <v>205.17000000000007</v>
      </c>
      <c r="BC45" s="193">
        <f>INDEX('[9]Monthly_Consumption _Trend'!CJ:CJ,MATCH($D45,'[9]Monthly_Consumption _Trend'!$C:$C,0))</f>
        <v>0</v>
      </c>
      <c r="BD45" s="193">
        <f>INDEX('[9]Monthly_Consumption _Trend'!CK:CK,MATCH($D45,'[9]Monthly_Consumption _Trend'!$C:$C,0))</f>
        <v>0</v>
      </c>
      <c r="BE45" s="193">
        <f>INDEX('[9]Monthly_Consumption _Trend'!CL:CL,MATCH($D45,'[9]Monthly_Consumption _Trend'!$C:$C,0))</f>
        <v>23.36</v>
      </c>
      <c r="BF45" s="193">
        <f>INDEX('[9]Monthly_Consumption _Trend'!CM:CM,MATCH($D45,'[9]Monthly_Consumption _Trend'!$C:$C,0))</f>
        <v>496.52</v>
      </c>
      <c r="BG45" s="193">
        <f>INDEX('[9]Monthly_Consumption _Trend'!CN:CN,MATCH($D45,'[9]Monthly_Consumption _Trend'!$C:$C,0))</f>
        <v>0</v>
      </c>
      <c r="BH45" s="193">
        <f>INDEX('[9]Monthly_Consumption _Trend'!CO:CO,MATCH($D45,'[9]Monthly_Consumption _Trend'!$C:$C,0))</f>
        <v>0</v>
      </c>
      <c r="BI45" s="193">
        <f>INDEX('[9]Monthly_Consumption _Trend'!CP:CP,MATCH($D45,'[9]Monthly_Consumption _Trend'!$C:$C,0))</f>
        <v>10.600000000000009</v>
      </c>
    </row>
    <row r="46" spans="1:61" s="223" customFormat="1" x14ac:dyDescent="0.25">
      <c r="A46" s="247" t="str">
        <f>'IMO _2020_Dont Edit'!A50</f>
        <v>ASU</v>
      </c>
      <c r="B46" s="247" t="str">
        <f>'IMO _2020_Dont Edit'!B50</f>
        <v>Handy</v>
      </c>
      <c r="C46" s="98" t="str">
        <f>'IMO _2020_Dont Edit'!C50</f>
        <v>CST</v>
      </c>
      <c r="D46" s="98">
        <f>'IMO _2020_Dont Edit'!D50</f>
        <v>9167186</v>
      </c>
      <c r="E46" s="139" t="str">
        <f>'IMO _2020_Dont Edit'!E50</f>
        <v>Chemtrans Rugen</v>
      </c>
      <c r="F46" s="193">
        <f t="shared" si="0"/>
        <v>294.67</v>
      </c>
      <c r="G46" s="193">
        <f t="shared" si="1"/>
        <v>396.75999999999993</v>
      </c>
      <c r="H46" s="193">
        <f t="shared" si="2"/>
        <v>302.48</v>
      </c>
      <c r="I46" s="193">
        <f t="shared" si="3"/>
        <v>162.29000000000008</v>
      </c>
      <c r="J46" s="193">
        <f t="shared" si="4"/>
        <v>266.84999999999991</v>
      </c>
      <c r="K46" s="193">
        <f t="shared" si="5"/>
        <v>488.44000000000005</v>
      </c>
      <c r="L46" s="193">
        <f t="shared" si="6"/>
        <v>360.08999999999992</v>
      </c>
      <c r="M46" s="193">
        <f t="shared" si="7"/>
        <v>273.44000000000005</v>
      </c>
      <c r="N46" s="193">
        <f t="shared" si="8"/>
        <v>405.8499999999899</v>
      </c>
      <c r="O46" s="193">
        <f t="shared" si="9"/>
        <v>184.17000000001008</v>
      </c>
      <c r="P46" s="193"/>
      <c r="Q46" s="193"/>
      <c r="R46" s="277">
        <f t="shared" si="10"/>
        <v>313.50400000000002</v>
      </c>
      <c r="S46" s="277">
        <f>IFERROR(INDEX('IMO _2020_Dont Edit'!AB:AB,MATCH('Monthly_Consumption _Trend'!D46,'IMO _2020_Dont Edit'!D:D,0))*30*INDEX('IMO _2020_Dont Edit'!AF:AF,MATCH('Monthly_Consumption _Trend'!D46,'IMO _2020_Dont Edit'!D:D,0)),"")</f>
        <v>394.51742580995204</v>
      </c>
      <c r="T46" s="277">
        <f t="shared" si="11"/>
        <v>209.00266666666667</v>
      </c>
      <c r="U46" s="193"/>
      <c r="V46" s="193">
        <f>INDEX('[9]Monthly_Consumption _Trend'!BC:BC,MATCH($D46,'[9]Monthly_Consumption _Trend'!$C:$C,0))</f>
        <v>294.67</v>
      </c>
      <c r="W46" s="193">
        <f>INDEX('[9]Monthly_Consumption _Trend'!BD:BD,MATCH($D46,'[9]Monthly_Consumption _Trend'!$C:$C,0))</f>
        <v>0</v>
      </c>
      <c r="X46" s="193">
        <f>INDEX('[9]Monthly_Consumption _Trend'!BE:BE,MATCH($D46,'[9]Monthly_Consumption _Trend'!$C:$C,0))</f>
        <v>12</v>
      </c>
      <c r="Y46" s="193">
        <f>INDEX('[9]Monthly_Consumption _Trend'!BF:BF,MATCH($D46,'[9]Monthly_Consumption _Trend'!$C:$C,0))</f>
        <v>0</v>
      </c>
      <c r="Z46" s="193">
        <f>INDEX('[9]Monthly_Consumption _Trend'!BG:BG,MATCH($D46,'[9]Monthly_Consumption _Trend'!$C:$C,0))</f>
        <v>396.75999999999993</v>
      </c>
      <c r="AA46" s="193">
        <f>INDEX('[9]Monthly_Consumption _Trend'!BH:BH,MATCH($D46,'[9]Monthly_Consumption _Trend'!$C:$C,0))</f>
        <v>0</v>
      </c>
      <c r="AB46" s="193">
        <f>INDEX('[9]Monthly_Consumption _Trend'!BI:BI,MATCH($D46,'[9]Monthly_Consumption _Trend'!$C:$C,0))</f>
        <v>5</v>
      </c>
      <c r="AC46" s="193">
        <f>INDEX('[9]Monthly_Consumption _Trend'!BJ:BJ,MATCH($D46,'[9]Monthly_Consumption _Trend'!$C:$C,0))</f>
        <v>0</v>
      </c>
      <c r="AD46" s="193">
        <f>INDEX('[9]Monthly_Consumption _Trend'!BK:BK,MATCH($D46,'[9]Monthly_Consumption _Trend'!$C:$C,0))</f>
        <v>302.48</v>
      </c>
      <c r="AE46" s="193">
        <f>INDEX('[9]Monthly_Consumption _Trend'!BL:BL,MATCH($D46,'[9]Monthly_Consumption _Trend'!$C:$C,0))</f>
        <v>0</v>
      </c>
      <c r="AF46" s="193">
        <f>INDEX('[9]Monthly_Consumption _Trend'!BM:BM,MATCH($D46,'[9]Monthly_Consumption _Trend'!$C:$C,0))</f>
        <v>11.100000000000001</v>
      </c>
      <c r="AG46" s="193">
        <f>INDEX('[9]Monthly_Consumption _Trend'!BN:BN,MATCH($D46,'[9]Monthly_Consumption _Trend'!$C:$C,0))</f>
        <v>0.7</v>
      </c>
      <c r="AH46" s="193">
        <f>INDEX('[9]Monthly_Consumption _Trend'!BO:BO,MATCH($D46,'[9]Monthly_Consumption _Trend'!$C:$C,0))</f>
        <v>162.29000000000008</v>
      </c>
      <c r="AI46" s="193">
        <f>INDEX('[9]Monthly_Consumption _Trend'!BP:BP,MATCH($D46,'[9]Monthly_Consumption _Trend'!$C:$C,0))</f>
        <v>0</v>
      </c>
      <c r="AJ46" s="193">
        <f>INDEX('[9]Monthly_Consumption _Trend'!BQ:BQ,MATCH($D46,'[9]Monthly_Consumption _Trend'!$C:$C,0))</f>
        <v>3.5499999999999972</v>
      </c>
      <c r="AK46" s="193">
        <f>INDEX('[9]Monthly_Consumption _Trend'!BR:BR,MATCH($D46,'[9]Monthly_Consumption _Trend'!$C:$C,0))</f>
        <v>0</v>
      </c>
      <c r="AL46" s="193">
        <f>INDEX('[9]Monthly_Consumption _Trend'!BS:BS,MATCH($D46,'[9]Monthly_Consumption _Trend'!$C:$C,0))</f>
        <v>266.84999999999991</v>
      </c>
      <c r="AM46" s="193">
        <f>INDEX('[9]Monthly_Consumption _Trend'!BT:BT,MATCH($D46,'[9]Monthly_Consumption _Trend'!$C:$C,0))</f>
        <v>0</v>
      </c>
      <c r="AN46" s="193">
        <f>INDEX('[9]Monthly_Consumption _Trend'!BU:BU,MATCH($D46,'[9]Monthly_Consumption _Trend'!$C:$C,0))</f>
        <v>4.6000000000000014</v>
      </c>
      <c r="AO46" s="193">
        <f>INDEX('[9]Monthly_Consumption _Trend'!BV:BV,MATCH($D46,'[9]Monthly_Consumption _Trend'!$C:$C,0))</f>
        <v>6.3999999999999995</v>
      </c>
      <c r="AP46" s="193">
        <f>INDEX('[9]Monthly_Consumption _Trend'!BW:BW,MATCH($D46,'[9]Monthly_Consumption _Trend'!$C:$C,0))</f>
        <v>488.44000000000005</v>
      </c>
      <c r="AQ46" s="193">
        <f>INDEX('[9]Monthly_Consumption _Trend'!BX:BX,MATCH($D46,'[9]Monthly_Consumption _Trend'!$C:$C,0))</f>
        <v>0</v>
      </c>
      <c r="AR46" s="193">
        <f>INDEX('[9]Monthly_Consumption _Trend'!BY:BY,MATCH($D46,'[9]Monthly_Consumption _Trend'!$C:$C,0))</f>
        <v>0</v>
      </c>
      <c r="AS46" s="193">
        <f>INDEX('[9]Monthly_Consumption _Trend'!BZ:BZ,MATCH($D46,'[9]Monthly_Consumption _Trend'!$C:$C,0))</f>
        <v>6.9</v>
      </c>
      <c r="AT46" s="193">
        <f>INDEX('[9]Monthly_Consumption _Trend'!CA:CA,MATCH($D46,'[9]Monthly_Consumption _Trend'!$C:$C,0))</f>
        <v>360.08999999999992</v>
      </c>
      <c r="AU46" s="193">
        <f>INDEX('[9]Monthly_Consumption _Trend'!CB:CB,MATCH($D46,'[9]Monthly_Consumption _Trend'!$C:$C,0))</f>
        <v>0</v>
      </c>
      <c r="AV46" s="193">
        <f>INDEX('[9]Monthly_Consumption _Trend'!CC:CC,MATCH($D46,'[9]Monthly_Consumption _Trend'!$C:$C,0))</f>
        <v>0</v>
      </c>
      <c r="AW46" s="193">
        <f>INDEX('[9]Monthly_Consumption _Trend'!CD:CD,MATCH($D46,'[9]Monthly_Consumption _Trend'!$C:$C,0))</f>
        <v>4.8000000000000007</v>
      </c>
      <c r="AX46" s="193">
        <f>INDEX('[9]Monthly_Consumption _Trend'!CE:CE,MATCH($D46,'[9]Monthly_Consumption _Trend'!$C:$C,0))</f>
        <v>273.44000000000005</v>
      </c>
      <c r="AY46" s="193">
        <f>INDEX('[9]Monthly_Consumption _Trend'!CF:CF,MATCH($D46,'[9]Monthly_Consumption _Trend'!$C:$C,0))</f>
        <v>0</v>
      </c>
      <c r="AZ46" s="193">
        <f>INDEX('[9]Monthly_Consumption _Trend'!CG:CG,MATCH($D46,'[9]Monthly_Consumption _Trend'!$C:$C,0))</f>
        <v>0</v>
      </c>
      <c r="BA46" s="193">
        <f>INDEX('[9]Monthly_Consumption _Trend'!CH:CH,MATCH($D46,'[9]Monthly_Consumption _Trend'!$C:$C,0))</f>
        <v>10.7</v>
      </c>
      <c r="BB46" s="193">
        <f>INDEX('[9]Monthly_Consumption _Trend'!CI:CI,MATCH($D46,'[9]Monthly_Consumption _Trend'!$C:$C,0))</f>
        <v>405.8499999999899</v>
      </c>
      <c r="BC46" s="193">
        <f>INDEX('[9]Monthly_Consumption _Trend'!CJ:CJ,MATCH($D46,'[9]Monthly_Consumption _Trend'!$C:$C,0))</f>
        <v>0</v>
      </c>
      <c r="BD46" s="193">
        <f>INDEX('[9]Monthly_Consumption _Trend'!CK:CK,MATCH($D46,'[9]Monthly_Consumption _Trend'!$C:$C,0))</f>
        <v>0</v>
      </c>
      <c r="BE46" s="193">
        <f>INDEX('[9]Monthly_Consumption _Trend'!CL:CL,MATCH($D46,'[9]Monthly_Consumption _Trend'!$C:$C,0))</f>
        <v>7.7999999999999972</v>
      </c>
      <c r="BF46" s="193">
        <f>INDEX('[9]Monthly_Consumption _Trend'!CM:CM,MATCH($D46,'[9]Monthly_Consumption _Trend'!$C:$C,0))</f>
        <v>184.17000000001008</v>
      </c>
      <c r="BG46" s="193">
        <f>INDEX('[9]Monthly_Consumption _Trend'!CN:CN,MATCH($D46,'[9]Monthly_Consumption _Trend'!$C:$C,0))</f>
        <v>0</v>
      </c>
      <c r="BH46" s="193">
        <f>INDEX('[9]Monthly_Consumption _Trend'!CO:CO,MATCH($D46,'[9]Monthly_Consumption _Trend'!$C:$C,0))</f>
        <v>0</v>
      </c>
      <c r="BI46" s="193">
        <f>INDEX('[9]Monthly_Consumption _Trend'!CP:CP,MATCH($D46,'[9]Monthly_Consumption _Trend'!$C:$C,0))</f>
        <v>15</v>
      </c>
    </row>
    <row r="47" spans="1:61" s="223" customFormat="1" x14ac:dyDescent="0.25">
      <c r="A47" s="247" t="str">
        <f>'IMO _2020_Dont Edit'!A51</f>
        <v>HKU</v>
      </c>
      <c r="B47" s="247" t="str">
        <f>'IMO _2020_Dont Edit'!B51</f>
        <v>Handy</v>
      </c>
      <c r="C47" s="98" t="str">
        <f>'IMO _2020_Dont Edit'!C51</f>
        <v>MOT</v>
      </c>
      <c r="D47" s="98">
        <f>'IMO _2020_Dont Edit'!D51</f>
        <v>9246786</v>
      </c>
      <c r="E47" s="139" t="str">
        <f>'IMO _2020_Dont Edit'!E51</f>
        <v>Favola</v>
      </c>
      <c r="F47" s="193">
        <f t="shared" si="0"/>
        <v>351.8</v>
      </c>
      <c r="G47" s="193">
        <f t="shared" si="1"/>
        <v>377.89000000000004</v>
      </c>
      <c r="H47" s="193">
        <f t="shared" si="2"/>
        <v>454.62999999999988</v>
      </c>
      <c r="I47" s="193">
        <f t="shared" si="3"/>
        <v>456.73400000000015</v>
      </c>
      <c r="J47" s="193">
        <f t="shared" si="4"/>
        <v>380.35500000000002</v>
      </c>
      <c r="K47" s="193">
        <f t="shared" si="5"/>
        <v>353.46299999999974</v>
      </c>
      <c r="L47" s="193">
        <f t="shared" si="6"/>
        <v>397.09000000000015</v>
      </c>
      <c r="M47" s="193">
        <f t="shared" si="7"/>
        <v>315.92999999999984</v>
      </c>
      <c r="N47" s="193">
        <f t="shared" si="8"/>
        <v>493.35300000000007</v>
      </c>
      <c r="O47" s="193">
        <f t="shared" si="9"/>
        <v>385.30999999999995</v>
      </c>
      <c r="P47" s="193"/>
      <c r="Q47" s="193"/>
      <c r="R47" s="277">
        <f t="shared" si="10"/>
        <v>396.65549999999996</v>
      </c>
      <c r="S47" s="277">
        <f>IFERROR(INDEX('IMO _2020_Dont Edit'!AB:AB,MATCH('Monthly_Consumption _Trend'!D47,'IMO _2020_Dont Edit'!D:D,0))*30*INDEX('IMO _2020_Dont Edit'!AF:AF,MATCH('Monthly_Consumption _Trend'!D47,'IMO _2020_Dont Edit'!D:D,0)),"")</f>
        <v>541.60505050319557</v>
      </c>
      <c r="T47" s="277">
        <f t="shared" si="11"/>
        <v>264.43699999999995</v>
      </c>
      <c r="U47" s="193"/>
      <c r="V47" s="193">
        <f>INDEX('[9]Monthly_Consumption _Trend'!BC:BC,MATCH($D47,'[9]Monthly_Consumption _Trend'!$C:$C,0))</f>
        <v>351.8</v>
      </c>
      <c r="W47" s="193">
        <f>INDEX('[9]Monthly_Consumption _Trend'!BD:BD,MATCH($D47,'[9]Monthly_Consumption _Trend'!$C:$C,0))</f>
        <v>0</v>
      </c>
      <c r="X47" s="193">
        <f>INDEX('[9]Monthly_Consumption _Trend'!BE:BE,MATCH($D47,'[9]Monthly_Consumption _Trend'!$C:$C,0))</f>
        <v>0</v>
      </c>
      <c r="Y47" s="193">
        <f>INDEX('[9]Monthly_Consumption _Trend'!BF:BF,MATCH($D47,'[9]Monthly_Consumption _Trend'!$C:$C,0))</f>
        <v>9.1</v>
      </c>
      <c r="Z47" s="193">
        <f>INDEX('[9]Monthly_Consumption _Trend'!BG:BG,MATCH($D47,'[9]Monthly_Consumption _Trend'!$C:$C,0))</f>
        <v>377.89000000000004</v>
      </c>
      <c r="AA47" s="193">
        <f>INDEX('[9]Monthly_Consumption _Trend'!BH:BH,MATCH($D47,'[9]Monthly_Consumption _Trend'!$C:$C,0))</f>
        <v>0</v>
      </c>
      <c r="AB47" s="193">
        <f>INDEX('[9]Monthly_Consumption _Trend'!BI:BI,MATCH($D47,'[9]Monthly_Consumption _Trend'!$C:$C,0))</f>
        <v>0</v>
      </c>
      <c r="AC47" s="193">
        <f>INDEX('[9]Monthly_Consumption _Trend'!BJ:BJ,MATCH($D47,'[9]Monthly_Consumption _Trend'!$C:$C,0))</f>
        <v>17.21</v>
      </c>
      <c r="AD47" s="193">
        <f>INDEX('[9]Monthly_Consumption _Trend'!BK:BK,MATCH($D47,'[9]Monthly_Consumption _Trend'!$C:$C,0))</f>
        <v>454.62999999999988</v>
      </c>
      <c r="AE47" s="193">
        <f>INDEX('[9]Monthly_Consumption _Trend'!BL:BL,MATCH($D47,'[9]Monthly_Consumption _Trend'!$C:$C,0))</f>
        <v>0</v>
      </c>
      <c r="AF47" s="193">
        <f>INDEX('[9]Monthly_Consumption _Trend'!BM:BM,MATCH($D47,'[9]Monthly_Consumption _Trend'!$C:$C,0))</f>
        <v>0</v>
      </c>
      <c r="AG47" s="193">
        <f>INDEX('[9]Monthly_Consumption _Trend'!BN:BN,MATCH($D47,'[9]Monthly_Consumption _Trend'!$C:$C,0))</f>
        <v>22.63</v>
      </c>
      <c r="AH47" s="193">
        <f>INDEX('[9]Monthly_Consumption _Trend'!BO:BO,MATCH($D47,'[9]Monthly_Consumption _Trend'!$C:$C,0))</f>
        <v>456.73400000000015</v>
      </c>
      <c r="AI47" s="193">
        <f>INDEX('[9]Monthly_Consumption _Trend'!BP:BP,MATCH($D47,'[9]Monthly_Consumption _Trend'!$C:$C,0))</f>
        <v>0</v>
      </c>
      <c r="AJ47" s="193">
        <f>INDEX('[9]Monthly_Consumption _Trend'!BQ:BQ,MATCH($D47,'[9]Monthly_Consumption _Trend'!$C:$C,0))</f>
        <v>0</v>
      </c>
      <c r="AK47" s="193">
        <f>INDEX('[9]Monthly_Consumption _Trend'!BR:BR,MATCH($D47,'[9]Monthly_Consumption _Trend'!$C:$C,0))</f>
        <v>29.728000000000009</v>
      </c>
      <c r="AL47" s="193">
        <f>INDEX('[9]Monthly_Consumption _Trend'!BS:BS,MATCH($D47,'[9]Monthly_Consumption _Trend'!$C:$C,0))</f>
        <v>380.35500000000002</v>
      </c>
      <c r="AM47" s="193">
        <f>INDEX('[9]Monthly_Consumption _Trend'!BT:BT,MATCH($D47,'[9]Monthly_Consumption _Trend'!$C:$C,0))</f>
        <v>0</v>
      </c>
      <c r="AN47" s="193">
        <f>INDEX('[9]Monthly_Consumption _Trend'!BU:BU,MATCH($D47,'[9]Monthly_Consumption _Trend'!$C:$C,0))</f>
        <v>0</v>
      </c>
      <c r="AO47" s="193">
        <f>INDEX('[9]Monthly_Consumption _Trend'!BV:BV,MATCH($D47,'[9]Monthly_Consumption _Trend'!$C:$C,0))</f>
        <v>15.164999999999992</v>
      </c>
      <c r="AP47" s="193">
        <f>INDEX('[9]Monthly_Consumption _Trend'!BW:BW,MATCH($D47,'[9]Monthly_Consumption _Trend'!$C:$C,0))</f>
        <v>353.46299999999974</v>
      </c>
      <c r="AQ47" s="193">
        <f>INDEX('[9]Monthly_Consumption _Trend'!BX:BX,MATCH($D47,'[9]Monthly_Consumption _Trend'!$C:$C,0))</f>
        <v>0</v>
      </c>
      <c r="AR47" s="193">
        <f>INDEX('[9]Monthly_Consumption _Trend'!BY:BY,MATCH($D47,'[9]Monthly_Consumption _Trend'!$C:$C,0))</f>
        <v>0</v>
      </c>
      <c r="AS47" s="193">
        <f>INDEX('[9]Monthly_Consumption _Trend'!BZ:BZ,MATCH($D47,'[9]Monthly_Consumption _Trend'!$C:$C,0))</f>
        <v>11.200000000000003</v>
      </c>
      <c r="AT47" s="193">
        <f>INDEX('[9]Monthly_Consumption _Trend'!CA:CA,MATCH($D47,'[9]Monthly_Consumption _Trend'!$C:$C,0))</f>
        <v>397.09000000000015</v>
      </c>
      <c r="AU47" s="193">
        <f>INDEX('[9]Monthly_Consumption _Trend'!CB:CB,MATCH($D47,'[9]Monthly_Consumption _Trend'!$C:$C,0))</f>
        <v>0</v>
      </c>
      <c r="AV47" s="193">
        <f>INDEX('[9]Monthly_Consumption _Trend'!CC:CC,MATCH($D47,'[9]Monthly_Consumption _Trend'!$C:$C,0))</f>
        <v>0</v>
      </c>
      <c r="AW47" s="193">
        <f>INDEX('[9]Monthly_Consumption _Trend'!CD:CD,MATCH($D47,'[9]Monthly_Consumption _Trend'!$C:$C,0))</f>
        <v>18.129999999999995</v>
      </c>
      <c r="AX47" s="193">
        <f>INDEX('[9]Monthly_Consumption _Trend'!CE:CE,MATCH($D47,'[9]Monthly_Consumption _Trend'!$C:$C,0))</f>
        <v>315.92999999999984</v>
      </c>
      <c r="AY47" s="193">
        <f>INDEX('[9]Monthly_Consumption _Trend'!CF:CF,MATCH($D47,'[9]Monthly_Consumption _Trend'!$C:$C,0))</f>
        <v>0</v>
      </c>
      <c r="AZ47" s="193">
        <f>INDEX('[9]Monthly_Consumption _Trend'!CG:CG,MATCH($D47,'[9]Monthly_Consumption _Trend'!$C:$C,0))</f>
        <v>0</v>
      </c>
      <c r="BA47" s="193">
        <f>INDEX('[9]Monthly_Consumption _Trend'!CH:CH,MATCH($D47,'[9]Monthly_Consumption _Trend'!$C:$C,0))</f>
        <v>51.769999999999996</v>
      </c>
      <c r="BB47" s="193">
        <f>INDEX('[9]Monthly_Consumption _Trend'!CI:CI,MATCH($D47,'[9]Monthly_Consumption _Trend'!$C:$C,0))</f>
        <v>493.35300000000007</v>
      </c>
      <c r="BC47" s="193">
        <f>INDEX('[9]Monthly_Consumption _Trend'!CJ:CJ,MATCH($D47,'[9]Monthly_Consumption _Trend'!$C:$C,0))</f>
        <v>0</v>
      </c>
      <c r="BD47" s="193">
        <f>INDEX('[9]Monthly_Consumption _Trend'!CK:CK,MATCH($D47,'[9]Monthly_Consumption _Trend'!$C:$C,0))</f>
        <v>0</v>
      </c>
      <c r="BE47" s="193">
        <f>INDEX('[9]Monthly_Consumption _Trend'!CL:CL,MATCH($D47,'[9]Monthly_Consumption _Trend'!$C:$C,0))</f>
        <v>37.640000000000015</v>
      </c>
      <c r="BF47" s="193">
        <f>INDEX('[9]Monthly_Consumption _Trend'!CM:CM,MATCH($D47,'[9]Monthly_Consumption _Trend'!$C:$C,0))</f>
        <v>385.30999999999995</v>
      </c>
      <c r="BG47" s="193">
        <f>INDEX('[9]Monthly_Consumption _Trend'!CN:CN,MATCH($D47,'[9]Monthly_Consumption _Trend'!$C:$C,0))</f>
        <v>0</v>
      </c>
      <c r="BH47" s="193">
        <f>INDEX('[9]Monthly_Consumption _Trend'!CO:CO,MATCH($D47,'[9]Monthly_Consumption _Trend'!$C:$C,0))</f>
        <v>0</v>
      </c>
      <c r="BI47" s="193">
        <f>INDEX('[9]Monthly_Consumption _Trend'!CP:CP,MATCH($D47,'[9]Monthly_Consumption _Trend'!$C:$C,0))</f>
        <v>27.03</v>
      </c>
    </row>
    <row r="48" spans="1:61" s="223" customFormat="1" x14ac:dyDescent="0.25">
      <c r="A48" s="247" t="str">
        <f>'IMO _2020_Dont Edit'!A52</f>
        <v>SSH1</v>
      </c>
      <c r="B48" s="247" t="str">
        <f>'IMO _2020_Dont Edit'!B52</f>
        <v>Handy</v>
      </c>
      <c r="C48" s="98" t="str">
        <f>'IMO _2020_Dont Edit'!C52</f>
        <v>MOT</v>
      </c>
      <c r="D48" s="98">
        <f>'IMO _2020_Dont Edit'!D52</f>
        <v>9231183</v>
      </c>
      <c r="E48" s="139" t="str">
        <f>'IMO _2020_Dont Edit'!E52</f>
        <v>Bauci</v>
      </c>
      <c r="F48" s="193">
        <f t="shared" si="0"/>
        <v>298.60000000000002</v>
      </c>
      <c r="G48" s="193">
        <f t="shared" si="1"/>
        <v>196.5</v>
      </c>
      <c r="H48" s="193">
        <f t="shared" si="2"/>
        <v>217.89999999999998</v>
      </c>
      <c r="I48" s="193">
        <f t="shared" si="3"/>
        <v>277.39999999999998</v>
      </c>
      <c r="J48" s="193">
        <f t="shared" si="4"/>
        <v>407.80000000000007</v>
      </c>
      <c r="K48" s="193">
        <f t="shared" si="5"/>
        <v>159.79999999999995</v>
      </c>
      <c r="L48" s="193">
        <f t="shared" si="6"/>
        <v>188.29999999999995</v>
      </c>
      <c r="M48" s="193">
        <f t="shared" si="7"/>
        <v>308.00000000000023</v>
      </c>
      <c r="N48" s="193">
        <f t="shared" si="8"/>
        <v>300.79999999999973</v>
      </c>
      <c r="O48" s="193">
        <f t="shared" si="9"/>
        <v>269</v>
      </c>
      <c r="P48" s="193"/>
      <c r="Q48" s="193"/>
      <c r="R48" s="277">
        <f t="shared" si="10"/>
        <v>262.40999999999997</v>
      </c>
      <c r="S48" s="277">
        <f>IFERROR(INDEX('IMO _2020_Dont Edit'!AB:AB,MATCH('Monthly_Consumption _Trend'!D48,'IMO _2020_Dont Edit'!D:D,0))*30*INDEX('IMO _2020_Dont Edit'!AF:AF,MATCH('Monthly_Consumption _Trend'!D48,'IMO _2020_Dont Edit'!D:D,0)),"")</f>
        <v>391.73146660840212</v>
      </c>
      <c r="T48" s="277">
        <f t="shared" si="11"/>
        <v>174.93999999999997</v>
      </c>
      <c r="U48" s="193"/>
      <c r="V48" s="193">
        <f>INDEX('[9]Monthly_Consumption _Trend'!BC:BC,MATCH($D48,'[9]Monthly_Consumption _Trend'!$C:$C,0))</f>
        <v>298.60000000000002</v>
      </c>
      <c r="W48" s="193">
        <f>INDEX('[9]Monthly_Consumption _Trend'!BD:BD,MATCH($D48,'[9]Monthly_Consumption _Trend'!$C:$C,0))</f>
        <v>0</v>
      </c>
      <c r="X48" s="193">
        <f>INDEX('[9]Monthly_Consumption _Trend'!BE:BE,MATCH($D48,'[9]Monthly_Consumption _Trend'!$C:$C,0))</f>
        <v>0</v>
      </c>
      <c r="Y48" s="193">
        <f>INDEX('[9]Monthly_Consumption _Trend'!BF:BF,MATCH($D48,'[9]Monthly_Consumption _Trend'!$C:$C,0))</f>
        <v>52.7</v>
      </c>
      <c r="Z48" s="193">
        <f>INDEX('[9]Monthly_Consumption _Trend'!BG:BG,MATCH($D48,'[9]Monthly_Consumption _Trend'!$C:$C,0))</f>
        <v>196.5</v>
      </c>
      <c r="AA48" s="193">
        <f>INDEX('[9]Monthly_Consumption _Trend'!BH:BH,MATCH($D48,'[9]Monthly_Consumption _Trend'!$C:$C,0))</f>
        <v>0</v>
      </c>
      <c r="AB48" s="193">
        <f>INDEX('[9]Monthly_Consumption _Trend'!BI:BI,MATCH($D48,'[9]Monthly_Consumption _Trend'!$C:$C,0))</f>
        <v>0</v>
      </c>
      <c r="AC48" s="193">
        <f>INDEX('[9]Monthly_Consumption _Trend'!BJ:BJ,MATCH($D48,'[9]Monthly_Consumption _Trend'!$C:$C,0))</f>
        <v>78.600000000000009</v>
      </c>
      <c r="AD48" s="193">
        <f>INDEX('[9]Monthly_Consumption _Trend'!BK:BK,MATCH($D48,'[9]Monthly_Consumption _Trend'!$C:$C,0))</f>
        <v>217.89999999999998</v>
      </c>
      <c r="AE48" s="193">
        <f>INDEX('[9]Monthly_Consumption _Trend'!BL:BL,MATCH($D48,'[9]Monthly_Consumption _Trend'!$C:$C,0))</f>
        <v>0</v>
      </c>
      <c r="AF48" s="193">
        <f>INDEX('[9]Monthly_Consumption _Trend'!BM:BM,MATCH($D48,'[9]Monthly_Consumption _Trend'!$C:$C,0))</f>
        <v>0</v>
      </c>
      <c r="AG48" s="193">
        <f>INDEX('[9]Monthly_Consumption _Trend'!BN:BN,MATCH($D48,'[9]Monthly_Consumption _Trend'!$C:$C,0))</f>
        <v>40.799999999999983</v>
      </c>
      <c r="AH48" s="193">
        <f>INDEX('[9]Monthly_Consumption _Trend'!BO:BO,MATCH($D48,'[9]Monthly_Consumption _Trend'!$C:$C,0))</f>
        <v>277.39999999999998</v>
      </c>
      <c r="AI48" s="193">
        <f>INDEX('[9]Monthly_Consumption _Trend'!BP:BP,MATCH($D48,'[9]Monthly_Consumption _Trend'!$C:$C,0))</f>
        <v>0</v>
      </c>
      <c r="AJ48" s="193">
        <f>INDEX('[9]Monthly_Consumption _Trend'!BQ:BQ,MATCH($D48,'[9]Monthly_Consumption _Trend'!$C:$C,0))</f>
        <v>0</v>
      </c>
      <c r="AK48" s="193">
        <f>INDEX('[9]Monthly_Consumption _Trend'!BR:BR,MATCH($D48,'[9]Monthly_Consumption _Trend'!$C:$C,0))</f>
        <v>66.5</v>
      </c>
      <c r="AL48" s="193">
        <f>INDEX('[9]Monthly_Consumption _Trend'!BS:BS,MATCH($D48,'[9]Monthly_Consumption _Trend'!$C:$C,0))</f>
        <v>407.80000000000007</v>
      </c>
      <c r="AM48" s="193">
        <f>INDEX('[9]Monthly_Consumption _Trend'!BT:BT,MATCH($D48,'[9]Monthly_Consumption _Trend'!$C:$C,0))</f>
        <v>0</v>
      </c>
      <c r="AN48" s="193">
        <f>INDEX('[9]Monthly_Consumption _Trend'!BU:BU,MATCH($D48,'[9]Monthly_Consumption _Trend'!$C:$C,0))</f>
        <v>0</v>
      </c>
      <c r="AO48" s="193">
        <f>INDEX('[9]Monthly_Consumption _Trend'!BV:BV,MATCH($D48,'[9]Monthly_Consumption _Trend'!$C:$C,0))</f>
        <v>10.900000000000006</v>
      </c>
      <c r="AP48" s="193">
        <f>INDEX('[9]Monthly_Consumption _Trend'!BW:BW,MATCH($D48,'[9]Monthly_Consumption _Trend'!$C:$C,0))</f>
        <v>159.79999999999995</v>
      </c>
      <c r="AQ48" s="193">
        <f>INDEX('[9]Monthly_Consumption _Trend'!BX:BX,MATCH($D48,'[9]Monthly_Consumption _Trend'!$C:$C,0))</f>
        <v>0</v>
      </c>
      <c r="AR48" s="193">
        <f>INDEX('[9]Monthly_Consumption _Trend'!BY:BY,MATCH($D48,'[9]Monthly_Consumption _Trend'!$C:$C,0))</f>
        <v>0</v>
      </c>
      <c r="AS48" s="193">
        <f>INDEX('[9]Monthly_Consumption _Trend'!BZ:BZ,MATCH($D48,'[9]Monthly_Consumption _Trend'!$C:$C,0))</f>
        <v>58.800000000000011</v>
      </c>
      <c r="AT48" s="193">
        <f>INDEX('[9]Monthly_Consumption _Trend'!CA:CA,MATCH($D48,'[9]Monthly_Consumption _Trend'!$C:$C,0))</f>
        <v>188.29999999999995</v>
      </c>
      <c r="AU48" s="193">
        <f>INDEX('[9]Monthly_Consumption _Trend'!CB:CB,MATCH($D48,'[9]Monthly_Consumption _Trend'!$C:$C,0))</f>
        <v>23.4</v>
      </c>
      <c r="AV48" s="193">
        <f>INDEX('[9]Monthly_Consumption _Trend'!CC:CC,MATCH($D48,'[9]Monthly_Consumption _Trend'!$C:$C,0))</f>
        <v>0</v>
      </c>
      <c r="AW48" s="193">
        <f>INDEX('[9]Monthly_Consumption _Trend'!CD:CD,MATCH($D48,'[9]Monthly_Consumption _Trend'!$C:$C,0))</f>
        <v>22.399999999999977</v>
      </c>
      <c r="AX48" s="193">
        <f>INDEX('[9]Monthly_Consumption _Trend'!CE:CE,MATCH($D48,'[9]Monthly_Consumption _Trend'!$C:$C,0))</f>
        <v>308.00000000000023</v>
      </c>
      <c r="AY48" s="193">
        <f>INDEX('[9]Monthly_Consumption _Trend'!CF:CF,MATCH($D48,'[9]Monthly_Consumption _Trend'!$C:$C,0))</f>
        <v>0</v>
      </c>
      <c r="AZ48" s="193">
        <f>INDEX('[9]Monthly_Consumption _Trend'!CG:CG,MATCH($D48,'[9]Monthly_Consumption _Trend'!$C:$C,0))</f>
        <v>0</v>
      </c>
      <c r="BA48" s="193">
        <f>INDEX('[9]Monthly_Consumption _Trend'!CH:CH,MATCH($D48,'[9]Monthly_Consumption _Trend'!$C:$C,0))</f>
        <v>50.300000000000011</v>
      </c>
      <c r="BB48" s="193">
        <f>INDEX('[9]Monthly_Consumption _Trend'!CI:CI,MATCH($D48,'[9]Monthly_Consumption _Trend'!$C:$C,0))</f>
        <v>300.79999999999973</v>
      </c>
      <c r="BC48" s="193">
        <f>INDEX('[9]Monthly_Consumption _Trend'!CJ:CJ,MATCH($D48,'[9]Monthly_Consumption _Trend'!$C:$C,0))</f>
        <v>0</v>
      </c>
      <c r="BD48" s="193">
        <f>INDEX('[9]Monthly_Consumption _Trend'!CK:CK,MATCH($D48,'[9]Monthly_Consumption _Trend'!$C:$C,0))</f>
        <v>0</v>
      </c>
      <c r="BE48" s="193">
        <f>INDEX('[9]Monthly_Consumption _Trend'!CL:CL,MATCH($D48,'[9]Monthly_Consumption _Trend'!$C:$C,0))</f>
        <v>11.600000000000023</v>
      </c>
      <c r="BF48" s="193">
        <f>INDEX('[9]Monthly_Consumption _Trend'!CM:CM,MATCH($D48,'[9]Monthly_Consumption _Trend'!$C:$C,0))</f>
        <v>269</v>
      </c>
      <c r="BG48" s="193">
        <f>INDEX('[9]Monthly_Consumption _Trend'!CN:CN,MATCH($D48,'[9]Monthly_Consumption _Trend'!$C:$C,0))</f>
        <v>0</v>
      </c>
      <c r="BH48" s="193">
        <f>INDEX('[9]Monthly_Consumption _Trend'!CO:CO,MATCH($D48,'[9]Monthly_Consumption _Trend'!$C:$C,0))</f>
        <v>0</v>
      </c>
      <c r="BI48" s="193">
        <f>INDEX('[9]Monthly_Consumption _Trend'!CP:CP,MATCH($D48,'[9]Monthly_Consumption _Trend'!$C:$C,0))</f>
        <v>57.299999999999955</v>
      </c>
    </row>
    <row r="49" spans="1:61" s="223" customFormat="1" x14ac:dyDescent="0.25">
      <c r="A49" s="247" t="str">
        <f>'IMO _2020_Dont Edit'!A53</f>
        <v>SSH1</v>
      </c>
      <c r="B49" s="247" t="str">
        <f>'IMO _2020_Dont Edit'!B53</f>
        <v>Handy</v>
      </c>
      <c r="C49" s="98" t="str">
        <f>'IMO _2020_Dont Edit'!C53</f>
        <v>MOT</v>
      </c>
      <c r="D49" s="98">
        <f>'IMO _2020_Dont Edit'!D53</f>
        <v>9231171</v>
      </c>
      <c r="E49" s="139" t="str">
        <f>'IMO _2020_Dont Edit'!E53</f>
        <v>Zagara</v>
      </c>
      <c r="F49" s="193">
        <f t="shared" si="0"/>
        <v>353.3</v>
      </c>
      <c r="G49" s="193">
        <f t="shared" si="1"/>
        <v>496.3</v>
      </c>
      <c r="H49" s="193">
        <f t="shared" si="2"/>
        <v>229.89999999999998</v>
      </c>
      <c r="I49" s="193">
        <f t="shared" si="3"/>
        <v>394.29999999999995</v>
      </c>
      <c r="J49" s="193">
        <f t="shared" si="4"/>
        <v>229</v>
      </c>
      <c r="K49" s="193">
        <f t="shared" si="5"/>
        <v>308.40000000000009</v>
      </c>
      <c r="L49" s="193">
        <f t="shared" si="6"/>
        <v>308.99999999999977</v>
      </c>
      <c r="M49" s="193">
        <f t="shared" si="7"/>
        <v>304.70000000000027</v>
      </c>
      <c r="N49" s="193">
        <f t="shared" si="8"/>
        <v>234.5</v>
      </c>
      <c r="O49" s="193">
        <f t="shared" si="9"/>
        <v>444</v>
      </c>
      <c r="P49" s="193"/>
      <c r="Q49" s="193"/>
      <c r="R49" s="277">
        <f t="shared" si="10"/>
        <v>330.34000000000003</v>
      </c>
      <c r="S49" s="277">
        <f>IFERROR(INDEX('IMO _2020_Dont Edit'!AB:AB,MATCH('Monthly_Consumption _Trend'!D49,'IMO _2020_Dont Edit'!D:D,0))*30*INDEX('IMO _2020_Dont Edit'!AF:AF,MATCH('Monthly_Consumption _Trend'!D49,'IMO _2020_Dont Edit'!D:D,0)),"")</f>
        <v>380.64961388145792</v>
      </c>
      <c r="T49" s="277">
        <f t="shared" si="11"/>
        <v>220.22666666666669</v>
      </c>
      <c r="U49" s="193"/>
      <c r="V49" s="193">
        <f>INDEX('[9]Monthly_Consumption _Trend'!BC:BC,MATCH($D49,'[9]Monthly_Consumption _Trend'!$C:$C,0))</f>
        <v>353.3</v>
      </c>
      <c r="W49" s="193">
        <f>INDEX('[9]Monthly_Consumption _Trend'!BD:BD,MATCH($D49,'[9]Monthly_Consumption _Trend'!$C:$C,0))</f>
        <v>0</v>
      </c>
      <c r="X49" s="193">
        <f>INDEX('[9]Monthly_Consumption _Trend'!BE:BE,MATCH($D49,'[9]Monthly_Consumption _Trend'!$C:$C,0))</f>
        <v>0</v>
      </c>
      <c r="Y49" s="193">
        <f>INDEX('[9]Monthly_Consumption _Trend'!BF:BF,MATCH($D49,'[9]Monthly_Consumption _Trend'!$C:$C,0))</f>
        <v>149.6</v>
      </c>
      <c r="Z49" s="193">
        <f>INDEX('[9]Monthly_Consumption _Trend'!BG:BG,MATCH($D49,'[9]Monthly_Consumption _Trend'!$C:$C,0))</f>
        <v>496.3</v>
      </c>
      <c r="AA49" s="193">
        <f>INDEX('[9]Monthly_Consumption _Trend'!BH:BH,MATCH($D49,'[9]Monthly_Consumption _Trend'!$C:$C,0))</f>
        <v>0</v>
      </c>
      <c r="AB49" s="193">
        <f>INDEX('[9]Monthly_Consumption _Trend'!BI:BI,MATCH($D49,'[9]Monthly_Consumption _Trend'!$C:$C,0))</f>
        <v>0</v>
      </c>
      <c r="AC49" s="193">
        <f>INDEX('[9]Monthly_Consumption _Trend'!BJ:BJ,MATCH($D49,'[9]Monthly_Consumption _Trend'!$C:$C,0))</f>
        <v>79.099999999999994</v>
      </c>
      <c r="AD49" s="193">
        <f>INDEX('[9]Monthly_Consumption _Trend'!BK:BK,MATCH($D49,'[9]Monthly_Consumption _Trend'!$C:$C,0))</f>
        <v>229.89999999999998</v>
      </c>
      <c r="AE49" s="193">
        <f>INDEX('[9]Monthly_Consumption _Trend'!BL:BL,MATCH($D49,'[9]Monthly_Consumption _Trend'!$C:$C,0))</f>
        <v>0</v>
      </c>
      <c r="AF49" s="193">
        <f>INDEX('[9]Monthly_Consumption _Trend'!BM:BM,MATCH($D49,'[9]Monthly_Consumption _Trend'!$C:$C,0))</f>
        <v>0</v>
      </c>
      <c r="AG49" s="193">
        <f>INDEX('[9]Monthly_Consumption _Trend'!BN:BN,MATCH($D49,'[9]Monthly_Consumption _Trend'!$C:$C,0))</f>
        <v>287.59999999999997</v>
      </c>
      <c r="AH49" s="193">
        <f>INDEX('[9]Monthly_Consumption _Trend'!BO:BO,MATCH($D49,'[9]Monthly_Consumption _Trend'!$C:$C,0))</f>
        <v>394.29999999999995</v>
      </c>
      <c r="AI49" s="193">
        <f>INDEX('[9]Monthly_Consumption _Trend'!BP:BP,MATCH($D49,'[9]Monthly_Consumption _Trend'!$C:$C,0))</f>
        <v>0</v>
      </c>
      <c r="AJ49" s="193">
        <f>INDEX('[9]Monthly_Consumption _Trend'!BQ:BQ,MATCH($D49,'[9]Monthly_Consumption _Trend'!$C:$C,0))</f>
        <v>0</v>
      </c>
      <c r="AK49" s="193">
        <f>INDEX('[9]Monthly_Consumption _Trend'!BR:BR,MATCH($D49,'[9]Monthly_Consumption _Trend'!$C:$C,0))</f>
        <v>68.400000000000091</v>
      </c>
      <c r="AL49" s="193">
        <f>INDEX('[9]Monthly_Consumption _Trend'!BS:BS,MATCH($D49,'[9]Monthly_Consumption _Trend'!$C:$C,0))</f>
        <v>229</v>
      </c>
      <c r="AM49" s="193">
        <f>INDEX('[9]Monthly_Consumption _Trend'!BT:BT,MATCH($D49,'[9]Monthly_Consumption _Trend'!$C:$C,0))</f>
        <v>0</v>
      </c>
      <c r="AN49" s="193">
        <f>INDEX('[9]Monthly_Consumption _Trend'!BU:BU,MATCH($D49,'[9]Monthly_Consumption _Trend'!$C:$C,0))</f>
        <v>0</v>
      </c>
      <c r="AO49" s="193">
        <f>INDEX('[9]Monthly_Consumption _Trend'!BV:BV,MATCH($D49,'[9]Monthly_Consumption _Trend'!$C:$C,0))</f>
        <v>236.09999999999991</v>
      </c>
      <c r="AP49" s="193">
        <f>INDEX('[9]Monthly_Consumption _Trend'!BW:BW,MATCH($D49,'[9]Monthly_Consumption _Trend'!$C:$C,0))</f>
        <v>308.40000000000009</v>
      </c>
      <c r="AQ49" s="193">
        <f>INDEX('[9]Monthly_Consumption _Trend'!BX:BX,MATCH($D49,'[9]Monthly_Consumption _Trend'!$C:$C,0))</f>
        <v>0</v>
      </c>
      <c r="AR49" s="193">
        <f>INDEX('[9]Monthly_Consumption _Trend'!BY:BY,MATCH($D49,'[9]Monthly_Consumption _Trend'!$C:$C,0))</f>
        <v>0</v>
      </c>
      <c r="AS49" s="193">
        <f>INDEX('[9]Monthly_Consumption _Trend'!BZ:BZ,MATCH($D49,'[9]Monthly_Consumption _Trend'!$C:$C,0))</f>
        <v>209.70000000000005</v>
      </c>
      <c r="AT49" s="193">
        <f>INDEX('[9]Monthly_Consumption _Trend'!CA:CA,MATCH($D49,'[9]Monthly_Consumption _Trend'!$C:$C,0))</f>
        <v>308.99999999999977</v>
      </c>
      <c r="AU49" s="193">
        <f>INDEX('[9]Monthly_Consumption _Trend'!CB:CB,MATCH($D49,'[9]Monthly_Consumption _Trend'!$C:$C,0))</f>
        <v>0</v>
      </c>
      <c r="AV49" s="193">
        <f>INDEX('[9]Monthly_Consumption _Trend'!CC:CC,MATCH($D49,'[9]Monthly_Consumption _Trend'!$C:$C,0))</f>
        <v>0</v>
      </c>
      <c r="AW49" s="193">
        <f>INDEX('[9]Monthly_Consumption _Trend'!CD:CD,MATCH($D49,'[9]Monthly_Consumption _Trend'!$C:$C,0))</f>
        <v>98</v>
      </c>
      <c r="AX49" s="193">
        <f>INDEX('[9]Monthly_Consumption _Trend'!CE:CE,MATCH($D49,'[9]Monthly_Consumption _Trend'!$C:$C,0))</f>
        <v>304.70000000000027</v>
      </c>
      <c r="AY49" s="193">
        <f>INDEX('[9]Monthly_Consumption _Trend'!CF:CF,MATCH($D49,'[9]Monthly_Consumption _Trend'!$C:$C,0))</f>
        <v>0</v>
      </c>
      <c r="AZ49" s="193">
        <f>INDEX('[9]Monthly_Consumption _Trend'!CG:CG,MATCH($D49,'[9]Monthly_Consumption _Trend'!$C:$C,0))</f>
        <v>0</v>
      </c>
      <c r="BA49" s="193">
        <f>INDEX('[9]Monthly_Consumption _Trend'!CH:CH,MATCH($D49,'[9]Monthly_Consumption _Trend'!$C:$C,0))</f>
        <v>67.799999999999955</v>
      </c>
      <c r="BB49" s="193">
        <f>INDEX('[9]Monthly_Consumption _Trend'!CI:CI,MATCH($D49,'[9]Monthly_Consumption _Trend'!$C:$C,0))</f>
        <v>234.5</v>
      </c>
      <c r="BC49" s="193">
        <f>INDEX('[9]Monthly_Consumption _Trend'!CJ:CJ,MATCH($D49,'[9]Monthly_Consumption _Trend'!$C:$C,0))</f>
        <v>0</v>
      </c>
      <c r="BD49" s="193">
        <f>INDEX('[9]Monthly_Consumption _Trend'!CK:CK,MATCH($D49,'[9]Monthly_Consumption _Trend'!$C:$C,0))</f>
        <v>3.6</v>
      </c>
      <c r="BE49" s="193">
        <f>INDEX('[9]Monthly_Consumption _Trend'!CL:CL,MATCH($D49,'[9]Monthly_Consumption _Trend'!$C:$C,0))</f>
        <v>37.200000000000045</v>
      </c>
      <c r="BF49" s="193">
        <f>INDEX('[9]Monthly_Consumption _Trend'!CM:CM,MATCH($D49,'[9]Monthly_Consumption _Trend'!$C:$C,0))</f>
        <v>444</v>
      </c>
      <c r="BG49" s="193">
        <f>INDEX('[9]Monthly_Consumption _Trend'!CN:CN,MATCH($D49,'[9]Monthly_Consumption _Trend'!$C:$C,0))</f>
        <v>0</v>
      </c>
      <c r="BH49" s="193">
        <f>INDEX('[9]Monthly_Consumption _Trend'!CO:CO,MATCH($D49,'[9]Monthly_Consumption _Trend'!$C:$C,0))</f>
        <v>0</v>
      </c>
      <c r="BI49" s="193">
        <f>INDEX('[9]Monthly_Consumption _Trend'!CP:CP,MATCH($D49,'[9]Monthly_Consumption _Trend'!$C:$C,0))</f>
        <v>55</v>
      </c>
    </row>
    <row r="50" spans="1:61" s="223" customFormat="1" x14ac:dyDescent="0.25">
      <c r="A50" s="247" t="str">
        <f>'IMO _2020_Dont Edit'!A54</f>
        <v>TSE</v>
      </c>
      <c r="B50" s="247" t="str">
        <f>'IMO _2020_Dont Edit'!B54</f>
        <v>Handy</v>
      </c>
      <c r="C50" s="98" t="str">
        <f>'IMO _2020_Dont Edit'!C54</f>
        <v>KGA</v>
      </c>
      <c r="D50" s="98">
        <f>'IMO _2020_Dont Edit'!D54</f>
        <v>9339624</v>
      </c>
      <c r="E50" s="139" t="str">
        <f>'IMO _2020_Dont Edit'!E54</f>
        <v>Handytankers Glory</v>
      </c>
      <c r="F50" s="193">
        <f t="shared" si="0"/>
        <v>489.3</v>
      </c>
      <c r="G50" s="193">
        <f t="shared" si="1"/>
        <v>77.999999999999943</v>
      </c>
      <c r="H50" s="193">
        <f t="shared" si="2"/>
        <v>370.70000000000005</v>
      </c>
      <c r="I50" s="193">
        <f t="shared" si="3"/>
        <v>431</v>
      </c>
      <c r="J50" s="193">
        <f t="shared" si="4"/>
        <v>263.90000000000009</v>
      </c>
      <c r="K50" s="193">
        <f t="shared" si="5"/>
        <v>373.09999999999991</v>
      </c>
      <c r="L50" s="193">
        <f t="shared" si="6"/>
        <v>271.84999999999991</v>
      </c>
      <c r="M50" s="193">
        <f t="shared" si="7"/>
        <v>288.40000000000009</v>
      </c>
      <c r="N50" s="193">
        <f t="shared" si="8"/>
        <v>274.69999999999982</v>
      </c>
      <c r="O50" s="193">
        <f t="shared" si="9"/>
        <v>341.70000000000027</v>
      </c>
      <c r="P50" s="193"/>
      <c r="Q50" s="193"/>
      <c r="R50" s="277">
        <f t="shared" si="10"/>
        <v>318.26499999999999</v>
      </c>
      <c r="S50" s="277">
        <f>IFERROR(INDEX('IMO _2020_Dont Edit'!AB:AB,MATCH('Monthly_Consumption _Trend'!D50,'IMO _2020_Dont Edit'!D:D,0))*30*INDEX('IMO _2020_Dont Edit'!AF:AF,MATCH('Monthly_Consumption _Trend'!D50,'IMO _2020_Dont Edit'!D:D,0)),"")</f>
        <v>329.92910989617462</v>
      </c>
      <c r="T50" s="277">
        <f t="shared" si="11"/>
        <v>212.17666666666665</v>
      </c>
      <c r="U50" s="193"/>
      <c r="V50" s="193">
        <f>INDEX('[9]Monthly_Consumption _Trend'!BC:BC,MATCH($D50,'[9]Monthly_Consumption _Trend'!$C:$C,0))</f>
        <v>489.3</v>
      </c>
      <c r="W50" s="193">
        <f>INDEX('[9]Monthly_Consumption _Trend'!BD:BD,MATCH($D50,'[9]Monthly_Consumption _Trend'!$C:$C,0))</f>
        <v>0</v>
      </c>
      <c r="X50" s="193">
        <f>INDEX('[9]Monthly_Consumption _Trend'!BE:BE,MATCH($D50,'[9]Monthly_Consumption _Trend'!$C:$C,0))</f>
        <v>0</v>
      </c>
      <c r="Y50" s="193">
        <f>INDEX('[9]Monthly_Consumption _Trend'!BF:BF,MATCH($D50,'[9]Monthly_Consumption _Trend'!$C:$C,0))</f>
        <v>17.899999999999999</v>
      </c>
      <c r="Z50" s="193">
        <f>INDEX('[9]Monthly_Consumption _Trend'!BG:BG,MATCH($D50,'[9]Monthly_Consumption _Trend'!$C:$C,0))</f>
        <v>77.999999999999943</v>
      </c>
      <c r="AA50" s="193">
        <f>INDEX('[9]Monthly_Consumption _Trend'!BH:BH,MATCH($D50,'[9]Monthly_Consumption _Trend'!$C:$C,0))</f>
        <v>0</v>
      </c>
      <c r="AB50" s="193">
        <f>INDEX('[9]Monthly_Consumption _Trend'!BI:BI,MATCH($D50,'[9]Monthly_Consumption _Trend'!$C:$C,0))</f>
        <v>0</v>
      </c>
      <c r="AC50" s="193">
        <f>INDEX('[9]Monthly_Consumption _Trend'!BJ:BJ,MATCH($D50,'[9]Monthly_Consumption _Trend'!$C:$C,0))</f>
        <v>240.70000000000002</v>
      </c>
      <c r="AD50" s="193">
        <f>INDEX('[9]Monthly_Consumption _Trend'!BK:BK,MATCH($D50,'[9]Monthly_Consumption _Trend'!$C:$C,0))</f>
        <v>370.70000000000005</v>
      </c>
      <c r="AE50" s="193">
        <f>INDEX('[9]Monthly_Consumption _Trend'!BL:BL,MATCH($D50,'[9]Monthly_Consumption _Trend'!$C:$C,0))</f>
        <v>0</v>
      </c>
      <c r="AF50" s="193">
        <f>INDEX('[9]Monthly_Consumption _Trend'!BM:BM,MATCH($D50,'[9]Monthly_Consumption _Trend'!$C:$C,0))</f>
        <v>0</v>
      </c>
      <c r="AG50" s="193">
        <f>INDEX('[9]Monthly_Consumption _Trend'!BN:BN,MATCH($D50,'[9]Monthly_Consumption _Trend'!$C:$C,0))</f>
        <v>85.799999999999955</v>
      </c>
      <c r="AH50" s="193">
        <f>INDEX('[9]Monthly_Consumption _Trend'!BO:BO,MATCH($D50,'[9]Monthly_Consumption _Trend'!$C:$C,0))</f>
        <v>431</v>
      </c>
      <c r="AI50" s="193">
        <f>INDEX('[9]Monthly_Consumption _Trend'!BP:BP,MATCH($D50,'[9]Monthly_Consumption _Trend'!$C:$C,0))</f>
        <v>0</v>
      </c>
      <c r="AJ50" s="193">
        <f>INDEX('[9]Monthly_Consumption _Trend'!BQ:BQ,MATCH($D50,'[9]Monthly_Consumption _Trend'!$C:$C,0))</f>
        <v>0</v>
      </c>
      <c r="AK50" s="193">
        <f>INDEX('[9]Monthly_Consumption _Trend'!BR:BR,MATCH($D50,'[9]Monthly_Consumption _Trend'!$C:$C,0))</f>
        <v>8.1000000000000227</v>
      </c>
      <c r="AL50" s="193">
        <f>INDEX('[9]Monthly_Consumption _Trend'!BS:BS,MATCH($D50,'[9]Monthly_Consumption _Trend'!$C:$C,0))</f>
        <v>263.90000000000009</v>
      </c>
      <c r="AM50" s="193">
        <f>INDEX('[9]Monthly_Consumption _Trend'!BT:BT,MATCH($D50,'[9]Monthly_Consumption _Trend'!$C:$C,0))</f>
        <v>0</v>
      </c>
      <c r="AN50" s="193">
        <f>INDEX('[9]Monthly_Consumption _Trend'!BU:BU,MATCH($D50,'[9]Monthly_Consumption _Trend'!$C:$C,0))</f>
        <v>0</v>
      </c>
      <c r="AO50" s="193">
        <f>INDEX('[9]Monthly_Consumption _Trend'!BV:BV,MATCH($D50,'[9]Monthly_Consumption _Trend'!$C:$C,0))</f>
        <v>210.89999999999998</v>
      </c>
      <c r="AP50" s="193">
        <f>INDEX('[9]Monthly_Consumption _Trend'!BW:BW,MATCH($D50,'[9]Monthly_Consumption _Trend'!$C:$C,0))</f>
        <v>373.09999999999991</v>
      </c>
      <c r="AQ50" s="193">
        <f>INDEX('[9]Monthly_Consumption _Trend'!BX:BX,MATCH($D50,'[9]Monthly_Consumption _Trend'!$C:$C,0))</f>
        <v>0</v>
      </c>
      <c r="AR50" s="193">
        <f>INDEX('[9]Monthly_Consumption _Trend'!BY:BY,MATCH($D50,'[9]Monthly_Consumption _Trend'!$C:$C,0))</f>
        <v>0</v>
      </c>
      <c r="AS50" s="193">
        <f>INDEX('[9]Monthly_Consumption _Trend'!BZ:BZ,MATCH($D50,'[9]Monthly_Consumption _Trend'!$C:$C,0))</f>
        <v>48.899999999999977</v>
      </c>
      <c r="AT50" s="193">
        <f>INDEX('[9]Monthly_Consumption _Trend'!CA:CA,MATCH($D50,'[9]Monthly_Consumption _Trend'!$C:$C,0))</f>
        <v>271.84999999999991</v>
      </c>
      <c r="AU50" s="193">
        <f>INDEX('[9]Monthly_Consumption _Trend'!CB:CB,MATCH($D50,'[9]Monthly_Consumption _Trend'!$C:$C,0))</f>
        <v>0</v>
      </c>
      <c r="AV50" s="193">
        <f>INDEX('[9]Monthly_Consumption _Trend'!CC:CC,MATCH($D50,'[9]Monthly_Consumption _Trend'!$C:$C,0))</f>
        <v>0</v>
      </c>
      <c r="AW50" s="193">
        <f>INDEX('[9]Monthly_Consumption _Trend'!CD:CD,MATCH($D50,'[9]Monthly_Consumption _Trend'!$C:$C,0))</f>
        <v>139.70000000000005</v>
      </c>
      <c r="AX50" s="193">
        <f>INDEX('[9]Monthly_Consumption _Trend'!CE:CE,MATCH($D50,'[9]Monthly_Consumption _Trend'!$C:$C,0))</f>
        <v>288.40000000000009</v>
      </c>
      <c r="AY50" s="193">
        <f>INDEX('[9]Monthly_Consumption _Trend'!CF:CF,MATCH($D50,'[9]Monthly_Consumption _Trend'!$C:$C,0))</f>
        <v>0</v>
      </c>
      <c r="AZ50" s="193">
        <f>INDEX('[9]Monthly_Consumption _Trend'!CG:CG,MATCH($D50,'[9]Monthly_Consumption _Trend'!$C:$C,0))</f>
        <v>0</v>
      </c>
      <c r="BA50" s="193">
        <f>INDEX('[9]Monthly_Consumption _Trend'!CH:CH,MATCH($D50,'[9]Monthly_Consumption _Trend'!$C:$C,0))</f>
        <v>73.700000000000045</v>
      </c>
      <c r="BB50" s="193">
        <f>INDEX('[9]Monthly_Consumption _Trend'!CI:CI,MATCH($D50,'[9]Monthly_Consumption _Trend'!$C:$C,0))</f>
        <v>274.69999999999982</v>
      </c>
      <c r="BC50" s="193">
        <f>INDEX('[9]Monthly_Consumption _Trend'!CJ:CJ,MATCH($D50,'[9]Monthly_Consumption _Trend'!$C:$C,0))</f>
        <v>0</v>
      </c>
      <c r="BD50" s="193">
        <f>INDEX('[9]Monthly_Consumption _Trend'!CK:CK,MATCH($D50,'[9]Monthly_Consumption _Trend'!$C:$C,0))</f>
        <v>0</v>
      </c>
      <c r="BE50" s="193">
        <f>INDEX('[9]Monthly_Consumption _Trend'!CL:CL,MATCH($D50,'[9]Monthly_Consumption _Trend'!$C:$C,0))</f>
        <v>74.5</v>
      </c>
      <c r="BF50" s="193">
        <f>INDEX('[9]Monthly_Consumption _Trend'!CM:CM,MATCH($D50,'[9]Monthly_Consumption _Trend'!$C:$C,0))</f>
        <v>341.70000000000027</v>
      </c>
      <c r="BG50" s="193">
        <f>INDEX('[9]Monthly_Consumption _Trend'!CN:CN,MATCH($D50,'[9]Monthly_Consumption _Trend'!$C:$C,0))</f>
        <v>0</v>
      </c>
      <c r="BH50" s="193">
        <f>INDEX('[9]Monthly_Consumption _Trend'!CO:CO,MATCH($D50,'[9]Monthly_Consumption _Trend'!$C:$C,0))</f>
        <v>0</v>
      </c>
      <c r="BI50" s="193">
        <f>INDEX('[9]Monthly_Consumption _Trend'!CP:CP,MATCH($D50,'[9]Monthly_Consumption _Trend'!$C:$C,0))</f>
        <v>51.599999999999909</v>
      </c>
    </row>
    <row r="51" spans="1:61" s="223" customFormat="1" x14ac:dyDescent="0.25">
      <c r="A51" s="247" t="str">
        <f>'IMO _2020_Dont Edit'!A55</f>
        <v>SSH1</v>
      </c>
      <c r="B51" s="247" t="str">
        <f>'IMO _2020_Dont Edit'!B55</f>
        <v>Handy</v>
      </c>
      <c r="C51" s="98" t="str">
        <f>'IMO _2020_Dont Edit'!C55</f>
        <v>CST</v>
      </c>
      <c r="D51" s="98">
        <f>'IMO _2020_Dont Edit'!D55</f>
        <v>9247508</v>
      </c>
      <c r="E51" s="139" t="str">
        <f>'IMO _2020_Dont Edit'!E55</f>
        <v>Hans Scholl</v>
      </c>
      <c r="F51" s="193">
        <f t="shared" si="0"/>
        <v>578.5</v>
      </c>
      <c r="G51" s="193">
        <f t="shared" si="1"/>
        <v>168.39999999999998</v>
      </c>
      <c r="H51" s="193">
        <f t="shared" si="2"/>
        <v>351.00000000000011</v>
      </c>
      <c r="I51" s="193">
        <f t="shared" si="3"/>
        <v>331.59999999999991</v>
      </c>
      <c r="J51" s="193">
        <f t="shared" si="4"/>
        <v>622.40000000000009</v>
      </c>
      <c r="K51" s="193">
        <f t="shared" si="5"/>
        <v>300.40000000000009</v>
      </c>
      <c r="L51" s="193">
        <f t="shared" si="6"/>
        <v>0</v>
      </c>
      <c r="M51" s="193">
        <f t="shared" si="7"/>
        <v>38.599999999999909</v>
      </c>
      <c r="N51" s="193">
        <f t="shared" si="8"/>
        <v>300.86999999999989</v>
      </c>
      <c r="O51" s="193">
        <f t="shared" si="9"/>
        <v>357.34999999999991</v>
      </c>
      <c r="P51" s="193"/>
      <c r="Q51" s="193"/>
      <c r="R51" s="277">
        <f t="shared" si="10"/>
        <v>338.79111111111109</v>
      </c>
      <c r="S51" s="277">
        <f>IFERROR(INDEX('IMO _2020_Dont Edit'!AB:AB,MATCH('Monthly_Consumption _Trend'!D51,'IMO _2020_Dont Edit'!D:D,0))*30*INDEX('IMO _2020_Dont Edit'!AF:AF,MATCH('Monthly_Consumption _Trend'!D51,'IMO _2020_Dont Edit'!D:D,0)),"")</f>
        <v>490.58413815918988</v>
      </c>
      <c r="T51" s="277">
        <f t="shared" si="11"/>
        <v>225.86074074074074</v>
      </c>
      <c r="U51" s="193"/>
      <c r="V51" s="193">
        <f>INDEX('[9]Monthly_Consumption _Trend'!BC:BC,MATCH($D51,'[9]Monthly_Consumption _Trend'!$C:$C,0))</f>
        <v>578.5</v>
      </c>
      <c r="W51" s="193">
        <f>INDEX('[9]Monthly_Consumption _Trend'!BD:BD,MATCH($D51,'[9]Monthly_Consumption _Trend'!$C:$C,0))</f>
        <v>0</v>
      </c>
      <c r="X51" s="193">
        <f>INDEX('[9]Monthly_Consumption _Trend'!BE:BE,MATCH($D51,'[9]Monthly_Consumption _Trend'!$C:$C,0))</f>
        <v>0</v>
      </c>
      <c r="Y51" s="193">
        <f>INDEX('[9]Monthly_Consumption _Trend'!BF:BF,MATCH($D51,'[9]Monthly_Consumption _Trend'!$C:$C,0))</f>
        <v>9</v>
      </c>
      <c r="Z51" s="193">
        <f>INDEX('[9]Monthly_Consumption _Trend'!BG:BG,MATCH($D51,'[9]Monthly_Consumption _Trend'!$C:$C,0))</f>
        <v>168.39999999999998</v>
      </c>
      <c r="AA51" s="193">
        <f>INDEX('[9]Monthly_Consumption _Trend'!BH:BH,MATCH($D51,'[9]Monthly_Consumption _Trend'!$C:$C,0))</f>
        <v>0</v>
      </c>
      <c r="AB51" s="193">
        <f>INDEX('[9]Monthly_Consumption _Trend'!BI:BI,MATCH($D51,'[9]Monthly_Consumption _Trend'!$C:$C,0))</f>
        <v>0</v>
      </c>
      <c r="AC51" s="193">
        <f>INDEX('[9]Monthly_Consumption _Trend'!BJ:BJ,MATCH($D51,'[9]Monthly_Consumption _Trend'!$C:$C,0))</f>
        <v>76.099999999999994</v>
      </c>
      <c r="AD51" s="193">
        <f>INDEX('[9]Monthly_Consumption _Trend'!BK:BK,MATCH($D51,'[9]Monthly_Consumption _Trend'!$C:$C,0))</f>
        <v>351.00000000000011</v>
      </c>
      <c r="AE51" s="193">
        <f>INDEX('[9]Monthly_Consumption _Trend'!BL:BL,MATCH($D51,'[9]Monthly_Consumption _Trend'!$C:$C,0))</f>
        <v>0</v>
      </c>
      <c r="AF51" s="193">
        <f>INDEX('[9]Monthly_Consumption _Trend'!BM:BM,MATCH($D51,'[9]Monthly_Consumption _Trend'!$C:$C,0))</f>
        <v>0</v>
      </c>
      <c r="AG51" s="193">
        <f>INDEX('[9]Monthly_Consumption _Trend'!BN:BN,MATCH($D51,'[9]Monthly_Consumption _Trend'!$C:$C,0))</f>
        <v>133.70000000000002</v>
      </c>
      <c r="AH51" s="193">
        <f>INDEX('[9]Monthly_Consumption _Trend'!BO:BO,MATCH($D51,'[9]Monthly_Consumption _Trend'!$C:$C,0))</f>
        <v>331.59999999999991</v>
      </c>
      <c r="AI51" s="193">
        <f>INDEX('[9]Monthly_Consumption _Trend'!BP:BP,MATCH($D51,'[9]Monthly_Consumption _Trend'!$C:$C,0))</f>
        <v>0</v>
      </c>
      <c r="AJ51" s="193">
        <f>INDEX('[9]Monthly_Consumption _Trend'!BQ:BQ,MATCH($D51,'[9]Monthly_Consumption _Trend'!$C:$C,0))</f>
        <v>0</v>
      </c>
      <c r="AK51" s="193">
        <f>INDEX('[9]Monthly_Consumption _Trend'!BR:BR,MATCH($D51,'[9]Monthly_Consumption _Trend'!$C:$C,0))</f>
        <v>25.199999999999989</v>
      </c>
      <c r="AL51" s="193">
        <f>INDEX('[9]Monthly_Consumption _Trend'!BS:BS,MATCH($D51,'[9]Monthly_Consumption _Trend'!$C:$C,0))</f>
        <v>622.40000000000009</v>
      </c>
      <c r="AM51" s="193">
        <f>INDEX('[9]Monthly_Consumption _Trend'!BT:BT,MATCH($D51,'[9]Monthly_Consumption _Trend'!$C:$C,0))</f>
        <v>0</v>
      </c>
      <c r="AN51" s="193">
        <f>INDEX('[9]Monthly_Consumption _Trend'!BU:BU,MATCH($D51,'[9]Monthly_Consumption _Trend'!$C:$C,0))</f>
        <v>0</v>
      </c>
      <c r="AO51" s="193">
        <f>INDEX('[9]Monthly_Consumption _Trend'!BV:BV,MATCH($D51,'[9]Monthly_Consumption _Trend'!$C:$C,0))</f>
        <v>67.199999999999989</v>
      </c>
      <c r="AP51" s="193">
        <f>INDEX('[9]Monthly_Consumption _Trend'!BW:BW,MATCH($D51,'[9]Monthly_Consumption _Trend'!$C:$C,0))</f>
        <v>300.40000000000009</v>
      </c>
      <c r="AQ51" s="193">
        <f>INDEX('[9]Monthly_Consumption _Trend'!BX:BX,MATCH($D51,'[9]Monthly_Consumption _Trend'!$C:$C,0))</f>
        <v>0</v>
      </c>
      <c r="AR51" s="193">
        <f>INDEX('[9]Monthly_Consumption _Trend'!BY:BY,MATCH($D51,'[9]Monthly_Consumption _Trend'!$C:$C,0))</f>
        <v>0</v>
      </c>
      <c r="AS51" s="193">
        <f>INDEX('[9]Monthly_Consumption _Trend'!BZ:BZ,MATCH($D51,'[9]Monthly_Consumption _Trend'!$C:$C,0))</f>
        <v>21.600000000000023</v>
      </c>
      <c r="AT51" s="193">
        <f>INDEX('[9]Monthly_Consumption _Trend'!CA:CA,MATCH($D51,'[9]Monthly_Consumption _Trend'!$C:$C,0))</f>
        <v>0</v>
      </c>
      <c r="AU51" s="193">
        <f>INDEX('[9]Monthly_Consumption _Trend'!CB:CB,MATCH($D51,'[9]Monthly_Consumption _Trend'!$C:$C,0))</f>
        <v>0</v>
      </c>
      <c r="AV51" s="193">
        <f>INDEX('[9]Monthly_Consumption _Trend'!CC:CC,MATCH($D51,'[9]Monthly_Consumption _Trend'!$C:$C,0))</f>
        <v>0</v>
      </c>
      <c r="AW51" s="193">
        <f>INDEX('[9]Monthly_Consumption _Trend'!CD:CD,MATCH($D51,'[9]Monthly_Consumption _Trend'!$C:$C,0))</f>
        <v>0</v>
      </c>
      <c r="AX51" s="193">
        <f>INDEX('[9]Monthly_Consumption _Trend'!CE:CE,MATCH($D51,'[9]Monthly_Consumption _Trend'!$C:$C,0))</f>
        <v>38.599999999999909</v>
      </c>
      <c r="AY51" s="193">
        <f>INDEX('[9]Monthly_Consumption _Trend'!CF:CF,MATCH($D51,'[9]Monthly_Consumption _Trend'!$C:$C,0))</f>
        <v>0</v>
      </c>
      <c r="AZ51" s="193">
        <f>INDEX('[9]Monthly_Consumption _Trend'!CG:CG,MATCH($D51,'[9]Monthly_Consumption _Trend'!$C:$C,0))</f>
        <v>0</v>
      </c>
      <c r="BA51" s="193">
        <f>INDEX('[9]Monthly_Consumption _Trend'!CH:CH,MATCH($D51,'[9]Monthly_Consumption _Trend'!$C:$C,0))</f>
        <v>11.800000000000011</v>
      </c>
      <c r="BB51" s="193">
        <f>INDEX('[9]Monthly_Consumption _Trend'!CI:CI,MATCH($D51,'[9]Monthly_Consumption _Trend'!$C:$C,0))</f>
        <v>300.86999999999989</v>
      </c>
      <c r="BC51" s="193">
        <f>INDEX('[9]Monthly_Consumption _Trend'!CJ:CJ,MATCH($D51,'[9]Monthly_Consumption _Trend'!$C:$C,0))</f>
        <v>0</v>
      </c>
      <c r="BD51" s="193">
        <f>INDEX('[9]Monthly_Consumption _Trend'!CK:CK,MATCH($D51,'[9]Monthly_Consumption _Trend'!$C:$C,0))</f>
        <v>0</v>
      </c>
      <c r="BE51" s="193">
        <f>INDEX('[9]Monthly_Consumption _Trend'!CL:CL,MATCH($D51,'[9]Monthly_Consumption _Trend'!$C:$C,0))</f>
        <v>17.399999999999977</v>
      </c>
      <c r="BF51" s="193">
        <f>INDEX('[9]Monthly_Consumption _Trend'!CM:CM,MATCH($D51,'[9]Monthly_Consumption _Trend'!$C:$C,0))</f>
        <v>357.34999999999991</v>
      </c>
      <c r="BG51" s="193">
        <f>INDEX('[9]Monthly_Consumption _Trend'!CN:CN,MATCH($D51,'[9]Monthly_Consumption _Trend'!$C:$C,0))</f>
        <v>0</v>
      </c>
      <c r="BH51" s="193">
        <f>INDEX('[9]Monthly_Consumption _Trend'!CO:CO,MATCH($D51,'[9]Monthly_Consumption _Trend'!$C:$C,0))</f>
        <v>0</v>
      </c>
      <c r="BI51" s="193">
        <f>INDEX('[9]Monthly_Consumption _Trend'!CP:CP,MATCH($D51,'[9]Monthly_Consumption _Trend'!$C:$C,0))</f>
        <v>61.699999999999989</v>
      </c>
    </row>
    <row r="52" spans="1:61" s="223" customFormat="1" x14ac:dyDescent="0.25">
      <c r="A52" s="247" t="str">
        <f>'IMO _2020_Dont Edit'!A56</f>
        <v>AKO</v>
      </c>
      <c r="B52" s="247" t="str">
        <f>'IMO _2020_Dont Edit'!B56</f>
        <v>Handy</v>
      </c>
      <c r="C52" s="98" t="str">
        <f>'IMO _2020_Dont Edit'!C56</f>
        <v>GRI</v>
      </c>
      <c r="D52" s="98">
        <f>'IMO _2020_Dont Edit'!D56</f>
        <v>9381500</v>
      </c>
      <c r="E52" s="139" t="str">
        <f>'IMO _2020_Dont Edit'!E56</f>
        <v>Inyala</v>
      </c>
      <c r="F52" s="193">
        <f t="shared" si="0"/>
        <v>233.65</v>
      </c>
      <c r="G52" s="193">
        <f t="shared" si="1"/>
        <v>374.85</v>
      </c>
      <c r="H52" s="193">
        <f t="shared" si="2"/>
        <v>314.91999999999996</v>
      </c>
      <c r="I52" s="193">
        <f t="shared" si="3"/>
        <v>344.93999999999994</v>
      </c>
      <c r="J52" s="193">
        <f t="shared" si="4"/>
        <v>276.81000000000017</v>
      </c>
      <c r="K52" s="193">
        <f t="shared" si="5"/>
        <v>303.6099999999999</v>
      </c>
      <c r="L52" s="193">
        <f t="shared" si="6"/>
        <v>40.100000000000136</v>
      </c>
      <c r="M52" s="193">
        <f t="shared" si="7"/>
        <v>214.17000000000007</v>
      </c>
      <c r="N52" s="193">
        <f t="shared" si="8"/>
        <v>176.46000000000004</v>
      </c>
      <c r="O52" s="193">
        <f t="shared" si="9"/>
        <v>310.65999999999985</v>
      </c>
      <c r="P52" s="193"/>
      <c r="Q52" s="193"/>
      <c r="R52" s="277">
        <f t="shared" si="10"/>
        <v>259.017</v>
      </c>
      <c r="S52" s="277">
        <f>IFERROR(INDEX('IMO _2020_Dont Edit'!AB:AB,MATCH('Monthly_Consumption _Trend'!D52,'IMO _2020_Dont Edit'!D:D,0))*30*INDEX('IMO _2020_Dont Edit'!AF:AF,MATCH('Monthly_Consumption _Trend'!D52,'IMO _2020_Dont Edit'!D:D,0)),"")</f>
        <v>306.2020333846441</v>
      </c>
      <c r="T52" s="277">
        <f t="shared" si="11"/>
        <v>172.678</v>
      </c>
      <c r="U52" s="193"/>
      <c r="V52" s="193">
        <f>INDEX('[9]Monthly_Consumption _Trend'!BC:BC,MATCH($D52,'[9]Monthly_Consumption _Trend'!$C:$C,0))</f>
        <v>233.65</v>
      </c>
      <c r="W52" s="193">
        <f>INDEX('[9]Monthly_Consumption _Trend'!BD:BD,MATCH($D52,'[9]Monthly_Consumption _Trend'!$C:$C,0))</f>
        <v>0</v>
      </c>
      <c r="X52" s="193">
        <f>INDEX('[9]Monthly_Consumption _Trend'!BE:BE,MATCH($D52,'[9]Monthly_Consumption _Trend'!$C:$C,0))</f>
        <v>0</v>
      </c>
      <c r="Y52" s="193">
        <f>INDEX('[9]Monthly_Consumption _Trend'!BF:BF,MATCH($D52,'[9]Monthly_Consumption _Trend'!$C:$C,0))</f>
        <v>54.06</v>
      </c>
      <c r="Z52" s="193">
        <f>INDEX('[9]Monthly_Consumption _Trend'!BG:BG,MATCH($D52,'[9]Monthly_Consumption _Trend'!$C:$C,0))</f>
        <v>374.85</v>
      </c>
      <c r="AA52" s="193">
        <f>INDEX('[9]Monthly_Consumption _Trend'!BH:BH,MATCH($D52,'[9]Monthly_Consumption _Trend'!$C:$C,0))</f>
        <v>0</v>
      </c>
      <c r="AB52" s="193">
        <f>INDEX('[9]Monthly_Consumption _Trend'!BI:BI,MATCH($D52,'[9]Monthly_Consumption _Trend'!$C:$C,0))</f>
        <v>0</v>
      </c>
      <c r="AC52" s="193">
        <f>INDEX('[9]Monthly_Consumption _Trend'!BJ:BJ,MATCH($D52,'[9]Monthly_Consumption _Trend'!$C:$C,0))</f>
        <v>33.789999999999992</v>
      </c>
      <c r="AD52" s="193">
        <f>INDEX('[9]Monthly_Consumption _Trend'!BK:BK,MATCH($D52,'[9]Monthly_Consumption _Trend'!$C:$C,0))</f>
        <v>314.91999999999996</v>
      </c>
      <c r="AE52" s="193">
        <f>INDEX('[9]Monthly_Consumption _Trend'!BL:BL,MATCH($D52,'[9]Monthly_Consumption _Trend'!$C:$C,0))</f>
        <v>0</v>
      </c>
      <c r="AF52" s="193">
        <f>INDEX('[9]Monthly_Consumption _Trend'!BM:BM,MATCH($D52,'[9]Monthly_Consumption _Trend'!$C:$C,0))</f>
        <v>0</v>
      </c>
      <c r="AG52" s="193">
        <f>INDEX('[9]Monthly_Consumption _Trend'!BN:BN,MATCH($D52,'[9]Monthly_Consumption _Trend'!$C:$C,0))</f>
        <v>28.330000000000013</v>
      </c>
      <c r="AH52" s="193">
        <f>INDEX('[9]Monthly_Consumption _Trend'!BO:BO,MATCH($D52,'[9]Monthly_Consumption _Trend'!$C:$C,0))</f>
        <v>344.93999999999994</v>
      </c>
      <c r="AI52" s="193">
        <f>INDEX('[9]Monthly_Consumption _Trend'!BP:BP,MATCH($D52,'[9]Monthly_Consumption _Trend'!$C:$C,0))</f>
        <v>0</v>
      </c>
      <c r="AJ52" s="193">
        <f>INDEX('[9]Monthly_Consumption _Trend'!BQ:BQ,MATCH($D52,'[9]Monthly_Consumption _Trend'!$C:$C,0))</f>
        <v>0</v>
      </c>
      <c r="AK52" s="193">
        <f>INDEX('[9]Monthly_Consumption _Trend'!BR:BR,MATCH($D52,'[9]Monthly_Consumption _Trend'!$C:$C,0))</f>
        <v>105.78</v>
      </c>
      <c r="AL52" s="193">
        <f>INDEX('[9]Monthly_Consumption _Trend'!BS:BS,MATCH($D52,'[9]Monthly_Consumption _Trend'!$C:$C,0))</f>
        <v>276.81000000000017</v>
      </c>
      <c r="AM52" s="193">
        <f>INDEX('[9]Monthly_Consumption _Trend'!BT:BT,MATCH($D52,'[9]Monthly_Consumption _Trend'!$C:$C,0))</f>
        <v>0</v>
      </c>
      <c r="AN52" s="193">
        <f>INDEX('[9]Monthly_Consumption _Trend'!BU:BU,MATCH($D52,'[9]Monthly_Consumption _Trend'!$C:$C,0))</f>
        <v>0</v>
      </c>
      <c r="AO52" s="193">
        <f>INDEX('[9]Monthly_Consumption _Trend'!BV:BV,MATCH($D52,'[9]Monthly_Consumption _Trend'!$C:$C,0))</f>
        <v>87.249999999999972</v>
      </c>
      <c r="AP52" s="193">
        <f>INDEX('[9]Monthly_Consumption _Trend'!BW:BW,MATCH($D52,'[9]Monthly_Consumption _Trend'!$C:$C,0))</f>
        <v>303.6099999999999</v>
      </c>
      <c r="AQ52" s="193">
        <f>INDEX('[9]Monthly_Consumption _Trend'!BX:BX,MATCH($D52,'[9]Monthly_Consumption _Trend'!$C:$C,0))</f>
        <v>0</v>
      </c>
      <c r="AR52" s="193">
        <f>INDEX('[9]Monthly_Consumption _Trend'!BY:BY,MATCH($D52,'[9]Monthly_Consumption _Trend'!$C:$C,0))</f>
        <v>0</v>
      </c>
      <c r="AS52" s="193">
        <f>INDEX('[9]Monthly_Consumption _Trend'!BZ:BZ,MATCH($D52,'[9]Monthly_Consumption _Trend'!$C:$C,0))</f>
        <v>92.150000000000034</v>
      </c>
      <c r="AT52" s="193">
        <f>INDEX('[9]Monthly_Consumption _Trend'!CA:CA,MATCH($D52,'[9]Monthly_Consumption _Trend'!$C:$C,0))</f>
        <v>40.100000000000136</v>
      </c>
      <c r="AU52" s="193">
        <f>INDEX('[9]Monthly_Consumption _Trend'!CB:CB,MATCH($D52,'[9]Monthly_Consumption _Trend'!$C:$C,0))</f>
        <v>0</v>
      </c>
      <c r="AV52" s="193">
        <f>INDEX('[9]Monthly_Consumption _Trend'!CC:CC,MATCH($D52,'[9]Monthly_Consumption _Trend'!$C:$C,0))</f>
        <v>0</v>
      </c>
      <c r="AW52" s="193">
        <f>INDEX('[9]Monthly_Consumption _Trend'!CD:CD,MATCH($D52,'[9]Monthly_Consumption _Trend'!$C:$C,0))</f>
        <v>198.97000000000003</v>
      </c>
      <c r="AX52" s="193">
        <f>INDEX('[9]Monthly_Consumption _Trend'!CE:CE,MATCH($D52,'[9]Monthly_Consumption _Trend'!$C:$C,0))</f>
        <v>214.17000000000007</v>
      </c>
      <c r="AY52" s="193">
        <f>INDEX('[9]Monthly_Consumption _Trend'!CF:CF,MATCH($D52,'[9]Monthly_Consumption _Trend'!$C:$C,0))</f>
        <v>0</v>
      </c>
      <c r="AZ52" s="193">
        <f>INDEX('[9]Monthly_Consumption _Trend'!CG:CG,MATCH($D52,'[9]Monthly_Consumption _Trend'!$C:$C,0))</f>
        <v>0</v>
      </c>
      <c r="BA52" s="193">
        <f>INDEX('[9]Monthly_Consumption _Trend'!CH:CH,MATCH($D52,'[9]Monthly_Consumption _Trend'!$C:$C,0))</f>
        <v>177.66099999999994</v>
      </c>
      <c r="BB52" s="193">
        <f>INDEX('[9]Monthly_Consumption _Trend'!CI:CI,MATCH($D52,'[9]Monthly_Consumption _Trend'!$C:$C,0))</f>
        <v>176.46000000000004</v>
      </c>
      <c r="BC52" s="193">
        <f>INDEX('[9]Monthly_Consumption _Trend'!CJ:CJ,MATCH($D52,'[9]Monthly_Consumption _Trend'!$C:$C,0))</f>
        <v>0</v>
      </c>
      <c r="BD52" s="193">
        <f>INDEX('[9]Monthly_Consumption _Trend'!CK:CK,MATCH($D52,'[9]Monthly_Consumption _Trend'!$C:$C,0))</f>
        <v>0</v>
      </c>
      <c r="BE52" s="193">
        <f>INDEX('[9]Monthly_Consumption _Trend'!CL:CL,MATCH($D52,'[9]Monthly_Consumption _Trend'!$C:$C,0))</f>
        <v>45.990000000000009</v>
      </c>
      <c r="BF52" s="193">
        <f>INDEX('[9]Monthly_Consumption _Trend'!CM:CM,MATCH($D52,'[9]Monthly_Consumption _Trend'!$C:$C,0))</f>
        <v>310.65999999999985</v>
      </c>
      <c r="BG52" s="193">
        <f>INDEX('[9]Monthly_Consumption _Trend'!CN:CN,MATCH($D52,'[9]Monthly_Consumption _Trend'!$C:$C,0))</f>
        <v>0</v>
      </c>
      <c r="BH52" s="193">
        <f>INDEX('[9]Monthly_Consumption _Trend'!CO:CO,MATCH($D52,'[9]Monthly_Consumption _Trend'!$C:$C,0))</f>
        <v>0</v>
      </c>
      <c r="BI52" s="193">
        <f>INDEX('[9]Monthly_Consumption _Trend'!CP:CP,MATCH($D52,'[9]Monthly_Consumption _Trend'!$C:$C,0))</f>
        <v>31.060000000000059</v>
      </c>
    </row>
    <row r="53" spans="1:61" s="223" customFormat="1" x14ac:dyDescent="0.25">
      <c r="A53" s="247" t="str">
        <f>'IMO _2020_Dont Edit'!A57</f>
        <v>ASU</v>
      </c>
      <c r="B53" s="247" t="str">
        <f>'IMO _2020_Dont Edit'!B57</f>
        <v>Handy</v>
      </c>
      <c r="C53" s="98" t="str">
        <f>'IMO _2020_Dont Edit'!C57</f>
        <v>MPT</v>
      </c>
      <c r="D53" s="98">
        <f>'IMO _2020_Dont Edit'!D57</f>
        <v>9423712</v>
      </c>
      <c r="E53" s="139" t="str">
        <f>'IMO _2020_Dont Edit'!E57</f>
        <v>Karen Maersk</v>
      </c>
      <c r="F53" s="193">
        <f t="shared" si="0"/>
        <v>87.6</v>
      </c>
      <c r="G53" s="193">
        <f t="shared" si="1"/>
        <v>101.44400000000002</v>
      </c>
      <c r="H53" s="193">
        <f t="shared" si="2"/>
        <v>547.91100000000006</v>
      </c>
      <c r="I53" s="193">
        <f t="shared" si="3"/>
        <v>420.53999999999985</v>
      </c>
      <c r="J53" s="193">
        <f t="shared" si="4"/>
        <v>394.46000000000004</v>
      </c>
      <c r="K53" s="193">
        <f t="shared" si="5"/>
        <v>241.49</v>
      </c>
      <c r="L53" s="193">
        <f t="shared" si="6"/>
        <v>415.76</v>
      </c>
      <c r="M53" s="193">
        <f t="shared" si="7"/>
        <v>401.88000000000011</v>
      </c>
      <c r="N53" s="193">
        <f t="shared" si="8"/>
        <v>410.61999999999989</v>
      </c>
      <c r="O53" s="193">
        <f t="shared" si="9"/>
        <v>604.75700000000006</v>
      </c>
      <c r="P53" s="193"/>
      <c r="Q53" s="193"/>
      <c r="R53" s="277">
        <f t="shared" si="10"/>
        <v>362.64620000000002</v>
      </c>
      <c r="S53" s="277">
        <f>IFERROR(INDEX('IMO _2020_Dont Edit'!AB:AB,MATCH('Monthly_Consumption _Trend'!D53,'IMO _2020_Dont Edit'!D:D,0))*30*INDEX('IMO _2020_Dont Edit'!AF:AF,MATCH('Monthly_Consumption _Trend'!D53,'IMO _2020_Dont Edit'!D:D,0)),"")</f>
        <v>444.51366877013442</v>
      </c>
      <c r="T53" s="277">
        <f t="shared" si="11"/>
        <v>241.76413333333335</v>
      </c>
      <c r="U53" s="193"/>
      <c r="V53" s="193">
        <f>INDEX('[9]Monthly_Consumption _Trend'!BC:BC,MATCH($D53,'[9]Monthly_Consumption _Trend'!$C:$C,0))</f>
        <v>87.6</v>
      </c>
      <c r="W53" s="193">
        <f>INDEX('[9]Monthly_Consumption _Trend'!BD:BD,MATCH($D53,'[9]Monthly_Consumption _Trend'!$C:$C,0))</f>
        <v>0</v>
      </c>
      <c r="X53" s="193">
        <f>INDEX('[9]Monthly_Consumption _Trend'!BE:BE,MATCH($D53,'[9]Monthly_Consumption _Trend'!$C:$C,0))</f>
        <v>0</v>
      </c>
      <c r="Y53" s="193">
        <f>INDEX('[9]Monthly_Consumption _Trend'!BF:BF,MATCH($D53,'[9]Monthly_Consumption _Trend'!$C:$C,0))</f>
        <v>1.62</v>
      </c>
      <c r="Z53" s="193">
        <f>INDEX('[9]Monthly_Consumption _Trend'!BG:BG,MATCH($D53,'[9]Monthly_Consumption _Trend'!$C:$C,0))</f>
        <v>101.44400000000002</v>
      </c>
      <c r="AA53" s="193">
        <f>INDEX('[9]Monthly_Consumption _Trend'!BH:BH,MATCH($D53,'[9]Monthly_Consumption _Trend'!$C:$C,0))</f>
        <v>0</v>
      </c>
      <c r="AB53" s="193">
        <f>INDEX('[9]Monthly_Consumption _Trend'!BI:BI,MATCH($D53,'[9]Monthly_Consumption _Trend'!$C:$C,0))</f>
        <v>0</v>
      </c>
      <c r="AC53" s="193">
        <f>INDEX('[9]Monthly_Consumption _Trend'!BJ:BJ,MATCH($D53,'[9]Monthly_Consumption _Trend'!$C:$C,0))</f>
        <v>3.7</v>
      </c>
      <c r="AD53" s="193">
        <f>INDEX('[9]Monthly_Consumption _Trend'!BK:BK,MATCH($D53,'[9]Monthly_Consumption _Trend'!$C:$C,0))</f>
        <v>547.91100000000006</v>
      </c>
      <c r="AE53" s="193">
        <f>INDEX('[9]Monthly_Consumption _Trend'!BL:BL,MATCH($D53,'[9]Monthly_Consumption _Trend'!$C:$C,0))</f>
        <v>0</v>
      </c>
      <c r="AF53" s="193">
        <f>INDEX('[9]Monthly_Consumption _Trend'!BM:BM,MATCH($D53,'[9]Monthly_Consumption _Trend'!$C:$C,0))</f>
        <v>0</v>
      </c>
      <c r="AG53" s="193">
        <f>INDEX('[9]Monthly_Consumption _Trend'!BN:BN,MATCH($D53,'[9]Monthly_Consumption _Trend'!$C:$C,0))</f>
        <v>8.9499999999999993</v>
      </c>
      <c r="AH53" s="193">
        <f>INDEX('[9]Monthly_Consumption _Trend'!BO:BO,MATCH($D53,'[9]Monthly_Consumption _Trend'!$C:$C,0))</f>
        <v>420.53999999999985</v>
      </c>
      <c r="AI53" s="193">
        <f>INDEX('[9]Monthly_Consumption _Trend'!BP:BP,MATCH($D53,'[9]Monthly_Consumption _Trend'!$C:$C,0))</f>
        <v>0</v>
      </c>
      <c r="AJ53" s="193">
        <f>INDEX('[9]Monthly_Consumption _Trend'!BQ:BQ,MATCH($D53,'[9]Monthly_Consumption _Trend'!$C:$C,0))</f>
        <v>0</v>
      </c>
      <c r="AK53" s="193">
        <f>INDEX('[9]Monthly_Consumption _Trend'!BR:BR,MATCH($D53,'[9]Monthly_Consumption _Trend'!$C:$C,0))</f>
        <v>10.77</v>
      </c>
      <c r="AL53" s="193">
        <f>INDEX('[9]Monthly_Consumption _Trend'!BS:BS,MATCH($D53,'[9]Monthly_Consumption _Trend'!$C:$C,0))</f>
        <v>394.46000000000004</v>
      </c>
      <c r="AM53" s="193">
        <f>INDEX('[9]Monthly_Consumption _Trend'!BT:BT,MATCH($D53,'[9]Monthly_Consumption _Trend'!$C:$C,0))</f>
        <v>0</v>
      </c>
      <c r="AN53" s="193">
        <f>INDEX('[9]Monthly_Consumption _Trend'!BU:BU,MATCH($D53,'[9]Monthly_Consumption _Trend'!$C:$C,0))</f>
        <v>0</v>
      </c>
      <c r="AO53" s="193">
        <f>INDEX('[9]Monthly_Consumption _Trend'!BV:BV,MATCH($D53,'[9]Monthly_Consumption _Trend'!$C:$C,0))</f>
        <v>12.280000000000001</v>
      </c>
      <c r="AP53" s="193">
        <f>INDEX('[9]Monthly_Consumption _Trend'!BW:BW,MATCH($D53,'[9]Monthly_Consumption _Trend'!$C:$C,0))</f>
        <v>241.49</v>
      </c>
      <c r="AQ53" s="193">
        <f>INDEX('[9]Monthly_Consumption _Trend'!BX:BX,MATCH($D53,'[9]Monthly_Consumption _Trend'!$C:$C,0))</f>
        <v>0</v>
      </c>
      <c r="AR53" s="193">
        <f>INDEX('[9]Monthly_Consumption _Trend'!BY:BY,MATCH($D53,'[9]Monthly_Consumption _Trend'!$C:$C,0))</f>
        <v>0</v>
      </c>
      <c r="AS53" s="193">
        <f>INDEX('[9]Monthly_Consumption _Trend'!BZ:BZ,MATCH($D53,'[9]Monthly_Consumption _Trend'!$C:$C,0))</f>
        <v>1.1499999999999986</v>
      </c>
      <c r="AT53" s="193">
        <f>INDEX('[9]Monthly_Consumption _Trend'!CA:CA,MATCH($D53,'[9]Monthly_Consumption _Trend'!$C:$C,0))</f>
        <v>415.76</v>
      </c>
      <c r="AU53" s="193">
        <f>INDEX('[9]Monthly_Consumption _Trend'!CB:CB,MATCH($D53,'[9]Monthly_Consumption _Trend'!$C:$C,0))</f>
        <v>0</v>
      </c>
      <c r="AV53" s="193">
        <f>INDEX('[9]Monthly_Consumption _Trend'!CC:CC,MATCH($D53,'[9]Monthly_Consumption _Trend'!$C:$C,0))</f>
        <v>0</v>
      </c>
      <c r="AW53" s="193">
        <f>INDEX('[9]Monthly_Consumption _Trend'!CD:CD,MATCH($D53,'[9]Monthly_Consumption _Trend'!$C:$C,0))</f>
        <v>8.6899999999999977</v>
      </c>
      <c r="AX53" s="193">
        <f>INDEX('[9]Monthly_Consumption _Trend'!CE:CE,MATCH($D53,'[9]Monthly_Consumption _Trend'!$C:$C,0))</f>
        <v>401.88000000000011</v>
      </c>
      <c r="AY53" s="193">
        <f>INDEX('[9]Monthly_Consumption _Trend'!CF:CF,MATCH($D53,'[9]Monthly_Consumption _Trend'!$C:$C,0))</f>
        <v>0</v>
      </c>
      <c r="AZ53" s="193">
        <f>INDEX('[9]Monthly_Consumption _Trend'!CG:CG,MATCH($D53,'[9]Monthly_Consumption _Trend'!$C:$C,0))</f>
        <v>0</v>
      </c>
      <c r="BA53" s="193">
        <f>INDEX('[9]Monthly_Consumption _Trend'!CH:CH,MATCH($D53,'[9]Monthly_Consumption _Trend'!$C:$C,0))</f>
        <v>8.4100000000000037</v>
      </c>
      <c r="BB53" s="193">
        <f>INDEX('[9]Monthly_Consumption _Trend'!CI:CI,MATCH($D53,'[9]Monthly_Consumption _Trend'!$C:$C,0))</f>
        <v>410.61999999999989</v>
      </c>
      <c r="BC53" s="193">
        <f>INDEX('[9]Monthly_Consumption _Trend'!CJ:CJ,MATCH($D53,'[9]Monthly_Consumption _Trend'!$C:$C,0))</f>
        <v>0</v>
      </c>
      <c r="BD53" s="193">
        <f>INDEX('[9]Monthly_Consumption _Trend'!CK:CK,MATCH($D53,'[9]Monthly_Consumption _Trend'!$C:$C,0))</f>
        <v>0</v>
      </c>
      <c r="BE53" s="193">
        <f>INDEX('[9]Monthly_Consumption _Trend'!CL:CL,MATCH($D53,'[9]Monthly_Consumption _Trend'!$C:$C,0))</f>
        <v>6.1000000000000014</v>
      </c>
      <c r="BF53" s="193">
        <f>INDEX('[9]Monthly_Consumption _Trend'!CM:CM,MATCH($D53,'[9]Monthly_Consumption _Trend'!$C:$C,0))</f>
        <v>604.75700000000006</v>
      </c>
      <c r="BG53" s="193">
        <f>INDEX('[9]Monthly_Consumption _Trend'!CN:CN,MATCH($D53,'[9]Monthly_Consumption _Trend'!$C:$C,0))</f>
        <v>0</v>
      </c>
      <c r="BH53" s="193">
        <f>INDEX('[9]Monthly_Consumption _Trend'!CO:CO,MATCH($D53,'[9]Monthly_Consumption _Trend'!$C:$C,0))</f>
        <v>0</v>
      </c>
      <c r="BI53" s="193">
        <f>INDEX('[9]Monthly_Consumption _Trend'!CP:CP,MATCH($D53,'[9]Monthly_Consumption _Trend'!$C:$C,0))</f>
        <v>2</v>
      </c>
    </row>
    <row r="54" spans="1:61" s="223" customFormat="1" x14ac:dyDescent="0.25">
      <c r="A54" s="247" t="str">
        <f>'IMO _2020_Dont Edit'!A58</f>
        <v>HKU</v>
      </c>
      <c r="B54" s="247" t="str">
        <f>'IMO _2020_Dont Edit'!B58</f>
        <v>Handy</v>
      </c>
      <c r="C54" s="98" t="str">
        <f>'IMO _2020_Dont Edit'!C58</f>
        <v>MAR</v>
      </c>
      <c r="D54" s="98">
        <f>'IMO _2020_Dont Edit'!D58</f>
        <v>9295050</v>
      </c>
      <c r="E54" s="139" t="str">
        <f>'IMO _2020_Dont Edit'!E58</f>
        <v>Kingfisher</v>
      </c>
      <c r="F54" s="193">
        <f t="shared" si="0"/>
        <v>427.46</v>
      </c>
      <c r="G54" s="193">
        <f t="shared" si="1"/>
        <v>309.96999999999997</v>
      </c>
      <c r="H54" s="193">
        <f t="shared" si="2"/>
        <v>144.30000000000109</v>
      </c>
      <c r="I54" s="193">
        <f t="shared" si="3"/>
        <v>283.89999999999907</v>
      </c>
      <c r="J54" s="193">
        <f t="shared" si="4"/>
        <v>401.39999999999986</v>
      </c>
      <c r="K54" s="193">
        <f t="shared" si="5"/>
        <v>197.95000000000005</v>
      </c>
      <c r="L54" s="193">
        <f t="shared" si="6"/>
        <v>114.70000000000005</v>
      </c>
      <c r="M54" s="193">
        <f t="shared" si="7"/>
        <v>103.89999999999986</v>
      </c>
      <c r="N54" s="193">
        <f t="shared" si="8"/>
        <v>119.40000000000009</v>
      </c>
      <c r="O54" s="193">
        <f t="shared" si="9"/>
        <v>109.30000000000018</v>
      </c>
      <c r="P54" s="193"/>
      <c r="Q54" s="193"/>
      <c r="R54" s="277">
        <f t="shared" si="10"/>
        <v>221.22800000000001</v>
      </c>
      <c r="S54" s="277">
        <f>IFERROR(INDEX('IMO _2020_Dont Edit'!AB:AB,MATCH('Monthly_Consumption _Trend'!D54,'IMO _2020_Dont Edit'!D:D,0))*30*INDEX('IMO _2020_Dont Edit'!AF:AF,MATCH('Monthly_Consumption _Trend'!D54,'IMO _2020_Dont Edit'!D:D,0)),"")</f>
        <v>471.11700944412962</v>
      </c>
      <c r="T54" s="277">
        <f t="shared" si="11"/>
        <v>147.48533333333333</v>
      </c>
      <c r="U54" s="193"/>
      <c r="V54" s="193">
        <f>INDEX('[9]Monthly_Consumption _Trend'!BC:BC,MATCH($D54,'[9]Monthly_Consumption _Trend'!$C:$C,0))</f>
        <v>427.46</v>
      </c>
      <c r="W54" s="193">
        <f>INDEX('[9]Monthly_Consumption _Trend'!BD:BD,MATCH($D54,'[9]Monthly_Consumption _Trend'!$C:$C,0))</f>
        <v>0</v>
      </c>
      <c r="X54" s="193">
        <f>INDEX('[9]Monthly_Consumption _Trend'!BE:BE,MATCH($D54,'[9]Monthly_Consumption _Trend'!$C:$C,0))</f>
        <v>0</v>
      </c>
      <c r="Y54" s="193">
        <f>INDEX('[9]Monthly_Consumption _Trend'!BF:BF,MATCH($D54,'[9]Monthly_Consumption _Trend'!$C:$C,0))</f>
        <v>23.21</v>
      </c>
      <c r="Z54" s="193">
        <f>INDEX('[9]Monthly_Consumption _Trend'!BG:BG,MATCH($D54,'[9]Monthly_Consumption _Trend'!$C:$C,0))</f>
        <v>309.96999999999997</v>
      </c>
      <c r="AA54" s="193">
        <f>INDEX('[9]Monthly_Consumption _Trend'!BH:BH,MATCH($D54,'[9]Monthly_Consumption _Trend'!$C:$C,0))</f>
        <v>0</v>
      </c>
      <c r="AB54" s="193">
        <f>INDEX('[9]Monthly_Consumption _Trend'!BI:BI,MATCH($D54,'[9]Monthly_Consumption _Trend'!$C:$C,0))</f>
        <v>0</v>
      </c>
      <c r="AC54" s="193">
        <f>INDEX('[9]Monthly_Consumption _Trend'!BJ:BJ,MATCH($D54,'[9]Monthly_Consumption _Trend'!$C:$C,0))</f>
        <v>35.4</v>
      </c>
      <c r="AD54" s="193">
        <f>INDEX('[9]Monthly_Consumption _Trend'!BK:BK,MATCH($D54,'[9]Monthly_Consumption _Trend'!$C:$C,0))</f>
        <v>144.30000000000109</v>
      </c>
      <c r="AE54" s="193">
        <f>INDEX('[9]Monthly_Consumption _Trend'!BL:BL,MATCH($D54,'[9]Monthly_Consumption _Trend'!$C:$C,0))</f>
        <v>0</v>
      </c>
      <c r="AF54" s="193">
        <f>INDEX('[9]Monthly_Consumption _Trend'!BM:BM,MATCH($D54,'[9]Monthly_Consumption _Trend'!$C:$C,0))</f>
        <v>0</v>
      </c>
      <c r="AG54" s="193">
        <f>INDEX('[9]Monthly_Consumption _Trend'!BN:BN,MATCH($D54,'[9]Monthly_Consumption _Trend'!$C:$C,0))</f>
        <v>6.4000000000000057</v>
      </c>
      <c r="AH54" s="193">
        <f>INDEX('[9]Monthly_Consumption _Trend'!BO:BO,MATCH($D54,'[9]Monthly_Consumption _Trend'!$C:$C,0))</f>
        <v>283.89999999999907</v>
      </c>
      <c r="AI54" s="193">
        <f>INDEX('[9]Monthly_Consumption _Trend'!BP:BP,MATCH($D54,'[9]Monthly_Consumption _Trend'!$C:$C,0))</f>
        <v>0</v>
      </c>
      <c r="AJ54" s="193">
        <f>INDEX('[9]Monthly_Consumption _Trend'!BQ:BQ,MATCH($D54,'[9]Monthly_Consumption _Trend'!$C:$C,0))</f>
        <v>0</v>
      </c>
      <c r="AK54" s="193">
        <f>INDEX('[9]Monthly_Consumption _Trend'!BR:BR,MATCH($D54,'[9]Monthly_Consumption _Trend'!$C:$C,0))</f>
        <v>10</v>
      </c>
      <c r="AL54" s="193">
        <f>INDEX('[9]Monthly_Consumption _Trend'!BS:BS,MATCH($D54,'[9]Monthly_Consumption _Trend'!$C:$C,0))</f>
        <v>401.39999999999986</v>
      </c>
      <c r="AM54" s="193">
        <f>INDEX('[9]Monthly_Consumption _Trend'!BT:BT,MATCH($D54,'[9]Monthly_Consumption _Trend'!$C:$C,0))</f>
        <v>0</v>
      </c>
      <c r="AN54" s="193">
        <f>INDEX('[9]Monthly_Consumption _Trend'!BU:BU,MATCH($D54,'[9]Monthly_Consumption _Trend'!$C:$C,0))</f>
        <v>0</v>
      </c>
      <c r="AO54" s="193">
        <f>INDEX('[9]Monthly_Consumption _Trend'!BV:BV,MATCH($D54,'[9]Monthly_Consumption _Trend'!$C:$C,0))</f>
        <v>11.599999999999994</v>
      </c>
      <c r="AP54" s="193">
        <f>INDEX('[9]Monthly_Consumption _Trend'!BW:BW,MATCH($D54,'[9]Monthly_Consumption _Trend'!$C:$C,0))</f>
        <v>197.95000000000005</v>
      </c>
      <c r="AQ54" s="193">
        <f>INDEX('[9]Monthly_Consumption _Trend'!BX:BX,MATCH($D54,'[9]Monthly_Consumption _Trend'!$C:$C,0))</f>
        <v>0</v>
      </c>
      <c r="AR54" s="193">
        <f>INDEX('[9]Monthly_Consumption _Trend'!BY:BY,MATCH($D54,'[9]Monthly_Consumption _Trend'!$C:$C,0))</f>
        <v>0</v>
      </c>
      <c r="AS54" s="193">
        <f>INDEX('[9]Monthly_Consumption _Trend'!BZ:BZ,MATCH($D54,'[9]Monthly_Consumption _Trend'!$C:$C,0))</f>
        <v>5</v>
      </c>
      <c r="AT54" s="193">
        <f>INDEX('[9]Monthly_Consumption _Trend'!CA:CA,MATCH($D54,'[9]Monthly_Consumption _Trend'!$C:$C,0))</f>
        <v>114.70000000000005</v>
      </c>
      <c r="AU54" s="193">
        <f>INDEX('[9]Monthly_Consumption _Trend'!CB:CB,MATCH($D54,'[9]Monthly_Consumption _Trend'!$C:$C,0))</f>
        <v>0</v>
      </c>
      <c r="AV54" s="193">
        <f>INDEX('[9]Monthly_Consumption _Trend'!CC:CC,MATCH($D54,'[9]Monthly_Consumption _Trend'!$C:$C,0))</f>
        <v>0</v>
      </c>
      <c r="AW54" s="193">
        <f>INDEX('[9]Monthly_Consumption _Trend'!CD:CD,MATCH($D54,'[9]Monthly_Consumption _Trend'!$C:$C,0))</f>
        <v>0</v>
      </c>
      <c r="AX54" s="193">
        <f>INDEX('[9]Monthly_Consumption _Trend'!CE:CE,MATCH($D54,'[9]Monthly_Consumption _Trend'!$C:$C,0))</f>
        <v>103.89999999999986</v>
      </c>
      <c r="AY54" s="193">
        <f>INDEX('[9]Monthly_Consumption _Trend'!CF:CF,MATCH($D54,'[9]Monthly_Consumption _Trend'!$C:$C,0))</f>
        <v>0</v>
      </c>
      <c r="AZ54" s="193">
        <f>INDEX('[9]Monthly_Consumption _Trend'!CG:CG,MATCH($D54,'[9]Monthly_Consumption _Trend'!$C:$C,0))</f>
        <v>0</v>
      </c>
      <c r="BA54" s="193">
        <f>INDEX('[9]Monthly_Consumption _Trend'!CH:CH,MATCH($D54,'[9]Monthly_Consumption _Trend'!$C:$C,0))</f>
        <v>1.5</v>
      </c>
      <c r="BB54" s="193">
        <f>INDEX('[9]Monthly_Consumption _Trend'!CI:CI,MATCH($D54,'[9]Monthly_Consumption _Trend'!$C:$C,0))</f>
        <v>119.40000000000009</v>
      </c>
      <c r="BC54" s="193">
        <f>INDEX('[9]Monthly_Consumption _Trend'!CJ:CJ,MATCH($D54,'[9]Monthly_Consumption _Trend'!$C:$C,0))</f>
        <v>0</v>
      </c>
      <c r="BD54" s="193">
        <f>INDEX('[9]Monthly_Consumption _Trend'!CK:CK,MATCH($D54,'[9]Monthly_Consumption _Trend'!$C:$C,0))</f>
        <v>0</v>
      </c>
      <c r="BE54" s="193">
        <f>INDEX('[9]Monthly_Consumption _Trend'!CL:CL,MATCH($D54,'[9]Monthly_Consumption _Trend'!$C:$C,0))</f>
        <v>0</v>
      </c>
      <c r="BF54" s="193">
        <f>INDEX('[9]Monthly_Consumption _Trend'!CM:CM,MATCH($D54,'[9]Monthly_Consumption _Trend'!$C:$C,0))</f>
        <v>109.30000000000018</v>
      </c>
      <c r="BG54" s="193">
        <f>INDEX('[9]Monthly_Consumption _Trend'!CN:CN,MATCH($D54,'[9]Monthly_Consumption _Trend'!$C:$C,0))</f>
        <v>0</v>
      </c>
      <c r="BH54" s="193">
        <f>INDEX('[9]Monthly_Consumption _Trend'!CO:CO,MATCH($D54,'[9]Monthly_Consumption _Trend'!$C:$C,0))</f>
        <v>0</v>
      </c>
      <c r="BI54" s="193">
        <f>INDEX('[9]Monthly_Consumption _Trend'!CP:CP,MATCH($D54,'[9]Monthly_Consumption _Trend'!$C:$C,0))</f>
        <v>0</v>
      </c>
    </row>
    <row r="55" spans="1:61" s="223" customFormat="1" x14ac:dyDescent="0.25">
      <c r="A55" s="247" t="str">
        <f>'IMO _2020_Dont Edit'!A59</f>
        <v>ASU</v>
      </c>
      <c r="B55" s="247" t="str">
        <f>'IMO _2020_Dont Edit'!B59</f>
        <v>Handy</v>
      </c>
      <c r="C55" s="98" t="str">
        <f>'IMO _2020_Dont Edit'!C59</f>
        <v>MPT</v>
      </c>
      <c r="D55" s="98">
        <f>'IMO _2020_Dont Edit'!D59</f>
        <v>9431264</v>
      </c>
      <c r="E55" s="139" t="str">
        <f>'IMO _2020_Dont Edit'!E59</f>
        <v>Kirsten Maersk</v>
      </c>
      <c r="F55" s="193">
        <f t="shared" si="0"/>
        <v>318.7</v>
      </c>
      <c r="G55" s="193">
        <f t="shared" si="1"/>
        <v>539.3599999999999</v>
      </c>
      <c r="H55" s="193">
        <f t="shared" si="2"/>
        <v>297.1400000000001</v>
      </c>
      <c r="I55" s="193">
        <f t="shared" si="3"/>
        <v>468.21000000000004</v>
      </c>
      <c r="J55" s="193">
        <f t="shared" si="4"/>
        <v>423.40999999999985</v>
      </c>
      <c r="K55" s="193">
        <f t="shared" si="5"/>
        <v>410.54000000000019</v>
      </c>
      <c r="L55" s="193">
        <f t="shared" si="6"/>
        <v>497.77</v>
      </c>
      <c r="M55" s="193">
        <f t="shared" si="7"/>
        <v>396.96000000000004</v>
      </c>
      <c r="N55" s="193">
        <f t="shared" si="8"/>
        <v>390.31999999999971</v>
      </c>
      <c r="O55" s="193">
        <f t="shared" si="9"/>
        <v>617.89300000000003</v>
      </c>
      <c r="P55" s="193"/>
      <c r="Q55" s="193"/>
      <c r="R55" s="277">
        <f t="shared" si="10"/>
        <v>436.03030000000001</v>
      </c>
      <c r="S55" s="277">
        <f>IFERROR(INDEX('IMO _2020_Dont Edit'!AB:AB,MATCH('Monthly_Consumption _Trend'!D55,'IMO _2020_Dont Edit'!D:D,0))*30*INDEX('IMO _2020_Dont Edit'!AF:AF,MATCH('Monthly_Consumption _Trend'!D55,'IMO _2020_Dont Edit'!D:D,0)),"")</f>
        <v>417.3555279183463</v>
      </c>
      <c r="T55" s="277">
        <f t="shared" si="11"/>
        <v>278.23701861223088</v>
      </c>
      <c r="U55" s="193"/>
      <c r="V55" s="193">
        <f>INDEX('[9]Monthly_Consumption _Trend'!BC:BC,MATCH($D55,'[9]Monthly_Consumption _Trend'!$C:$C,0))</f>
        <v>318.7</v>
      </c>
      <c r="W55" s="193">
        <f>INDEX('[9]Monthly_Consumption _Trend'!BD:BD,MATCH($D55,'[9]Monthly_Consumption _Trend'!$C:$C,0))</f>
        <v>0</v>
      </c>
      <c r="X55" s="193">
        <f>INDEX('[9]Monthly_Consumption _Trend'!BE:BE,MATCH($D55,'[9]Monthly_Consumption _Trend'!$C:$C,0))</f>
        <v>0</v>
      </c>
      <c r="Y55" s="193">
        <f>INDEX('[9]Monthly_Consumption _Trend'!BF:BF,MATCH($D55,'[9]Monthly_Consumption _Trend'!$C:$C,0))</f>
        <v>6.1</v>
      </c>
      <c r="Z55" s="193">
        <f>INDEX('[9]Monthly_Consumption _Trend'!BG:BG,MATCH($D55,'[9]Monthly_Consumption _Trend'!$C:$C,0))</f>
        <v>539.3599999999999</v>
      </c>
      <c r="AA55" s="193">
        <f>INDEX('[9]Monthly_Consumption _Trend'!BH:BH,MATCH($D55,'[9]Monthly_Consumption _Trend'!$C:$C,0))</f>
        <v>0</v>
      </c>
      <c r="AB55" s="193">
        <f>INDEX('[9]Monthly_Consumption _Trend'!BI:BI,MATCH($D55,'[9]Monthly_Consumption _Trend'!$C:$C,0))</f>
        <v>0</v>
      </c>
      <c r="AC55" s="193">
        <f>INDEX('[9]Monthly_Consumption _Trend'!BJ:BJ,MATCH($D55,'[9]Monthly_Consumption _Trend'!$C:$C,0))</f>
        <v>17.600000000000001</v>
      </c>
      <c r="AD55" s="193">
        <f>INDEX('[9]Monthly_Consumption _Trend'!BK:BK,MATCH($D55,'[9]Monthly_Consumption _Trend'!$C:$C,0))</f>
        <v>297.1400000000001</v>
      </c>
      <c r="AE55" s="193">
        <f>INDEX('[9]Monthly_Consumption _Trend'!BL:BL,MATCH($D55,'[9]Monthly_Consumption _Trend'!$C:$C,0))</f>
        <v>0</v>
      </c>
      <c r="AF55" s="193">
        <f>INDEX('[9]Monthly_Consumption _Trend'!BM:BM,MATCH($D55,'[9]Monthly_Consumption _Trend'!$C:$C,0))</f>
        <v>0</v>
      </c>
      <c r="AG55" s="193">
        <f>INDEX('[9]Monthly_Consumption _Trend'!BN:BN,MATCH($D55,'[9]Monthly_Consumption _Trend'!$C:$C,0))</f>
        <v>6.620000000000001</v>
      </c>
      <c r="AH55" s="193">
        <f>INDEX('[9]Monthly_Consumption _Trend'!BO:BO,MATCH($D55,'[9]Monthly_Consumption _Trend'!$C:$C,0))</f>
        <v>468.21000000000004</v>
      </c>
      <c r="AI55" s="193">
        <f>INDEX('[9]Monthly_Consumption _Trend'!BP:BP,MATCH($D55,'[9]Monthly_Consumption _Trend'!$C:$C,0))</f>
        <v>0</v>
      </c>
      <c r="AJ55" s="193">
        <f>INDEX('[9]Monthly_Consumption _Trend'!BQ:BQ,MATCH($D55,'[9]Monthly_Consumption _Trend'!$C:$C,0))</f>
        <v>0</v>
      </c>
      <c r="AK55" s="193">
        <f>INDEX('[9]Monthly_Consumption _Trend'!BR:BR,MATCH($D55,'[9]Monthly_Consumption _Trend'!$C:$C,0))</f>
        <v>9.68</v>
      </c>
      <c r="AL55" s="193">
        <f>INDEX('[9]Monthly_Consumption _Trend'!BS:BS,MATCH($D55,'[9]Monthly_Consumption _Trend'!$C:$C,0))</f>
        <v>423.40999999999985</v>
      </c>
      <c r="AM55" s="193">
        <f>INDEX('[9]Monthly_Consumption _Trend'!BT:BT,MATCH($D55,'[9]Monthly_Consumption _Trend'!$C:$C,0))</f>
        <v>0</v>
      </c>
      <c r="AN55" s="193">
        <f>INDEX('[9]Monthly_Consumption _Trend'!BU:BU,MATCH($D55,'[9]Monthly_Consumption _Trend'!$C:$C,0))</f>
        <v>0</v>
      </c>
      <c r="AO55" s="193">
        <f>INDEX('[9]Monthly_Consumption _Trend'!BV:BV,MATCH($D55,'[9]Monthly_Consumption _Trend'!$C:$C,0))</f>
        <v>5.3999999999999986</v>
      </c>
      <c r="AP55" s="193">
        <f>INDEX('[9]Monthly_Consumption _Trend'!BW:BW,MATCH($D55,'[9]Monthly_Consumption _Trend'!$C:$C,0))</f>
        <v>410.54000000000019</v>
      </c>
      <c r="AQ55" s="193">
        <f>INDEX('[9]Monthly_Consumption _Trend'!BX:BX,MATCH($D55,'[9]Monthly_Consumption _Trend'!$C:$C,0))</f>
        <v>0</v>
      </c>
      <c r="AR55" s="193">
        <f>INDEX('[9]Monthly_Consumption _Trend'!BY:BY,MATCH($D55,'[9]Monthly_Consumption _Trend'!$C:$C,0))</f>
        <v>0</v>
      </c>
      <c r="AS55" s="193">
        <f>INDEX('[9]Monthly_Consumption _Trend'!BZ:BZ,MATCH($D55,'[9]Monthly_Consumption _Trend'!$C:$C,0))</f>
        <v>3.5</v>
      </c>
      <c r="AT55" s="193">
        <f>INDEX('[9]Monthly_Consumption _Trend'!CA:CA,MATCH($D55,'[9]Monthly_Consumption _Trend'!$C:$C,0))</f>
        <v>497.77</v>
      </c>
      <c r="AU55" s="193">
        <f>INDEX('[9]Monthly_Consumption _Trend'!CB:CB,MATCH($D55,'[9]Monthly_Consumption _Trend'!$C:$C,0))</f>
        <v>0</v>
      </c>
      <c r="AV55" s="193">
        <f>INDEX('[9]Monthly_Consumption _Trend'!CC:CC,MATCH($D55,'[9]Monthly_Consumption _Trend'!$C:$C,0))</f>
        <v>0</v>
      </c>
      <c r="AW55" s="193">
        <f>INDEX('[9]Monthly_Consumption _Trend'!CD:CD,MATCH($D55,'[9]Monthly_Consumption _Trend'!$C:$C,0))</f>
        <v>4.3000000000000043</v>
      </c>
      <c r="AX55" s="193">
        <f>INDEX('[9]Monthly_Consumption _Trend'!CE:CE,MATCH($D55,'[9]Monthly_Consumption _Trend'!$C:$C,0))</f>
        <v>396.96000000000004</v>
      </c>
      <c r="AY55" s="193">
        <f>INDEX('[9]Monthly_Consumption _Trend'!CF:CF,MATCH($D55,'[9]Monthly_Consumption _Trend'!$C:$C,0))</f>
        <v>0</v>
      </c>
      <c r="AZ55" s="193">
        <f>INDEX('[9]Monthly_Consumption _Trend'!CG:CG,MATCH($D55,'[9]Monthly_Consumption _Trend'!$C:$C,0))</f>
        <v>0</v>
      </c>
      <c r="BA55" s="193">
        <f>INDEX('[9]Monthly_Consumption _Trend'!CH:CH,MATCH($D55,'[9]Monthly_Consumption _Trend'!$C:$C,0))</f>
        <v>1.5999999999999943</v>
      </c>
      <c r="BB55" s="193">
        <f>INDEX('[9]Monthly_Consumption _Trend'!CI:CI,MATCH($D55,'[9]Monthly_Consumption _Trend'!$C:$C,0))</f>
        <v>390.31999999999971</v>
      </c>
      <c r="BC55" s="193">
        <f>INDEX('[9]Monthly_Consumption _Trend'!CJ:CJ,MATCH($D55,'[9]Monthly_Consumption _Trend'!$C:$C,0))</f>
        <v>0</v>
      </c>
      <c r="BD55" s="193">
        <f>INDEX('[9]Monthly_Consumption _Trend'!CK:CK,MATCH($D55,'[9]Monthly_Consumption _Trend'!$C:$C,0))</f>
        <v>0</v>
      </c>
      <c r="BE55" s="193">
        <f>INDEX('[9]Monthly_Consumption _Trend'!CL:CL,MATCH($D55,'[9]Monthly_Consumption _Trend'!$C:$C,0))</f>
        <v>6.4000000000000057</v>
      </c>
      <c r="BF55" s="193">
        <f>INDEX('[9]Monthly_Consumption _Trend'!CM:CM,MATCH($D55,'[9]Monthly_Consumption _Trend'!$C:$C,0))</f>
        <v>617.89300000000003</v>
      </c>
      <c r="BG55" s="193">
        <f>INDEX('[9]Monthly_Consumption _Trend'!CN:CN,MATCH($D55,'[9]Monthly_Consumption _Trend'!$C:$C,0))</f>
        <v>0</v>
      </c>
      <c r="BH55" s="193">
        <f>INDEX('[9]Monthly_Consumption _Trend'!CO:CO,MATCH($D55,'[9]Monthly_Consumption _Trend'!$C:$C,0))</f>
        <v>0</v>
      </c>
      <c r="BI55" s="193">
        <f>INDEX('[9]Monthly_Consumption _Trend'!CP:CP,MATCH($D55,'[9]Monthly_Consumption _Trend'!$C:$C,0))</f>
        <v>8.0999999999999943</v>
      </c>
    </row>
    <row r="56" spans="1:61" s="223" customFormat="1" x14ac:dyDescent="0.25">
      <c r="A56" s="247" t="str">
        <f>'IMO _2020_Dont Edit'!A60</f>
        <v>AKO</v>
      </c>
      <c r="B56" s="247" t="str">
        <f>'IMO _2020_Dont Edit'!B60</f>
        <v>Handy</v>
      </c>
      <c r="C56" s="98" t="str">
        <f>'IMO _2020_Dont Edit'!C60</f>
        <v>MPT</v>
      </c>
      <c r="D56" s="98">
        <f>'IMO _2020_Dont Edit'!D60</f>
        <v>9636632</v>
      </c>
      <c r="E56" s="139" t="str">
        <f>'IMO _2020_Dont Edit'!E60</f>
        <v>Maersk Adriatic</v>
      </c>
      <c r="F56" s="193">
        <f t="shared" si="0"/>
        <v>348.15</v>
      </c>
      <c r="G56" s="193">
        <f t="shared" si="1"/>
        <v>326.10000000000002</v>
      </c>
      <c r="H56" s="193">
        <f t="shared" si="2"/>
        <v>274.70000000000005</v>
      </c>
      <c r="I56" s="193">
        <f t="shared" si="3"/>
        <v>328.23299999999995</v>
      </c>
      <c r="J56" s="193">
        <f t="shared" si="4"/>
        <v>252.04999999999995</v>
      </c>
      <c r="K56" s="193">
        <f t="shared" si="5"/>
        <v>207.20000000000005</v>
      </c>
      <c r="L56" s="193">
        <f t="shared" si="6"/>
        <v>104.79999999999995</v>
      </c>
      <c r="M56" s="193">
        <f t="shared" si="7"/>
        <v>102.90000000000009</v>
      </c>
      <c r="N56" s="193">
        <f t="shared" si="8"/>
        <v>113.70000000000005</v>
      </c>
      <c r="O56" s="193">
        <f t="shared" si="9"/>
        <v>162</v>
      </c>
      <c r="P56" s="193"/>
      <c r="Q56" s="193"/>
      <c r="R56" s="277">
        <f t="shared" si="10"/>
        <v>221.98330000000001</v>
      </c>
      <c r="S56" s="277">
        <f>IFERROR(INDEX('IMO _2020_Dont Edit'!AB:AB,MATCH('Monthly_Consumption _Trend'!D56,'IMO _2020_Dont Edit'!D:D,0))*30*INDEX('IMO _2020_Dont Edit'!AF:AF,MATCH('Monthly_Consumption _Trend'!D56,'IMO _2020_Dont Edit'!D:D,0)),"")</f>
        <v>334.90331499270354</v>
      </c>
      <c r="T56" s="277">
        <f t="shared" si="11"/>
        <v>147.98886666666667</v>
      </c>
      <c r="U56" s="193"/>
      <c r="V56" s="193">
        <f>INDEX('[9]Monthly_Consumption _Trend'!BC:BC,MATCH($D56,'[9]Monthly_Consumption _Trend'!$C:$C,0))</f>
        <v>348.15</v>
      </c>
      <c r="W56" s="193">
        <f>INDEX('[9]Monthly_Consumption _Trend'!BD:BD,MATCH($D56,'[9]Monthly_Consumption _Trend'!$C:$C,0))</f>
        <v>0</v>
      </c>
      <c r="X56" s="193">
        <f>INDEX('[9]Monthly_Consumption _Trend'!BE:BE,MATCH($D56,'[9]Monthly_Consumption _Trend'!$C:$C,0))</f>
        <v>0</v>
      </c>
      <c r="Y56" s="193">
        <f>INDEX('[9]Monthly_Consumption _Trend'!BF:BF,MATCH($D56,'[9]Monthly_Consumption _Trend'!$C:$C,0))</f>
        <v>21.4</v>
      </c>
      <c r="Z56" s="193">
        <f>INDEX('[9]Monthly_Consumption _Trend'!BG:BG,MATCH($D56,'[9]Monthly_Consumption _Trend'!$C:$C,0))</f>
        <v>326.10000000000002</v>
      </c>
      <c r="AA56" s="193">
        <f>INDEX('[9]Monthly_Consumption _Trend'!BH:BH,MATCH($D56,'[9]Monthly_Consumption _Trend'!$C:$C,0))</f>
        <v>0</v>
      </c>
      <c r="AB56" s="193">
        <f>INDEX('[9]Monthly_Consumption _Trend'!BI:BI,MATCH($D56,'[9]Monthly_Consumption _Trend'!$C:$C,0))</f>
        <v>0</v>
      </c>
      <c r="AC56" s="193">
        <f>INDEX('[9]Monthly_Consumption _Trend'!BJ:BJ,MATCH($D56,'[9]Monthly_Consumption _Trend'!$C:$C,0))</f>
        <v>40.9</v>
      </c>
      <c r="AD56" s="193">
        <f>INDEX('[9]Monthly_Consumption _Trend'!BK:BK,MATCH($D56,'[9]Monthly_Consumption _Trend'!$C:$C,0))</f>
        <v>274.70000000000005</v>
      </c>
      <c r="AE56" s="193">
        <f>INDEX('[9]Monthly_Consumption _Trend'!BL:BL,MATCH($D56,'[9]Monthly_Consumption _Trend'!$C:$C,0))</f>
        <v>0</v>
      </c>
      <c r="AF56" s="193">
        <f>INDEX('[9]Monthly_Consumption _Trend'!BM:BM,MATCH($D56,'[9]Monthly_Consumption _Trend'!$C:$C,0))</f>
        <v>0</v>
      </c>
      <c r="AG56" s="193">
        <f>INDEX('[9]Monthly_Consumption _Trend'!BN:BN,MATCH($D56,'[9]Monthly_Consumption _Trend'!$C:$C,0))</f>
        <v>126.83999999999999</v>
      </c>
      <c r="AH56" s="193">
        <f>INDEX('[9]Monthly_Consumption _Trend'!BO:BO,MATCH($D56,'[9]Monthly_Consumption _Trend'!$C:$C,0))</f>
        <v>328.23299999999995</v>
      </c>
      <c r="AI56" s="193">
        <f>INDEX('[9]Monthly_Consumption _Trend'!BP:BP,MATCH($D56,'[9]Monthly_Consumption _Trend'!$C:$C,0))</f>
        <v>0</v>
      </c>
      <c r="AJ56" s="193">
        <f>INDEX('[9]Monthly_Consumption _Trend'!BQ:BQ,MATCH($D56,'[9]Monthly_Consumption _Trend'!$C:$C,0))</f>
        <v>0</v>
      </c>
      <c r="AK56" s="193">
        <f>INDEX('[9]Monthly_Consumption _Trend'!BR:BR,MATCH($D56,'[9]Monthly_Consumption _Trend'!$C:$C,0))</f>
        <v>57.470000000000027</v>
      </c>
      <c r="AL56" s="193">
        <f>INDEX('[9]Monthly_Consumption _Trend'!BS:BS,MATCH($D56,'[9]Monthly_Consumption _Trend'!$C:$C,0))</f>
        <v>252.04999999999995</v>
      </c>
      <c r="AM56" s="193">
        <f>INDEX('[9]Monthly_Consumption _Trend'!BT:BT,MATCH($D56,'[9]Monthly_Consumption _Trend'!$C:$C,0))</f>
        <v>0</v>
      </c>
      <c r="AN56" s="193">
        <f>INDEX('[9]Monthly_Consumption _Trend'!BU:BU,MATCH($D56,'[9]Monthly_Consumption _Trend'!$C:$C,0))</f>
        <v>0</v>
      </c>
      <c r="AO56" s="193">
        <f>INDEX('[9]Monthly_Consumption _Trend'!BV:BV,MATCH($D56,'[9]Monthly_Consumption _Trend'!$C:$C,0))</f>
        <v>63.599999999999966</v>
      </c>
      <c r="AP56" s="193">
        <f>INDEX('[9]Monthly_Consumption _Trend'!BW:BW,MATCH($D56,'[9]Monthly_Consumption _Trend'!$C:$C,0))</f>
        <v>207.20000000000005</v>
      </c>
      <c r="AQ56" s="193">
        <f>INDEX('[9]Monthly_Consumption _Trend'!BX:BX,MATCH($D56,'[9]Monthly_Consumption _Trend'!$C:$C,0))</f>
        <v>0</v>
      </c>
      <c r="AR56" s="193">
        <f>INDEX('[9]Monthly_Consumption _Trend'!BY:BY,MATCH($D56,'[9]Monthly_Consumption _Trend'!$C:$C,0))</f>
        <v>0</v>
      </c>
      <c r="AS56" s="193">
        <f>INDEX('[9]Monthly_Consumption _Trend'!BZ:BZ,MATCH($D56,'[9]Monthly_Consumption _Trend'!$C:$C,0))</f>
        <v>36.700000000000045</v>
      </c>
      <c r="AT56" s="193">
        <f>INDEX('[9]Monthly_Consumption _Trend'!CA:CA,MATCH($D56,'[9]Monthly_Consumption _Trend'!$C:$C,0))</f>
        <v>104.79999999999995</v>
      </c>
      <c r="AU56" s="193">
        <f>INDEX('[9]Monthly_Consumption _Trend'!CB:CB,MATCH($D56,'[9]Monthly_Consumption _Trend'!$C:$C,0))</f>
        <v>0</v>
      </c>
      <c r="AV56" s="193">
        <f>INDEX('[9]Monthly_Consumption _Trend'!CC:CC,MATCH($D56,'[9]Monthly_Consumption _Trend'!$C:$C,0))</f>
        <v>0</v>
      </c>
      <c r="AW56" s="193">
        <f>INDEX('[9]Monthly_Consumption _Trend'!CD:CD,MATCH($D56,'[9]Monthly_Consumption _Trend'!$C:$C,0))</f>
        <v>3.7999999999999545</v>
      </c>
      <c r="AX56" s="193">
        <f>INDEX('[9]Monthly_Consumption _Trend'!CE:CE,MATCH($D56,'[9]Monthly_Consumption _Trend'!$C:$C,0))</f>
        <v>102.90000000000009</v>
      </c>
      <c r="AY56" s="193">
        <f>INDEX('[9]Monthly_Consumption _Trend'!CF:CF,MATCH($D56,'[9]Monthly_Consumption _Trend'!$C:$C,0))</f>
        <v>0</v>
      </c>
      <c r="AZ56" s="193">
        <f>INDEX('[9]Monthly_Consumption _Trend'!CG:CG,MATCH($D56,'[9]Monthly_Consumption _Trend'!$C:$C,0))</f>
        <v>0</v>
      </c>
      <c r="BA56" s="193">
        <f>INDEX('[9]Monthly_Consumption _Trend'!CH:CH,MATCH($D56,'[9]Monthly_Consumption _Trend'!$C:$C,0))</f>
        <v>11.350000000000023</v>
      </c>
      <c r="BB56" s="193">
        <f>INDEX('[9]Monthly_Consumption _Trend'!CI:CI,MATCH($D56,'[9]Monthly_Consumption _Trend'!$C:$C,0))</f>
        <v>113.70000000000005</v>
      </c>
      <c r="BC56" s="193">
        <f>INDEX('[9]Monthly_Consumption _Trend'!CJ:CJ,MATCH($D56,'[9]Monthly_Consumption _Trend'!$C:$C,0))</f>
        <v>0</v>
      </c>
      <c r="BD56" s="193">
        <f>INDEX('[9]Monthly_Consumption _Trend'!CK:CK,MATCH($D56,'[9]Monthly_Consumption _Trend'!$C:$C,0))</f>
        <v>0</v>
      </c>
      <c r="BE56" s="193">
        <f>INDEX('[9]Monthly_Consumption _Trend'!CL:CL,MATCH($D56,'[9]Monthly_Consumption _Trend'!$C:$C,0))</f>
        <v>5.3999999999999773</v>
      </c>
      <c r="BF56" s="193">
        <f>INDEX('[9]Monthly_Consumption _Trend'!CM:CM,MATCH($D56,'[9]Monthly_Consumption _Trend'!$C:$C,0))</f>
        <v>162</v>
      </c>
      <c r="BG56" s="193">
        <f>INDEX('[9]Monthly_Consumption _Trend'!CN:CN,MATCH($D56,'[9]Monthly_Consumption _Trend'!$C:$C,0))</f>
        <v>0</v>
      </c>
      <c r="BH56" s="193">
        <f>INDEX('[9]Monthly_Consumption _Trend'!CO:CO,MATCH($D56,'[9]Monthly_Consumption _Trend'!$C:$C,0))</f>
        <v>0</v>
      </c>
      <c r="BI56" s="193">
        <f>INDEX('[9]Monthly_Consumption _Trend'!CP:CP,MATCH($D56,'[9]Monthly_Consumption _Trend'!$C:$C,0))</f>
        <v>6.5000000000010232</v>
      </c>
    </row>
    <row r="57" spans="1:61" s="223" customFormat="1" x14ac:dyDescent="0.25">
      <c r="A57" s="247" t="str">
        <f>'IMO _2020_Dont Edit'!A61</f>
        <v>ARA</v>
      </c>
      <c r="B57" s="247" t="str">
        <f>'IMO _2020_Dont Edit'!B61</f>
        <v>Handy</v>
      </c>
      <c r="C57" s="98" t="str">
        <f>'IMO _2020_Dont Edit'!C61</f>
        <v>MPT</v>
      </c>
      <c r="D57" s="98">
        <f>'IMO _2020_Dont Edit'!D61</f>
        <v>9636644</v>
      </c>
      <c r="E57" s="139" t="str">
        <f>'IMO _2020_Dont Edit'!E61</f>
        <v>Maersk Aegean</v>
      </c>
      <c r="F57" s="193">
        <f t="shared" si="0"/>
        <v>333.61</v>
      </c>
      <c r="G57" s="193">
        <f t="shared" si="1"/>
        <v>300.38</v>
      </c>
      <c r="H57" s="193">
        <f t="shared" si="2"/>
        <v>279.14999999999998</v>
      </c>
      <c r="I57" s="193">
        <f t="shared" si="3"/>
        <v>244.69999999999993</v>
      </c>
      <c r="J57" s="193">
        <f t="shared" si="4"/>
        <v>392.32500000000005</v>
      </c>
      <c r="K57" s="193">
        <f t="shared" si="5"/>
        <v>189.05999999999995</v>
      </c>
      <c r="L57" s="193">
        <f t="shared" si="6"/>
        <v>407.11999999999989</v>
      </c>
      <c r="M57" s="193">
        <f t="shared" si="7"/>
        <v>429.21000000000004</v>
      </c>
      <c r="N57" s="193">
        <f t="shared" si="8"/>
        <v>252.90000000000009</v>
      </c>
      <c r="O57" s="193">
        <f t="shared" si="9"/>
        <v>343.86000000000013</v>
      </c>
      <c r="P57" s="193"/>
      <c r="Q57" s="193"/>
      <c r="R57" s="277">
        <f t="shared" si="10"/>
        <v>317.23149999999998</v>
      </c>
      <c r="S57" s="277">
        <f>IFERROR(INDEX('IMO _2020_Dont Edit'!AB:AB,MATCH('Monthly_Consumption _Trend'!D57,'IMO _2020_Dont Edit'!D:D,0))*30*INDEX('IMO _2020_Dont Edit'!AF:AF,MATCH('Monthly_Consumption _Trend'!D57,'IMO _2020_Dont Edit'!D:D,0)),"")</f>
        <v>332.30847556955536</v>
      </c>
      <c r="T57" s="277">
        <f t="shared" si="11"/>
        <v>211.48766666666666</v>
      </c>
      <c r="U57" s="193"/>
      <c r="V57" s="193">
        <f>INDEX('[9]Monthly_Consumption _Trend'!BC:BC,MATCH($D57,'[9]Monthly_Consumption _Trend'!$C:$C,0))</f>
        <v>333.61</v>
      </c>
      <c r="W57" s="193">
        <f>INDEX('[9]Monthly_Consumption _Trend'!BD:BD,MATCH($D57,'[9]Monthly_Consumption _Trend'!$C:$C,0))</f>
        <v>140.87</v>
      </c>
      <c r="X57" s="193">
        <f>INDEX('[9]Monthly_Consumption _Trend'!BE:BE,MATCH($D57,'[9]Monthly_Consumption _Trend'!$C:$C,0))</f>
        <v>0</v>
      </c>
      <c r="Y57" s="193">
        <f>INDEX('[9]Monthly_Consumption _Trend'!BF:BF,MATCH($D57,'[9]Monthly_Consumption _Trend'!$C:$C,0))</f>
        <v>29.14</v>
      </c>
      <c r="Z57" s="193">
        <f>INDEX('[9]Monthly_Consumption _Trend'!BG:BG,MATCH($D57,'[9]Monthly_Consumption _Trend'!$C:$C,0))</f>
        <v>300.38</v>
      </c>
      <c r="AA57" s="193">
        <f>INDEX('[9]Monthly_Consumption _Trend'!BH:BH,MATCH($D57,'[9]Monthly_Consumption _Trend'!$C:$C,0))</f>
        <v>0</v>
      </c>
      <c r="AB57" s="193">
        <f>INDEX('[9]Monthly_Consumption _Trend'!BI:BI,MATCH($D57,'[9]Monthly_Consumption _Trend'!$C:$C,0))</f>
        <v>0</v>
      </c>
      <c r="AC57" s="193">
        <f>INDEX('[9]Monthly_Consumption _Trend'!BJ:BJ,MATCH($D57,'[9]Monthly_Consumption _Trend'!$C:$C,0))</f>
        <v>6.0899999999999963</v>
      </c>
      <c r="AD57" s="193">
        <f>INDEX('[9]Monthly_Consumption _Trend'!BK:BK,MATCH($D57,'[9]Monthly_Consumption _Trend'!$C:$C,0))</f>
        <v>279.14999999999998</v>
      </c>
      <c r="AE57" s="193">
        <f>INDEX('[9]Monthly_Consumption _Trend'!BL:BL,MATCH($D57,'[9]Monthly_Consumption _Trend'!$C:$C,0))</f>
        <v>36.769999999999982</v>
      </c>
      <c r="AF57" s="193">
        <f>INDEX('[9]Monthly_Consumption _Trend'!BM:BM,MATCH($D57,'[9]Monthly_Consumption _Trend'!$C:$C,0))</f>
        <v>0</v>
      </c>
      <c r="AG57" s="193">
        <f>INDEX('[9]Monthly_Consumption _Trend'!BN:BN,MATCH($D57,'[9]Monthly_Consumption _Trend'!$C:$C,0))</f>
        <v>87.72</v>
      </c>
      <c r="AH57" s="193">
        <f>INDEX('[9]Monthly_Consumption _Trend'!BO:BO,MATCH($D57,'[9]Monthly_Consumption _Trend'!$C:$C,0))</f>
        <v>244.69999999999993</v>
      </c>
      <c r="AI57" s="193">
        <f>INDEX('[9]Monthly_Consumption _Trend'!BP:BP,MATCH($D57,'[9]Monthly_Consumption _Trend'!$C:$C,0))</f>
        <v>0</v>
      </c>
      <c r="AJ57" s="193">
        <f>INDEX('[9]Monthly_Consumption _Trend'!BQ:BQ,MATCH($D57,'[9]Monthly_Consumption _Trend'!$C:$C,0))</f>
        <v>0</v>
      </c>
      <c r="AK57" s="193">
        <f>INDEX('[9]Monthly_Consumption _Trend'!BR:BR,MATCH($D57,'[9]Monthly_Consumption _Trend'!$C:$C,0))</f>
        <v>31.439999999999984</v>
      </c>
      <c r="AL57" s="193">
        <f>INDEX('[9]Monthly_Consumption _Trend'!BS:BS,MATCH($D57,'[9]Monthly_Consumption _Trend'!$C:$C,0))</f>
        <v>392.32500000000005</v>
      </c>
      <c r="AM57" s="193">
        <f>INDEX('[9]Monthly_Consumption _Trend'!BT:BT,MATCH($D57,'[9]Monthly_Consumption _Trend'!$C:$C,0))</f>
        <v>0</v>
      </c>
      <c r="AN57" s="193">
        <f>INDEX('[9]Monthly_Consumption _Trend'!BU:BU,MATCH($D57,'[9]Monthly_Consumption _Trend'!$C:$C,0))</f>
        <v>0</v>
      </c>
      <c r="AO57" s="193">
        <f>INDEX('[9]Monthly_Consumption _Trend'!BV:BV,MATCH($D57,'[9]Monthly_Consumption _Trend'!$C:$C,0))</f>
        <v>31.850000000000023</v>
      </c>
      <c r="AP57" s="193">
        <f>INDEX('[9]Monthly_Consumption _Trend'!BW:BW,MATCH($D57,'[9]Monthly_Consumption _Trend'!$C:$C,0))</f>
        <v>189.05999999999995</v>
      </c>
      <c r="AQ57" s="193">
        <f>INDEX('[9]Monthly_Consumption _Trend'!BX:BX,MATCH($D57,'[9]Monthly_Consumption _Trend'!$C:$C,0))</f>
        <v>0</v>
      </c>
      <c r="AR57" s="193">
        <f>INDEX('[9]Monthly_Consumption _Trend'!BY:BY,MATCH($D57,'[9]Monthly_Consumption _Trend'!$C:$C,0))</f>
        <v>0</v>
      </c>
      <c r="AS57" s="193">
        <f>INDEX('[9]Monthly_Consumption _Trend'!BZ:BZ,MATCH($D57,'[9]Monthly_Consumption _Trend'!$C:$C,0))</f>
        <v>16.629999999999995</v>
      </c>
      <c r="AT57" s="193">
        <f>INDEX('[9]Monthly_Consumption _Trend'!CA:CA,MATCH($D57,'[9]Monthly_Consumption _Trend'!$C:$C,0))</f>
        <v>407.11999999999989</v>
      </c>
      <c r="AU57" s="193">
        <f>INDEX('[9]Monthly_Consumption _Trend'!CB:CB,MATCH($D57,'[9]Monthly_Consumption _Trend'!$C:$C,0))</f>
        <v>0</v>
      </c>
      <c r="AV57" s="193">
        <f>INDEX('[9]Monthly_Consumption _Trend'!CC:CC,MATCH($D57,'[9]Monthly_Consumption _Trend'!$C:$C,0))</f>
        <v>0</v>
      </c>
      <c r="AW57" s="193">
        <f>INDEX('[9]Monthly_Consumption _Trend'!CD:CD,MATCH($D57,'[9]Monthly_Consumption _Trend'!$C:$C,0))</f>
        <v>13.615000000000009</v>
      </c>
      <c r="AX57" s="193">
        <f>INDEX('[9]Monthly_Consumption _Trend'!CE:CE,MATCH($D57,'[9]Monthly_Consumption _Trend'!$C:$C,0))</f>
        <v>429.21000000000004</v>
      </c>
      <c r="AY57" s="193">
        <f>INDEX('[9]Monthly_Consumption _Trend'!CF:CF,MATCH($D57,'[9]Monthly_Consumption _Trend'!$C:$C,0))</f>
        <v>0</v>
      </c>
      <c r="AZ57" s="193">
        <f>INDEX('[9]Monthly_Consumption _Trend'!CG:CG,MATCH($D57,'[9]Monthly_Consumption _Trend'!$C:$C,0))</f>
        <v>0</v>
      </c>
      <c r="BA57" s="193">
        <f>INDEX('[9]Monthly_Consumption _Trend'!CH:CH,MATCH($D57,'[9]Monthly_Consumption _Trend'!$C:$C,0))</f>
        <v>14.609999999999985</v>
      </c>
      <c r="BB57" s="193">
        <f>INDEX('[9]Monthly_Consumption _Trend'!CI:CI,MATCH($D57,'[9]Monthly_Consumption _Trend'!$C:$C,0))</f>
        <v>252.90000000000009</v>
      </c>
      <c r="BC57" s="193">
        <f>INDEX('[9]Monthly_Consumption _Trend'!CJ:CJ,MATCH($D57,'[9]Monthly_Consumption _Trend'!$C:$C,0))</f>
        <v>0</v>
      </c>
      <c r="BD57" s="193">
        <f>INDEX('[9]Monthly_Consumption _Trend'!CK:CK,MATCH($D57,'[9]Monthly_Consumption _Trend'!$C:$C,0))</f>
        <v>0</v>
      </c>
      <c r="BE57" s="193">
        <f>INDEX('[9]Monthly_Consumption _Trend'!CL:CL,MATCH($D57,'[9]Monthly_Consumption _Trend'!$C:$C,0))</f>
        <v>19.22</v>
      </c>
      <c r="BF57" s="193">
        <f>INDEX('[9]Monthly_Consumption _Trend'!CM:CM,MATCH($D57,'[9]Monthly_Consumption _Trend'!$C:$C,0))</f>
        <v>343.86000000000013</v>
      </c>
      <c r="BG57" s="193">
        <f>INDEX('[9]Monthly_Consumption _Trend'!CN:CN,MATCH($D57,'[9]Monthly_Consumption _Trend'!$C:$C,0))</f>
        <v>0</v>
      </c>
      <c r="BH57" s="193">
        <f>INDEX('[9]Monthly_Consumption _Trend'!CO:CO,MATCH($D57,'[9]Monthly_Consumption _Trend'!$C:$C,0))</f>
        <v>0</v>
      </c>
      <c r="BI57" s="193">
        <f>INDEX('[9]Monthly_Consumption _Trend'!CP:CP,MATCH($D57,'[9]Monthly_Consumption _Trend'!$C:$C,0))</f>
        <v>17.269999999999982</v>
      </c>
    </row>
    <row r="58" spans="1:61" s="223" customFormat="1" x14ac:dyDescent="0.25">
      <c r="A58" s="247"/>
      <c r="B58" s="247" t="str">
        <f>'IMO _2020_Dont Edit'!B62</f>
        <v>Handy</v>
      </c>
      <c r="C58" s="98" t="str">
        <f>'IMO _2020_Dont Edit'!C62</f>
        <v>MPT</v>
      </c>
      <c r="D58" s="98">
        <f>'IMO _2020_Dont Edit'!D62</f>
        <v>9311751</v>
      </c>
      <c r="E58" s="139" t="str">
        <f>'IMO _2020_Dont Edit'!E62</f>
        <v>Maersk Arctic</v>
      </c>
      <c r="F58" s="193">
        <f t="shared" si="0"/>
        <v>340.9</v>
      </c>
      <c r="G58" s="193">
        <f t="shared" si="1"/>
        <v>104.60000000000002</v>
      </c>
      <c r="H58" s="193">
        <f t="shared" si="2"/>
        <v>0</v>
      </c>
      <c r="I58" s="193">
        <f t="shared" si="3"/>
        <v>298.70000000000005</v>
      </c>
      <c r="J58" s="193">
        <f t="shared" si="4"/>
        <v>426</v>
      </c>
      <c r="K58" s="193">
        <f t="shared" si="5"/>
        <v>225.89999999999986</v>
      </c>
      <c r="L58" s="193">
        <f t="shared" si="6"/>
        <v>344.40000000000009</v>
      </c>
      <c r="M58" s="193">
        <f t="shared" si="7"/>
        <v>303</v>
      </c>
      <c r="N58" s="193">
        <f t="shared" si="8"/>
        <v>320.40000000000009</v>
      </c>
      <c r="O58" s="193">
        <f t="shared" si="9"/>
        <v>123.40000000000009</v>
      </c>
      <c r="P58" s="193"/>
      <c r="Q58" s="193"/>
      <c r="R58" s="277">
        <f t="shared" si="10"/>
        <v>276.36666666666667</v>
      </c>
      <c r="S58" s="277">
        <f>IFERROR(INDEX('IMO _2020_Dont Edit'!AB:AB,MATCH('Monthly_Consumption _Trend'!D58,'IMO _2020_Dont Edit'!D:D,0))*30*INDEX('IMO _2020_Dont Edit'!AF:AF,MATCH('Monthly_Consumption _Trend'!D58,'IMO _2020_Dont Edit'!D:D,0)),"")</f>
        <v>255.26944667111619</v>
      </c>
      <c r="T58" s="277">
        <f t="shared" si="11"/>
        <v>170.17963111407747</v>
      </c>
      <c r="U58" s="193"/>
      <c r="V58" s="193">
        <f>INDEX('[9]Monthly_Consumption _Trend'!BC:BC,MATCH($D58,'[9]Monthly_Consumption _Trend'!$C:$C,0))</f>
        <v>340.9</v>
      </c>
      <c r="W58" s="193">
        <f>INDEX('[9]Monthly_Consumption _Trend'!BD:BD,MATCH($D58,'[9]Monthly_Consumption _Trend'!$C:$C,0))</f>
        <v>0</v>
      </c>
      <c r="X58" s="193">
        <f>INDEX('[9]Monthly_Consumption _Trend'!BE:BE,MATCH($D58,'[9]Monthly_Consumption _Trend'!$C:$C,0))</f>
        <v>0</v>
      </c>
      <c r="Y58" s="193">
        <f>INDEX('[9]Monthly_Consumption _Trend'!BF:BF,MATCH($D58,'[9]Monthly_Consumption _Trend'!$C:$C,0))</f>
        <v>63.4</v>
      </c>
      <c r="Z58" s="193">
        <f>INDEX('[9]Monthly_Consumption _Trend'!BG:BG,MATCH($D58,'[9]Monthly_Consumption _Trend'!$C:$C,0))</f>
        <v>104.60000000000002</v>
      </c>
      <c r="AA58" s="193">
        <f>INDEX('[9]Monthly_Consumption _Trend'!BH:BH,MATCH($D58,'[9]Monthly_Consumption _Trend'!$C:$C,0))</f>
        <v>0</v>
      </c>
      <c r="AB58" s="193">
        <f>INDEX('[9]Monthly_Consumption _Trend'!BI:BI,MATCH($D58,'[9]Monthly_Consumption _Trend'!$C:$C,0))</f>
        <v>0</v>
      </c>
      <c r="AC58" s="193">
        <f>INDEX('[9]Monthly_Consumption _Trend'!BJ:BJ,MATCH($D58,'[9]Monthly_Consumption _Trend'!$C:$C,0))</f>
        <v>239.88699999999997</v>
      </c>
      <c r="AD58" s="193">
        <f>INDEX('[9]Monthly_Consumption _Trend'!BK:BK,MATCH($D58,'[9]Monthly_Consumption _Trend'!$C:$C,0))</f>
        <v>0</v>
      </c>
      <c r="AE58" s="193">
        <f>INDEX('[9]Monthly_Consumption _Trend'!BL:BL,MATCH($D58,'[9]Monthly_Consumption _Trend'!$C:$C,0))</f>
        <v>0</v>
      </c>
      <c r="AF58" s="193">
        <f>INDEX('[9]Monthly_Consumption _Trend'!BM:BM,MATCH($D58,'[9]Monthly_Consumption _Trend'!$C:$C,0))</f>
        <v>0</v>
      </c>
      <c r="AG58" s="193">
        <f>INDEX('[9]Monthly_Consumption _Trend'!BN:BN,MATCH($D58,'[9]Monthly_Consumption _Trend'!$C:$C,0))</f>
        <v>341.40000000000003</v>
      </c>
      <c r="AH58" s="193">
        <f>INDEX('[9]Monthly_Consumption _Trend'!BO:BO,MATCH($D58,'[9]Monthly_Consumption _Trend'!$C:$C,0))</f>
        <v>298.70000000000005</v>
      </c>
      <c r="AI58" s="193">
        <f>INDEX('[9]Monthly_Consumption _Trend'!BP:BP,MATCH($D58,'[9]Monthly_Consumption _Trend'!$C:$C,0))</f>
        <v>0</v>
      </c>
      <c r="AJ58" s="193">
        <f>INDEX('[9]Monthly_Consumption _Trend'!BQ:BQ,MATCH($D58,'[9]Monthly_Consumption _Trend'!$C:$C,0))</f>
        <v>0</v>
      </c>
      <c r="AK58" s="193">
        <f>INDEX('[9]Monthly_Consumption _Trend'!BR:BR,MATCH($D58,'[9]Monthly_Consumption _Trend'!$C:$C,0))</f>
        <v>124.14999999999998</v>
      </c>
      <c r="AL58" s="193">
        <f>INDEX('[9]Monthly_Consumption _Trend'!BS:BS,MATCH($D58,'[9]Monthly_Consumption _Trend'!$C:$C,0))</f>
        <v>426</v>
      </c>
      <c r="AM58" s="193">
        <f>INDEX('[9]Monthly_Consumption _Trend'!BT:BT,MATCH($D58,'[9]Monthly_Consumption _Trend'!$C:$C,0))</f>
        <v>0</v>
      </c>
      <c r="AN58" s="193">
        <f>INDEX('[9]Monthly_Consumption _Trend'!BU:BU,MATCH($D58,'[9]Monthly_Consumption _Trend'!$C:$C,0))</f>
        <v>0</v>
      </c>
      <c r="AO58" s="193">
        <f>INDEX('[9]Monthly_Consumption _Trend'!BV:BV,MATCH($D58,'[9]Monthly_Consumption _Trend'!$C:$C,0))</f>
        <v>80.769999999999982</v>
      </c>
      <c r="AP58" s="193">
        <f>INDEX('[9]Monthly_Consumption _Trend'!BW:BW,MATCH($D58,'[9]Monthly_Consumption _Trend'!$C:$C,0))</f>
        <v>225.89999999999986</v>
      </c>
      <c r="AQ58" s="193">
        <f>INDEX('[9]Monthly_Consumption _Trend'!BX:BX,MATCH($D58,'[9]Monthly_Consumption _Trend'!$C:$C,0))</f>
        <v>0</v>
      </c>
      <c r="AR58" s="193">
        <f>INDEX('[9]Monthly_Consumption _Trend'!BY:BY,MATCH($D58,'[9]Monthly_Consumption _Trend'!$C:$C,0))</f>
        <v>0</v>
      </c>
      <c r="AS58" s="193">
        <f>INDEX('[9]Monthly_Consumption _Trend'!BZ:BZ,MATCH($D58,'[9]Monthly_Consumption _Trend'!$C:$C,0))</f>
        <v>86.130000000001019</v>
      </c>
      <c r="AT58" s="193">
        <f>INDEX('[9]Monthly_Consumption _Trend'!CA:CA,MATCH($D58,'[9]Monthly_Consumption _Trend'!$C:$C,0))</f>
        <v>344.40000000000009</v>
      </c>
      <c r="AU58" s="193">
        <f>INDEX('[9]Monthly_Consumption _Trend'!CB:CB,MATCH($D58,'[9]Monthly_Consumption _Trend'!$C:$C,0))</f>
        <v>0</v>
      </c>
      <c r="AV58" s="193">
        <f>INDEX('[9]Monthly_Consumption _Trend'!CC:CC,MATCH($D58,'[9]Monthly_Consumption _Trend'!$C:$C,0))</f>
        <v>0</v>
      </c>
      <c r="AW58" s="193">
        <f>INDEX('[9]Monthly_Consumption _Trend'!CD:CD,MATCH($D58,'[9]Monthly_Consumption _Trend'!$C:$C,0))</f>
        <v>60.100000000000023</v>
      </c>
      <c r="AX58" s="193">
        <f>INDEX('[9]Monthly_Consumption _Trend'!CE:CE,MATCH($D58,'[9]Monthly_Consumption _Trend'!$C:$C,0))</f>
        <v>303</v>
      </c>
      <c r="AY58" s="193">
        <f>INDEX('[9]Monthly_Consumption _Trend'!CF:CF,MATCH($D58,'[9]Monthly_Consumption _Trend'!$C:$C,0))</f>
        <v>0</v>
      </c>
      <c r="AZ58" s="193">
        <f>INDEX('[9]Monthly_Consumption _Trend'!CG:CG,MATCH($D58,'[9]Monthly_Consumption _Trend'!$C:$C,0))</f>
        <v>0</v>
      </c>
      <c r="BA58" s="193">
        <f>INDEX('[9]Monthly_Consumption _Trend'!CH:CH,MATCH($D58,'[9]Monthly_Consumption _Trend'!$C:$C,0))</f>
        <v>43.199999999999022</v>
      </c>
      <c r="BB58" s="193">
        <f>INDEX('[9]Monthly_Consumption _Trend'!CI:CI,MATCH($D58,'[9]Monthly_Consumption _Trend'!$C:$C,0))</f>
        <v>320.40000000000009</v>
      </c>
      <c r="BC58" s="193">
        <f>INDEX('[9]Monthly_Consumption _Trend'!CJ:CJ,MATCH($D58,'[9]Monthly_Consumption _Trend'!$C:$C,0))</f>
        <v>0</v>
      </c>
      <c r="BD58" s="193">
        <f>INDEX('[9]Monthly_Consumption _Trend'!CK:CK,MATCH($D58,'[9]Monthly_Consumption _Trend'!$C:$C,0))</f>
        <v>0</v>
      </c>
      <c r="BE58" s="193">
        <f>INDEX('[9]Monthly_Consumption _Trend'!CL:CL,MATCH($D58,'[9]Monthly_Consumption _Trend'!$C:$C,0))</f>
        <v>24.920000000000073</v>
      </c>
      <c r="BF58" s="193">
        <f>INDEX('[9]Monthly_Consumption _Trend'!CM:CM,MATCH($D58,'[9]Monthly_Consumption _Trend'!$C:$C,0))</f>
        <v>123.40000000000009</v>
      </c>
      <c r="BG58" s="193">
        <f>INDEX('[9]Monthly_Consumption _Trend'!CN:CN,MATCH($D58,'[9]Monthly_Consumption _Trend'!$C:$C,0))</f>
        <v>0</v>
      </c>
      <c r="BH58" s="193">
        <f>INDEX('[9]Monthly_Consumption _Trend'!CO:CO,MATCH($D58,'[9]Monthly_Consumption _Trend'!$C:$C,0))</f>
        <v>0</v>
      </c>
      <c r="BI58" s="193">
        <f>INDEX('[9]Monthly_Consumption _Trend'!CP:CP,MATCH($D58,'[9]Monthly_Consumption _Trend'!$C:$C,0))</f>
        <v>310.03499999999985</v>
      </c>
    </row>
    <row r="59" spans="1:61" s="223" customFormat="1" x14ac:dyDescent="0.25">
      <c r="A59" s="247" t="str">
        <f>'IMO _2020_Dont Edit'!A63</f>
        <v>VBU</v>
      </c>
      <c r="B59" s="247" t="str">
        <f>'IMO _2020_Dont Edit'!B63</f>
        <v>Handy</v>
      </c>
      <c r="C59" s="98" t="str">
        <f>'IMO _2020_Dont Edit'!C63</f>
        <v>MPT</v>
      </c>
      <c r="D59" s="98">
        <f>'IMO _2020_Dont Edit'!D63</f>
        <v>9299458</v>
      </c>
      <c r="E59" s="139" t="str">
        <f>'IMO _2020_Dont Edit'!E63</f>
        <v>Maersk Barry</v>
      </c>
      <c r="F59" s="193">
        <f t="shared" si="0"/>
        <v>313.8</v>
      </c>
      <c r="G59" s="193">
        <f t="shared" si="1"/>
        <v>461.69</v>
      </c>
      <c r="H59" s="193">
        <f t="shared" si="2"/>
        <v>301.52999999999997</v>
      </c>
      <c r="I59" s="193">
        <f t="shared" si="3"/>
        <v>236.54500000000007</v>
      </c>
      <c r="J59" s="193">
        <f t="shared" si="4"/>
        <v>301.91999999999985</v>
      </c>
      <c r="K59" s="193">
        <f t="shared" si="5"/>
        <v>433.47</v>
      </c>
      <c r="L59" s="193">
        <f t="shared" si="6"/>
        <v>344.08500000000004</v>
      </c>
      <c r="M59" s="193">
        <f t="shared" si="7"/>
        <v>266.34999999999991</v>
      </c>
      <c r="N59" s="193">
        <f t="shared" si="8"/>
        <v>462.71000000000004</v>
      </c>
      <c r="O59" s="193">
        <f t="shared" si="9"/>
        <v>456.01000000000022</v>
      </c>
      <c r="P59" s="193"/>
      <c r="Q59" s="193"/>
      <c r="R59" s="277">
        <f t="shared" si="10"/>
        <v>357.81100000000004</v>
      </c>
      <c r="S59" s="277">
        <f>IFERROR(INDEX('IMO _2020_Dont Edit'!AB:AB,MATCH('Monthly_Consumption _Trend'!D59,'IMO _2020_Dont Edit'!D:D,0))*30*INDEX('IMO _2020_Dont Edit'!AF:AF,MATCH('Monthly_Consumption _Trend'!D59,'IMO _2020_Dont Edit'!D:D,0)),"")</f>
        <v>319.93596996939874</v>
      </c>
      <c r="T59" s="277">
        <f t="shared" si="11"/>
        <v>213.29064664626583</v>
      </c>
      <c r="U59" s="193"/>
      <c r="V59" s="193">
        <f>INDEX('[9]Monthly_Consumption _Trend'!BC:BC,MATCH($D59,'[9]Monthly_Consumption _Trend'!$C:$C,0))</f>
        <v>313.8</v>
      </c>
      <c r="W59" s="193">
        <f>INDEX('[9]Monthly_Consumption _Trend'!BD:BD,MATCH($D59,'[9]Monthly_Consumption _Trend'!$C:$C,0))</f>
        <v>0</v>
      </c>
      <c r="X59" s="193">
        <f>INDEX('[9]Monthly_Consumption _Trend'!BE:BE,MATCH($D59,'[9]Monthly_Consumption _Trend'!$C:$C,0))</f>
        <v>0</v>
      </c>
      <c r="Y59" s="193">
        <f>INDEX('[9]Monthly_Consumption _Trend'!BF:BF,MATCH($D59,'[9]Monthly_Consumption _Trend'!$C:$C,0))</f>
        <v>170.38</v>
      </c>
      <c r="Z59" s="193">
        <f>INDEX('[9]Monthly_Consumption _Trend'!BG:BG,MATCH($D59,'[9]Monthly_Consumption _Trend'!$C:$C,0))</f>
        <v>461.69</v>
      </c>
      <c r="AA59" s="193">
        <f>INDEX('[9]Monthly_Consumption _Trend'!BH:BH,MATCH($D59,'[9]Monthly_Consumption _Trend'!$C:$C,0))</f>
        <v>0</v>
      </c>
      <c r="AB59" s="193">
        <f>INDEX('[9]Monthly_Consumption _Trend'!BI:BI,MATCH($D59,'[9]Monthly_Consumption _Trend'!$C:$C,0))</f>
        <v>0</v>
      </c>
      <c r="AC59" s="193">
        <f>INDEX('[9]Monthly_Consumption _Trend'!BJ:BJ,MATCH($D59,'[9]Monthly_Consumption _Trend'!$C:$C,0))</f>
        <v>29.909999999999997</v>
      </c>
      <c r="AD59" s="193">
        <f>INDEX('[9]Monthly_Consumption _Trend'!BK:BK,MATCH($D59,'[9]Monthly_Consumption _Trend'!$C:$C,0))</f>
        <v>301.52999999999997</v>
      </c>
      <c r="AE59" s="193">
        <f>INDEX('[9]Monthly_Consumption _Trend'!BL:BL,MATCH($D59,'[9]Monthly_Consumption _Trend'!$C:$C,0))</f>
        <v>0</v>
      </c>
      <c r="AF59" s="193">
        <f>INDEX('[9]Monthly_Consumption _Trend'!BM:BM,MATCH($D59,'[9]Monthly_Consumption _Trend'!$C:$C,0))</f>
        <v>0</v>
      </c>
      <c r="AG59" s="193">
        <f>INDEX('[9]Monthly_Consumption _Trend'!BN:BN,MATCH($D59,'[9]Monthly_Consumption _Trend'!$C:$C,0))</f>
        <v>8.3600000000000136</v>
      </c>
      <c r="AH59" s="193">
        <f>INDEX('[9]Monthly_Consumption _Trend'!BO:BO,MATCH($D59,'[9]Monthly_Consumption _Trend'!$C:$C,0))</f>
        <v>236.54500000000007</v>
      </c>
      <c r="AI59" s="193">
        <f>INDEX('[9]Monthly_Consumption _Trend'!BP:BP,MATCH($D59,'[9]Monthly_Consumption _Trend'!$C:$C,0))</f>
        <v>0</v>
      </c>
      <c r="AJ59" s="193">
        <f>INDEX('[9]Monthly_Consumption _Trend'!BQ:BQ,MATCH($D59,'[9]Monthly_Consumption _Trend'!$C:$C,0))</f>
        <v>0</v>
      </c>
      <c r="AK59" s="193">
        <f>INDEX('[9]Monthly_Consumption _Trend'!BR:BR,MATCH($D59,'[9]Monthly_Consumption _Trend'!$C:$C,0))</f>
        <v>2.25</v>
      </c>
      <c r="AL59" s="193">
        <f>INDEX('[9]Monthly_Consumption _Trend'!BS:BS,MATCH($D59,'[9]Monthly_Consumption _Trend'!$C:$C,0))</f>
        <v>301.91999999999985</v>
      </c>
      <c r="AM59" s="193">
        <f>INDEX('[9]Monthly_Consumption _Trend'!BT:BT,MATCH($D59,'[9]Monthly_Consumption _Trend'!$C:$C,0))</f>
        <v>0</v>
      </c>
      <c r="AN59" s="193">
        <f>INDEX('[9]Monthly_Consumption _Trend'!BU:BU,MATCH($D59,'[9]Monthly_Consumption _Trend'!$C:$C,0))</f>
        <v>0</v>
      </c>
      <c r="AO59" s="193">
        <f>INDEX('[9]Monthly_Consumption _Trend'!BV:BV,MATCH($D59,'[9]Monthly_Consumption _Trend'!$C:$C,0))</f>
        <v>36.650000000000006</v>
      </c>
      <c r="AP59" s="193">
        <f>INDEX('[9]Monthly_Consumption _Trend'!BW:BW,MATCH($D59,'[9]Monthly_Consumption _Trend'!$C:$C,0))</f>
        <v>433.47</v>
      </c>
      <c r="AQ59" s="193">
        <f>INDEX('[9]Monthly_Consumption _Trend'!BX:BX,MATCH($D59,'[9]Monthly_Consumption _Trend'!$C:$C,0))</f>
        <v>0</v>
      </c>
      <c r="AR59" s="193">
        <f>INDEX('[9]Monthly_Consumption _Trend'!BY:BY,MATCH($D59,'[9]Monthly_Consumption _Trend'!$C:$C,0))</f>
        <v>0</v>
      </c>
      <c r="AS59" s="193">
        <f>INDEX('[9]Monthly_Consumption _Trend'!BZ:BZ,MATCH($D59,'[9]Monthly_Consumption _Trend'!$C:$C,0))</f>
        <v>7.75</v>
      </c>
      <c r="AT59" s="193">
        <f>INDEX('[9]Monthly_Consumption _Trend'!CA:CA,MATCH($D59,'[9]Monthly_Consumption _Trend'!$C:$C,0))</f>
        <v>344.08500000000004</v>
      </c>
      <c r="AU59" s="193">
        <f>INDEX('[9]Monthly_Consumption _Trend'!CB:CB,MATCH($D59,'[9]Monthly_Consumption _Trend'!$C:$C,0))</f>
        <v>0</v>
      </c>
      <c r="AV59" s="193">
        <f>INDEX('[9]Monthly_Consumption _Trend'!CC:CC,MATCH($D59,'[9]Monthly_Consumption _Trend'!$C:$C,0))</f>
        <v>0</v>
      </c>
      <c r="AW59" s="193">
        <f>INDEX('[9]Monthly_Consumption _Trend'!CD:CD,MATCH($D59,'[9]Monthly_Consumption _Trend'!$C:$C,0))</f>
        <v>13.639999999999986</v>
      </c>
      <c r="AX59" s="193">
        <f>INDEX('[9]Monthly_Consumption _Trend'!CE:CE,MATCH($D59,'[9]Monthly_Consumption _Trend'!$C:$C,0))</f>
        <v>266.34999999999991</v>
      </c>
      <c r="AY59" s="193">
        <f>INDEX('[9]Monthly_Consumption _Trend'!CF:CF,MATCH($D59,'[9]Monthly_Consumption _Trend'!$C:$C,0))</f>
        <v>0</v>
      </c>
      <c r="AZ59" s="193">
        <f>INDEX('[9]Monthly_Consumption _Trend'!CG:CG,MATCH($D59,'[9]Monthly_Consumption _Trend'!$C:$C,0))</f>
        <v>0</v>
      </c>
      <c r="BA59" s="193">
        <f>INDEX('[9]Monthly_Consumption _Trend'!CH:CH,MATCH($D59,'[9]Monthly_Consumption _Trend'!$C:$C,0))</f>
        <v>17.70999999999998</v>
      </c>
      <c r="BB59" s="193">
        <f>INDEX('[9]Monthly_Consumption _Trend'!CI:CI,MATCH($D59,'[9]Monthly_Consumption _Trend'!$C:$C,0))</f>
        <v>462.71000000000004</v>
      </c>
      <c r="BC59" s="193">
        <f>INDEX('[9]Monthly_Consumption _Trend'!CJ:CJ,MATCH($D59,'[9]Monthly_Consumption _Trend'!$C:$C,0))</f>
        <v>0</v>
      </c>
      <c r="BD59" s="193">
        <f>INDEX('[9]Monthly_Consumption _Trend'!CK:CK,MATCH($D59,'[9]Monthly_Consumption _Trend'!$C:$C,0))</f>
        <v>0</v>
      </c>
      <c r="BE59" s="193">
        <f>INDEX('[9]Monthly_Consumption _Trend'!CL:CL,MATCH($D59,'[9]Monthly_Consumption _Trend'!$C:$C,0))</f>
        <v>118.40000000000003</v>
      </c>
      <c r="BF59" s="193">
        <f>INDEX('[9]Monthly_Consumption _Trend'!CM:CM,MATCH($D59,'[9]Monthly_Consumption _Trend'!$C:$C,0))</f>
        <v>456.01000000000022</v>
      </c>
      <c r="BG59" s="193">
        <f>INDEX('[9]Monthly_Consumption _Trend'!CN:CN,MATCH($D59,'[9]Monthly_Consumption _Trend'!$C:$C,0))</f>
        <v>0</v>
      </c>
      <c r="BH59" s="193">
        <f>INDEX('[9]Monthly_Consumption _Trend'!CO:CO,MATCH($D59,'[9]Monthly_Consumption _Trend'!$C:$C,0))</f>
        <v>0</v>
      </c>
      <c r="BI59" s="193">
        <f>INDEX('[9]Monthly_Consumption _Trend'!CP:CP,MATCH($D59,'[9]Monthly_Consumption _Trend'!$C:$C,0))</f>
        <v>1.1700000000000159</v>
      </c>
    </row>
    <row r="60" spans="1:61" s="223" customFormat="1" x14ac:dyDescent="0.25">
      <c r="A60" s="247" t="str">
        <f>'IMO _2020_Dont Edit'!A64</f>
        <v>SJB</v>
      </c>
      <c r="B60" s="247" t="str">
        <f>'IMO _2020_Dont Edit'!B64</f>
        <v>Handy</v>
      </c>
      <c r="C60" s="98" t="str">
        <f>'IMO _2020_Dont Edit'!C64</f>
        <v>MPT</v>
      </c>
      <c r="D60" s="98">
        <f>'IMO _2020_Dont Edit'!D64</f>
        <v>9340594</v>
      </c>
      <c r="E60" s="139" t="str">
        <f>'IMO _2020_Dont Edit'!E64</f>
        <v>Maersk Beaufort</v>
      </c>
      <c r="F60" s="193">
        <f t="shared" si="0"/>
        <v>500.19</v>
      </c>
      <c r="G60" s="193">
        <f t="shared" si="1"/>
        <v>273.92</v>
      </c>
      <c r="H60" s="193">
        <f t="shared" si="2"/>
        <v>575.70999999999992</v>
      </c>
      <c r="I60" s="193">
        <f t="shared" si="3"/>
        <v>353.3900000000001</v>
      </c>
      <c r="J60" s="193">
        <f t="shared" si="4"/>
        <v>405.5</v>
      </c>
      <c r="K60" s="193">
        <f t="shared" si="5"/>
        <v>396.30000000000018</v>
      </c>
      <c r="L60" s="193">
        <f t="shared" si="6"/>
        <v>589.15999999999985</v>
      </c>
      <c r="M60" s="193">
        <f t="shared" si="7"/>
        <v>384.29999999999973</v>
      </c>
      <c r="N60" s="193">
        <f t="shared" si="8"/>
        <v>355.60000000000036</v>
      </c>
      <c r="O60" s="193">
        <f t="shared" si="9"/>
        <v>498.70000000000027</v>
      </c>
      <c r="P60" s="193"/>
      <c r="Q60" s="193"/>
      <c r="R60" s="277">
        <f t="shared" si="10"/>
        <v>433.27700000000004</v>
      </c>
      <c r="S60" s="277">
        <f>IFERROR(INDEX('IMO _2020_Dont Edit'!AB:AB,MATCH('Monthly_Consumption _Trend'!D60,'IMO _2020_Dont Edit'!D:D,0))*30*INDEX('IMO _2020_Dont Edit'!AF:AF,MATCH('Monthly_Consumption _Trend'!D60,'IMO _2020_Dont Edit'!D:D,0)),"")</f>
        <v>375.39765136107638</v>
      </c>
      <c r="T60" s="277">
        <f t="shared" si="11"/>
        <v>250.26510090738427</v>
      </c>
      <c r="U60" s="193"/>
      <c r="V60" s="193">
        <f>INDEX('[9]Monthly_Consumption _Trend'!BC:BC,MATCH($D60,'[9]Monthly_Consumption _Trend'!$C:$C,0))</f>
        <v>500.19</v>
      </c>
      <c r="W60" s="193">
        <f>INDEX('[9]Monthly_Consumption _Trend'!BD:BD,MATCH($D60,'[9]Monthly_Consumption _Trend'!$C:$C,0))</f>
        <v>0</v>
      </c>
      <c r="X60" s="193">
        <f>INDEX('[9]Monthly_Consumption _Trend'!BE:BE,MATCH($D60,'[9]Monthly_Consumption _Trend'!$C:$C,0))</f>
        <v>0</v>
      </c>
      <c r="Y60" s="193">
        <f>INDEX('[9]Monthly_Consumption _Trend'!BF:BF,MATCH($D60,'[9]Monthly_Consumption _Trend'!$C:$C,0))</f>
        <v>1.3</v>
      </c>
      <c r="Z60" s="193">
        <f>INDEX('[9]Monthly_Consumption _Trend'!BG:BG,MATCH($D60,'[9]Monthly_Consumption _Trend'!$C:$C,0))</f>
        <v>273.92</v>
      </c>
      <c r="AA60" s="193">
        <f>INDEX('[9]Monthly_Consumption _Trend'!BH:BH,MATCH($D60,'[9]Monthly_Consumption _Trend'!$C:$C,0))</f>
        <v>0</v>
      </c>
      <c r="AB60" s="193">
        <f>INDEX('[9]Monthly_Consumption _Trend'!BI:BI,MATCH($D60,'[9]Monthly_Consumption _Trend'!$C:$C,0))</f>
        <v>0</v>
      </c>
      <c r="AC60" s="193">
        <f>INDEX('[9]Monthly_Consumption _Trend'!BJ:BJ,MATCH($D60,'[9]Monthly_Consumption _Trend'!$C:$C,0))</f>
        <v>0.92999999999999994</v>
      </c>
      <c r="AD60" s="193">
        <f>INDEX('[9]Monthly_Consumption _Trend'!BK:BK,MATCH($D60,'[9]Monthly_Consumption _Trend'!$C:$C,0))</f>
        <v>575.70999999999992</v>
      </c>
      <c r="AE60" s="193">
        <f>INDEX('[9]Monthly_Consumption _Trend'!BL:BL,MATCH($D60,'[9]Monthly_Consumption _Trend'!$C:$C,0))</f>
        <v>0</v>
      </c>
      <c r="AF60" s="193">
        <f>INDEX('[9]Monthly_Consumption _Trend'!BM:BM,MATCH($D60,'[9]Monthly_Consumption _Trend'!$C:$C,0))</f>
        <v>0</v>
      </c>
      <c r="AG60" s="193">
        <f>INDEX('[9]Monthly_Consumption _Trend'!BN:BN,MATCH($D60,'[9]Monthly_Consumption _Trend'!$C:$C,0))</f>
        <v>17.45</v>
      </c>
      <c r="AH60" s="193">
        <f>INDEX('[9]Monthly_Consumption _Trend'!BO:BO,MATCH($D60,'[9]Monthly_Consumption _Trend'!$C:$C,0))</f>
        <v>353.3900000000001</v>
      </c>
      <c r="AI60" s="193">
        <f>INDEX('[9]Monthly_Consumption _Trend'!BP:BP,MATCH($D60,'[9]Monthly_Consumption _Trend'!$C:$C,0))</f>
        <v>2</v>
      </c>
      <c r="AJ60" s="193">
        <f>INDEX('[9]Monthly_Consumption _Trend'!BQ:BQ,MATCH($D60,'[9]Monthly_Consumption _Trend'!$C:$C,0))</f>
        <v>0</v>
      </c>
      <c r="AK60" s="193">
        <f>INDEX('[9]Monthly_Consumption _Trend'!BR:BR,MATCH($D60,'[9]Monthly_Consumption _Trend'!$C:$C,0))</f>
        <v>23.15</v>
      </c>
      <c r="AL60" s="193">
        <f>INDEX('[9]Monthly_Consumption _Trend'!BS:BS,MATCH($D60,'[9]Monthly_Consumption _Trend'!$C:$C,0))</f>
        <v>405.5</v>
      </c>
      <c r="AM60" s="193">
        <f>INDEX('[9]Monthly_Consumption _Trend'!BT:BT,MATCH($D60,'[9]Monthly_Consumption _Trend'!$C:$C,0))</f>
        <v>0</v>
      </c>
      <c r="AN60" s="193">
        <f>INDEX('[9]Monthly_Consumption _Trend'!BU:BU,MATCH($D60,'[9]Monthly_Consumption _Trend'!$C:$C,0))</f>
        <v>0</v>
      </c>
      <c r="AO60" s="193">
        <f>INDEX('[9]Monthly_Consumption _Trend'!BV:BV,MATCH($D60,'[9]Monthly_Consumption _Trend'!$C:$C,0))</f>
        <v>5.0000000000004263E-2</v>
      </c>
      <c r="AP60" s="193">
        <f>INDEX('[9]Monthly_Consumption _Trend'!BW:BW,MATCH($D60,'[9]Monthly_Consumption _Trend'!$C:$C,0))</f>
        <v>396.30000000000018</v>
      </c>
      <c r="AQ60" s="193">
        <f>INDEX('[9]Monthly_Consumption _Trend'!BX:BX,MATCH($D60,'[9]Monthly_Consumption _Trend'!$C:$C,0))</f>
        <v>5.84</v>
      </c>
      <c r="AR60" s="193">
        <f>INDEX('[9]Monthly_Consumption _Trend'!BY:BY,MATCH($D60,'[9]Monthly_Consumption _Trend'!$C:$C,0))</f>
        <v>0</v>
      </c>
      <c r="AS60" s="193">
        <f>INDEX('[9]Monthly_Consumption _Trend'!BZ:BZ,MATCH($D60,'[9]Monthly_Consumption _Trend'!$C:$C,0))</f>
        <v>0.44999999999999574</v>
      </c>
      <c r="AT60" s="193">
        <f>INDEX('[9]Monthly_Consumption _Trend'!CA:CA,MATCH($D60,'[9]Monthly_Consumption _Trend'!$C:$C,0))</f>
        <v>589.15999999999985</v>
      </c>
      <c r="AU60" s="193">
        <f>INDEX('[9]Monthly_Consumption _Trend'!CB:CB,MATCH($D60,'[9]Monthly_Consumption _Trend'!$C:$C,0))</f>
        <v>0</v>
      </c>
      <c r="AV60" s="193">
        <f>INDEX('[9]Monthly_Consumption _Trend'!CC:CC,MATCH($D60,'[9]Monthly_Consumption _Trend'!$C:$C,0))</f>
        <v>0</v>
      </c>
      <c r="AW60" s="193">
        <f>INDEX('[9]Monthly_Consumption _Trend'!CD:CD,MATCH($D60,'[9]Monthly_Consumption _Trend'!$C:$C,0))</f>
        <v>41.2</v>
      </c>
      <c r="AX60" s="193">
        <f>INDEX('[9]Monthly_Consumption _Trend'!CE:CE,MATCH($D60,'[9]Monthly_Consumption _Trend'!$C:$C,0))</f>
        <v>384.29999999999973</v>
      </c>
      <c r="AY60" s="193">
        <f>INDEX('[9]Monthly_Consumption _Trend'!CF:CF,MATCH($D60,'[9]Monthly_Consumption _Trend'!$C:$C,0))</f>
        <v>0</v>
      </c>
      <c r="AZ60" s="193">
        <f>INDEX('[9]Monthly_Consumption _Trend'!CG:CG,MATCH($D60,'[9]Monthly_Consumption _Trend'!$C:$C,0))</f>
        <v>0</v>
      </c>
      <c r="BA60" s="193">
        <f>INDEX('[9]Monthly_Consumption _Trend'!CH:CH,MATCH($D60,'[9]Monthly_Consumption _Trend'!$C:$C,0))</f>
        <v>4.4000000000000057</v>
      </c>
      <c r="BB60" s="193">
        <f>INDEX('[9]Monthly_Consumption _Trend'!CI:CI,MATCH($D60,'[9]Monthly_Consumption _Trend'!$C:$C,0))</f>
        <v>355.60000000000036</v>
      </c>
      <c r="BC60" s="193">
        <f>INDEX('[9]Monthly_Consumption _Trend'!CJ:CJ,MATCH($D60,'[9]Monthly_Consumption _Trend'!$C:$C,0))</f>
        <v>0</v>
      </c>
      <c r="BD60" s="193">
        <f>INDEX('[9]Monthly_Consumption _Trend'!CK:CK,MATCH($D60,'[9]Monthly_Consumption _Trend'!$C:$C,0))</f>
        <v>0</v>
      </c>
      <c r="BE60" s="193">
        <f>INDEX('[9]Monthly_Consumption _Trend'!CL:CL,MATCH($D60,'[9]Monthly_Consumption _Trend'!$C:$C,0))</f>
        <v>0.19999999999998863</v>
      </c>
      <c r="BF60" s="193">
        <f>INDEX('[9]Monthly_Consumption _Trend'!CM:CM,MATCH($D60,'[9]Monthly_Consumption _Trend'!$C:$C,0))</f>
        <v>498.70000000000027</v>
      </c>
      <c r="BG60" s="193">
        <f>INDEX('[9]Monthly_Consumption _Trend'!CN:CN,MATCH($D60,'[9]Monthly_Consumption _Trend'!$C:$C,0))</f>
        <v>0</v>
      </c>
      <c r="BH60" s="193">
        <f>INDEX('[9]Monthly_Consumption _Trend'!CO:CO,MATCH($D60,'[9]Monthly_Consumption _Trend'!$C:$C,0))</f>
        <v>0</v>
      </c>
      <c r="BI60" s="193">
        <f>INDEX('[9]Monthly_Consumption _Trend'!CP:CP,MATCH($D60,'[9]Monthly_Consumption _Trend'!$C:$C,0))</f>
        <v>30.5</v>
      </c>
    </row>
    <row r="61" spans="1:61" s="223" customFormat="1" x14ac:dyDescent="0.25">
      <c r="A61" s="247" t="str">
        <f>'IMO _2020_Dont Edit'!A65</f>
        <v>SJB</v>
      </c>
      <c r="B61" s="247" t="str">
        <f>'IMO _2020_Dont Edit'!B65</f>
        <v>Handy</v>
      </c>
      <c r="C61" s="98" t="str">
        <f>'IMO _2020_Dont Edit'!C65</f>
        <v>MPT</v>
      </c>
      <c r="D61" s="98">
        <f>'IMO _2020_Dont Edit'!D65</f>
        <v>9299446</v>
      </c>
      <c r="E61" s="139" t="str">
        <f>'IMO _2020_Dont Edit'!E65</f>
        <v>Maersk Belfast</v>
      </c>
      <c r="F61" s="193">
        <f t="shared" si="0"/>
        <v>430.72</v>
      </c>
      <c r="G61" s="193">
        <f t="shared" si="1"/>
        <v>297.54999999999995</v>
      </c>
      <c r="H61" s="193">
        <f t="shared" si="2"/>
        <v>488.41000000000008</v>
      </c>
      <c r="I61" s="193">
        <f t="shared" si="3"/>
        <v>400.25</v>
      </c>
      <c r="J61" s="193">
        <f t="shared" si="4"/>
        <v>429.14499999999998</v>
      </c>
      <c r="K61" s="193">
        <f t="shared" si="5"/>
        <v>628.16000000000008</v>
      </c>
      <c r="L61" s="193">
        <f t="shared" si="6"/>
        <v>448.09999999999991</v>
      </c>
      <c r="M61" s="193">
        <f t="shared" si="7"/>
        <v>527.90000000000009</v>
      </c>
      <c r="N61" s="193">
        <f t="shared" si="8"/>
        <v>551.91999999999962</v>
      </c>
      <c r="O61" s="193">
        <f t="shared" si="9"/>
        <v>268.63000000000011</v>
      </c>
      <c r="P61" s="193"/>
      <c r="Q61" s="193"/>
      <c r="R61" s="277">
        <f t="shared" si="10"/>
        <v>447.07849999999996</v>
      </c>
      <c r="S61" s="277">
        <f>IFERROR(INDEX('IMO _2020_Dont Edit'!AB:AB,MATCH('Monthly_Consumption _Trend'!D61,'IMO _2020_Dont Edit'!D:D,0))*30*INDEX('IMO _2020_Dont Edit'!AF:AF,MATCH('Monthly_Consumption _Trend'!D61,'IMO _2020_Dont Edit'!D:D,0)),"")</f>
        <v>365.72542518961154</v>
      </c>
      <c r="T61" s="277">
        <f t="shared" si="11"/>
        <v>243.8169501264077</v>
      </c>
      <c r="U61" s="193"/>
      <c r="V61" s="193">
        <f>INDEX('[9]Monthly_Consumption _Trend'!BC:BC,MATCH($D61,'[9]Monthly_Consumption _Trend'!$C:$C,0))</f>
        <v>430.72</v>
      </c>
      <c r="W61" s="193">
        <f>INDEX('[9]Monthly_Consumption _Trend'!BD:BD,MATCH($D61,'[9]Monthly_Consumption _Trend'!$C:$C,0))</f>
        <v>0</v>
      </c>
      <c r="X61" s="193">
        <f>INDEX('[9]Monthly_Consumption _Trend'!BE:BE,MATCH($D61,'[9]Monthly_Consumption _Trend'!$C:$C,0))</f>
        <v>0</v>
      </c>
      <c r="Y61" s="193">
        <f>INDEX('[9]Monthly_Consumption _Trend'!BF:BF,MATCH($D61,'[9]Monthly_Consumption _Trend'!$C:$C,0))</f>
        <v>18.68</v>
      </c>
      <c r="Z61" s="193">
        <f>INDEX('[9]Monthly_Consumption _Trend'!BG:BG,MATCH($D61,'[9]Monthly_Consumption _Trend'!$C:$C,0))</f>
        <v>297.54999999999995</v>
      </c>
      <c r="AA61" s="193">
        <f>INDEX('[9]Monthly_Consumption _Trend'!BH:BH,MATCH($D61,'[9]Monthly_Consumption _Trend'!$C:$C,0))</f>
        <v>0</v>
      </c>
      <c r="AB61" s="193">
        <f>INDEX('[9]Monthly_Consumption _Trend'!BI:BI,MATCH($D61,'[9]Monthly_Consumption _Trend'!$C:$C,0))</f>
        <v>0</v>
      </c>
      <c r="AC61" s="193">
        <f>INDEX('[9]Monthly_Consumption _Trend'!BJ:BJ,MATCH($D61,'[9]Monthly_Consumption _Trend'!$C:$C,0))</f>
        <v>0</v>
      </c>
      <c r="AD61" s="193">
        <f>INDEX('[9]Monthly_Consumption _Trend'!BK:BK,MATCH($D61,'[9]Monthly_Consumption _Trend'!$C:$C,0))</f>
        <v>488.41000000000008</v>
      </c>
      <c r="AE61" s="193">
        <f>INDEX('[9]Monthly_Consumption _Trend'!BL:BL,MATCH($D61,'[9]Monthly_Consumption _Trend'!$C:$C,0))</f>
        <v>0</v>
      </c>
      <c r="AF61" s="193">
        <f>INDEX('[9]Monthly_Consumption _Trend'!BM:BM,MATCH($D61,'[9]Monthly_Consumption _Trend'!$C:$C,0))</f>
        <v>0</v>
      </c>
      <c r="AG61" s="193">
        <f>INDEX('[9]Monthly_Consumption _Trend'!BN:BN,MATCH($D61,'[9]Monthly_Consumption _Trend'!$C:$C,0))</f>
        <v>13.25</v>
      </c>
      <c r="AH61" s="193">
        <f>INDEX('[9]Monthly_Consumption _Trend'!BO:BO,MATCH($D61,'[9]Monthly_Consumption _Trend'!$C:$C,0))</f>
        <v>400.25</v>
      </c>
      <c r="AI61" s="193">
        <f>INDEX('[9]Monthly_Consumption _Trend'!BP:BP,MATCH($D61,'[9]Monthly_Consumption _Trend'!$C:$C,0))</f>
        <v>0</v>
      </c>
      <c r="AJ61" s="193">
        <f>INDEX('[9]Monthly_Consumption _Trend'!BQ:BQ,MATCH($D61,'[9]Monthly_Consumption _Trend'!$C:$C,0))</f>
        <v>0</v>
      </c>
      <c r="AK61" s="193">
        <f>INDEX('[9]Monthly_Consumption _Trend'!BR:BR,MATCH($D61,'[9]Monthly_Consumption _Trend'!$C:$C,0))</f>
        <v>0.29999999999999716</v>
      </c>
      <c r="AL61" s="193">
        <f>INDEX('[9]Monthly_Consumption _Trend'!BS:BS,MATCH($D61,'[9]Monthly_Consumption _Trend'!$C:$C,0))</f>
        <v>429.14499999999998</v>
      </c>
      <c r="AM61" s="193">
        <f>INDEX('[9]Monthly_Consumption _Trend'!BT:BT,MATCH($D61,'[9]Monthly_Consumption _Trend'!$C:$C,0))</f>
        <v>0</v>
      </c>
      <c r="AN61" s="193">
        <f>INDEX('[9]Monthly_Consumption _Trend'!BU:BU,MATCH($D61,'[9]Monthly_Consumption _Trend'!$C:$C,0))</f>
        <v>0</v>
      </c>
      <c r="AO61" s="193">
        <f>INDEX('[9]Monthly_Consumption _Trend'!BV:BV,MATCH($D61,'[9]Monthly_Consumption _Trend'!$C:$C,0))</f>
        <v>1.75</v>
      </c>
      <c r="AP61" s="193">
        <f>INDEX('[9]Monthly_Consumption _Trend'!BW:BW,MATCH($D61,'[9]Monthly_Consumption _Trend'!$C:$C,0))</f>
        <v>628.16000000000008</v>
      </c>
      <c r="AQ61" s="193">
        <f>INDEX('[9]Monthly_Consumption _Trend'!BX:BX,MATCH($D61,'[9]Monthly_Consumption _Trend'!$C:$C,0))</f>
        <v>0</v>
      </c>
      <c r="AR61" s="193">
        <f>INDEX('[9]Monthly_Consumption _Trend'!BY:BY,MATCH($D61,'[9]Monthly_Consumption _Trend'!$C:$C,0))</f>
        <v>0</v>
      </c>
      <c r="AS61" s="193">
        <f>INDEX('[9]Monthly_Consumption _Trend'!BZ:BZ,MATCH($D61,'[9]Monthly_Consumption _Trend'!$C:$C,0))</f>
        <v>33.069999999999901</v>
      </c>
      <c r="AT61" s="193">
        <f>INDEX('[9]Monthly_Consumption _Trend'!CA:CA,MATCH($D61,'[9]Monthly_Consumption _Trend'!$C:$C,0))</f>
        <v>448.09999999999991</v>
      </c>
      <c r="AU61" s="193">
        <f>INDEX('[9]Monthly_Consumption _Trend'!CB:CB,MATCH($D61,'[9]Monthly_Consumption _Trend'!$C:$C,0))</f>
        <v>0</v>
      </c>
      <c r="AV61" s="193">
        <f>INDEX('[9]Monthly_Consumption _Trend'!CC:CC,MATCH($D61,'[9]Monthly_Consumption _Trend'!$C:$C,0))</f>
        <v>0</v>
      </c>
      <c r="AW61" s="193">
        <f>INDEX('[9]Monthly_Consumption _Trend'!CD:CD,MATCH($D61,'[9]Monthly_Consumption _Trend'!$C:$C,0))</f>
        <v>28.500000000000099</v>
      </c>
      <c r="AX61" s="193">
        <f>INDEX('[9]Monthly_Consumption _Trend'!CE:CE,MATCH($D61,'[9]Monthly_Consumption _Trend'!$C:$C,0))</f>
        <v>527.90000000000009</v>
      </c>
      <c r="AY61" s="193">
        <f>INDEX('[9]Monthly_Consumption _Trend'!CF:CF,MATCH($D61,'[9]Monthly_Consumption _Trend'!$C:$C,0))</f>
        <v>0</v>
      </c>
      <c r="AZ61" s="193">
        <f>INDEX('[9]Monthly_Consumption _Trend'!CG:CG,MATCH($D61,'[9]Monthly_Consumption _Trend'!$C:$C,0))</f>
        <v>0</v>
      </c>
      <c r="BA61" s="193">
        <f>INDEX('[9]Monthly_Consumption _Trend'!CH:CH,MATCH($D61,'[9]Monthly_Consumption _Trend'!$C:$C,0))</f>
        <v>0</v>
      </c>
      <c r="BB61" s="193">
        <f>INDEX('[9]Monthly_Consumption _Trend'!CI:CI,MATCH($D61,'[9]Monthly_Consumption _Trend'!$C:$C,0))</f>
        <v>551.91999999999962</v>
      </c>
      <c r="BC61" s="193">
        <f>INDEX('[9]Monthly_Consumption _Trend'!CJ:CJ,MATCH($D61,'[9]Monthly_Consumption _Trend'!$C:$C,0))</f>
        <v>0</v>
      </c>
      <c r="BD61" s="193">
        <f>INDEX('[9]Monthly_Consumption _Trend'!CK:CK,MATCH($D61,'[9]Monthly_Consumption _Trend'!$C:$C,0))</f>
        <v>0</v>
      </c>
      <c r="BE61" s="193">
        <f>INDEX('[9]Monthly_Consumption _Trend'!CL:CL,MATCH($D61,'[9]Monthly_Consumption _Trend'!$C:$C,0))</f>
        <v>0.5</v>
      </c>
      <c r="BF61" s="193">
        <f>INDEX('[9]Monthly_Consumption _Trend'!CM:CM,MATCH($D61,'[9]Monthly_Consumption _Trend'!$C:$C,0))</f>
        <v>268.63000000000011</v>
      </c>
      <c r="BG61" s="193">
        <f>INDEX('[9]Monthly_Consumption _Trend'!CN:CN,MATCH($D61,'[9]Monthly_Consumption _Trend'!$C:$C,0))</f>
        <v>0</v>
      </c>
      <c r="BH61" s="193">
        <f>INDEX('[9]Monthly_Consumption _Trend'!CO:CO,MATCH($D61,'[9]Monthly_Consumption _Trend'!$C:$C,0))</f>
        <v>0</v>
      </c>
      <c r="BI61" s="193">
        <f>INDEX('[9]Monthly_Consumption _Trend'!CP:CP,MATCH($D61,'[9]Monthly_Consumption _Trend'!$C:$C,0))</f>
        <v>0.3099999999999028</v>
      </c>
    </row>
    <row r="62" spans="1:61" s="223" customFormat="1" x14ac:dyDescent="0.25">
      <c r="A62" s="247" t="str">
        <f>'IMO _2020_Dont Edit'!A66</f>
        <v>SJB</v>
      </c>
      <c r="B62" s="247" t="str">
        <f>'IMO _2020_Dont Edit'!B66</f>
        <v>Handy</v>
      </c>
      <c r="C62" s="98" t="str">
        <f>'IMO _2020_Dont Edit'!C66</f>
        <v>MPT</v>
      </c>
      <c r="D62" s="98">
        <f>'IMO _2020_Dont Edit'!D66</f>
        <v>9299422</v>
      </c>
      <c r="E62" s="139" t="str">
        <f>'IMO _2020_Dont Edit'!E66</f>
        <v>Maersk Bering</v>
      </c>
      <c r="F62" s="193">
        <f t="shared" si="0"/>
        <v>472.03</v>
      </c>
      <c r="G62" s="193">
        <f t="shared" si="1"/>
        <v>335.70000000000005</v>
      </c>
      <c r="H62" s="193">
        <f t="shared" si="2"/>
        <v>417.90000000000009</v>
      </c>
      <c r="I62" s="193">
        <f t="shared" si="3"/>
        <v>149.78999999999996</v>
      </c>
      <c r="J62" s="193">
        <f t="shared" si="4"/>
        <v>521.54</v>
      </c>
      <c r="K62" s="193">
        <f t="shared" si="5"/>
        <v>300.09999999999991</v>
      </c>
      <c r="L62" s="193">
        <f t="shared" si="6"/>
        <v>469.67000000000007</v>
      </c>
      <c r="M62" s="193">
        <f t="shared" si="7"/>
        <v>591.40999999999985</v>
      </c>
      <c r="N62" s="193">
        <f t="shared" si="8"/>
        <v>311.23</v>
      </c>
      <c r="O62" s="193">
        <f t="shared" si="9"/>
        <v>473.19000000000005</v>
      </c>
      <c r="P62" s="193"/>
      <c r="Q62" s="193"/>
      <c r="R62" s="277">
        <f t="shared" si="10"/>
        <v>404.25599999999997</v>
      </c>
      <c r="S62" s="277">
        <f>IFERROR(INDEX('IMO _2020_Dont Edit'!AB:AB,MATCH('Monthly_Consumption _Trend'!D62,'IMO _2020_Dont Edit'!D:D,0))*30*INDEX('IMO _2020_Dont Edit'!AF:AF,MATCH('Monthly_Consumption _Trend'!D62,'IMO _2020_Dont Edit'!D:D,0)),"")</f>
        <v>367.14398599687337</v>
      </c>
      <c r="T62" s="277">
        <f t="shared" si="11"/>
        <v>244.7626573312489</v>
      </c>
      <c r="U62" s="193"/>
      <c r="V62" s="193">
        <f>INDEX('[9]Monthly_Consumption _Trend'!BC:BC,MATCH($D62,'[9]Monthly_Consumption _Trend'!$C:$C,0))</f>
        <v>472.03</v>
      </c>
      <c r="W62" s="193">
        <f>INDEX('[9]Monthly_Consumption _Trend'!BD:BD,MATCH($D62,'[9]Monthly_Consumption _Trend'!$C:$C,0))</f>
        <v>0</v>
      </c>
      <c r="X62" s="193">
        <f>INDEX('[9]Monthly_Consumption _Trend'!BE:BE,MATCH($D62,'[9]Monthly_Consumption _Trend'!$C:$C,0))</f>
        <v>0</v>
      </c>
      <c r="Y62" s="193">
        <f>INDEX('[9]Monthly_Consumption _Trend'!BF:BF,MATCH($D62,'[9]Monthly_Consumption _Trend'!$C:$C,0))</f>
        <v>3.6840000000000002</v>
      </c>
      <c r="Z62" s="193">
        <f>INDEX('[9]Monthly_Consumption _Trend'!BG:BG,MATCH($D62,'[9]Monthly_Consumption _Trend'!$C:$C,0))</f>
        <v>335.70000000000005</v>
      </c>
      <c r="AA62" s="193">
        <f>INDEX('[9]Monthly_Consumption _Trend'!BH:BH,MATCH($D62,'[9]Monthly_Consumption _Trend'!$C:$C,0))</f>
        <v>1.77</v>
      </c>
      <c r="AB62" s="193">
        <f>INDEX('[9]Monthly_Consumption _Trend'!BI:BI,MATCH($D62,'[9]Monthly_Consumption _Trend'!$C:$C,0))</f>
        <v>0</v>
      </c>
      <c r="AC62" s="193">
        <f>INDEX('[9]Monthly_Consumption _Trend'!BJ:BJ,MATCH($D62,'[9]Monthly_Consumption _Trend'!$C:$C,0))</f>
        <v>71.540000000000006</v>
      </c>
      <c r="AD62" s="193">
        <f>INDEX('[9]Monthly_Consumption _Trend'!BK:BK,MATCH($D62,'[9]Monthly_Consumption _Trend'!$C:$C,0))</f>
        <v>417.90000000000009</v>
      </c>
      <c r="AE62" s="193">
        <f>INDEX('[9]Monthly_Consumption _Trend'!BL:BL,MATCH($D62,'[9]Monthly_Consumption _Trend'!$C:$C,0))</f>
        <v>0</v>
      </c>
      <c r="AF62" s="193">
        <f>INDEX('[9]Monthly_Consumption _Trend'!BM:BM,MATCH($D62,'[9]Monthly_Consumption _Trend'!$C:$C,0))</f>
        <v>0</v>
      </c>
      <c r="AG62" s="193">
        <f>INDEX('[9]Monthly_Consumption _Trend'!BN:BN,MATCH($D62,'[9]Monthly_Consumption _Trend'!$C:$C,0))</f>
        <v>0.70000000000000284</v>
      </c>
      <c r="AH62" s="193">
        <f>INDEX('[9]Monthly_Consumption _Trend'!BO:BO,MATCH($D62,'[9]Monthly_Consumption _Trend'!$C:$C,0))</f>
        <v>149.78999999999996</v>
      </c>
      <c r="AI62" s="193">
        <f>INDEX('[9]Monthly_Consumption _Trend'!BP:BP,MATCH($D62,'[9]Monthly_Consumption _Trend'!$C:$C,0))</f>
        <v>0</v>
      </c>
      <c r="AJ62" s="193">
        <f>INDEX('[9]Monthly_Consumption _Trend'!BQ:BQ,MATCH($D62,'[9]Monthly_Consumption _Trend'!$C:$C,0))</f>
        <v>0</v>
      </c>
      <c r="AK62" s="193">
        <f>INDEX('[9]Monthly_Consumption _Trend'!BR:BR,MATCH($D62,'[9]Monthly_Consumption _Trend'!$C:$C,0))</f>
        <v>3.2999999999999972</v>
      </c>
      <c r="AL62" s="193">
        <f>INDEX('[9]Monthly_Consumption _Trend'!BS:BS,MATCH($D62,'[9]Monthly_Consumption _Trend'!$C:$C,0))</f>
        <v>521.54</v>
      </c>
      <c r="AM62" s="193">
        <f>INDEX('[9]Monthly_Consumption _Trend'!BT:BT,MATCH($D62,'[9]Monthly_Consumption _Trend'!$C:$C,0))</f>
        <v>0</v>
      </c>
      <c r="AN62" s="193">
        <f>INDEX('[9]Monthly_Consumption _Trend'!BU:BU,MATCH($D62,'[9]Monthly_Consumption _Trend'!$C:$C,0))</f>
        <v>0</v>
      </c>
      <c r="AO62" s="193">
        <f>INDEX('[9]Monthly_Consumption _Trend'!BV:BV,MATCH($D62,'[9]Monthly_Consumption _Trend'!$C:$C,0))</f>
        <v>2.899999999999892</v>
      </c>
      <c r="AP62" s="193">
        <f>INDEX('[9]Monthly_Consumption _Trend'!BW:BW,MATCH($D62,'[9]Monthly_Consumption _Trend'!$C:$C,0))</f>
        <v>300.09999999999991</v>
      </c>
      <c r="AQ62" s="193">
        <f>INDEX('[9]Monthly_Consumption _Trend'!BX:BX,MATCH($D62,'[9]Monthly_Consumption _Trend'!$C:$C,0))</f>
        <v>0</v>
      </c>
      <c r="AR62" s="193">
        <f>INDEX('[9]Monthly_Consumption _Trend'!BY:BY,MATCH($D62,'[9]Monthly_Consumption _Trend'!$C:$C,0))</f>
        <v>0</v>
      </c>
      <c r="AS62" s="193">
        <f>INDEX('[9]Monthly_Consumption _Trend'!BZ:BZ,MATCH($D62,'[9]Monthly_Consumption _Trend'!$C:$C,0))</f>
        <v>28.500000000000099</v>
      </c>
      <c r="AT62" s="193">
        <f>INDEX('[9]Monthly_Consumption _Trend'!CA:CA,MATCH($D62,'[9]Monthly_Consumption _Trend'!$C:$C,0))</f>
        <v>469.67000000000007</v>
      </c>
      <c r="AU62" s="193">
        <f>INDEX('[9]Monthly_Consumption _Trend'!CB:CB,MATCH($D62,'[9]Monthly_Consumption _Trend'!$C:$C,0))</f>
        <v>0</v>
      </c>
      <c r="AV62" s="193">
        <f>INDEX('[9]Monthly_Consumption _Trend'!CC:CC,MATCH($D62,'[9]Monthly_Consumption _Trend'!$C:$C,0))</f>
        <v>0</v>
      </c>
      <c r="AW62" s="193">
        <f>INDEX('[9]Monthly_Consumption _Trend'!CD:CD,MATCH($D62,'[9]Monthly_Consumption _Trend'!$C:$C,0))</f>
        <v>3.2000000000000028</v>
      </c>
      <c r="AX62" s="193">
        <f>INDEX('[9]Monthly_Consumption _Trend'!CE:CE,MATCH($D62,'[9]Monthly_Consumption _Trend'!$C:$C,0))</f>
        <v>591.40999999999985</v>
      </c>
      <c r="AY62" s="193">
        <f>INDEX('[9]Monthly_Consumption _Trend'!CF:CF,MATCH($D62,'[9]Monthly_Consumption _Trend'!$C:$C,0))</f>
        <v>0</v>
      </c>
      <c r="AZ62" s="193">
        <f>INDEX('[9]Monthly_Consumption _Trend'!CG:CG,MATCH($D62,'[9]Monthly_Consumption _Trend'!$C:$C,0))</f>
        <v>0</v>
      </c>
      <c r="BA62" s="193">
        <f>INDEX('[9]Monthly_Consumption _Trend'!CH:CH,MATCH($D62,'[9]Monthly_Consumption _Trend'!$C:$C,0))</f>
        <v>0.40000000000000568</v>
      </c>
      <c r="BB62" s="193">
        <f>INDEX('[9]Monthly_Consumption _Trend'!CI:CI,MATCH($D62,'[9]Monthly_Consumption _Trend'!$C:$C,0))</f>
        <v>311.23</v>
      </c>
      <c r="BC62" s="193">
        <f>INDEX('[9]Monthly_Consumption _Trend'!CJ:CJ,MATCH($D62,'[9]Monthly_Consumption _Trend'!$C:$C,0))</f>
        <v>21.23</v>
      </c>
      <c r="BD62" s="193">
        <f>INDEX('[9]Monthly_Consumption _Trend'!CK:CK,MATCH($D62,'[9]Monthly_Consumption _Trend'!$C:$C,0))</f>
        <v>0</v>
      </c>
      <c r="BE62" s="193">
        <f>INDEX('[9]Monthly_Consumption _Trend'!CL:CL,MATCH($D62,'[9]Monthly_Consumption _Trend'!$C:$C,0))</f>
        <v>48.39</v>
      </c>
      <c r="BF62" s="193">
        <f>INDEX('[9]Monthly_Consumption _Trend'!CM:CM,MATCH($D62,'[9]Monthly_Consumption _Trend'!$C:$C,0))</f>
        <v>473.19000000000005</v>
      </c>
      <c r="BG62" s="193">
        <f>INDEX('[9]Monthly_Consumption _Trend'!CN:CN,MATCH($D62,'[9]Monthly_Consumption _Trend'!$C:$C,0))</f>
        <v>0</v>
      </c>
      <c r="BH62" s="193">
        <f>INDEX('[9]Monthly_Consumption _Trend'!CO:CO,MATCH($D62,'[9]Monthly_Consumption _Trend'!$C:$C,0))</f>
        <v>0</v>
      </c>
      <c r="BI62" s="193">
        <f>INDEX('[9]Monthly_Consumption _Trend'!CP:CP,MATCH($D62,'[9]Monthly_Consumption _Trend'!$C:$C,0))</f>
        <v>0.40999999999999659</v>
      </c>
    </row>
    <row r="63" spans="1:61" s="223" customFormat="1" x14ac:dyDescent="0.25">
      <c r="A63" s="247" t="str">
        <f>'IMO _2020_Dont Edit'!A67</f>
        <v>MVK</v>
      </c>
      <c r="B63" s="247" t="str">
        <f>'IMO _2020_Dont Edit'!B67</f>
        <v>Handy</v>
      </c>
      <c r="C63" s="98" t="str">
        <f>'IMO _2020_Dont Edit'!C67</f>
        <v>MPT</v>
      </c>
      <c r="D63" s="98">
        <f>'IMO _2020_Dont Edit'!D67</f>
        <v>9341445</v>
      </c>
      <c r="E63" s="139" t="str">
        <f>'IMO _2020_Dont Edit'!E67</f>
        <v>Maersk Borneo</v>
      </c>
      <c r="F63" s="193">
        <f t="shared" si="0"/>
        <v>431.39</v>
      </c>
      <c r="G63" s="193">
        <f t="shared" si="1"/>
        <v>275.15999999999997</v>
      </c>
      <c r="H63" s="193">
        <f t="shared" si="2"/>
        <v>403.69000000000005</v>
      </c>
      <c r="I63" s="193">
        <f t="shared" si="3"/>
        <v>576.77</v>
      </c>
      <c r="J63" s="193">
        <f t="shared" si="4"/>
        <v>331.42000000000007</v>
      </c>
      <c r="K63" s="193">
        <f t="shared" si="5"/>
        <v>394.30999999999972</v>
      </c>
      <c r="L63" s="193">
        <f t="shared" si="6"/>
        <v>630.57000000000016</v>
      </c>
      <c r="M63" s="193">
        <f t="shared" si="7"/>
        <v>186.5</v>
      </c>
      <c r="N63" s="193">
        <f t="shared" si="8"/>
        <v>417.65999999999985</v>
      </c>
      <c r="O63" s="193">
        <f t="shared" si="9"/>
        <v>409.38000000000011</v>
      </c>
      <c r="P63" s="193"/>
      <c r="Q63" s="193"/>
      <c r="R63" s="277">
        <f t="shared" si="10"/>
        <v>405.685</v>
      </c>
      <c r="S63" s="277">
        <f>IFERROR(INDEX('IMO _2020_Dont Edit'!AB:AB,MATCH('Monthly_Consumption _Trend'!D63,'IMO _2020_Dont Edit'!D:D,0))*30*INDEX('IMO _2020_Dont Edit'!AF:AF,MATCH('Monthly_Consumption _Trend'!D63,'IMO _2020_Dont Edit'!D:D,0)),"")</f>
        <v>325.16302307022323</v>
      </c>
      <c r="T63" s="277">
        <f t="shared" si="11"/>
        <v>216.77534871348215</v>
      </c>
      <c r="U63" s="193"/>
      <c r="V63" s="193">
        <f>INDEX('[9]Monthly_Consumption _Trend'!BC:BC,MATCH($D63,'[9]Monthly_Consumption _Trend'!$C:$C,0))</f>
        <v>431.39</v>
      </c>
      <c r="W63" s="193">
        <f>INDEX('[9]Monthly_Consumption _Trend'!BD:BD,MATCH($D63,'[9]Monthly_Consumption _Trend'!$C:$C,0))</f>
        <v>0</v>
      </c>
      <c r="X63" s="193">
        <f>INDEX('[9]Monthly_Consumption _Trend'!BE:BE,MATCH($D63,'[9]Monthly_Consumption _Trend'!$C:$C,0))</f>
        <v>0</v>
      </c>
      <c r="Y63" s="193">
        <f>INDEX('[9]Monthly_Consumption _Trend'!BF:BF,MATCH($D63,'[9]Monthly_Consumption _Trend'!$C:$C,0))</f>
        <v>0.02</v>
      </c>
      <c r="Z63" s="193">
        <f>INDEX('[9]Monthly_Consumption _Trend'!BG:BG,MATCH($D63,'[9]Monthly_Consumption _Trend'!$C:$C,0))</f>
        <v>275.15999999999997</v>
      </c>
      <c r="AA63" s="193">
        <f>INDEX('[9]Monthly_Consumption _Trend'!BH:BH,MATCH($D63,'[9]Monthly_Consumption _Trend'!$C:$C,0))</f>
        <v>0</v>
      </c>
      <c r="AB63" s="193">
        <f>INDEX('[9]Monthly_Consumption _Trend'!BI:BI,MATCH($D63,'[9]Monthly_Consumption _Trend'!$C:$C,0))</f>
        <v>0</v>
      </c>
      <c r="AC63" s="193">
        <f>INDEX('[9]Monthly_Consumption _Trend'!BJ:BJ,MATCH($D63,'[9]Monthly_Consumption _Trend'!$C:$C,0))</f>
        <v>84.58</v>
      </c>
      <c r="AD63" s="193">
        <f>INDEX('[9]Monthly_Consumption _Trend'!BK:BK,MATCH($D63,'[9]Monthly_Consumption _Trend'!$C:$C,0))</f>
        <v>403.69000000000005</v>
      </c>
      <c r="AE63" s="193">
        <f>INDEX('[9]Monthly_Consumption _Trend'!BL:BL,MATCH($D63,'[9]Monthly_Consumption _Trend'!$C:$C,0))</f>
        <v>0</v>
      </c>
      <c r="AF63" s="193">
        <f>INDEX('[9]Monthly_Consumption _Trend'!BM:BM,MATCH($D63,'[9]Monthly_Consumption _Trend'!$C:$C,0))</f>
        <v>0</v>
      </c>
      <c r="AG63" s="193">
        <f>INDEX('[9]Monthly_Consumption _Trend'!BN:BN,MATCH($D63,'[9]Monthly_Consumption _Trend'!$C:$C,0))</f>
        <v>2.1099999999999994</v>
      </c>
      <c r="AH63" s="193">
        <f>INDEX('[9]Monthly_Consumption _Trend'!BO:BO,MATCH($D63,'[9]Monthly_Consumption _Trend'!$C:$C,0))</f>
        <v>576.77</v>
      </c>
      <c r="AI63" s="193">
        <f>INDEX('[9]Monthly_Consumption _Trend'!BP:BP,MATCH($D63,'[9]Monthly_Consumption _Trend'!$C:$C,0))</f>
        <v>0</v>
      </c>
      <c r="AJ63" s="193">
        <f>INDEX('[9]Monthly_Consumption _Trend'!BQ:BQ,MATCH($D63,'[9]Monthly_Consumption _Trend'!$C:$C,0))</f>
        <v>0</v>
      </c>
      <c r="AK63" s="193">
        <f>INDEX('[9]Monthly_Consumption _Trend'!BR:BR,MATCH($D63,'[9]Monthly_Consumption _Trend'!$C:$C,0))</f>
        <v>9.5800000000000125</v>
      </c>
      <c r="AL63" s="193">
        <f>INDEX('[9]Monthly_Consumption _Trend'!BS:BS,MATCH($D63,'[9]Monthly_Consumption _Trend'!$C:$C,0))</f>
        <v>331.42000000000007</v>
      </c>
      <c r="AM63" s="193">
        <f>INDEX('[9]Monthly_Consumption _Trend'!BT:BT,MATCH($D63,'[9]Monthly_Consumption _Trend'!$C:$C,0))</f>
        <v>0</v>
      </c>
      <c r="AN63" s="193">
        <f>INDEX('[9]Monthly_Consumption _Trend'!BU:BU,MATCH($D63,'[9]Monthly_Consumption _Trend'!$C:$C,0))</f>
        <v>0</v>
      </c>
      <c r="AO63" s="193">
        <f>INDEX('[9]Monthly_Consumption _Trend'!BV:BV,MATCH($D63,'[9]Monthly_Consumption _Trend'!$C:$C,0))</f>
        <v>64.529999999999987</v>
      </c>
      <c r="AP63" s="193">
        <f>INDEX('[9]Monthly_Consumption _Trend'!BW:BW,MATCH($D63,'[9]Monthly_Consumption _Trend'!$C:$C,0))</f>
        <v>394.30999999999972</v>
      </c>
      <c r="AQ63" s="193">
        <f>INDEX('[9]Monthly_Consumption _Trend'!BX:BX,MATCH($D63,'[9]Monthly_Consumption _Trend'!$C:$C,0))</f>
        <v>0</v>
      </c>
      <c r="AR63" s="193">
        <f>INDEX('[9]Monthly_Consumption _Trend'!BY:BY,MATCH($D63,'[9]Monthly_Consumption _Trend'!$C:$C,0))</f>
        <v>0</v>
      </c>
      <c r="AS63" s="193">
        <f>INDEX('[9]Monthly_Consumption _Trend'!BZ:BZ,MATCH($D63,'[9]Monthly_Consumption _Trend'!$C:$C,0))</f>
        <v>0.30000000000001137</v>
      </c>
      <c r="AT63" s="193">
        <f>INDEX('[9]Monthly_Consumption _Trend'!CA:CA,MATCH($D63,'[9]Monthly_Consumption _Trend'!$C:$C,0))</f>
        <v>630.57000000000016</v>
      </c>
      <c r="AU63" s="193">
        <f>INDEX('[9]Monthly_Consumption _Trend'!CB:CB,MATCH($D63,'[9]Monthly_Consumption _Trend'!$C:$C,0))</f>
        <v>0</v>
      </c>
      <c r="AV63" s="193">
        <f>INDEX('[9]Monthly_Consumption _Trend'!CC:CC,MATCH($D63,'[9]Monthly_Consumption _Trend'!$C:$C,0))</f>
        <v>0</v>
      </c>
      <c r="AW63" s="193">
        <f>INDEX('[9]Monthly_Consumption _Trend'!CD:CD,MATCH($D63,'[9]Monthly_Consumption _Trend'!$C:$C,0))</f>
        <v>8.4300000000000068</v>
      </c>
      <c r="AX63" s="193">
        <f>INDEX('[9]Monthly_Consumption _Trend'!CE:CE,MATCH($D63,'[9]Monthly_Consumption _Trend'!$C:$C,0))</f>
        <v>186.5</v>
      </c>
      <c r="AY63" s="193">
        <f>INDEX('[9]Monthly_Consumption _Trend'!CF:CF,MATCH($D63,'[9]Monthly_Consumption _Trend'!$C:$C,0))</f>
        <v>0</v>
      </c>
      <c r="AZ63" s="193">
        <f>INDEX('[9]Monthly_Consumption _Trend'!CG:CG,MATCH($D63,'[9]Monthly_Consumption _Trend'!$C:$C,0))</f>
        <v>0</v>
      </c>
      <c r="BA63" s="193">
        <f>INDEX('[9]Monthly_Consumption _Trend'!CH:CH,MATCH($D63,'[9]Monthly_Consumption _Trend'!$C:$C,0))</f>
        <v>104.42000000000002</v>
      </c>
      <c r="BB63" s="193">
        <f>INDEX('[9]Monthly_Consumption _Trend'!CI:CI,MATCH($D63,'[9]Monthly_Consumption _Trend'!$C:$C,0))</f>
        <v>417.65999999999985</v>
      </c>
      <c r="BC63" s="193">
        <f>INDEX('[9]Monthly_Consumption _Trend'!CJ:CJ,MATCH($D63,'[9]Monthly_Consumption _Trend'!$C:$C,0))</f>
        <v>0</v>
      </c>
      <c r="BD63" s="193">
        <f>INDEX('[9]Monthly_Consumption _Trend'!CK:CK,MATCH($D63,'[9]Monthly_Consumption _Trend'!$C:$C,0))</f>
        <v>0</v>
      </c>
      <c r="BE63" s="193">
        <f>INDEX('[9]Monthly_Consumption _Trend'!CL:CL,MATCH($D63,'[9]Monthly_Consumption _Trend'!$C:$C,0))</f>
        <v>98.399999999999977</v>
      </c>
      <c r="BF63" s="193">
        <f>INDEX('[9]Monthly_Consumption _Trend'!CM:CM,MATCH($D63,'[9]Monthly_Consumption _Trend'!$C:$C,0))</f>
        <v>409.38000000000011</v>
      </c>
      <c r="BG63" s="193">
        <f>INDEX('[9]Monthly_Consumption _Trend'!CN:CN,MATCH($D63,'[9]Monthly_Consumption _Trend'!$C:$C,0))</f>
        <v>0</v>
      </c>
      <c r="BH63" s="193">
        <f>INDEX('[9]Monthly_Consumption _Trend'!CO:CO,MATCH($D63,'[9]Monthly_Consumption _Trend'!$C:$C,0))</f>
        <v>0</v>
      </c>
      <c r="BI63" s="193">
        <f>INDEX('[9]Monthly_Consumption _Trend'!CP:CP,MATCH($D63,'[9]Monthly_Consumption _Trend'!$C:$C,0))</f>
        <v>105.57999999999998</v>
      </c>
    </row>
    <row r="64" spans="1:61" s="223" customFormat="1" x14ac:dyDescent="0.25">
      <c r="A64" s="247" t="str">
        <f>'IMO _2020_Dont Edit'!A68</f>
        <v>VBU</v>
      </c>
      <c r="B64" s="247" t="str">
        <f>'IMO _2020_Dont Edit'!B68</f>
        <v>Handy</v>
      </c>
      <c r="C64" s="98" t="str">
        <f>'IMO _2020_Dont Edit'!C68</f>
        <v>MPT</v>
      </c>
      <c r="D64" s="98">
        <f>'IMO _2020_Dont Edit'!D68</f>
        <v>9340582</v>
      </c>
      <c r="E64" s="139" t="str">
        <f>'IMO _2020_Dont Edit'!E68</f>
        <v>Maersk Brigit</v>
      </c>
      <c r="F64" s="193">
        <f t="shared" si="0"/>
        <v>441.43</v>
      </c>
      <c r="G64" s="193">
        <f t="shared" si="1"/>
        <v>179.11999999999995</v>
      </c>
      <c r="H64" s="193">
        <f t="shared" si="2"/>
        <v>346.15000000000009</v>
      </c>
      <c r="I64" s="193">
        <f t="shared" si="3"/>
        <v>180.40999999999985</v>
      </c>
      <c r="J64" s="193">
        <f t="shared" si="4"/>
        <v>230.55000000000018</v>
      </c>
      <c r="K64" s="193">
        <f t="shared" si="5"/>
        <v>327.02</v>
      </c>
      <c r="L64" s="193">
        <f t="shared" si="6"/>
        <v>544.80500000000006</v>
      </c>
      <c r="M64" s="193">
        <f t="shared" si="7"/>
        <v>382.48999999999978</v>
      </c>
      <c r="N64" s="193">
        <f t="shared" si="8"/>
        <v>454.00800000000027</v>
      </c>
      <c r="O64" s="193">
        <f t="shared" si="9"/>
        <v>467.91499999999996</v>
      </c>
      <c r="P64" s="193"/>
      <c r="Q64" s="193"/>
      <c r="R64" s="277">
        <f t="shared" si="10"/>
        <v>355.38980000000004</v>
      </c>
      <c r="S64" s="277">
        <f>IFERROR(INDEX('IMO _2020_Dont Edit'!AB:AB,MATCH('Monthly_Consumption _Trend'!D64,'IMO _2020_Dont Edit'!D:D,0))*30*INDEX('IMO _2020_Dont Edit'!AF:AF,MATCH('Monthly_Consumption _Trend'!D64,'IMO _2020_Dont Edit'!D:D,0)),"")</f>
        <v>284.16161788440877</v>
      </c>
      <c r="T64" s="277">
        <f t="shared" si="11"/>
        <v>189.44107858960584</v>
      </c>
      <c r="U64" s="193"/>
      <c r="V64" s="193">
        <f>INDEX('[9]Monthly_Consumption _Trend'!BC:BC,MATCH($D64,'[9]Monthly_Consumption _Trend'!$C:$C,0))</f>
        <v>441.43</v>
      </c>
      <c r="W64" s="193">
        <f>INDEX('[9]Monthly_Consumption _Trend'!BD:BD,MATCH($D64,'[9]Monthly_Consumption _Trend'!$C:$C,0))</f>
        <v>0</v>
      </c>
      <c r="X64" s="193">
        <f>INDEX('[9]Monthly_Consumption _Trend'!BE:BE,MATCH($D64,'[9]Monthly_Consumption _Trend'!$C:$C,0))</f>
        <v>0</v>
      </c>
      <c r="Y64" s="193">
        <f>INDEX('[9]Monthly_Consumption _Trend'!BF:BF,MATCH($D64,'[9]Monthly_Consumption _Trend'!$C:$C,0))</f>
        <v>122.18</v>
      </c>
      <c r="Z64" s="193">
        <f>INDEX('[9]Monthly_Consumption _Trend'!BG:BG,MATCH($D64,'[9]Monthly_Consumption _Trend'!$C:$C,0))</f>
        <v>179.11999999999995</v>
      </c>
      <c r="AA64" s="193">
        <f>INDEX('[9]Monthly_Consumption _Trend'!BH:BH,MATCH($D64,'[9]Monthly_Consumption _Trend'!$C:$C,0))</f>
        <v>0</v>
      </c>
      <c r="AB64" s="193">
        <f>INDEX('[9]Monthly_Consumption _Trend'!BI:BI,MATCH($D64,'[9]Monthly_Consumption _Trend'!$C:$C,0))</f>
        <v>0</v>
      </c>
      <c r="AC64" s="193">
        <f>INDEX('[9]Monthly_Consumption _Trend'!BJ:BJ,MATCH($D64,'[9]Monthly_Consumption _Trend'!$C:$C,0))</f>
        <v>273.79599999999999</v>
      </c>
      <c r="AD64" s="193">
        <f>INDEX('[9]Monthly_Consumption _Trend'!BK:BK,MATCH($D64,'[9]Monthly_Consumption _Trend'!$C:$C,0))</f>
        <v>346.15000000000009</v>
      </c>
      <c r="AE64" s="193">
        <f>INDEX('[9]Monthly_Consumption _Trend'!BL:BL,MATCH($D64,'[9]Monthly_Consumption _Trend'!$C:$C,0))</f>
        <v>0</v>
      </c>
      <c r="AF64" s="193">
        <f>INDEX('[9]Monthly_Consumption _Trend'!BM:BM,MATCH($D64,'[9]Monthly_Consumption _Trend'!$C:$C,0))</f>
        <v>0</v>
      </c>
      <c r="AG64" s="193">
        <f>INDEX('[9]Monthly_Consumption _Trend'!BN:BN,MATCH($D64,'[9]Monthly_Consumption _Trend'!$C:$C,0))</f>
        <v>150.58000000000004</v>
      </c>
      <c r="AH64" s="193">
        <f>INDEX('[9]Monthly_Consumption _Trend'!BO:BO,MATCH($D64,'[9]Monthly_Consumption _Trend'!$C:$C,0))</f>
        <v>180.40999999999985</v>
      </c>
      <c r="AI64" s="193">
        <f>INDEX('[9]Monthly_Consumption _Trend'!BP:BP,MATCH($D64,'[9]Monthly_Consumption _Trend'!$C:$C,0))</f>
        <v>0</v>
      </c>
      <c r="AJ64" s="193">
        <f>INDEX('[9]Monthly_Consumption _Trend'!BQ:BQ,MATCH($D64,'[9]Monthly_Consumption _Trend'!$C:$C,0))</f>
        <v>0</v>
      </c>
      <c r="AK64" s="193">
        <f>INDEX('[9]Monthly_Consumption _Trend'!BR:BR,MATCH($D64,'[9]Monthly_Consumption _Trend'!$C:$C,0))</f>
        <v>114.25999999999999</v>
      </c>
      <c r="AL64" s="193">
        <f>INDEX('[9]Monthly_Consumption _Trend'!BS:BS,MATCH($D64,'[9]Monthly_Consumption _Trend'!$C:$C,0))</f>
        <v>230.55000000000018</v>
      </c>
      <c r="AM64" s="193">
        <f>INDEX('[9]Monthly_Consumption _Trend'!BT:BT,MATCH($D64,'[9]Monthly_Consumption _Trend'!$C:$C,0))</f>
        <v>0</v>
      </c>
      <c r="AN64" s="193">
        <f>INDEX('[9]Monthly_Consumption _Trend'!BU:BU,MATCH($D64,'[9]Monthly_Consumption _Trend'!$C:$C,0))</f>
        <v>0</v>
      </c>
      <c r="AO64" s="193">
        <f>INDEX('[9]Monthly_Consumption _Trend'!BV:BV,MATCH($D64,'[9]Monthly_Consumption _Trend'!$C:$C,0))</f>
        <v>124.62</v>
      </c>
      <c r="AP64" s="193">
        <f>INDEX('[9]Monthly_Consumption _Trend'!BW:BW,MATCH($D64,'[9]Monthly_Consumption _Trend'!$C:$C,0))</f>
        <v>327.02</v>
      </c>
      <c r="AQ64" s="193">
        <f>INDEX('[9]Monthly_Consumption _Trend'!BX:BX,MATCH($D64,'[9]Monthly_Consumption _Trend'!$C:$C,0))</f>
        <v>0</v>
      </c>
      <c r="AR64" s="193">
        <f>INDEX('[9]Monthly_Consumption _Trend'!BY:BY,MATCH($D64,'[9]Monthly_Consumption _Trend'!$C:$C,0))</f>
        <v>0</v>
      </c>
      <c r="AS64" s="193">
        <f>INDEX('[9]Monthly_Consumption _Trend'!BZ:BZ,MATCH($D64,'[9]Monthly_Consumption _Trend'!$C:$C,0))</f>
        <v>34.909999999999968</v>
      </c>
      <c r="AT64" s="193">
        <f>INDEX('[9]Monthly_Consumption _Trend'!CA:CA,MATCH($D64,'[9]Monthly_Consumption _Trend'!$C:$C,0))</f>
        <v>544.80500000000006</v>
      </c>
      <c r="AU64" s="193">
        <f>INDEX('[9]Monthly_Consumption _Trend'!CB:CB,MATCH($D64,'[9]Monthly_Consumption _Trend'!$C:$C,0))</f>
        <v>0</v>
      </c>
      <c r="AV64" s="193">
        <f>INDEX('[9]Monthly_Consumption _Trend'!CC:CC,MATCH($D64,'[9]Monthly_Consumption _Trend'!$C:$C,0))</f>
        <v>0</v>
      </c>
      <c r="AW64" s="193">
        <f>INDEX('[9]Monthly_Consumption _Trend'!CD:CD,MATCH($D64,'[9]Monthly_Consumption _Trend'!$C:$C,0))</f>
        <v>33.92999999999995</v>
      </c>
      <c r="AX64" s="193">
        <f>INDEX('[9]Monthly_Consumption _Trend'!CE:CE,MATCH($D64,'[9]Monthly_Consumption _Trend'!$C:$C,0))</f>
        <v>382.48999999999978</v>
      </c>
      <c r="AY64" s="193">
        <f>INDEX('[9]Monthly_Consumption _Trend'!CF:CF,MATCH($D64,'[9]Monthly_Consumption _Trend'!$C:$C,0))</f>
        <v>0</v>
      </c>
      <c r="AZ64" s="193">
        <f>INDEX('[9]Monthly_Consumption _Trend'!CG:CG,MATCH($D64,'[9]Monthly_Consumption _Trend'!$C:$C,0))</f>
        <v>0</v>
      </c>
      <c r="BA64" s="193">
        <f>INDEX('[9]Monthly_Consumption _Trend'!CH:CH,MATCH($D64,'[9]Monthly_Consumption _Trend'!$C:$C,0))</f>
        <v>114.37</v>
      </c>
      <c r="BB64" s="193">
        <f>INDEX('[9]Monthly_Consumption _Trend'!CI:CI,MATCH($D64,'[9]Monthly_Consumption _Trend'!$C:$C,0))</f>
        <v>454.00800000000027</v>
      </c>
      <c r="BC64" s="193">
        <f>INDEX('[9]Monthly_Consumption _Trend'!CJ:CJ,MATCH($D64,'[9]Monthly_Consumption _Trend'!$C:$C,0))</f>
        <v>0</v>
      </c>
      <c r="BD64" s="193">
        <f>INDEX('[9]Monthly_Consumption _Trend'!CK:CK,MATCH($D64,'[9]Monthly_Consumption _Trend'!$C:$C,0))</f>
        <v>0</v>
      </c>
      <c r="BE64" s="193">
        <f>INDEX('[9]Monthly_Consumption _Trend'!CL:CL,MATCH($D64,'[9]Monthly_Consumption _Trend'!$C:$C,0))</f>
        <v>38.509999999999991</v>
      </c>
      <c r="BF64" s="193">
        <f>INDEX('[9]Monthly_Consumption _Trend'!CM:CM,MATCH($D64,'[9]Monthly_Consumption _Trend'!$C:$C,0))</f>
        <v>467.91499999999996</v>
      </c>
      <c r="BG64" s="193">
        <f>INDEX('[9]Monthly_Consumption _Trend'!CN:CN,MATCH($D64,'[9]Monthly_Consumption _Trend'!$C:$C,0))</f>
        <v>0</v>
      </c>
      <c r="BH64" s="193">
        <f>INDEX('[9]Monthly_Consumption _Trend'!CO:CO,MATCH($D64,'[9]Monthly_Consumption _Trend'!$C:$C,0))</f>
        <v>0</v>
      </c>
      <c r="BI64" s="193">
        <f>INDEX('[9]Monthly_Consumption _Trend'!CP:CP,MATCH($D64,'[9]Monthly_Consumption _Trend'!$C:$C,0))</f>
        <v>1.7600000000001046</v>
      </c>
    </row>
    <row r="65" spans="1:61" s="223" customFormat="1" x14ac:dyDescent="0.25">
      <c r="A65" s="247" t="str">
        <f>'IMO _2020_Dont Edit'!A69</f>
        <v>VBU</v>
      </c>
      <c r="B65" s="247" t="str">
        <f>'IMO _2020_Dont Edit'!B69</f>
        <v>Handy</v>
      </c>
      <c r="C65" s="98" t="str">
        <f>'IMO _2020_Dont Edit'!C69</f>
        <v>MPT</v>
      </c>
      <c r="D65" s="98">
        <f>'IMO _2020_Dont Edit'!D69</f>
        <v>9299434</v>
      </c>
      <c r="E65" s="139" t="str">
        <f>'IMO _2020_Dont Edit'!E69</f>
        <v>Maersk Bristol</v>
      </c>
      <c r="F65" s="193">
        <f t="shared" si="0"/>
        <v>421.24</v>
      </c>
      <c r="G65" s="193">
        <f t="shared" si="1"/>
        <v>383.51</v>
      </c>
      <c r="H65" s="193">
        <f t="shared" si="2"/>
        <v>311.78999999999996</v>
      </c>
      <c r="I65" s="193">
        <f t="shared" si="3"/>
        <v>404.63000000000011</v>
      </c>
      <c r="J65" s="193">
        <f t="shared" si="4"/>
        <v>345.27</v>
      </c>
      <c r="K65" s="193">
        <f t="shared" si="5"/>
        <v>500.92000000000007</v>
      </c>
      <c r="L65" s="193">
        <f t="shared" si="6"/>
        <v>247.00999999999976</v>
      </c>
      <c r="M65" s="193">
        <f t="shared" si="7"/>
        <v>419.59999999999991</v>
      </c>
      <c r="N65" s="193">
        <f t="shared" si="8"/>
        <v>344.22000000000025</v>
      </c>
      <c r="O65" s="193">
        <f t="shared" si="9"/>
        <v>553.69999999999982</v>
      </c>
      <c r="P65" s="193"/>
      <c r="Q65" s="193"/>
      <c r="R65" s="277">
        <f t="shared" si="10"/>
        <v>393.18899999999996</v>
      </c>
      <c r="S65" s="277">
        <f>IFERROR(INDEX('IMO _2020_Dont Edit'!AB:AB,MATCH('Monthly_Consumption _Trend'!D65,'IMO _2020_Dont Edit'!D:D,0))*30*INDEX('IMO _2020_Dont Edit'!AF:AF,MATCH('Monthly_Consumption _Trend'!D65,'IMO _2020_Dont Edit'!D:D,0)),"")</f>
        <v>297.09341944050453</v>
      </c>
      <c r="T65" s="277">
        <f t="shared" si="11"/>
        <v>198.06227962700302</v>
      </c>
      <c r="U65" s="193"/>
      <c r="V65" s="193">
        <f>INDEX('[9]Monthly_Consumption _Trend'!BC:BC,MATCH($D65,'[9]Monthly_Consumption _Trend'!$C:$C,0))</f>
        <v>421.24</v>
      </c>
      <c r="W65" s="193">
        <f>INDEX('[9]Monthly_Consumption _Trend'!BD:BD,MATCH($D65,'[9]Monthly_Consumption _Trend'!$C:$C,0))</f>
        <v>0</v>
      </c>
      <c r="X65" s="193">
        <f>INDEX('[9]Monthly_Consumption _Trend'!BE:BE,MATCH($D65,'[9]Monthly_Consumption _Trend'!$C:$C,0))</f>
        <v>0</v>
      </c>
      <c r="Y65" s="193">
        <f>INDEX('[9]Monthly_Consumption _Trend'!BF:BF,MATCH($D65,'[9]Monthly_Consumption _Trend'!$C:$C,0))</f>
        <v>68.33</v>
      </c>
      <c r="Z65" s="193">
        <f>INDEX('[9]Monthly_Consumption _Trend'!BG:BG,MATCH($D65,'[9]Monthly_Consumption _Trend'!$C:$C,0))</f>
        <v>383.51</v>
      </c>
      <c r="AA65" s="193">
        <f>INDEX('[9]Monthly_Consumption _Trend'!BH:BH,MATCH($D65,'[9]Monthly_Consumption _Trend'!$C:$C,0))</f>
        <v>0</v>
      </c>
      <c r="AB65" s="193">
        <f>INDEX('[9]Monthly_Consumption _Trend'!BI:BI,MATCH($D65,'[9]Monthly_Consumption _Trend'!$C:$C,0))</f>
        <v>0</v>
      </c>
      <c r="AC65" s="193">
        <f>INDEX('[9]Monthly_Consumption _Trend'!BJ:BJ,MATCH($D65,'[9]Monthly_Consumption _Trend'!$C:$C,0))</f>
        <v>0.23999999999999488</v>
      </c>
      <c r="AD65" s="193">
        <f>INDEX('[9]Monthly_Consumption _Trend'!BK:BK,MATCH($D65,'[9]Monthly_Consumption _Trend'!$C:$C,0))</f>
        <v>311.78999999999996</v>
      </c>
      <c r="AE65" s="193">
        <f>INDEX('[9]Monthly_Consumption _Trend'!BL:BL,MATCH($D65,'[9]Monthly_Consumption _Trend'!$C:$C,0))</f>
        <v>0</v>
      </c>
      <c r="AF65" s="193">
        <f>INDEX('[9]Monthly_Consumption _Trend'!BM:BM,MATCH($D65,'[9]Monthly_Consumption _Trend'!$C:$C,0))</f>
        <v>0</v>
      </c>
      <c r="AG65" s="193">
        <f>INDEX('[9]Monthly_Consumption _Trend'!BN:BN,MATCH($D65,'[9]Monthly_Consumption _Trend'!$C:$C,0))</f>
        <v>152.46</v>
      </c>
      <c r="AH65" s="193">
        <f>INDEX('[9]Monthly_Consumption _Trend'!BO:BO,MATCH($D65,'[9]Monthly_Consumption _Trend'!$C:$C,0))</f>
        <v>404.63000000000011</v>
      </c>
      <c r="AI65" s="193">
        <f>INDEX('[9]Monthly_Consumption _Trend'!BP:BP,MATCH($D65,'[9]Monthly_Consumption _Trend'!$C:$C,0))</f>
        <v>0</v>
      </c>
      <c r="AJ65" s="193">
        <f>INDEX('[9]Monthly_Consumption _Trend'!BQ:BQ,MATCH($D65,'[9]Monthly_Consumption _Trend'!$C:$C,0))</f>
        <v>0</v>
      </c>
      <c r="AK65" s="193">
        <f>INDEX('[9]Monthly_Consumption _Trend'!BR:BR,MATCH($D65,'[9]Monthly_Consumption _Trend'!$C:$C,0))</f>
        <v>109.55999999999997</v>
      </c>
      <c r="AL65" s="193">
        <f>INDEX('[9]Monthly_Consumption _Trend'!BS:BS,MATCH($D65,'[9]Monthly_Consumption _Trend'!$C:$C,0))</f>
        <v>345.27</v>
      </c>
      <c r="AM65" s="193">
        <f>INDEX('[9]Monthly_Consumption _Trend'!BT:BT,MATCH($D65,'[9]Monthly_Consumption _Trend'!$C:$C,0))</f>
        <v>0</v>
      </c>
      <c r="AN65" s="193">
        <f>INDEX('[9]Monthly_Consumption _Trend'!BU:BU,MATCH($D65,'[9]Monthly_Consumption _Trend'!$C:$C,0))</f>
        <v>0</v>
      </c>
      <c r="AO65" s="193">
        <f>INDEX('[9]Monthly_Consumption _Trend'!BV:BV,MATCH($D65,'[9]Monthly_Consumption _Trend'!$C:$C,0))</f>
        <v>117.80000000000001</v>
      </c>
      <c r="AP65" s="193">
        <f>INDEX('[9]Monthly_Consumption _Trend'!BW:BW,MATCH($D65,'[9]Monthly_Consumption _Trend'!$C:$C,0))</f>
        <v>500.92000000000007</v>
      </c>
      <c r="AQ65" s="193">
        <f>INDEX('[9]Monthly_Consumption _Trend'!BX:BX,MATCH($D65,'[9]Monthly_Consumption _Trend'!$C:$C,0))</f>
        <v>0</v>
      </c>
      <c r="AR65" s="193">
        <f>INDEX('[9]Monthly_Consumption _Trend'!BY:BY,MATCH($D65,'[9]Monthly_Consumption _Trend'!$C:$C,0))</f>
        <v>0</v>
      </c>
      <c r="AS65" s="193">
        <f>INDEX('[9]Monthly_Consumption _Trend'!BZ:BZ,MATCH($D65,'[9]Monthly_Consumption _Trend'!$C:$C,0))</f>
        <v>43.009999999999991</v>
      </c>
      <c r="AT65" s="193">
        <f>INDEX('[9]Monthly_Consumption _Trend'!CA:CA,MATCH($D65,'[9]Monthly_Consumption _Trend'!$C:$C,0))</f>
        <v>247.00999999999976</v>
      </c>
      <c r="AU65" s="193">
        <f>INDEX('[9]Monthly_Consumption _Trend'!CB:CB,MATCH($D65,'[9]Monthly_Consumption _Trend'!$C:$C,0))</f>
        <v>0</v>
      </c>
      <c r="AV65" s="193">
        <f>INDEX('[9]Monthly_Consumption _Trend'!CC:CC,MATCH($D65,'[9]Monthly_Consumption _Trend'!$C:$C,0))</f>
        <v>0</v>
      </c>
      <c r="AW65" s="193">
        <f>INDEX('[9]Monthly_Consumption _Trend'!CD:CD,MATCH($D65,'[9]Monthly_Consumption _Trend'!$C:$C,0))</f>
        <v>261.64999999999998</v>
      </c>
      <c r="AX65" s="193">
        <f>INDEX('[9]Monthly_Consumption _Trend'!CE:CE,MATCH($D65,'[9]Monthly_Consumption _Trend'!$C:$C,0))</f>
        <v>419.59999999999991</v>
      </c>
      <c r="AY65" s="193">
        <f>INDEX('[9]Monthly_Consumption _Trend'!CF:CF,MATCH($D65,'[9]Monthly_Consumption _Trend'!$C:$C,0))</f>
        <v>0</v>
      </c>
      <c r="AZ65" s="193">
        <f>INDEX('[9]Monthly_Consumption _Trend'!CG:CG,MATCH($D65,'[9]Monthly_Consumption _Trend'!$C:$C,0))</f>
        <v>0</v>
      </c>
      <c r="BA65" s="193">
        <f>INDEX('[9]Monthly_Consumption _Trend'!CH:CH,MATCH($D65,'[9]Monthly_Consumption _Trend'!$C:$C,0))</f>
        <v>95.87</v>
      </c>
      <c r="BB65" s="193">
        <f>INDEX('[9]Monthly_Consumption _Trend'!CI:CI,MATCH($D65,'[9]Monthly_Consumption _Trend'!$C:$C,0))</f>
        <v>344.22000000000025</v>
      </c>
      <c r="BC65" s="193">
        <f>INDEX('[9]Monthly_Consumption _Trend'!CJ:CJ,MATCH($D65,'[9]Monthly_Consumption _Trend'!$C:$C,0))</f>
        <v>0</v>
      </c>
      <c r="BD65" s="193">
        <f>INDEX('[9]Monthly_Consumption _Trend'!CK:CK,MATCH($D65,'[9]Monthly_Consumption _Trend'!$C:$C,0))</f>
        <v>0</v>
      </c>
      <c r="BE65" s="193">
        <f>INDEX('[9]Monthly_Consumption _Trend'!CL:CL,MATCH($D65,'[9]Monthly_Consumption _Trend'!$C:$C,0))</f>
        <v>80.350000000000023</v>
      </c>
      <c r="BF65" s="193">
        <f>INDEX('[9]Monthly_Consumption _Trend'!CM:CM,MATCH($D65,'[9]Monthly_Consumption _Trend'!$C:$C,0))</f>
        <v>553.69999999999982</v>
      </c>
      <c r="BG65" s="193">
        <f>INDEX('[9]Monthly_Consumption _Trend'!CN:CN,MATCH($D65,'[9]Monthly_Consumption _Trend'!$C:$C,0))</f>
        <v>0</v>
      </c>
      <c r="BH65" s="193">
        <f>INDEX('[9]Monthly_Consumption _Trend'!CO:CO,MATCH($D65,'[9]Monthly_Consumption _Trend'!$C:$C,0))</f>
        <v>0</v>
      </c>
      <c r="BI65" s="193">
        <f>INDEX('[9]Monthly_Consumption _Trend'!CP:CP,MATCH($D65,'[9]Monthly_Consumption _Trend'!$C:$C,0))</f>
        <v>7.5299999999999727</v>
      </c>
    </row>
    <row r="66" spans="1:61" s="223" customFormat="1" x14ac:dyDescent="0.25">
      <c r="A66" s="247" t="str">
        <f>'IMO _2020_Dont Edit'!A70</f>
        <v>SJB</v>
      </c>
      <c r="B66" s="247" t="str">
        <f>'IMO _2020_Dont Edit'!B70</f>
        <v>Handy</v>
      </c>
      <c r="C66" s="98" t="str">
        <f>'IMO _2020_Dont Edit'!C70</f>
        <v>MPT</v>
      </c>
      <c r="D66" s="98">
        <f>'IMO _2020_Dont Edit'!D70</f>
        <v>9274630</v>
      </c>
      <c r="E66" s="139" t="str">
        <f>'IMO _2020_Dont Edit'!E70</f>
        <v>Maersk Edgar</v>
      </c>
      <c r="F66" s="193">
        <f t="shared" si="0"/>
        <v>0</v>
      </c>
      <c r="G66" s="193">
        <f t="shared" si="1"/>
        <v>0</v>
      </c>
      <c r="H66" s="193">
        <f t="shared" si="2"/>
        <v>0</v>
      </c>
      <c r="I66" s="193">
        <f t="shared" si="3"/>
        <v>42.46</v>
      </c>
      <c r="J66" s="193">
        <f t="shared" si="4"/>
        <v>196.45</v>
      </c>
      <c r="K66" s="193">
        <f t="shared" si="5"/>
        <v>185.23299999999998</v>
      </c>
      <c r="L66" s="193">
        <f t="shared" si="6"/>
        <v>0</v>
      </c>
      <c r="M66" s="193">
        <f t="shared" si="7"/>
        <v>127.13500000000005</v>
      </c>
      <c r="N66" s="193">
        <f t="shared" si="8"/>
        <v>211.01400000000001</v>
      </c>
      <c r="O66" s="193">
        <f t="shared" si="9"/>
        <v>349.01499999999999</v>
      </c>
      <c r="P66" s="193"/>
      <c r="Q66" s="193"/>
      <c r="R66" s="277">
        <f t="shared" si="10"/>
        <v>185.21783333333335</v>
      </c>
      <c r="S66" s="277">
        <f>IFERROR(INDEX('IMO _2020_Dont Edit'!AB:AB,MATCH('Monthly_Consumption _Trend'!D66,'IMO _2020_Dont Edit'!D:D,0))*30*INDEX('IMO _2020_Dont Edit'!AF:AF,MATCH('Monthly_Consumption _Trend'!D66,'IMO _2020_Dont Edit'!D:D,0)),"")</f>
        <v>183.20312541364876</v>
      </c>
      <c r="T66" s="277">
        <f t="shared" si="11"/>
        <v>122.13541694243251</v>
      </c>
      <c r="U66" s="193"/>
      <c r="V66" s="193">
        <f>INDEX('[9]Monthly_Consumption _Trend'!BC:BC,MATCH($D66,'[9]Monthly_Consumption _Trend'!$C:$C,0))</f>
        <v>0</v>
      </c>
      <c r="W66" s="193">
        <f>INDEX('[9]Monthly_Consumption _Trend'!BD:BD,MATCH($D66,'[9]Monthly_Consumption _Trend'!$C:$C,0))</f>
        <v>261.54300000000001</v>
      </c>
      <c r="X66" s="193">
        <f>INDEX('[9]Monthly_Consumption _Trend'!BE:BE,MATCH($D66,'[9]Monthly_Consumption _Trend'!$C:$C,0))</f>
        <v>0</v>
      </c>
      <c r="Y66" s="193">
        <f>INDEX('[9]Monthly_Consumption _Trend'!BF:BF,MATCH($D66,'[9]Monthly_Consumption _Trend'!$C:$C,0))</f>
        <v>256.60000000000002</v>
      </c>
      <c r="Z66" s="193">
        <f>INDEX('[9]Monthly_Consumption _Trend'!BG:BG,MATCH($D66,'[9]Monthly_Consumption _Trend'!$C:$C,0))</f>
        <v>0</v>
      </c>
      <c r="AA66" s="193">
        <f>INDEX('[9]Monthly_Consumption _Trend'!BH:BH,MATCH($D66,'[9]Monthly_Consumption _Trend'!$C:$C,0))</f>
        <v>338.87099999999998</v>
      </c>
      <c r="AB66" s="193">
        <f>INDEX('[9]Monthly_Consumption _Trend'!BI:BI,MATCH($D66,'[9]Monthly_Consumption _Trend'!$C:$C,0))</f>
        <v>0</v>
      </c>
      <c r="AC66" s="193">
        <f>INDEX('[9]Monthly_Consumption _Trend'!BJ:BJ,MATCH($D66,'[9]Monthly_Consumption _Trend'!$C:$C,0))</f>
        <v>29.939999999999998</v>
      </c>
      <c r="AD66" s="193">
        <f>INDEX('[9]Monthly_Consumption _Trend'!BK:BK,MATCH($D66,'[9]Monthly_Consumption _Trend'!$C:$C,0))</f>
        <v>0</v>
      </c>
      <c r="AE66" s="193">
        <f>INDEX('[9]Monthly_Consumption _Trend'!BL:BL,MATCH($D66,'[9]Monthly_Consumption _Trend'!$C:$C,0))</f>
        <v>321.33500000000004</v>
      </c>
      <c r="AF66" s="193">
        <f>INDEX('[9]Monthly_Consumption _Trend'!BM:BM,MATCH($D66,'[9]Monthly_Consumption _Trend'!$C:$C,0))</f>
        <v>0</v>
      </c>
      <c r="AG66" s="193">
        <f>INDEX('[9]Monthly_Consumption _Trend'!BN:BN,MATCH($D66,'[9]Monthly_Consumption _Trend'!$C:$C,0))</f>
        <v>189.82</v>
      </c>
      <c r="AH66" s="193">
        <f>INDEX('[9]Monthly_Consumption _Trend'!BO:BO,MATCH($D66,'[9]Monthly_Consumption _Trend'!$C:$C,0))</f>
        <v>42.46</v>
      </c>
      <c r="AI66" s="193">
        <f>INDEX('[9]Monthly_Consumption _Trend'!BP:BP,MATCH($D66,'[9]Monthly_Consumption _Trend'!$C:$C,0))</f>
        <v>252.94000000000005</v>
      </c>
      <c r="AJ66" s="193">
        <f>INDEX('[9]Monthly_Consumption _Trend'!BQ:BQ,MATCH($D66,'[9]Monthly_Consumption _Trend'!$C:$C,0))</f>
        <v>0</v>
      </c>
      <c r="AK66" s="193">
        <f>INDEX('[9]Monthly_Consumption _Trend'!BR:BR,MATCH($D66,'[9]Monthly_Consumption _Trend'!$C:$C,0))</f>
        <v>78.509999999999991</v>
      </c>
      <c r="AL66" s="193">
        <f>INDEX('[9]Monthly_Consumption _Trend'!BS:BS,MATCH($D66,'[9]Monthly_Consumption _Trend'!$C:$C,0))</f>
        <v>196.45</v>
      </c>
      <c r="AM66" s="193">
        <f>INDEX('[9]Monthly_Consumption _Trend'!BT:BT,MATCH($D66,'[9]Monthly_Consumption _Trend'!$C:$C,0))</f>
        <v>122.52999999999997</v>
      </c>
      <c r="AN66" s="193">
        <f>INDEX('[9]Monthly_Consumption _Trend'!BU:BU,MATCH($D66,'[9]Monthly_Consumption _Trend'!$C:$C,0))</f>
        <v>0</v>
      </c>
      <c r="AO66" s="193">
        <f>INDEX('[9]Monthly_Consumption _Trend'!BV:BV,MATCH($D66,'[9]Monthly_Consumption _Trend'!$C:$C,0))</f>
        <v>138.46000000000004</v>
      </c>
      <c r="AP66" s="193">
        <f>INDEX('[9]Monthly_Consumption _Trend'!BW:BW,MATCH($D66,'[9]Monthly_Consumption _Trend'!$C:$C,0))</f>
        <v>185.23299999999998</v>
      </c>
      <c r="AQ66" s="193">
        <f>INDEX('[9]Monthly_Consumption _Trend'!BX:BX,MATCH($D66,'[9]Monthly_Consumption _Trend'!$C:$C,0))</f>
        <v>5.8499999999999091</v>
      </c>
      <c r="AR66" s="193">
        <f>INDEX('[9]Monthly_Consumption _Trend'!BY:BY,MATCH($D66,'[9]Monthly_Consumption _Trend'!$C:$C,0))</f>
        <v>0</v>
      </c>
      <c r="AS66" s="193">
        <f>INDEX('[9]Monthly_Consumption _Trend'!BZ:BZ,MATCH($D66,'[9]Monthly_Consumption _Trend'!$C:$C,0))</f>
        <v>59.139999999999986</v>
      </c>
      <c r="AT66" s="193">
        <f>INDEX('[9]Monthly_Consumption _Trend'!CA:CA,MATCH($D66,'[9]Monthly_Consumption _Trend'!$C:$C,0))</f>
        <v>0</v>
      </c>
      <c r="AU66" s="193">
        <f>INDEX('[9]Monthly_Consumption _Trend'!CB:CB,MATCH($D66,'[9]Monthly_Consumption _Trend'!$C:$C,0))</f>
        <v>0</v>
      </c>
      <c r="AV66" s="193">
        <f>INDEX('[9]Monthly_Consumption _Trend'!CC:CC,MATCH($D66,'[9]Monthly_Consumption _Trend'!$C:$C,0))</f>
        <v>0</v>
      </c>
      <c r="AW66" s="193">
        <f>INDEX('[9]Monthly_Consumption _Trend'!CD:CD,MATCH($D66,'[9]Monthly_Consumption _Trend'!$C:$C,0))</f>
        <v>18.129999999999995</v>
      </c>
      <c r="AX66" s="193">
        <f>INDEX('[9]Monthly_Consumption _Trend'!CE:CE,MATCH($D66,'[9]Monthly_Consumption _Trend'!$C:$C,0))</f>
        <v>127.13500000000005</v>
      </c>
      <c r="AY66" s="193">
        <f>INDEX('[9]Monthly_Consumption _Trend'!CF:CF,MATCH($D66,'[9]Monthly_Consumption _Trend'!$C:$C,0))</f>
        <v>0</v>
      </c>
      <c r="AZ66" s="193">
        <f>INDEX('[9]Monthly_Consumption _Trend'!CG:CG,MATCH($D66,'[9]Monthly_Consumption _Trend'!$C:$C,0))</f>
        <v>0</v>
      </c>
      <c r="BA66" s="193">
        <f>INDEX('[9]Monthly_Consumption _Trend'!CH:CH,MATCH($D66,'[9]Monthly_Consumption _Trend'!$C:$C,0))</f>
        <v>89.232999999999947</v>
      </c>
      <c r="BB66" s="193">
        <f>INDEX('[9]Monthly_Consumption _Trend'!CI:CI,MATCH($D66,'[9]Monthly_Consumption _Trend'!$C:$C,0))</f>
        <v>211.01400000000001</v>
      </c>
      <c r="BC66" s="193">
        <f>INDEX('[9]Monthly_Consumption _Trend'!CJ:CJ,MATCH($D66,'[9]Monthly_Consumption _Trend'!$C:$C,0))</f>
        <v>0</v>
      </c>
      <c r="BD66" s="193">
        <f>INDEX('[9]Monthly_Consumption _Trend'!CK:CK,MATCH($D66,'[9]Monthly_Consumption _Trend'!$C:$C,0))</f>
        <v>0</v>
      </c>
      <c r="BE66" s="193">
        <f>INDEX('[9]Monthly_Consumption _Trend'!CL:CL,MATCH($D66,'[9]Monthly_Consumption _Trend'!$C:$C,0))</f>
        <v>18.220000000000027</v>
      </c>
      <c r="BF66" s="193">
        <f>INDEX('[9]Monthly_Consumption _Trend'!CM:CM,MATCH($D66,'[9]Monthly_Consumption _Trend'!$C:$C,0))</f>
        <v>349.01499999999999</v>
      </c>
      <c r="BG66" s="193">
        <f>INDEX('[9]Monthly_Consumption _Trend'!CN:CN,MATCH($D66,'[9]Monthly_Consumption _Trend'!$C:$C,0))</f>
        <v>0</v>
      </c>
      <c r="BH66" s="193">
        <f>INDEX('[9]Monthly_Consumption _Trend'!CO:CO,MATCH($D66,'[9]Monthly_Consumption _Trend'!$C:$C,0))</f>
        <v>0</v>
      </c>
      <c r="BI66" s="193">
        <f>INDEX('[9]Monthly_Consumption _Trend'!CP:CP,MATCH($D66,'[9]Monthly_Consumption _Trend'!$C:$C,0))</f>
        <v>43.899999999999977</v>
      </c>
    </row>
    <row r="67" spans="1:61" s="223" customFormat="1" x14ac:dyDescent="0.25">
      <c r="A67" s="247"/>
      <c r="B67" s="247" t="str">
        <f>'IMO _2020_Dont Edit'!B71</f>
        <v>Handy</v>
      </c>
      <c r="C67" s="98" t="str">
        <f>'IMO _2020_Dont Edit'!C71</f>
        <v>MPT</v>
      </c>
      <c r="D67" s="98">
        <f>'IMO _2020_Dont Edit'!D71</f>
        <v>9274654</v>
      </c>
      <c r="E67" s="139" t="str">
        <f>'IMO _2020_Dont Edit'!E71</f>
        <v>Maersk Edward</v>
      </c>
      <c r="F67" s="193">
        <f t="shared" si="0"/>
        <v>0</v>
      </c>
      <c r="G67" s="193">
        <f t="shared" si="1"/>
        <v>0</v>
      </c>
      <c r="H67" s="193">
        <f t="shared" si="2"/>
        <v>0</v>
      </c>
      <c r="I67" s="193">
        <f t="shared" si="3"/>
        <v>0</v>
      </c>
      <c r="J67" s="193">
        <f t="shared" si="4"/>
        <v>385.33</v>
      </c>
      <c r="K67" s="193">
        <f t="shared" si="5"/>
        <v>428.46999999999997</v>
      </c>
      <c r="L67" s="193">
        <f t="shared" si="6"/>
        <v>478.73</v>
      </c>
      <c r="M67" s="193">
        <f t="shared" si="7"/>
        <v>243.5</v>
      </c>
      <c r="N67" s="193">
        <f t="shared" si="8"/>
        <v>71.350000000000136</v>
      </c>
      <c r="O67" s="193">
        <f t="shared" si="9"/>
        <v>0</v>
      </c>
      <c r="P67" s="193"/>
      <c r="Q67" s="193"/>
      <c r="R67" s="277">
        <f t="shared" si="10"/>
        <v>321.476</v>
      </c>
      <c r="S67" s="277">
        <f>IFERROR(INDEX('IMO _2020_Dont Edit'!AB:AB,MATCH('Monthly_Consumption _Trend'!D67,'IMO _2020_Dont Edit'!D:D,0))*30*INDEX('IMO _2020_Dont Edit'!AF:AF,MATCH('Monthly_Consumption _Trend'!D67,'IMO _2020_Dont Edit'!D:D,0)),"")</f>
        <v>162.72373929078276</v>
      </c>
      <c r="T67" s="277">
        <f t="shared" si="11"/>
        <v>108.48249286052184</v>
      </c>
      <c r="U67" s="193"/>
      <c r="V67" s="193">
        <f>INDEX('[9]Monthly_Consumption _Trend'!BC:BC,MATCH($D67,'[9]Monthly_Consumption _Trend'!$C:$C,0))</f>
        <v>0</v>
      </c>
      <c r="W67" s="193">
        <f>INDEX('[9]Monthly_Consumption _Trend'!BD:BD,MATCH($D67,'[9]Monthly_Consumption _Trend'!$C:$C,0))</f>
        <v>452.85</v>
      </c>
      <c r="X67" s="193">
        <f>INDEX('[9]Monthly_Consumption _Trend'!BE:BE,MATCH($D67,'[9]Monthly_Consumption _Trend'!$C:$C,0))</f>
        <v>0</v>
      </c>
      <c r="Y67" s="193">
        <f>INDEX('[9]Monthly_Consumption _Trend'!BF:BF,MATCH($D67,'[9]Monthly_Consumption _Trend'!$C:$C,0))</f>
        <v>12.8</v>
      </c>
      <c r="Z67" s="193">
        <f>INDEX('[9]Monthly_Consumption _Trend'!BG:BG,MATCH($D67,'[9]Monthly_Consumption _Trend'!$C:$C,0))</f>
        <v>0</v>
      </c>
      <c r="AA67" s="193">
        <f>INDEX('[9]Monthly_Consumption _Trend'!BH:BH,MATCH($D67,'[9]Monthly_Consumption _Trend'!$C:$C,0))</f>
        <v>367.19999999999993</v>
      </c>
      <c r="AB67" s="193">
        <f>INDEX('[9]Monthly_Consumption _Trend'!BI:BI,MATCH($D67,'[9]Monthly_Consumption _Trend'!$C:$C,0))</f>
        <v>0</v>
      </c>
      <c r="AC67" s="193">
        <f>INDEX('[9]Monthly_Consumption _Trend'!BJ:BJ,MATCH($D67,'[9]Monthly_Consumption _Trend'!$C:$C,0))</f>
        <v>19.7</v>
      </c>
      <c r="AD67" s="193">
        <f>INDEX('[9]Monthly_Consumption _Trend'!BK:BK,MATCH($D67,'[9]Monthly_Consumption _Trend'!$C:$C,0))</f>
        <v>0</v>
      </c>
      <c r="AE67" s="193">
        <f>INDEX('[9]Monthly_Consumption _Trend'!BL:BL,MATCH($D67,'[9]Monthly_Consumption _Trend'!$C:$C,0))</f>
        <v>523.35000000000014</v>
      </c>
      <c r="AF67" s="193">
        <f>INDEX('[9]Monthly_Consumption _Trend'!BM:BM,MATCH($D67,'[9]Monthly_Consumption _Trend'!$C:$C,0))</f>
        <v>0</v>
      </c>
      <c r="AG67" s="193">
        <f>INDEX('[9]Monthly_Consumption _Trend'!BN:BN,MATCH($D67,'[9]Monthly_Consumption _Trend'!$C:$C,0))</f>
        <v>26.299999999999997</v>
      </c>
      <c r="AH67" s="193">
        <f>INDEX('[9]Monthly_Consumption _Trend'!BO:BO,MATCH($D67,'[9]Monthly_Consumption _Trend'!$C:$C,0))</f>
        <v>0</v>
      </c>
      <c r="AI67" s="193">
        <f>INDEX('[9]Monthly_Consumption _Trend'!BP:BP,MATCH($D67,'[9]Monthly_Consumption _Trend'!$C:$C,0))</f>
        <v>477.15999999999985</v>
      </c>
      <c r="AJ67" s="193">
        <f>INDEX('[9]Monthly_Consumption _Trend'!BQ:BQ,MATCH($D67,'[9]Monthly_Consumption _Trend'!$C:$C,0))</f>
        <v>0</v>
      </c>
      <c r="AK67" s="193">
        <f>INDEX('[9]Monthly_Consumption _Trend'!BR:BR,MATCH($D67,'[9]Monthly_Consumption _Trend'!$C:$C,0))</f>
        <v>20.350000000000009</v>
      </c>
      <c r="AL67" s="193">
        <f>INDEX('[9]Monthly_Consumption _Trend'!BS:BS,MATCH($D67,'[9]Monthly_Consumption _Trend'!$C:$C,0))</f>
        <v>385.33</v>
      </c>
      <c r="AM67" s="193">
        <f>INDEX('[9]Monthly_Consumption _Trend'!BT:BT,MATCH($D67,'[9]Monthly_Consumption _Trend'!$C:$C,0))</f>
        <v>158.71000000000004</v>
      </c>
      <c r="AN67" s="193">
        <f>INDEX('[9]Monthly_Consumption _Trend'!BU:BU,MATCH($D67,'[9]Monthly_Consumption _Trend'!$C:$C,0))</f>
        <v>0</v>
      </c>
      <c r="AO67" s="193">
        <f>INDEX('[9]Monthly_Consumption _Trend'!BV:BV,MATCH($D67,'[9]Monthly_Consumption _Trend'!$C:$C,0))</f>
        <v>36.269999999999996</v>
      </c>
      <c r="AP67" s="193">
        <f>INDEX('[9]Monthly_Consumption _Trend'!BW:BW,MATCH($D67,'[9]Monthly_Consumption _Trend'!$C:$C,0))</f>
        <v>428.46999999999997</v>
      </c>
      <c r="AQ67" s="193">
        <f>INDEX('[9]Monthly_Consumption _Trend'!BX:BX,MATCH($D67,'[9]Monthly_Consumption _Trend'!$C:$C,0))</f>
        <v>0</v>
      </c>
      <c r="AR67" s="193">
        <f>INDEX('[9]Monthly_Consumption _Trend'!BY:BY,MATCH($D67,'[9]Monthly_Consumption _Trend'!$C:$C,0))</f>
        <v>0</v>
      </c>
      <c r="AS67" s="193">
        <f>INDEX('[9]Monthly_Consumption _Trend'!BZ:BZ,MATCH($D67,'[9]Monthly_Consumption _Trend'!$C:$C,0))</f>
        <v>14.075000000000003</v>
      </c>
      <c r="AT67" s="193">
        <f>INDEX('[9]Monthly_Consumption _Trend'!CA:CA,MATCH($D67,'[9]Monthly_Consumption _Trend'!$C:$C,0))</f>
        <v>478.73</v>
      </c>
      <c r="AU67" s="193">
        <f>INDEX('[9]Monthly_Consumption _Trend'!CB:CB,MATCH($D67,'[9]Monthly_Consumption _Trend'!$C:$C,0))</f>
        <v>17.529999999999973</v>
      </c>
      <c r="AV67" s="193">
        <f>INDEX('[9]Monthly_Consumption _Trend'!CC:CC,MATCH($D67,'[9]Monthly_Consumption _Trend'!$C:$C,0))</f>
        <v>0</v>
      </c>
      <c r="AW67" s="193">
        <f>INDEX('[9]Monthly_Consumption _Trend'!CD:CD,MATCH($D67,'[9]Monthly_Consumption _Trend'!$C:$C,0))</f>
        <v>15.25</v>
      </c>
      <c r="AX67" s="193">
        <f>INDEX('[9]Monthly_Consumption _Trend'!CE:CE,MATCH($D67,'[9]Monthly_Consumption _Trend'!$C:$C,0))</f>
        <v>243.5</v>
      </c>
      <c r="AY67" s="193">
        <f>INDEX('[9]Monthly_Consumption _Trend'!CF:CF,MATCH($D67,'[9]Monthly_Consumption _Trend'!$C:$C,0))</f>
        <v>146.8599999999999</v>
      </c>
      <c r="AZ67" s="193">
        <f>INDEX('[9]Monthly_Consumption _Trend'!CG:CG,MATCH($D67,'[9]Monthly_Consumption _Trend'!$C:$C,0))</f>
        <v>0</v>
      </c>
      <c r="BA67" s="193">
        <f>INDEX('[9]Monthly_Consumption _Trend'!CH:CH,MATCH($D67,'[9]Monthly_Consumption _Trend'!$C:$C,0))</f>
        <v>89.199999999999989</v>
      </c>
      <c r="BB67" s="193">
        <f>INDEX('[9]Monthly_Consumption _Trend'!CI:CI,MATCH($D67,'[9]Monthly_Consumption _Trend'!$C:$C,0))</f>
        <v>71.350000000000136</v>
      </c>
      <c r="BC67" s="193">
        <f>INDEX('[9]Monthly_Consumption _Trend'!CJ:CJ,MATCH($D67,'[9]Monthly_Consumption _Trend'!$C:$C,0))</f>
        <v>143.37000000000035</v>
      </c>
      <c r="BD67" s="193">
        <f>INDEX('[9]Monthly_Consumption _Trend'!CK:CK,MATCH($D67,'[9]Monthly_Consumption _Trend'!$C:$C,0))</f>
        <v>0</v>
      </c>
      <c r="BE67" s="193">
        <f>INDEX('[9]Monthly_Consumption _Trend'!CL:CL,MATCH($D67,'[9]Monthly_Consumption _Trend'!$C:$C,0))</f>
        <v>139.11000000000001</v>
      </c>
      <c r="BF67" s="193">
        <f>INDEX('[9]Monthly_Consumption _Trend'!CM:CM,MATCH($D67,'[9]Monthly_Consumption _Trend'!$C:$C,0))</f>
        <v>0</v>
      </c>
      <c r="BG67" s="193">
        <f>INDEX('[9]Monthly_Consumption _Trend'!CN:CN,MATCH($D67,'[9]Monthly_Consumption _Trend'!$C:$C,0))</f>
        <v>374.04999999999973</v>
      </c>
      <c r="BH67" s="193">
        <f>INDEX('[9]Monthly_Consumption _Trend'!CO:CO,MATCH($D67,'[9]Monthly_Consumption _Trend'!$C:$C,0))</f>
        <v>0</v>
      </c>
      <c r="BI67" s="193">
        <f>INDEX('[9]Monthly_Consumption _Trend'!CP:CP,MATCH($D67,'[9]Monthly_Consumption _Trend'!$C:$C,0))</f>
        <v>29.670000000000016</v>
      </c>
    </row>
    <row r="68" spans="1:61" s="223" customFormat="1" x14ac:dyDescent="0.25">
      <c r="A68" s="247"/>
      <c r="B68" s="247" t="str">
        <f>'IMO _2020_Dont Edit'!B72</f>
        <v>Handy</v>
      </c>
      <c r="C68" s="98" t="str">
        <f>'IMO _2020_Dont Edit'!C72</f>
        <v>MPT</v>
      </c>
      <c r="D68" s="98">
        <f>'IMO _2020_Dont Edit'!D72</f>
        <v>9274678</v>
      </c>
      <c r="E68" s="139" t="str">
        <f>'IMO _2020_Dont Edit'!E72</f>
        <v>Maersk Elliot</v>
      </c>
      <c r="F68" s="193">
        <f t="shared" ref="F68:F134" si="12">IFERROR(V68,"")</f>
        <v>0</v>
      </c>
      <c r="G68" s="193">
        <f t="shared" ref="G68:G134" si="13">IFERROR(Z68,"")</f>
        <v>71</v>
      </c>
      <c r="H68" s="193">
        <f t="shared" ref="H68:H134" si="14">IFERROR(AD68,"")</f>
        <v>177</v>
      </c>
      <c r="I68" s="193">
        <f t="shared" ref="I68:I134" si="15">IFERROR(AH68,"")</f>
        <v>0</v>
      </c>
      <c r="J68" s="193">
        <f t="shared" ref="J68:J134" si="16">IFERROR(AL68,"")</f>
        <v>0</v>
      </c>
      <c r="K68" s="193">
        <f t="shared" ref="K68:K134" si="17">IFERROR(AP68,"")</f>
        <v>0</v>
      </c>
      <c r="L68" s="193">
        <f t="shared" ref="L68:L134" si="18">IFERROR(AT68,"")</f>
        <v>336.79999999999995</v>
      </c>
      <c r="M68" s="193">
        <f t="shared" ref="M68:M135" si="19">IFERROR(AX68,"")</f>
        <v>150.60000000000002</v>
      </c>
      <c r="N68" s="193">
        <f t="shared" si="8"/>
        <v>366.69999999999993</v>
      </c>
      <c r="O68" s="193">
        <f t="shared" si="9"/>
        <v>54.900000000000091</v>
      </c>
      <c r="P68" s="193"/>
      <c r="Q68" s="193"/>
      <c r="R68" s="277">
        <f t="shared" ref="R68:R134" si="20">IFERROR(AVERAGEIF(F68:Q68,"&gt;0",F68:Q68),"")</f>
        <v>192.83333333333334</v>
      </c>
      <c r="S68" s="277">
        <f>IFERROR(INDEX('IMO _2020_Dont Edit'!AB:AB,MATCH('Monthly_Consumption _Trend'!D68,'IMO _2020_Dont Edit'!D:D,0))*30*INDEX('IMO _2020_Dont Edit'!AF:AF,MATCH('Monthly_Consumption _Trend'!D68,'IMO _2020_Dont Edit'!D:D,0)),"")</f>
        <v>133.04249497306557</v>
      </c>
      <c r="T68" s="277">
        <f t="shared" si="11"/>
        <v>88.694996648710386</v>
      </c>
      <c r="U68" s="193"/>
      <c r="V68" s="193">
        <f>INDEX('[9]Monthly_Consumption _Trend'!BC:BC,MATCH($D68,'[9]Monthly_Consumption _Trend'!$C:$C,0))</f>
        <v>0</v>
      </c>
      <c r="W68" s="193">
        <f>INDEX('[9]Monthly_Consumption _Trend'!BD:BD,MATCH($D68,'[9]Monthly_Consumption _Trend'!$C:$C,0))</f>
        <v>0</v>
      </c>
      <c r="X68" s="193">
        <f>INDEX('[9]Monthly_Consumption _Trend'!BE:BE,MATCH($D68,'[9]Monthly_Consumption _Trend'!$C:$C,0))</f>
        <v>0</v>
      </c>
      <c r="Y68" s="193">
        <f>INDEX('[9]Monthly_Consumption _Trend'!BF:BF,MATCH($D68,'[9]Monthly_Consumption _Trend'!$C:$C,0))</f>
        <v>604.6</v>
      </c>
      <c r="Z68" s="193">
        <f>INDEX('[9]Monthly_Consumption _Trend'!BG:BG,MATCH($D68,'[9]Monthly_Consumption _Trend'!$C:$C,0))</f>
        <v>71</v>
      </c>
      <c r="AA68" s="193">
        <f>INDEX('[9]Monthly_Consumption _Trend'!BH:BH,MATCH($D68,'[9]Monthly_Consumption _Trend'!$C:$C,0))</f>
        <v>0</v>
      </c>
      <c r="AB68" s="193">
        <f>INDEX('[9]Monthly_Consumption _Trend'!BI:BI,MATCH($D68,'[9]Monthly_Consumption _Trend'!$C:$C,0))</f>
        <v>0</v>
      </c>
      <c r="AC68" s="193">
        <f>INDEX('[9]Monthly_Consumption _Trend'!BJ:BJ,MATCH($D68,'[9]Monthly_Consumption _Trend'!$C:$C,0))</f>
        <v>275.29999999999995</v>
      </c>
      <c r="AD68" s="193">
        <f>INDEX('[9]Monthly_Consumption _Trend'!BK:BK,MATCH($D68,'[9]Monthly_Consumption _Trend'!$C:$C,0))</f>
        <v>177</v>
      </c>
      <c r="AE68" s="193">
        <f>INDEX('[9]Monthly_Consumption _Trend'!BL:BL,MATCH($D68,'[9]Monthly_Consumption _Trend'!$C:$C,0))</f>
        <v>0</v>
      </c>
      <c r="AF68" s="193">
        <f>INDEX('[9]Monthly_Consumption _Trend'!BM:BM,MATCH($D68,'[9]Monthly_Consumption _Trend'!$C:$C,0))</f>
        <v>0</v>
      </c>
      <c r="AG68" s="193">
        <f>INDEX('[9]Monthly_Consumption _Trend'!BN:BN,MATCH($D68,'[9]Monthly_Consumption _Trend'!$C:$C,0))</f>
        <v>274.19999999999993</v>
      </c>
      <c r="AH68" s="193">
        <f>INDEX('[9]Monthly_Consumption _Trend'!BO:BO,MATCH($D68,'[9]Monthly_Consumption _Trend'!$C:$C,0))</f>
        <v>0</v>
      </c>
      <c r="AI68" s="193">
        <f>INDEX('[9]Monthly_Consumption _Trend'!BP:BP,MATCH($D68,'[9]Monthly_Consumption _Trend'!$C:$C,0))</f>
        <v>0</v>
      </c>
      <c r="AJ68" s="193">
        <f>INDEX('[9]Monthly_Consumption _Trend'!BQ:BQ,MATCH($D68,'[9]Monthly_Consumption _Trend'!$C:$C,0))</f>
        <v>0</v>
      </c>
      <c r="AK68" s="193">
        <f>INDEX('[9]Monthly_Consumption _Trend'!BR:BR,MATCH($D68,'[9]Monthly_Consumption _Trend'!$C:$C,0))</f>
        <v>359.80000000000018</v>
      </c>
      <c r="AL68" s="193">
        <f>INDEX('[9]Monthly_Consumption _Trend'!BS:BS,MATCH($D68,'[9]Monthly_Consumption _Trend'!$C:$C,0))</f>
        <v>0</v>
      </c>
      <c r="AM68" s="193">
        <f>INDEX('[9]Monthly_Consumption _Trend'!BT:BT,MATCH($D68,'[9]Monthly_Consumption _Trend'!$C:$C,0))</f>
        <v>0</v>
      </c>
      <c r="AN68" s="193">
        <f>INDEX('[9]Monthly_Consumption _Trend'!BU:BU,MATCH($D68,'[9]Monthly_Consumption _Trend'!$C:$C,0))</f>
        <v>0</v>
      </c>
      <c r="AO68" s="193">
        <f>INDEX('[9]Monthly_Consumption _Trend'!BV:BV,MATCH($D68,'[9]Monthly_Consumption _Trend'!$C:$C,0))</f>
        <v>268.39999999999986</v>
      </c>
      <c r="AP68" s="193">
        <f>INDEX('[9]Monthly_Consumption _Trend'!BW:BW,MATCH($D68,'[9]Monthly_Consumption _Trend'!$C:$C,0))</f>
        <v>0</v>
      </c>
      <c r="AQ68" s="193">
        <f>INDEX('[9]Monthly_Consumption _Trend'!BX:BX,MATCH($D68,'[9]Monthly_Consumption _Trend'!$C:$C,0))</f>
        <v>0</v>
      </c>
      <c r="AR68" s="193">
        <f>INDEX('[9]Monthly_Consumption _Trend'!BY:BY,MATCH($D68,'[9]Monthly_Consumption _Trend'!$C:$C,0))</f>
        <v>0</v>
      </c>
      <c r="AS68" s="193">
        <f>INDEX('[9]Monthly_Consumption _Trend'!BZ:BZ,MATCH($D68,'[9]Monthly_Consumption _Trend'!$C:$C,0))</f>
        <v>399.79999999999995</v>
      </c>
      <c r="AT68" s="193">
        <f>INDEX('[9]Monthly_Consumption _Trend'!CA:CA,MATCH($D68,'[9]Monthly_Consumption _Trend'!$C:$C,0))</f>
        <v>336.79999999999995</v>
      </c>
      <c r="AU68" s="193">
        <f>INDEX('[9]Monthly_Consumption _Trend'!CB:CB,MATCH($D68,'[9]Monthly_Consumption _Trend'!$C:$C,0))</f>
        <v>0</v>
      </c>
      <c r="AV68" s="193">
        <f>INDEX('[9]Monthly_Consumption _Trend'!CC:CC,MATCH($D68,'[9]Monthly_Consumption _Trend'!$C:$C,0))</f>
        <v>0</v>
      </c>
      <c r="AW68" s="193">
        <f>INDEX('[9]Monthly_Consumption _Trend'!CD:CD,MATCH($D68,'[9]Monthly_Consumption _Trend'!$C:$C,0))</f>
        <v>119.80000000000018</v>
      </c>
      <c r="AX68" s="193">
        <f>INDEX('[9]Monthly_Consumption _Trend'!CE:CE,MATCH($D68,'[9]Monthly_Consumption _Trend'!$C:$C,0))</f>
        <v>150.60000000000002</v>
      </c>
      <c r="AY68" s="193">
        <f>INDEX('[9]Monthly_Consumption _Trend'!CF:CF,MATCH($D68,'[9]Monthly_Consumption _Trend'!$C:$C,0))</f>
        <v>0</v>
      </c>
      <c r="AZ68" s="193">
        <f>INDEX('[9]Monthly_Consumption _Trend'!CG:CG,MATCH($D68,'[9]Monthly_Consumption _Trend'!$C:$C,0))</f>
        <v>0</v>
      </c>
      <c r="BA68" s="193">
        <f>INDEX('[9]Monthly_Consumption _Trend'!CH:CH,MATCH($D68,'[9]Monthly_Consumption _Trend'!$C:$C,0))</f>
        <v>3.0999999999999091</v>
      </c>
      <c r="BB68" s="193">
        <f>INDEX('[9]Monthly_Consumption _Trend'!CI:CI,MATCH($D68,'[9]Monthly_Consumption _Trend'!$C:$C,0))</f>
        <v>366.69999999999993</v>
      </c>
      <c r="BC68" s="193">
        <f>INDEX('[9]Monthly_Consumption _Trend'!CJ:CJ,MATCH($D68,'[9]Monthly_Consumption _Trend'!$C:$C,0))</f>
        <v>0</v>
      </c>
      <c r="BD68" s="193">
        <f>INDEX('[9]Monthly_Consumption _Trend'!CK:CK,MATCH($D68,'[9]Monthly_Consumption _Trend'!$C:$C,0))</f>
        <v>0</v>
      </c>
      <c r="BE68" s="193">
        <f>INDEX('[9]Monthly_Consumption _Trend'!CL:CL,MATCH($D68,'[9]Monthly_Consumption _Trend'!$C:$C,0))</f>
        <v>10.599999999999909</v>
      </c>
      <c r="BF68" s="193">
        <f>INDEX('[9]Monthly_Consumption _Trend'!CM:CM,MATCH($D68,'[9]Monthly_Consumption _Trend'!$C:$C,0))</f>
        <v>54.900000000000091</v>
      </c>
      <c r="BG68" s="193">
        <f>INDEX('[9]Monthly_Consumption _Trend'!CN:CN,MATCH($D68,'[9]Monthly_Consumption _Trend'!$C:$C,0))</f>
        <v>0</v>
      </c>
      <c r="BH68" s="193">
        <f>INDEX('[9]Monthly_Consumption _Trend'!CO:CO,MATCH($D68,'[9]Monthly_Consumption _Trend'!$C:$C,0))</f>
        <v>0</v>
      </c>
      <c r="BI68" s="193">
        <f>INDEX('[9]Monthly_Consumption _Trend'!CP:CP,MATCH($D68,'[9]Monthly_Consumption _Trend'!$C:$C,0))</f>
        <v>368.20000000000027</v>
      </c>
    </row>
    <row r="69" spans="1:61" s="223" customFormat="1" x14ac:dyDescent="0.25">
      <c r="A69" s="247" t="str">
        <f>'IMO _2020_Dont Edit'!A73</f>
        <v>SJB</v>
      </c>
      <c r="B69" s="247" t="str">
        <f>'IMO _2020_Dont Edit'!B73</f>
        <v>Handy</v>
      </c>
      <c r="C69" s="98" t="str">
        <f>'IMO _2020_Dont Edit'!C73</f>
        <v>MPT</v>
      </c>
      <c r="D69" s="98">
        <f>'IMO _2020_Dont Edit'!D73</f>
        <v>9316608</v>
      </c>
      <c r="E69" s="139" t="str">
        <f>'IMO _2020_Dont Edit'!E73</f>
        <v>Maersk Erik</v>
      </c>
      <c r="F69" s="193">
        <f t="shared" si="12"/>
        <v>274.85000000000002</v>
      </c>
      <c r="G69" s="193">
        <f t="shared" si="13"/>
        <v>444.81999999999994</v>
      </c>
      <c r="H69" s="193">
        <f t="shared" si="14"/>
        <v>364.75000000000011</v>
      </c>
      <c r="I69" s="193">
        <f t="shared" si="15"/>
        <v>451.02</v>
      </c>
      <c r="J69" s="193">
        <f t="shared" si="16"/>
        <v>632.52</v>
      </c>
      <c r="K69" s="193">
        <f t="shared" si="17"/>
        <v>567.15000000000009</v>
      </c>
      <c r="L69" s="193">
        <f t="shared" si="18"/>
        <v>213.86999999999989</v>
      </c>
      <c r="M69" s="193">
        <f t="shared" si="19"/>
        <v>546.7800000000002</v>
      </c>
      <c r="N69" s="193">
        <f t="shared" ref="N69:N138" si="21">IFERROR(BB69,"")</f>
        <v>198.31999999999971</v>
      </c>
      <c r="O69" s="193">
        <f t="shared" ref="O69:O138" si="22">IFERROR(BF69,"")</f>
        <v>651.89000000000033</v>
      </c>
      <c r="P69" s="193"/>
      <c r="Q69" s="193"/>
      <c r="R69" s="277">
        <f t="shared" si="20"/>
        <v>434.59700000000004</v>
      </c>
      <c r="S69" s="277">
        <f>IFERROR(INDEX('IMO _2020_Dont Edit'!AB:AB,MATCH('Monthly_Consumption _Trend'!D69,'IMO _2020_Dont Edit'!D:D,0))*30*INDEX('IMO _2020_Dont Edit'!AF:AF,MATCH('Monthly_Consumption _Trend'!D69,'IMO _2020_Dont Edit'!D:D,0)),"")</f>
        <v>397.90168264150475</v>
      </c>
      <c r="T69" s="277">
        <f t="shared" ref="T69:T138" si="23">IFERROR(MIN(R69,S69)*2/3,"")</f>
        <v>265.26778842766981</v>
      </c>
      <c r="U69" s="193"/>
      <c r="V69" s="193">
        <f>INDEX('[9]Monthly_Consumption _Trend'!BC:BC,MATCH($D69,'[9]Monthly_Consumption _Trend'!$C:$C,0))</f>
        <v>274.85000000000002</v>
      </c>
      <c r="W69" s="193">
        <f>INDEX('[9]Monthly_Consumption _Trend'!BD:BD,MATCH($D69,'[9]Monthly_Consumption _Trend'!$C:$C,0))</f>
        <v>0</v>
      </c>
      <c r="X69" s="193">
        <f>INDEX('[9]Monthly_Consumption _Trend'!BE:BE,MATCH($D69,'[9]Monthly_Consumption _Trend'!$C:$C,0))</f>
        <v>0</v>
      </c>
      <c r="Y69" s="193">
        <f>INDEX('[9]Monthly_Consumption _Trend'!BF:BF,MATCH($D69,'[9]Monthly_Consumption _Trend'!$C:$C,0))</f>
        <v>0.22</v>
      </c>
      <c r="Z69" s="193">
        <f>INDEX('[9]Monthly_Consumption _Trend'!BG:BG,MATCH($D69,'[9]Monthly_Consumption _Trend'!$C:$C,0))</f>
        <v>444.81999999999994</v>
      </c>
      <c r="AA69" s="193">
        <f>INDEX('[9]Monthly_Consumption _Trend'!BH:BH,MATCH($D69,'[9]Monthly_Consumption _Trend'!$C:$C,0))</f>
        <v>0</v>
      </c>
      <c r="AB69" s="193">
        <f>INDEX('[9]Monthly_Consumption _Trend'!BI:BI,MATCH($D69,'[9]Monthly_Consumption _Trend'!$C:$C,0))</f>
        <v>0</v>
      </c>
      <c r="AC69" s="193">
        <f>INDEX('[9]Monthly_Consumption _Trend'!BJ:BJ,MATCH($D69,'[9]Monthly_Consumption _Trend'!$C:$C,0))</f>
        <v>0</v>
      </c>
      <c r="AD69" s="193">
        <f>INDEX('[9]Monthly_Consumption _Trend'!BK:BK,MATCH($D69,'[9]Monthly_Consumption _Trend'!$C:$C,0))</f>
        <v>364.75000000000011</v>
      </c>
      <c r="AE69" s="193">
        <f>INDEX('[9]Monthly_Consumption _Trend'!BL:BL,MATCH($D69,'[9]Monthly_Consumption _Trend'!$C:$C,0))</f>
        <v>0</v>
      </c>
      <c r="AF69" s="193">
        <f>INDEX('[9]Monthly_Consumption _Trend'!BM:BM,MATCH($D69,'[9]Monthly_Consumption _Trend'!$C:$C,0))</f>
        <v>0</v>
      </c>
      <c r="AG69" s="193">
        <f>INDEX('[9]Monthly_Consumption _Trend'!BN:BN,MATCH($D69,'[9]Monthly_Consumption _Trend'!$C:$C,0))</f>
        <v>85.69</v>
      </c>
      <c r="AH69" s="193">
        <f>INDEX('[9]Monthly_Consumption _Trend'!BO:BO,MATCH($D69,'[9]Monthly_Consumption _Trend'!$C:$C,0))</f>
        <v>451.02</v>
      </c>
      <c r="AI69" s="193">
        <f>INDEX('[9]Monthly_Consumption _Trend'!BP:BP,MATCH($D69,'[9]Monthly_Consumption _Trend'!$C:$C,0))</f>
        <v>0</v>
      </c>
      <c r="AJ69" s="193">
        <f>INDEX('[9]Monthly_Consumption _Trend'!BQ:BQ,MATCH($D69,'[9]Monthly_Consumption _Trend'!$C:$C,0))</f>
        <v>0</v>
      </c>
      <c r="AK69" s="193">
        <f>INDEX('[9]Monthly_Consumption _Trend'!BR:BR,MATCH($D69,'[9]Monthly_Consumption _Trend'!$C:$C,0))</f>
        <v>3.1800000000000068</v>
      </c>
      <c r="AL69" s="193">
        <f>INDEX('[9]Monthly_Consumption _Trend'!BS:BS,MATCH($D69,'[9]Monthly_Consumption _Trend'!$C:$C,0))</f>
        <v>632.52</v>
      </c>
      <c r="AM69" s="193">
        <f>INDEX('[9]Monthly_Consumption _Trend'!BT:BT,MATCH($D69,'[9]Monthly_Consumption _Trend'!$C:$C,0))</f>
        <v>0</v>
      </c>
      <c r="AN69" s="193">
        <f>INDEX('[9]Monthly_Consumption _Trend'!BU:BU,MATCH($D69,'[9]Monthly_Consumption _Trend'!$C:$C,0))</f>
        <v>0</v>
      </c>
      <c r="AO69" s="193">
        <f>INDEX('[9]Monthly_Consumption _Trend'!BV:BV,MATCH($D69,'[9]Monthly_Consumption _Trend'!$C:$C,0))</f>
        <v>0</v>
      </c>
      <c r="AP69" s="193">
        <f>INDEX('[9]Monthly_Consumption _Trend'!BW:BW,MATCH($D69,'[9]Monthly_Consumption _Trend'!$C:$C,0))</f>
        <v>567.15000000000009</v>
      </c>
      <c r="AQ69" s="193">
        <f>INDEX('[9]Monthly_Consumption _Trend'!BX:BX,MATCH($D69,'[9]Monthly_Consumption _Trend'!$C:$C,0))</f>
        <v>0</v>
      </c>
      <c r="AR69" s="193">
        <f>INDEX('[9]Monthly_Consumption _Trend'!BY:BY,MATCH($D69,'[9]Monthly_Consumption _Trend'!$C:$C,0))</f>
        <v>0</v>
      </c>
      <c r="AS69" s="193">
        <f>INDEX('[9]Monthly_Consumption _Trend'!BZ:BZ,MATCH($D69,'[9]Monthly_Consumption _Trend'!$C:$C,0))</f>
        <v>62.150000000000006</v>
      </c>
      <c r="AT69" s="193">
        <f>INDEX('[9]Monthly_Consumption _Trend'!CA:CA,MATCH($D69,'[9]Monthly_Consumption _Trend'!$C:$C,0))</f>
        <v>213.86999999999989</v>
      </c>
      <c r="AU69" s="193">
        <f>INDEX('[9]Monthly_Consumption _Trend'!CB:CB,MATCH($D69,'[9]Monthly_Consumption _Trend'!$C:$C,0))</f>
        <v>0</v>
      </c>
      <c r="AV69" s="193">
        <f>INDEX('[9]Monthly_Consumption _Trend'!CC:CC,MATCH($D69,'[9]Monthly_Consumption _Trend'!$C:$C,0))</f>
        <v>0</v>
      </c>
      <c r="AW69" s="193">
        <f>INDEX('[9]Monthly_Consumption _Trend'!CD:CD,MATCH($D69,'[9]Monthly_Consumption _Trend'!$C:$C,0))</f>
        <v>13.859999999999985</v>
      </c>
      <c r="AX69" s="193">
        <f>INDEX('[9]Monthly_Consumption _Trend'!CE:CE,MATCH($D69,'[9]Monthly_Consumption _Trend'!$C:$C,0))</f>
        <v>546.7800000000002</v>
      </c>
      <c r="AY69" s="193">
        <f>INDEX('[9]Monthly_Consumption _Trend'!CF:CF,MATCH($D69,'[9]Monthly_Consumption _Trend'!$C:$C,0))</f>
        <v>0</v>
      </c>
      <c r="AZ69" s="193">
        <f>INDEX('[9]Monthly_Consumption _Trend'!CG:CG,MATCH($D69,'[9]Monthly_Consumption _Trend'!$C:$C,0))</f>
        <v>0</v>
      </c>
      <c r="BA69" s="193">
        <f>INDEX('[9]Monthly_Consumption _Trend'!CH:CH,MATCH($D69,'[9]Monthly_Consumption _Trend'!$C:$C,0))</f>
        <v>27.960000000000008</v>
      </c>
      <c r="BB69" s="193">
        <f>INDEX('[9]Monthly_Consumption _Trend'!CI:CI,MATCH($D69,'[9]Monthly_Consumption _Trend'!$C:$C,0))</f>
        <v>198.31999999999971</v>
      </c>
      <c r="BC69" s="193">
        <f>INDEX('[9]Monthly_Consumption _Trend'!CJ:CJ,MATCH($D69,'[9]Monthly_Consumption _Trend'!$C:$C,0))</f>
        <v>0</v>
      </c>
      <c r="BD69" s="193">
        <f>INDEX('[9]Monthly_Consumption _Trend'!CK:CK,MATCH($D69,'[9]Monthly_Consumption _Trend'!$C:$C,0))</f>
        <v>0</v>
      </c>
      <c r="BE69" s="193">
        <f>INDEX('[9]Monthly_Consumption _Trend'!CL:CL,MATCH($D69,'[9]Monthly_Consumption _Trend'!$C:$C,0))</f>
        <v>78.70999999999998</v>
      </c>
      <c r="BF69" s="193">
        <f>INDEX('[9]Monthly_Consumption _Trend'!CM:CM,MATCH($D69,'[9]Monthly_Consumption _Trend'!$C:$C,0))</f>
        <v>651.89000000000033</v>
      </c>
      <c r="BG69" s="193">
        <f>INDEX('[9]Monthly_Consumption _Trend'!CN:CN,MATCH($D69,'[9]Monthly_Consumption _Trend'!$C:$C,0))</f>
        <v>0</v>
      </c>
      <c r="BH69" s="193">
        <f>INDEX('[9]Monthly_Consumption _Trend'!CO:CO,MATCH($D69,'[9]Monthly_Consumption _Trend'!$C:$C,0))</f>
        <v>0</v>
      </c>
      <c r="BI69" s="193">
        <f>INDEX('[9]Monthly_Consumption _Trend'!CP:CP,MATCH($D69,'[9]Monthly_Consumption _Trend'!$C:$C,0))</f>
        <v>2.1299999999999955</v>
      </c>
    </row>
    <row r="70" spans="1:61" s="223" customFormat="1" x14ac:dyDescent="0.25">
      <c r="A70" s="247" t="str">
        <f>'IMO _2020_Dont Edit'!A74</f>
        <v>SSH1</v>
      </c>
      <c r="B70" s="247" t="str">
        <f>'IMO _2020_Dont Edit'!B74</f>
        <v>Handy</v>
      </c>
      <c r="C70" s="98" t="str">
        <f>'IMO _2020_Dont Edit'!C74</f>
        <v>MPT</v>
      </c>
      <c r="D70" s="98">
        <f>'IMO _2020_Dont Edit'!D74</f>
        <v>9274628</v>
      </c>
      <c r="E70" s="139" t="str">
        <f>'IMO _2020_Dont Edit'!E74</f>
        <v>Maersk Erin</v>
      </c>
      <c r="F70" s="193">
        <f t="shared" si="12"/>
        <v>64.7</v>
      </c>
      <c r="G70" s="193">
        <f t="shared" si="13"/>
        <v>0</v>
      </c>
      <c r="H70" s="193">
        <f t="shared" si="14"/>
        <v>0</v>
      </c>
      <c r="I70" s="193">
        <f t="shared" si="15"/>
        <v>323</v>
      </c>
      <c r="J70" s="193">
        <f t="shared" si="16"/>
        <v>26.800000000000011</v>
      </c>
      <c r="K70" s="193">
        <f t="shared" si="17"/>
        <v>56.629999999999995</v>
      </c>
      <c r="L70" s="193">
        <f t="shared" si="18"/>
        <v>361.58000000000004</v>
      </c>
      <c r="M70" s="193">
        <f t="shared" si="19"/>
        <v>280.33500000000004</v>
      </c>
      <c r="N70" s="193">
        <f t="shared" si="21"/>
        <v>336.73299999999995</v>
      </c>
      <c r="O70" s="193">
        <f t="shared" si="22"/>
        <v>340.3599999999999</v>
      </c>
      <c r="P70" s="193"/>
      <c r="Q70" s="193"/>
      <c r="R70" s="277">
        <f t="shared" si="20"/>
        <v>223.76724999999999</v>
      </c>
      <c r="S70" s="277">
        <f>IFERROR(INDEX('IMO _2020_Dont Edit'!AB:AB,MATCH('Monthly_Consumption _Trend'!D70,'IMO _2020_Dont Edit'!D:D,0))*30*INDEX('IMO _2020_Dont Edit'!AF:AF,MATCH('Monthly_Consumption _Trend'!D70,'IMO _2020_Dont Edit'!D:D,0)),"")</f>
        <v>238.29579719647947</v>
      </c>
      <c r="T70" s="277">
        <f t="shared" si="23"/>
        <v>149.17816666666667</v>
      </c>
      <c r="U70" s="193"/>
      <c r="V70" s="193">
        <f>INDEX('[9]Monthly_Consumption _Trend'!BC:BC,MATCH($D70,'[9]Monthly_Consumption _Trend'!$C:$C,0))</f>
        <v>64.7</v>
      </c>
      <c r="W70" s="193">
        <f>INDEX('[9]Monthly_Consumption _Trend'!BD:BD,MATCH($D70,'[9]Monthly_Consumption _Trend'!$C:$C,0))</f>
        <v>0</v>
      </c>
      <c r="X70" s="193">
        <f>INDEX('[9]Monthly_Consumption _Trend'!BE:BE,MATCH($D70,'[9]Monthly_Consumption _Trend'!$C:$C,0))</f>
        <v>0</v>
      </c>
      <c r="Y70" s="193">
        <f>INDEX('[9]Monthly_Consumption _Trend'!BF:BF,MATCH($D70,'[9]Monthly_Consumption _Trend'!$C:$C,0))</f>
        <v>477.1</v>
      </c>
      <c r="Z70" s="193">
        <f>INDEX('[9]Monthly_Consumption _Trend'!BG:BG,MATCH($D70,'[9]Monthly_Consumption _Trend'!$C:$C,0))</f>
        <v>0</v>
      </c>
      <c r="AA70" s="193">
        <f>INDEX('[9]Monthly_Consumption _Trend'!BH:BH,MATCH($D70,'[9]Monthly_Consumption _Trend'!$C:$C,0))</f>
        <v>0</v>
      </c>
      <c r="AB70" s="193">
        <f>INDEX('[9]Monthly_Consumption _Trend'!BI:BI,MATCH($D70,'[9]Monthly_Consumption _Trend'!$C:$C,0))</f>
        <v>0</v>
      </c>
      <c r="AC70" s="193">
        <f>INDEX('[9]Monthly_Consumption _Trend'!BJ:BJ,MATCH($D70,'[9]Monthly_Consumption _Trend'!$C:$C,0))</f>
        <v>420.5</v>
      </c>
      <c r="AD70" s="193">
        <f>INDEX('[9]Monthly_Consumption _Trend'!BK:BK,MATCH($D70,'[9]Monthly_Consumption _Trend'!$C:$C,0))</f>
        <v>0</v>
      </c>
      <c r="AE70" s="193">
        <f>INDEX('[9]Monthly_Consumption _Trend'!BL:BL,MATCH($D70,'[9]Monthly_Consumption _Trend'!$C:$C,0))</f>
        <v>0</v>
      </c>
      <c r="AF70" s="193">
        <f>INDEX('[9]Monthly_Consumption _Trend'!BM:BM,MATCH($D70,'[9]Monthly_Consumption _Trend'!$C:$C,0))</f>
        <v>0</v>
      </c>
      <c r="AG70" s="193">
        <f>INDEX('[9]Monthly_Consumption _Trend'!BN:BN,MATCH($D70,'[9]Monthly_Consumption _Trend'!$C:$C,0))</f>
        <v>451.49999999999989</v>
      </c>
      <c r="AH70" s="193">
        <f>INDEX('[9]Monthly_Consumption _Trend'!BO:BO,MATCH($D70,'[9]Monthly_Consumption _Trend'!$C:$C,0))</f>
        <v>323</v>
      </c>
      <c r="AI70" s="193">
        <f>INDEX('[9]Monthly_Consumption _Trend'!BP:BP,MATCH($D70,'[9]Monthly_Consumption _Trend'!$C:$C,0))</f>
        <v>0</v>
      </c>
      <c r="AJ70" s="193">
        <f>INDEX('[9]Monthly_Consumption _Trend'!BQ:BQ,MATCH($D70,'[9]Monthly_Consumption _Trend'!$C:$C,0))</f>
        <v>0</v>
      </c>
      <c r="AK70" s="193">
        <f>INDEX('[9]Monthly_Consumption _Trend'!BR:BR,MATCH($D70,'[9]Monthly_Consumption _Trend'!$C:$C,0))</f>
        <v>210.60000000000014</v>
      </c>
      <c r="AL70" s="193">
        <f>INDEX('[9]Monthly_Consumption _Trend'!BS:BS,MATCH($D70,'[9]Monthly_Consumption _Trend'!$C:$C,0))</f>
        <v>26.800000000000011</v>
      </c>
      <c r="AM70" s="193">
        <f>INDEX('[9]Monthly_Consumption _Trend'!BT:BT,MATCH($D70,'[9]Monthly_Consumption _Trend'!$C:$C,0))</f>
        <v>0</v>
      </c>
      <c r="AN70" s="193">
        <f>INDEX('[9]Monthly_Consumption _Trend'!BU:BU,MATCH($D70,'[9]Monthly_Consumption _Trend'!$C:$C,0))</f>
        <v>0</v>
      </c>
      <c r="AO70" s="193">
        <f>INDEX('[9]Monthly_Consumption _Trend'!BV:BV,MATCH($D70,'[9]Monthly_Consumption _Trend'!$C:$C,0))</f>
        <v>40.899999999999864</v>
      </c>
      <c r="AP70" s="193">
        <f>INDEX('[9]Monthly_Consumption _Trend'!BW:BW,MATCH($D70,'[9]Monthly_Consumption _Trend'!$C:$C,0))</f>
        <v>56.629999999999995</v>
      </c>
      <c r="AQ70" s="193">
        <f>INDEX('[9]Monthly_Consumption _Trend'!BX:BX,MATCH($D70,'[9]Monthly_Consumption _Trend'!$C:$C,0))</f>
        <v>0</v>
      </c>
      <c r="AR70" s="193">
        <f>INDEX('[9]Monthly_Consumption _Trend'!BY:BY,MATCH($D70,'[9]Monthly_Consumption _Trend'!$C:$C,0))</f>
        <v>0</v>
      </c>
      <c r="AS70" s="193">
        <f>INDEX('[9]Monthly_Consumption _Trend'!BZ:BZ,MATCH($D70,'[9]Monthly_Consumption _Trend'!$C:$C,0))</f>
        <v>107.49000000000001</v>
      </c>
      <c r="AT70" s="193">
        <f>INDEX('[9]Monthly_Consumption _Trend'!CA:CA,MATCH($D70,'[9]Monthly_Consumption _Trend'!$C:$C,0))</f>
        <v>361.58000000000004</v>
      </c>
      <c r="AU70" s="193">
        <f>INDEX('[9]Monthly_Consumption _Trend'!CB:CB,MATCH($D70,'[9]Monthly_Consumption _Trend'!$C:$C,0))</f>
        <v>5.27</v>
      </c>
      <c r="AV70" s="193">
        <f>INDEX('[9]Monthly_Consumption _Trend'!CC:CC,MATCH($D70,'[9]Monthly_Consumption _Trend'!$C:$C,0))</f>
        <v>0</v>
      </c>
      <c r="AW70" s="193">
        <f>INDEX('[9]Monthly_Consumption _Trend'!CD:CD,MATCH($D70,'[9]Monthly_Consumption _Trend'!$C:$C,0))</f>
        <v>64.598000000000184</v>
      </c>
      <c r="AX70" s="193">
        <f>INDEX('[9]Monthly_Consumption _Trend'!CE:CE,MATCH($D70,'[9]Monthly_Consumption _Trend'!$C:$C,0))</f>
        <v>280.33500000000004</v>
      </c>
      <c r="AY70" s="193">
        <f>INDEX('[9]Monthly_Consumption _Trend'!CF:CF,MATCH($D70,'[9]Monthly_Consumption _Trend'!$C:$C,0))</f>
        <v>0</v>
      </c>
      <c r="AZ70" s="193">
        <f>INDEX('[9]Monthly_Consumption _Trend'!CG:CG,MATCH($D70,'[9]Monthly_Consumption _Trend'!$C:$C,0))</f>
        <v>0</v>
      </c>
      <c r="BA70" s="193">
        <f>INDEX('[9]Monthly_Consumption _Trend'!CH:CH,MATCH($D70,'[9]Monthly_Consumption _Trend'!$C:$C,0))</f>
        <v>43.889999999999873</v>
      </c>
      <c r="BB70" s="193">
        <f>INDEX('[9]Monthly_Consumption _Trend'!CI:CI,MATCH($D70,'[9]Monthly_Consumption _Trend'!$C:$C,0))</f>
        <v>336.73299999999995</v>
      </c>
      <c r="BC70" s="193">
        <f>INDEX('[9]Monthly_Consumption _Trend'!CJ:CJ,MATCH($D70,'[9]Monthly_Consumption _Trend'!$C:$C,0))</f>
        <v>0</v>
      </c>
      <c r="BD70" s="193">
        <f>INDEX('[9]Monthly_Consumption _Trend'!CK:CK,MATCH($D70,'[9]Monthly_Consumption _Trend'!$C:$C,0))</f>
        <v>0</v>
      </c>
      <c r="BE70" s="193">
        <f>INDEX('[9]Monthly_Consumption _Trend'!CL:CL,MATCH($D70,'[9]Monthly_Consumption _Trend'!$C:$C,0))</f>
        <v>147.13000000000011</v>
      </c>
      <c r="BF70" s="193">
        <f>INDEX('[9]Monthly_Consumption _Trend'!CM:CM,MATCH($D70,'[9]Monthly_Consumption _Trend'!$C:$C,0))</f>
        <v>340.3599999999999</v>
      </c>
      <c r="BG70" s="193">
        <f>INDEX('[9]Monthly_Consumption _Trend'!CN:CN,MATCH($D70,'[9]Monthly_Consumption _Trend'!$C:$C,0))</f>
        <v>0</v>
      </c>
      <c r="BH70" s="193">
        <f>INDEX('[9]Monthly_Consumption _Trend'!CO:CO,MATCH($D70,'[9]Monthly_Consumption _Trend'!$C:$C,0))</f>
        <v>0</v>
      </c>
      <c r="BI70" s="193">
        <f>INDEX('[9]Monthly_Consumption _Trend'!CP:CP,MATCH($D70,'[9]Monthly_Consumption _Trend'!$C:$C,0))</f>
        <v>91.659999999999854</v>
      </c>
    </row>
    <row r="71" spans="1:61" s="223" customFormat="1" x14ac:dyDescent="0.25">
      <c r="A71" s="247" t="str">
        <f>'IMO _2020_Dont Edit'!A75</f>
        <v>AKO</v>
      </c>
      <c r="B71" s="247" t="str">
        <f>'IMO _2020_Dont Edit'!B75</f>
        <v>Handy</v>
      </c>
      <c r="C71" s="98" t="str">
        <f>'IMO _2020_Dont Edit'!C75</f>
        <v>MPT</v>
      </c>
      <c r="D71" s="98">
        <f>'IMO _2020_Dont Edit'!D75</f>
        <v>9274642</v>
      </c>
      <c r="E71" s="139" t="str">
        <f>'IMO _2020_Dont Edit'!E75</f>
        <v>Maersk Etienne</v>
      </c>
      <c r="F71" s="193">
        <f t="shared" si="12"/>
        <v>338.6</v>
      </c>
      <c r="G71" s="193">
        <f t="shared" si="13"/>
        <v>367.6</v>
      </c>
      <c r="H71" s="193">
        <f t="shared" si="14"/>
        <v>292.2299999999999</v>
      </c>
      <c r="I71" s="193">
        <f t="shared" si="15"/>
        <v>227.89999999999998</v>
      </c>
      <c r="J71" s="193">
        <f t="shared" si="16"/>
        <v>466.10000000000014</v>
      </c>
      <c r="K71" s="193">
        <f t="shared" si="17"/>
        <v>565.10000000000014</v>
      </c>
      <c r="L71" s="193">
        <f t="shared" si="18"/>
        <v>527.79999999999973</v>
      </c>
      <c r="M71" s="193">
        <f t="shared" si="19"/>
        <v>580.76000000000022</v>
      </c>
      <c r="N71" s="193">
        <f t="shared" si="21"/>
        <v>234.69999999999982</v>
      </c>
      <c r="O71" s="193">
        <f t="shared" si="22"/>
        <v>323.65000000000009</v>
      </c>
      <c r="P71" s="193"/>
      <c r="Q71" s="193"/>
      <c r="R71" s="277">
        <f t="shared" si="20"/>
        <v>392.44400000000002</v>
      </c>
      <c r="S71" s="277">
        <f>IFERROR(INDEX('IMO _2020_Dont Edit'!AB:AB,MATCH('Monthly_Consumption _Trend'!D71,'IMO _2020_Dont Edit'!D:D,0))*30*INDEX('IMO _2020_Dont Edit'!AF:AF,MATCH('Monthly_Consumption _Trend'!D71,'IMO _2020_Dont Edit'!D:D,0)),"")</f>
        <v>424.7185660836314</v>
      </c>
      <c r="T71" s="277">
        <f t="shared" si="23"/>
        <v>261.62933333333336</v>
      </c>
      <c r="U71" s="193"/>
      <c r="V71" s="193">
        <f>INDEX('[9]Monthly_Consumption _Trend'!BC:BC,MATCH($D71,'[9]Monthly_Consumption _Trend'!$C:$C,0))</f>
        <v>338.6</v>
      </c>
      <c r="W71" s="193">
        <f>INDEX('[9]Monthly_Consumption _Trend'!BD:BD,MATCH($D71,'[9]Monthly_Consumption _Trend'!$C:$C,0))</f>
        <v>69.5</v>
      </c>
      <c r="X71" s="193">
        <f>INDEX('[9]Monthly_Consumption _Trend'!BE:BE,MATCH($D71,'[9]Monthly_Consumption _Trend'!$C:$C,0))</f>
        <v>0</v>
      </c>
      <c r="Y71" s="193">
        <f>INDEX('[9]Monthly_Consumption _Trend'!BF:BF,MATCH($D71,'[9]Monthly_Consumption _Trend'!$C:$C,0))</f>
        <v>62.5</v>
      </c>
      <c r="Z71" s="193">
        <f>INDEX('[9]Monthly_Consumption _Trend'!BG:BG,MATCH($D71,'[9]Monthly_Consumption _Trend'!$C:$C,0))</f>
        <v>367.6</v>
      </c>
      <c r="AA71" s="193">
        <f>INDEX('[9]Monthly_Consumption _Trend'!BH:BH,MATCH($D71,'[9]Monthly_Consumption _Trend'!$C:$C,0))</f>
        <v>0</v>
      </c>
      <c r="AB71" s="193">
        <f>INDEX('[9]Monthly_Consumption _Trend'!BI:BI,MATCH($D71,'[9]Monthly_Consumption _Trend'!$C:$C,0))</f>
        <v>0</v>
      </c>
      <c r="AC71" s="193">
        <f>INDEX('[9]Monthly_Consumption _Trend'!BJ:BJ,MATCH($D71,'[9]Monthly_Consumption _Trend'!$C:$C,0))</f>
        <v>10.400000000000006</v>
      </c>
      <c r="AD71" s="193">
        <f>INDEX('[9]Monthly_Consumption _Trend'!BK:BK,MATCH($D71,'[9]Monthly_Consumption _Trend'!$C:$C,0))</f>
        <v>292.2299999999999</v>
      </c>
      <c r="AE71" s="193">
        <f>INDEX('[9]Monthly_Consumption _Trend'!BL:BL,MATCH($D71,'[9]Monthly_Consumption _Trend'!$C:$C,0))</f>
        <v>144.21</v>
      </c>
      <c r="AF71" s="193">
        <f>INDEX('[9]Monthly_Consumption _Trend'!BM:BM,MATCH($D71,'[9]Monthly_Consumption _Trend'!$C:$C,0))</f>
        <v>0</v>
      </c>
      <c r="AG71" s="193">
        <f>INDEX('[9]Monthly_Consumption _Trend'!BN:BN,MATCH($D71,'[9]Monthly_Consumption _Trend'!$C:$C,0))</f>
        <v>134.79999999999998</v>
      </c>
      <c r="AH71" s="193">
        <f>INDEX('[9]Monthly_Consumption _Trend'!BO:BO,MATCH($D71,'[9]Monthly_Consumption _Trend'!$C:$C,0))</f>
        <v>227.89999999999998</v>
      </c>
      <c r="AI71" s="193">
        <f>INDEX('[9]Monthly_Consumption _Trend'!BP:BP,MATCH($D71,'[9]Monthly_Consumption _Trend'!$C:$C,0))</f>
        <v>134.99999999999997</v>
      </c>
      <c r="AJ71" s="193">
        <f>INDEX('[9]Monthly_Consumption _Trend'!BQ:BQ,MATCH($D71,'[9]Monthly_Consumption _Trend'!$C:$C,0))</f>
        <v>0</v>
      </c>
      <c r="AK71" s="193">
        <f>INDEX('[9]Monthly_Consumption _Trend'!BR:BR,MATCH($D71,'[9]Monthly_Consumption _Trend'!$C:$C,0))</f>
        <v>6.8000000000000114</v>
      </c>
      <c r="AL71" s="193">
        <f>INDEX('[9]Monthly_Consumption _Trend'!BS:BS,MATCH($D71,'[9]Monthly_Consumption _Trend'!$C:$C,0))</f>
        <v>466.10000000000014</v>
      </c>
      <c r="AM71" s="193">
        <f>INDEX('[9]Monthly_Consumption _Trend'!BT:BT,MATCH($D71,'[9]Monthly_Consumption _Trend'!$C:$C,0))</f>
        <v>0</v>
      </c>
      <c r="AN71" s="193">
        <f>INDEX('[9]Monthly_Consumption _Trend'!BU:BU,MATCH($D71,'[9]Monthly_Consumption _Trend'!$C:$C,0))</f>
        <v>0</v>
      </c>
      <c r="AO71" s="193">
        <f>INDEX('[9]Monthly_Consumption _Trend'!BV:BV,MATCH($D71,'[9]Monthly_Consumption _Trend'!$C:$C,0))</f>
        <v>0.59999999999999432</v>
      </c>
      <c r="AP71" s="193">
        <f>INDEX('[9]Monthly_Consumption _Trend'!BW:BW,MATCH($D71,'[9]Monthly_Consumption _Trend'!$C:$C,0))</f>
        <v>565.10000000000014</v>
      </c>
      <c r="AQ71" s="193">
        <f>INDEX('[9]Monthly_Consumption _Trend'!BX:BX,MATCH($D71,'[9]Monthly_Consumption _Trend'!$C:$C,0))</f>
        <v>0</v>
      </c>
      <c r="AR71" s="193">
        <f>INDEX('[9]Monthly_Consumption _Trend'!BY:BY,MATCH($D71,'[9]Monthly_Consumption _Trend'!$C:$C,0))</f>
        <v>0</v>
      </c>
      <c r="AS71" s="193">
        <f>INDEX('[9]Monthly_Consumption _Trend'!BZ:BZ,MATCH($D71,'[9]Monthly_Consumption _Trend'!$C:$C,0))</f>
        <v>0.80000000000001137</v>
      </c>
      <c r="AT71" s="193">
        <f>INDEX('[9]Monthly_Consumption _Trend'!CA:CA,MATCH($D71,'[9]Monthly_Consumption _Trend'!$C:$C,0))</f>
        <v>527.79999999999973</v>
      </c>
      <c r="AU71" s="193">
        <f>INDEX('[9]Monthly_Consumption _Trend'!CB:CB,MATCH($D71,'[9]Monthly_Consumption _Trend'!$C:$C,0))</f>
        <v>0</v>
      </c>
      <c r="AV71" s="193">
        <f>INDEX('[9]Monthly_Consumption _Trend'!CC:CC,MATCH($D71,'[9]Monthly_Consumption _Trend'!$C:$C,0))</f>
        <v>0</v>
      </c>
      <c r="AW71" s="193">
        <f>INDEX('[9]Monthly_Consumption _Trend'!CD:CD,MATCH($D71,'[9]Monthly_Consumption _Trend'!$C:$C,0))</f>
        <v>0</v>
      </c>
      <c r="AX71" s="193">
        <f>INDEX('[9]Monthly_Consumption _Trend'!CE:CE,MATCH($D71,'[9]Monthly_Consumption _Trend'!$C:$C,0))</f>
        <v>580.76000000000022</v>
      </c>
      <c r="AY71" s="193">
        <f>INDEX('[9]Monthly_Consumption _Trend'!CF:CF,MATCH($D71,'[9]Monthly_Consumption _Trend'!$C:$C,0))</f>
        <v>0</v>
      </c>
      <c r="AZ71" s="193">
        <f>INDEX('[9]Monthly_Consumption _Trend'!CG:CG,MATCH($D71,'[9]Monthly_Consumption _Trend'!$C:$C,0))</f>
        <v>0</v>
      </c>
      <c r="BA71" s="193">
        <f>INDEX('[9]Monthly_Consumption _Trend'!CH:CH,MATCH($D71,'[9]Monthly_Consumption _Trend'!$C:$C,0))</f>
        <v>82.6</v>
      </c>
      <c r="BB71" s="193">
        <f>INDEX('[9]Monthly_Consumption _Trend'!CI:CI,MATCH($D71,'[9]Monthly_Consumption _Trend'!$C:$C,0))</f>
        <v>234.69999999999982</v>
      </c>
      <c r="BC71" s="193">
        <f>INDEX('[9]Monthly_Consumption _Trend'!CJ:CJ,MATCH($D71,'[9]Monthly_Consumption _Trend'!$C:$C,0))</f>
        <v>0</v>
      </c>
      <c r="BD71" s="193">
        <f>INDEX('[9]Monthly_Consumption _Trend'!CK:CK,MATCH($D71,'[9]Monthly_Consumption _Trend'!$C:$C,0))</f>
        <v>0</v>
      </c>
      <c r="BE71" s="193">
        <f>INDEX('[9]Monthly_Consumption _Trend'!CL:CL,MATCH($D71,'[9]Monthly_Consumption _Trend'!$C:$C,0))</f>
        <v>217.60000000000002</v>
      </c>
      <c r="BF71" s="193">
        <f>INDEX('[9]Monthly_Consumption _Trend'!CM:CM,MATCH($D71,'[9]Monthly_Consumption _Trend'!$C:$C,0))</f>
        <v>323.65000000000009</v>
      </c>
      <c r="BG71" s="193">
        <f>INDEX('[9]Monthly_Consumption _Trend'!CN:CN,MATCH($D71,'[9]Monthly_Consumption _Trend'!$C:$C,0))</f>
        <v>8.9000000000000341</v>
      </c>
      <c r="BH71" s="193">
        <f>INDEX('[9]Monthly_Consumption _Trend'!CO:CO,MATCH($D71,'[9]Monthly_Consumption _Trend'!$C:$C,0))</f>
        <v>0</v>
      </c>
      <c r="BI71" s="193">
        <f>INDEX('[9]Monthly_Consumption _Trend'!CP:CP,MATCH($D71,'[9]Monthly_Consumption _Trend'!$C:$C,0))</f>
        <v>52.899999999999977</v>
      </c>
    </row>
    <row r="72" spans="1:61" s="223" customFormat="1" x14ac:dyDescent="0.25">
      <c r="A72" s="247" t="str">
        <f>'IMO _2020_Dont Edit'!A76</f>
        <v>HKU</v>
      </c>
      <c r="B72" s="247" t="str">
        <f>'IMO _2020_Dont Edit'!B76</f>
        <v>Handy</v>
      </c>
      <c r="C72" s="98" t="str">
        <f>'IMO _2020_Dont Edit'!C76</f>
        <v>MPT</v>
      </c>
      <c r="D72" s="98">
        <f>'IMO _2020_Dont Edit'!D76</f>
        <v>9374428</v>
      </c>
      <c r="E72" s="139" t="str">
        <f>'IMO _2020_Dont Edit'!E76</f>
        <v>Maersk Kara</v>
      </c>
      <c r="F72" s="193">
        <f t="shared" si="12"/>
        <v>412.90499999999997</v>
      </c>
      <c r="G72" s="193">
        <f t="shared" si="13"/>
        <v>128.13999999999999</v>
      </c>
      <c r="H72" s="193">
        <f t="shared" si="14"/>
        <v>122.86000000000001</v>
      </c>
      <c r="I72" s="193">
        <f t="shared" si="15"/>
        <v>177.55000000000007</v>
      </c>
      <c r="J72" s="193">
        <f t="shared" si="16"/>
        <v>138.71999999999991</v>
      </c>
      <c r="K72" s="193">
        <f t="shared" si="17"/>
        <v>350.76</v>
      </c>
      <c r="L72" s="193">
        <f t="shared" si="18"/>
        <v>301.298</v>
      </c>
      <c r="M72" s="193">
        <f t="shared" si="19"/>
        <v>325.14100000000008</v>
      </c>
      <c r="N72" s="193">
        <f t="shared" si="21"/>
        <v>541.70000000000005</v>
      </c>
      <c r="O72" s="193">
        <f t="shared" si="22"/>
        <v>240.04999999999973</v>
      </c>
      <c r="P72" s="193"/>
      <c r="Q72" s="193"/>
      <c r="R72" s="277">
        <f t="shared" si="20"/>
        <v>273.91239999999999</v>
      </c>
      <c r="S72" s="277">
        <f>IFERROR(INDEX('IMO _2020_Dont Edit'!AB:AB,MATCH('Monthly_Consumption _Trend'!D72,'IMO _2020_Dont Edit'!D:D,0))*30*INDEX('IMO _2020_Dont Edit'!AF:AF,MATCH('Monthly_Consumption _Trend'!D72,'IMO _2020_Dont Edit'!D:D,0)),"")</f>
        <v>370.04435323643207</v>
      </c>
      <c r="T72" s="277">
        <f t="shared" si="23"/>
        <v>182.60826666666665</v>
      </c>
      <c r="U72" s="193"/>
      <c r="V72" s="193">
        <f>INDEX('[9]Monthly_Consumption _Trend'!BC:BC,MATCH($D72,'[9]Monthly_Consumption _Trend'!$C:$C,0))</f>
        <v>412.90499999999997</v>
      </c>
      <c r="W72" s="193">
        <f>INDEX('[9]Monthly_Consumption _Trend'!BD:BD,MATCH($D72,'[9]Monthly_Consumption _Trend'!$C:$C,0))</f>
        <v>0</v>
      </c>
      <c r="X72" s="193">
        <f>INDEX('[9]Monthly_Consumption _Trend'!BE:BE,MATCH($D72,'[9]Monthly_Consumption _Trend'!$C:$C,0))</f>
        <v>0</v>
      </c>
      <c r="Y72" s="193">
        <f>INDEX('[9]Monthly_Consumption _Trend'!BF:BF,MATCH($D72,'[9]Monthly_Consumption _Trend'!$C:$C,0))</f>
        <v>15.91</v>
      </c>
      <c r="Z72" s="193">
        <f>INDEX('[9]Monthly_Consumption _Trend'!BG:BG,MATCH($D72,'[9]Monthly_Consumption _Trend'!$C:$C,0))</f>
        <v>128.13999999999999</v>
      </c>
      <c r="AA72" s="193">
        <f>INDEX('[9]Monthly_Consumption _Trend'!BH:BH,MATCH($D72,'[9]Monthly_Consumption _Trend'!$C:$C,0))</f>
        <v>0</v>
      </c>
      <c r="AB72" s="193">
        <f>INDEX('[9]Monthly_Consumption _Trend'!BI:BI,MATCH($D72,'[9]Monthly_Consumption _Trend'!$C:$C,0))</f>
        <v>5.9</v>
      </c>
      <c r="AC72" s="193">
        <f>INDEX('[9]Monthly_Consumption _Trend'!BJ:BJ,MATCH($D72,'[9]Monthly_Consumption _Trend'!$C:$C,0))</f>
        <v>0</v>
      </c>
      <c r="AD72" s="193">
        <f>INDEX('[9]Monthly_Consumption _Trend'!BK:BK,MATCH($D72,'[9]Monthly_Consumption _Trend'!$C:$C,0))</f>
        <v>122.86000000000001</v>
      </c>
      <c r="AE72" s="193">
        <f>INDEX('[9]Monthly_Consumption _Trend'!BL:BL,MATCH($D72,'[9]Monthly_Consumption _Trend'!$C:$C,0))</f>
        <v>0</v>
      </c>
      <c r="AF72" s="193">
        <f>INDEX('[9]Monthly_Consumption _Trend'!BM:BM,MATCH($D72,'[9]Monthly_Consumption _Trend'!$C:$C,0))</f>
        <v>9.76</v>
      </c>
      <c r="AG72" s="193">
        <f>INDEX('[9]Monthly_Consumption _Trend'!BN:BN,MATCH($D72,'[9]Monthly_Consumption _Trend'!$C:$C,0))</f>
        <v>0</v>
      </c>
      <c r="AH72" s="193">
        <f>INDEX('[9]Monthly_Consumption _Trend'!BO:BO,MATCH($D72,'[9]Monthly_Consumption _Trend'!$C:$C,0))</f>
        <v>177.55000000000007</v>
      </c>
      <c r="AI72" s="193">
        <f>INDEX('[9]Monthly_Consumption _Trend'!BP:BP,MATCH($D72,'[9]Monthly_Consumption _Trend'!$C:$C,0))</f>
        <v>0</v>
      </c>
      <c r="AJ72" s="193">
        <f>INDEX('[9]Monthly_Consumption _Trend'!BQ:BQ,MATCH($D72,'[9]Monthly_Consumption _Trend'!$C:$C,0))</f>
        <v>8.3999999999999986</v>
      </c>
      <c r="AK72" s="193">
        <f>INDEX('[9]Monthly_Consumption _Trend'!BR:BR,MATCH($D72,'[9]Monthly_Consumption _Trend'!$C:$C,0))</f>
        <v>3.1000000000000014</v>
      </c>
      <c r="AL72" s="193">
        <f>INDEX('[9]Monthly_Consumption _Trend'!BS:BS,MATCH($D72,'[9]Monthly_Consumption _Trend'!$C:$C,0))</f>
        <v>138.71999999999991</v>
      </c>
      <c r="AM72" s="193">
        <f>INDEX('[9]Monthly_Consumption _Trend'!BT:BT,MATCH($D72,'[9]Monthly_Consumption _Trend'!$C:$C,0))</f>
        <v>0</v>
      </c>
      <c r="AN72" s="193">
        <f>INDEX('[9]Monthly_Consumption _Trend'!BU:BU,MATCH($D72,'[9]Monthly_Consumption _Trend'!$C:$C,0))</f>
        <v>4.5</v>
      </c>
      <c r="AO72" s="193">
        <f>INDEX('[9]Monthly_Consumption _Trend'!BV:BV,MATCH($D72,'[9]Monthly_Consumption _Trend'!$C:$C,0))</f>
        <v>7.0399999999999991</v>
      </c>
      <c r="AP72" s="193">
        <f>INDEX('[9]Monthly_Consumption _Trend'!BW:BW,MATCH($D72,'[9]Monthly_Consumption _Trend'!$C:$C,0))</f>
        <v>350.76</v>
      </c>
      <c r="AQ72" s="193">
        <f>INDEX('[9]Monthly_Consumption _Trend'!BX:BX,MATCH($D72,'[9]Monthly_Consumption _Trend'!$C:$C,0))</f>
        <v>0</v>
      </c>
      <c r="AR72" s="193">
        <f>INDEX('[9]Monthly_Consumption _Trend'!BY:BY,MATCH($D72,'[9]Monthly_Consumption _Trend'!$C:$C,0))</f>
        <v>0</v>
      </c>
      <c r="AS72" s="193">
        <f>INDEX('[9]Monthly_Consumption _Trend'!BZ:BZ,MATCH($D72,'[9]Monthly_Consumption _Trend'!$C:$C,0))</f>
        <v>22.029999999999998</v>
      </c>
      <c r="AT72" s="193">
        <f>INDEX('[9]Monthly_Consumption _Trend'!CA:CA,MATCH($D72,'[9]Monthly_Consumption _Trend'!$C:$C,0))</f>
        <v>301.298</v>
      </c>
      <c r="AU72" s="193">
        <f>INDEX('[9]Monthly_Consumption _Trend'!CB:CB,MATCH($D72,'[9]Monthly_Consumption _Trend'!$C:$C,0))</f>
        <v>0</v>
      </c>
      <c r="AV72" s="193">
        <f>INDEX('[9]Monthly_Consumption _Trend'!CC:CC,MATCH($D72,'[9]Monthly_Consumption _Trend'!$C:$C,0))</f>
        <v>0</v>
      </c>
      <c r="AW72" s="193">
        <f>INDEX('[9]Monthly_Consumption _Trend'!CD:CD,MATCH($D72,'[9]Monthly_Consumption _Trend'!$C:$C,0))</f>
        <v>18.450000000000003</v>
      </c>
      <c r="AX72" s="193">
        <f>INDEX('[9]Monthly_Consumption _Trend'!CE:CE,MATCH($D72,'[9]Monthly_Consumption _Trend'!$C:$C,0))</f>
        <v>325.14100000000008</v>
      </c>
      <c r="AY72" s="193">
        <f>INDEX('[9]Monthly_Consumption _Trend'!CF:CF,MATCH($D72,'[9]Monthly_Consumption _Trend'!$C:$C,0))</f>
        <v>0</v>
      </c>
      <c r="AZ72" s="193">
        <f>INDEX('[9]Monthly_Consumption _Trend'!CG:CG,MATCH($D72,'[9]Monthly_Consumption _Trend'!$C:$C,0))</f>
        <v>0</v>
      </c>
      <c r="BA72" s="193">
        <f>INDEX('[9]Monthly_Consumption _Trend'!CH:CH,MATCH($D72,'[9]Monthly_Consumption _Trend'!$C:$C,0))</f>
        <v>21.400000000000006</v>
      </c>
      <c r="BB72" s="193">
        <f>INDEX('[9]Monthly_Consumption _Trend'!CI:CI,MATCH($D72,'[9]Monthly_Consumption _Trend'!$C:$C,0))</f>
        <v>541.70000000000005</v>
      </c>
      <c r="BC72" s="193">
        <f>INDEX('[9]Monthly_Consumption _Trend'!CJ:CJ,MATCH($D72,'[9]Monthly_Consumption _Trend'!$C:$C,0))</f>
        <v>0</v>
      </c>
      <c r="BD72" s="193">
        <f>INDEX('[9]Monthly_Consumption _Trend'!CK:CK,MATCH($D72,'[9]Monthly_Consumption _Trend'!$C:$C,0))</f>
        <v>0</v>
      </c>
      <c r="BE72" s="193">
        <f>INDEX('[9]Monthly_Consumption _Trend'!CL:CL,MATCH($D72,'[9]Monthly_Consumption _Trend'!$C:$C,0))</f>
        <v>13.5</v>
      </c>
      <c r="BF72" s="193">
        <f>INDEX('[9]Monthly_Consumption _Trend'!CM:CM,MATCH($D72,'[9]Monthly_Consumption _Trend'!$C:$C,0))</f>
        <v>240.04999999999973</v>
      </c>
      <c r="BG72" s="193">
        <f>INDEX('[9]Monthly_Consumption _Trend'!CN:CN,MATCH($D72,'[9]Monthly_Consumption _Trend'!$C:$C,0))</f>
        <v>0</v>
      </c>
      <c r="BH72" s="193">
        <f>INDEX('[9]Monthly_Consumption _Trend'!CO:CO,MATCH($D72,'[9]Monthly_Consumption _Trend'!$C:$C,0))</f>
        <v>0</v>
      </c>
      <c r="BI72" s="193">
        <f>INDEX('[9]Monthly_Consumption _Trend'!CP:CP,MATCH($D72,'[9]Monthly_Consumption _Trend'!$C:$C,0))</f>
        <v>32.75</v>
      </c>
    </row>
    <row r="73" spans="1:61" s="223" customFormat="1" x14ac:dyDescent="0.25">
      <c r="A73" s="247" t="str">
        <f>'IMO _2020_Dont Edit'!A77</f>
        <v>SSH1</v>
      </c>
      <c r="B73" s="247" t="str">
        <f>'IMO _2020_Dont Edit'!B77</f>
        <v>Handy</v>
      </c>
      <c r="C73" s="98" t="str">
        <f>'IMO _2020_Dont Edit'!C77</f>
        <v>MPT</v>
      </c>
      <c r="D73" s="98">
        <f>'IMO _2020_Dont Edit'!D77</f>
        <v>9431317</v>
      </c>
      <c r="E73" s="139" t="str">
        <f>'IMO _2020_Dont Edit'!E77</f>
        <v>Maersk Katalin</v>
      </c>
      <c r="F73" s="193">
        <f t="shared" si="12"/>
        <v>331.78</v>
      </c>
      <c r="G73" s="193">
        <f t="shared" si="13"/>
        <v>152.84000000000003</v>
      </c>
      <c r="H73" s="193">
        <f t="shared" si="14"/>
        <v>407.71000000000004</v>
      </c>
      <c r="I73" s="193">
        <f t="shared" si="15"/>
        <v>343.80000000000007</v>
      </c>
      <c r="J73" s="193">
        <f t="shared" si="16"/>
        <v>507.39999999999986</v>
      </c>
      <c r="K73" s="193">
        <f t="shared" si="17"/>
        <v>530.20000000000005</v>
      </c>
      <c r="L73" s="193">
        <f t="shared" si="18"/>
        <v>498.48</v>
      </c>
      <c r="M73" s="193">
        <f t="shared" si="19"/>
        <v>338.73</v>
      </c>
      <c r="N73" s="193">
        <f t="shared" si="21"/>
        <v>357.7199999999998</v>
      </c>
      <c r="O73" s="193">
        <f t="shared" si="22"/>
        <v>327.30000000000018</v>
      </c>
      <c r="P73" s="193"/>
      <c r="Q73" s="193"/>
      <c r="R73" s="277">
        <f t="shared" si="20"/>
        <v>379.596</v>
      </c>
      <c r="S73" s="277">
        <f>IFERROR(INDEX('IMO _2020_Dont Edit'!AB:AB,MATCH('Monthly_Consumption _Trend'!D73,'IMO _2020_Dont Edit'!D:D,0))*30*INDEX('IMO _2020_Dont Edit'!AF:AF,MATCH('Monthly_Consumption _Trend'!D73,'IMO _2020_Dont Edit'!D:D,0)),"")</f>
        <v>358.06208509153208</v>
      </c>
      <c r="T73" s="277">
        <f t="shared" si="23"/>
        <v>238.70805672768805</v>
      </c>
      <c r="U73" s="193"/>
      <c r="V73" s="193">
        <f>INDEX('[9]Monthly_Consumption _Trend'!BC:BC,MATCH($D73,'[9]Monthly_Consumption _Trend'!$C:$C,0))</f>
        <v>331.78</v>
      </c>
      <c r="W73" s="193">
        <f>INDEX('[9]Monthly_Consumption _Trend'!BD:BD,MATCH($D73,'[9]Monthly_Consumption _Trend'!$C:$C,0))</f>
        <v>0</v>
      </c>
      <c r="X73" s="193">
        <f>INDEX('[9]Monthly_Consumption _Trend'!BE:BE,MATCH($D73,'[9]Monthly_Consumption _Trend'!$C:$C,0))</f>
        <v>0</v>
      </c>
      <c r="Y73" s="193">
        <f>INDEX('[9]Monthly_Consumption _Trend'!BF:BF,MATCH($D73,'[9]Monthly_Consumption _Trend'!$C:$C,0))</f>
        <v>158.63</v>
      </c>
      <c r="Z73" s="193">
        <f>INDEX('[9]Monthly_Consumption _Trend'!BG:BG,MATCH($D73,'[9]Monthly_Consumption _Trend'!$C:$C,0))</f>
        <v>152.84000000000003</v>
      </c>
      <c r="AA73" s="193">
        <f>INDEX('[9]Monthly_Consumption _Trend'!BH:BH,MATCH($D73,'[9]Monthly_Consumption _Trend'!$C:$C,0))</f>
        <v>0</v>
      </c>
      <c r="AB73" s="193">
        <f>INDEX('[9]Monthly_Consumption _Trend'!BI:BI,MATCH($D73,'[9]Monthly_Consumption _Trend'!$C:$C,0))</f>
        <v>0</v>
      </c>
      <c r="AC73" s="193">
        <f>INDEX('[9]Monthly_Consumption _Trend'!BJ:BJ,MATCH($D73,'[9]Monthly_Consumption _Trend'!$C:$C,0))</f>
        <v>92.240000000000009</v>
      </c>
      <c r="AD73" s="193">
        <f>INDEX('[9]Monthly_Consumption _Trend'!BK:BK,MATCH($D73,'[9]Monthly_Consumption _Trend'!$C:$C,0))</f>
        <v>407.71000000000004</v>
      </c>
      <c r="AE73" s="193">
        <f>INDEX('[9]Monthly_Consumption _Trend'!BL:BL,MATCH($D73,'[9]Monthly_Consumption _Trend'!$C:$C,0))</f>
        <v>0</v>
      </c>
      <c r="AF73" s="193">
        <f>INDEX('[9]Monthly_Consumption _Trend'!BM:BM,MATCH($D73,'[9]Monthly_Consumption _Trend'!$C:$C,0))</f>
        <v>0</v>
      </c>
      <c r="AG73" s="193">
        <f>INDEX('[9]Monthly_Consumption _Trend'!BN:BN,MATCH($D73,'[9]Monthly_Consumption _Trend'!$C:$C,0))</f>
        <v>21.379999999999995</v>
      </c>
      <c r="AH73" s="193">
        <f>INDEX('[9]Monthly_Consumption _Trend'!BO:BO,MATCH($D73,'[9]Monthly_Consumption _Trend'!$C:$C,0))</f>
        <v>343.80000000000007</v>
      </c>
      <c r="AI73" s="193">
        <f>INDEX('[9]Monthly_Consumption _Trend'!BP:BP,MATCH($D73,'[9]Monthly_Consumption _Trend'!$C:$C,0))</f>
        <v>0</v>
      </c>
      <c r="AJ73" s="193">
        <f>INDEX('[9]Monthly_Consumption _Trend'!BQ:BQ,MATCH($D73,'[9]Monthly_Consumption _Trend'!$C:$C,0))</f>
        <v>0</v>
      </c>
      <c r="AK73" s="193">
        <f>INDEX('[9]Monthly_Consumption _Trend'!BR:BR,MATCH($D73,'[9]Monthly_Consumption _Trend'!$C:$C,0))</f>
        <v>34.430000000000007</v>
      </c>
      <c r="AL73" s="193">
        <f>INDEX('[9]Monthly_Consumption _Trend'!BS:BS,MATCH($D73,'[9]Monthly_Consumption _Trend'!$C:$C,0))</f>
        <v>507.39999999999986</v>
      </c>
      <c r="AM73" s="193">
        <f>INDEX('[9]Monthly_Consumption _Trend'!BT:BT,MATCH($D73,'[9]Monthly_Consumption _Trend'!$C:$C,0))</f>
        <v>0</v>
      </c>
      <c r="AN73" s="193">
        <f>INDEX('[9]Monthly_Consumption _Trend'!BU:BU,MATCH($D73,'[9]Monthly_Consumption _Trend'!$C:$C,0))</f>
        <v>0</v>
      </c>
      <c r="AO73" s="193">
        <f>INDEX('[9]Monthly_Consumption _Trend'!BV:BV,MATCH($D73,'[9]Monthly_Consumption _Trend'!$C:$C,0))</f>
        <v>14.699999999999989</v>
      </c>
      <c r="AP73" s="193">
        <f>INDEX('[9]Monthly_Consumption _Trend'!BW:BW,MATCH($D73,'[9]Monthly_Consumption _Trend'!$C:$C,0))</f>
        <v>530.20000000000005</v>
      </c>
      <c r="AQ73" s="193">
        <f>INDEX('[9]Monthly_Consumption _Trend'!BX:BX,MATCH($D73,'[9]Monthly_Consumption _Trend'!$C:$C,0))</f>
        <v>0</v>
      </c>
      <c r="AR73" s="193">
        <f>INDEX('[9]Monthly_Consumption _Trend'!BY:BY,MATCH($D73,'[9]Monthly_Consumption _Trend'!$C:$C,0))</f>
        <v>0</v>
      </c>
      <c r="AS73" s="193">
        <f>INDEX('[9]Monthly_Consumption _Trend'!BZ:BZ,MATCH($D73,'[9]Monthly_Consumption _Trend'!$C:$C,0))</f>
        <v>39.800000000000011</v>
      </c>
      <c r="AT73" s="193">
        <f>INDEX('[9]Monthly_Consumption _Trend'!CA:CA,MATCH($D73,'[9]Monthly_Consumption _Trend'!$C:$C,0))</f>
        <v>498.48</v>
      </c>
      <c r="AU73" s="193">
        <f>INDEX('[9]Monthly_Consumption _Trend'!CB:CB,MATCH($D73,'[9]Monthly_Consumption _Trend'!$C:$C,0))</f>
        <v>0</v>
      </c>
      <c r="AV73" s="193">
        <f>INDEX('[9]Monthly_Consumption _Trend'!CC:CC,MATCH($D73,'[9]Monthly_Consumption _Trend'!$C:$C,0))</f>
        <v>0</v>
      </c>
      <c r="AW73" s="193">
        <f>INDEX('[9]Monthly_Consumption _Trend'!CD:CD,MATCH($D73,'[9]Monthly_Consumption _Trend'!$C:$C,0))</f>
        <v>75.19</v>
      </c>
      <c r="AX73" s="193">
        <f>INDEX('[9]Monthly_Consumption _Trend'!CE:CE,MATCH($D73,'[9]Monthly_Consumption _Trend'!$C:$C,0))</f>
        <v>338.73</v>
      </c>
      <c r="AY73" s="193">
        <f>INDEX('[9]Monthly_Consumption _Trend'!CF:CF,MATCH($D73,'[9]Monthly_Consumption _Trend'!$C:$C,0))</f>
        <v>0</v>
      </c>
      <c r="AZ73" s="193">
        <f>INDEX('[9]Monthly_Consumption _Trend'!CG:CG,MATCH($D73,'[9]Monthly_Consumption _Trend'!$C:$C,0))</f>
        <v>0</v>
      </c>
      <c r="BA73" s="193">
        <f>INDEX('[9]Monthly_Consumption _Trend'!CH:CH,MATCH($D73,'[9]Monthly_Consumption _Trend'!$C:$C,0))</f>
        <v>100.16999999999996</v>
      </c>
      <c r="BB73" s="193">
        <f>INDEX('[9]Monthly_Consumption _Trend'!CI:CI,MATCH($D73,'[9]Monthly_Consumption _Trend'!$C:$C,0))</f>
        <v>357.7199999999998</v>
      </c>
      <c r="BC73" s="193">
        <f>INDEX('[9]Monthly_Consumption _Trend'!CJ:CJ,MATCH($D73,'[9]Monthly_Consumption _Trend'!$C:$C,0))</f>
        <v>0</v>
      </c>
      <c r="BD73" s="193">
        <f>INDEX('[9]Monthly_Consumption _Trend'!CK:CK,MATCH($D73,'[9]Monthly_Consumption _Trend'!$C:$C,0))</f>
        <v>0</v>
      </c>
      <c r="BE73" s="193">
        <f>INDEX('[9]Monthly_Consumption _Trend'!CL:CL,MATCH($D73,'[9]Monthly_Consumption _Trend'!$C:$C,0))</f>
        <v>135.05000000000007</v>
      </c>
      <c r="BF73" s="193">
        <f>INDEX('[9]Monthly_Consumption _Trend'!CM:CM,MATCH($D73,'[9]Monthly_Consumption _Trend'!$C:$C,0))</f>
        <v>327.30000000000018</v>
      </c>
      <c r="BG73" s="193">
        <f>INDEX('[9]Monthly_Consumption _Trend'!CN:CN,MATCH($D73,'[9]Monthly_Consumption _Trend'!$C:$C,0))</f>
        <v>0</v>
      </c>
      <c r="BH73" s="193">
        <f>INDEX('[9]Monthly_Consumption _Trend'!CO:CO,MATCH($D73,'[9]Monthly_Consumption _Trend'!$C:$C,0))</f>
        <v>0</v>
      </c>
      <c r="BI73" s="193">
        <f>INDEX('[9]Monthly_Consumption _Trend'!CP:CP,MATCH($D73,'[9]Monthly_Consumption _Trend'!$C:$C,0))</f>
        <v>77.649999999999977</v>
      </c>
    </row>
    <row r="74" spans="1:61" s="223" customFormat="1" x14ac:dyDescent="0.25">
      <c r="A74" s="247" t="str">
        <f>'IMO _2020_Dont Edit'!A78</f>
        <v>HKU</v>
      </c>
      <c r="B74" s="247" t="str">
        <f>'IMO _2020_Dont Edit'!B78</f>
        <v>Handy</v>
      </c>
      <c r="C74" s="98" t="str">
        <f>'IMO _2020_Dont Edit'!C78</f>
        <v>MPT</v>
      </c>
      <c r="D74" s="98">
        <f>'IMO _2020_Dont Edit'!D78</f>
        <v>9431290</v>
      </c>
      <c r="E74" s="139" t="str">
        <f>'IMO _2020_Dont Edit'!E78</f>
        <v>Maersk Katarina</v>
      </c>
      <c r="F74" s="193">
        <f t="shared" si="12"/>
        <v>368.33</v>
      </c>
      <c r="G74" s="193">
        <f t="shared" si="13"/>
        <v>258.09999999999997</v>
      </c>
      <c r="H74" s="193">
        <f t="shared" si="14"/>
        <v>529.81000000000006</v>
      </c>
      <c r="I74" s="193">
        <f t="shared" si="15"/>
        <v>497.6400000000001</v>
      </c>
      <c r="J74" s="193">
        <f t="shared" si="16"/>
        <v>505.23999999999978</v>
      </c>
      <c r="K74" s="193">
        <f t="shared" si="17"/>
        <v>278.21000000000004</v>
      </c>
      <c r="L74" s="193">
        <f t="shared" si="18"/>
        <v>220.55099999999993</v>
      </c>
      <c r="M74" s="193">
        <f t="shared" si="19"/>
        <v>612.78500000000031</v>
      </c>
      <c r="N74" s="193">
        <f t="shared" si="21"/>
        <v>523.82799999999997</v>
      </c>
      <c r="O74" s="193">
        <f t="shared" si="22"/>
        <v>428.41999999999962</v>
      </c>
      <c r="P74" s="193"/>
      <c r="Q74" s="193"/>
      <c r="R74" s="277">
        <f t="shared" si="20"/>
        <v>422.29139999999995</v>
      </c>
      <c r="S74" s="277">
        <f>IFERROR(INDEX('IMO _2020_Dont Edit'!AB:AB,MATCH('Monthly_Consumption _Trend'!D74,'IMO _2020_Dont Edit'!D:D,0))*30*INDEX('IMO _2020_Dont Edit'!AF:AF,MATCH('Monthly_Consumption _Trend'!D74,'IMO _2020_Dont Edit'!D:D,0)),"")</f>
        <v>458.021911602133</v>
      </c>
      <c r="T74" s="277">
        <f t="shared" si="23"/>
        <v>281.52759999999995</v>
      </c>
      <c r="U74" s="193"/>
      <c r="V74" s="193">
        <f>INDEX('[9]Monthly_Consumption _Trend'!BC:BC,MATCH($D74,'[9]Monthly_Consumption _Trend'!$C:$C,0))</f>
        <v>368.33</v>
      </c>
      <c r="W74" s="193">
        <f>INDEX('[9]Monthly_Consumption _Trend'!BD:BD,MATCH($D74,'[9]Monthly_Consumption _Trend'!$C:$C,0))</f>
        <v>0</v>
      </c>
      <c r="X74" s="193">
        <f>INDEX('[9]Monthly_Consumption _Trend'!BE:BE,MATCH($D74,'[9]Monthly_Consumption _Trend'!$C:$C,0))</f>
        <v>0</v>
      </c>
      <c r="Y74" s="193">
        <f>INDEX('[9]Monthly_Consumption _Trend'!BF:BF,MATCH($D74,'[9]Monthly_Consumption _Trend'!$C:$C,0))</f>
        <v>15.3</v>
      </c>
      <c r="Z74" s="193">
        <f>INDEX('[9]Monthly_Consumption _Trend'!BG:BG,MATCH($D74,'[9]Monthly_Consumption _Trend'!$C:$C,0))</f>
        <v>258.09999999999997</v>
      </c>
      <c r="AA74" s="193">
        <f>INDEX('[9]Monthly_Consumption _Trend'!BH:BH,MATCH($D74,'[9]Monthly_Consumption _Trend'!$C:$C,0))</f>
        <v>0</v>
      </c>
      <c r="AB74" s="193">
        <f>INDEX('[9]Monthly_Consumption _Trend'!BI:BI,MATCH($D74,'[9]Monthly_Consumption _Trend'!$C:$C,0))</f>
        <v>0</v>
      </c>
      <c r="AC74" s="193">
        <f>INDEX('[9]Monthly_Consumption _Trend'!BJ:BJ,MATCH($D74,'[9]Monthly_Consumption _Trend'!$C:$C,0))</f>
        <v>6.3000000000000007</v>
      </c>
      <c r="AD74" s="193">
        <f>INDEX('[9]Monthly_Consumption _Trend'!BK:BK,MATCH($D74,'[9]Monthly_Consumption _Trend'!$C:$C,0))</f>
        <v>529.81000000000006</v>
      </c>
      <c r="AE74" s="193">
        <f>INDEX('[9]Monthly_Consumption _Trend'!BL:BL,MATCH($D74,'[9]Monthly_Consumption _Trend'!$C:$C,0))</f>
        <v>0</v>
      </c>
      <c r="AF74" s="193">
        <f>INDEX('[9]Monthly_Consumption _Trend'!BM:BM,MATCH($D74,'[9]Monthly_Consumption _Trend'!$C:$C,0))</f>
        <v>0</v>
      </c>
      <c r="AG74" s="193">
        <f>INDEX('[9]Monthly_Consumption _Trend'!BN:BN,MATCH($D74,'[9]Monthly_Consumption _Trend'!$C:$C,0))</f>
        <v>10.189999999999998</v>
      </c>
      <c r="AH74" s="193">
        <f>INDEX('[9]Monthly_Consumption _Trend'!BO:BO,MATCH($D74,'[9]Monthly_Consumption _Trend'!$C:$C,0))</f>
        <v>497.6400000000001</v>
      </c>
      <c r="AI74" s="193">
        <f>INDEX('[9]Monthly_Consumption _Trend'!BP:BP,MATCH($D74,'[9]Monthly_Consumption _Trend'!$C:$C,0))</f>
        <v>0</v>
      </c>
      <c r="AJ74" s="193">
        <f>INDEX('[9]Monthly_Consumption _Trend'!BQ:BQ,MATCH($D74,'[9]Monthly_Consumption _Trend'!$C:$C,0))</f>
        <v>0</v>
      </c>
      <c r="AK74" s="193">
        <f>INDEX('[9]Monthly_Consumption _Trend'!BR:BR,MATCH($D74,'[9]Monthly_Consumption _Trend'!$C:$C,0))</f>
        <v>6.43</v>
      </c>
      <c r="AL74" s="193">
        <f>INDEX('[9]Monthly_Consumption _Trend'!BS:BS,MATCH($D74,'[9]Monthly_Consumption _Trend'!$C:$C,0))</f>
        <v>505.23999999999978</v>
      </c>
      <c r="AM74" s="193">
        <f>INDEX('[9]Monthly_Consumption _Trend'!BT:BT,MATCH($D74,'[9]Monthly_Consumption _Trend'!$C:$C,0))</f>
        <v>0</v>
      </c>
      <c r="AN74" s="193">
        <f>INDEX('[9]Monthly_Consumption _Trend'!BU:BU,MATCH($D74,'[9]Monthly_Consumption _Trend'!$C:$C,0))</f>
        <v>0</v>
      </c>
      <c r="AO74" s="193">
        <f>INDEX('[9]Monthly_Consumption _Trend'!BV:BV,MATCH($D74,'[9]Monthly_Consumption _Trend'!$C:$C,0))</f>
        <v>60.14</v>
      </c>
      <c r="AP74" s="193">
        <f>INDEX('[9]Monthly_Consumption _Trend'!BW:BW,MATCH($D74,'[9]Monthly_Consumption _Trend'!$C:$C,0))</f>
        <v>278.21000000000004</v>
      </c>
      <c r="AQ74" s="193">
        <f>INDEX('[9]Monthly_Consumption _Trend'!BX:BX,MATCH($D74,'[9]Monthly_Consumption _Trend'!$C:$C,0))</f>
        <v>0</v>
      </c>
      <c r="AR74" s="193">
        <f>INDEX('[9]Monthly_Consumption _Trend'!BY:BY,MATCH($D74,'[9]Monthly_Consumption _Trend'!$C:$C,0))</f>
        <v>0</v>
      </c>
      <c r="AS74" s="193">
        <f>INDEX('[9]Monthly_Consumption _Trend'!BZ:BZ,MATCH($D74,'[9]Monthly_Consumption _Trend'!$C:$C,0))</f>
        <v>13.519999999999996</v>
      </c>
      <c r="AT74" s="193">
        <f>INDEX('[9]Monthly_Consumption _Trend'!CA:CA,MATCH($D74,'[9]Monthly_Consumption _Trend'!$C:$C,0))</f>
        <v>220.55099999999993</v>
      </c>
      <c r="AU74" s="193">
        <f>INDEX('[9]Monthly_Consumption _Trend'!CB:CB,MATCH($D74,'[9]Monthly_Consumption _Trend'!$C:$C,0))</f>
        <v>0</v>
      </c>
      <c r="AV74" s="193">
        <f>INDEX('[9]Monthly_Consumption _Trend'!CC:CC,MATCH($D74,'[9]Monthly_Consumption _Trend'!$C:$C,0))</f>
        <v>0</v>
      </c>
      <c r="AW74" s="193">
        <f>INDEX('[9]Monthly_Consumption _Trend'!CD:CD,MATCH($D74,'[9]Monthly_Consumption _Trend'!$C:$C,0))</f>
        <v>6.1300000000000097</v>
      </c>
      <c r="AX74" s="193">
        <f>INDEX('[9]Monthly_Consumption _Trend'!CE:CE,MATCH($D74,'[9]Monthly_Consumption _Trend'!$C:$C,0))</f>
        <v>612.78500000000031</v>
      </c>
      <c r="AY74" s="193">
        <f>INDEX('[9]Monthly_Consumption _Trend'!CF:CF,MATCH($D74,'[9]Monthly_Consumption _Trend'!$C:$C,0))</f>
        <v>0</v>
      </c>
      <c r="AZ74" s="193">
        <f>INDEX('[9]Monthly_Consumption _Trend'!CG:CG,MATCH($D74,'[9]Monthly_Consumption _Trend'!$C:$C,0))</f>
        <v>0</v>
      </c>
      <c r="BA74" s="193">
        <f>INDEX('[9]Monthly_Consumption _Trend'!CH:CH,MATCH($D74,'[9]Monthly_Consumption _Trend'!$C:$C,0))</f>
        <v>9.9999999999999858</v>
      </c>
      <c r="BB74" s="193">
        <f>INDEX('[9]Monthly_Consumption _Trend'!CI:CI,MATCH($D74,'[9]Monthly_Consumption _Trend'!$C:$C,0))</f>
        <v>523.82799999999997</v>
      </c>
      <c r="BC74" s="193">
        <f>INDEX('[9]Monthly_Consumption _Trend'!CJ:CJ,MATCH($D74,'[9]Monthly_Consumption _Trend'!$C:$C,0))</f>
        <v>0</v>
      </c>
      <c r="BD74" s="193">
        <f>INDEX('[9]Monthly_Consumption _Trend'!CK:CK,MATCH($D74,'[9]Monthly_Consumption _Trend'!$C:$C,0))</f>
        <v>0</v>
      </c>
      <c r="BE74" s="193">
        <f>INDEX('[9]Monthly_Consumption _Trend'!CL:CL,MATCH($D74,'[9]Monthly_Consumption _Trend'!$C:$C,0))</f>
        <v>5.7000000000000171</v>
      </c>
      <c r="BF74" s="193">
        <f>INDEX('[9]Monthly_Consumption _Trend'!CM:CM,MATCH($D74,'[9]Monthly_Consumption _Trend'!$C:$C,0))</f>
        <v>428.41999999999962</v>
      </c>
      <c r="BG74" s="193">
        <f>INDEX('[9]Monthly_Consumption _Trend'!CN:CN,MATCH($D74,'[9]Monthly_Consumption _Trend'!$C:$C,0))</f>
        <v>0</v>
      </c>
      <c r="BH74" s="193">
        <f>INDEX('[9]Monthly_Consumption _Trend'!CO:CO,MATCH($D74,'[9]Monthly_Consumption _Trend'!$C:$C,0))</f>
        <v>0</v>
      </c>
      <c r="BI74" s="193">
        <f>INDEX('[9]Monthly_Consumption _Trend'!CP:CP,MATCH($D74,'[9]Monthly_Consumption _Trend'!$C:$C,0))</f>
        <v>5.4099999999999966</v>
      </c>
    </row>
    <row r="75" spans="1:61" s="223" customFormat="1" x14ac:dyDescent="0.25">
      <c r="A75" s="247" t="str">
        <f>'IMO _2020_Dont Edit'!A79</f>
        <v>AKO</v>
      </c>
      <c r="B75" s="247" t="str">
        <f>'IMO _2020_Dont Edit'!B79</f>
        <v>Handy</v>
      </c>
      <c r="C75" s="98" t="str">
        <f>'IMO _2020_Dont Edit'!C79</f>
        <v>MPT</v>
      </c>
      <c r="D75" s="98">
        <f>'IMO _2020_Dont Edit'!D79</f>
        <v>9431276</v>
      </c>
      <c r="E75" s="139" t="str">
        <f>'IMO _2020_Dont Edit'!E79</f>
        <v>Maersk Kate</v>
      </c>
      <c r="F75" s="193">
        <f t="shared" si="12"/>
        <v>366.09</v>
      </c>
      <c r="G75" s="193">
        <f t="shared" si="13"/>
        <v>164.60000000000008</v>
      </c>
      <c r="H75" s="193">
        <f t="shared" si="14"/>
        <v>335.15</v>
      </c>
      <c r="I75" s="193">
        <f t="shared" si="15"/>
        <v>478.2299999999999</v>
      </c>
      <c r="J75" s="193">
        <f t="shared" si="16"/>
        <v>0</v>
      </c>
      <c r="K75" s="193">
        <f t="shared" si="17"/>
        <v>0</v>
      </c>
      <c r="L75" s="193">
        <f t="shared" si="18"/>
        <v>0</v>
      </c>
      <c r="M75" s="193">
        <f t="shared" si="19"/>
        <v>441.327</v>
      </c>
      <c r="N75" s="193">
        <f t="shared" si="21"/>
        <v>234.20500000000015</v>
      </c>
      <c r="O75" s="193">
        <f t="shared" si="22"/>
        <v>294.99199999999996</v>
      </c>
      <c r="P75" s="193"/>
      <c r="Q75" s="193"/>
      <c r="R75" s="277">
        <f t="shared" si="20"/>
        <v>330.65628571428573</v>
      </c>
      <c r="S75" s="277">
        <f>IFERROR(INDEX('IMO _2020_Dont Edit'!AB:AB,MATCH('Monthly_Consumption _Trend'!D75,'IMO _2020_Dont Edit'!D:D,0))*30*INDEX('IMO _2020_Dont Edit'!AF:AF,MATCH('Monthly_Consumption _Trend'!D75,'IMO _2020_Dont Edit'!D:D,0)),"")</f>
        <v>228.82404481269691</v>
      </c>
      <c r="T75" s="277">
        <f t="shared" si="23"/>
        <v>152.5493632084646</v>
      </c>
      <c r="U75" s="193"/>
      <c r="V75" s="193">
        <f>INDEX('[9]Monthly_Consumption _Trend'!BC:BC,MATCH($D75,'[9]Monthly_Consumption _Trend'!$C:$C,0))</f>
        <v>366.09</v>
      </c>
      <c r="W75" s="193">
        <f>INDEX('[9]Monthly_Consumption _Trend'!BD:BD,MATCH($D75,'[9]Monthly_Consumption _Trend'!$C:$C,0))</f>
        <v>0</v>
      </c>
      <c r="X75" s="193">
        <f>INDEX('[9]Monthly_Consumption _Trend'!BE:BE,MATCH($D75,'[9]Monthly_Consumption _Trend'!$C:$C,0))</f>
        <v>0</v>
      </c>
      <c r="Y75" s="193">
        <f>INDEX('[9]Monthly_Consumption _Trend'!BF:BF,MATCH($D75,'[9]Monthly_Consumption _Trend'!$C:$C,0))</f>
        <v>406.37</v>
      </c>
      <c r="Z75" s="193">
        <f>INDEX('[9]Monthly_Consumption _Trend'!BG:BG,MATCH($D75,'[9]Monthly_Consumption _Trend'!$C:$C,0))</f>
        <v>164.60000000000008</v>
      </c>
      <c r="AA75" s="193">
        <f>INDEX('[9]Monthly_Consumption _Trend'!BH:BH,MATCH($D75,'[9]Monthly_Consumption _Trend'!$C:$C,0))</f>
        <v>0</v>
      </c>
      <c r="AB75" s="193">
        <f>INDEX('[9]Monthly_Consumption _Trend'!BI:BI,MATCH($D75,'[9]Monthly_Consumption _Trend'!$C:$C,0))</f>
        <v>0</v>
      </c>
      <c r="AC75" s="193">
        <f>INDEX('[9]Monthly_Consumption _Trend'!BJ:BJ,MATCH($D75,'[9]Monthly_Consumption _Trend'!$C:$C,0))</f>
        <v>311.70000000000005</v>
      </c>
      <c r="AD75" s="193">
        <f>INDEX('[9]Monthly_Consumption _Trend'!BK:BK,MATCH($D75,'[9]Monthly_Consumption _Trend'!$C:$C,0))</f>
        <v>335.15</v>
      </c>
      <c r="AE75" s="193">
        <f>INDEX('[9]Monthly_Consumption _Trend'!BL:BL,MATCH($D75,'[9]Monthly_Consumption _Trend'!$C:$C,0))</f>
        <v>0</v>
      </c>
      <c r="AF75" s="193">
        <f>INDEX('[9]Monthly_Consumption _Trend'!BM:BM,MATCH($D75,'[9]Monthly_Consumption _Trend'!$C:$C,0))</f>
        <v>0</v>
      </c>
      <c r="AG75" s="193">
        <f>INDEX('[9]Monthly_Consumption _Trend'!BN:BN,MATCH($D75,'[9]Monthly_Consumption _Trend'!$C:$C,0))</f>
        <v>84.299999999999955</v>
      </c>
      <c r="AH75" s="193">
        <f>INDEX('[9]Monthly_Consumption _Trend'!BO:BO,MATCH($D75,'[9]Monthly_Consumption _Trend'!$C:$C,0))</f>
        <v>478.2299999999999</v>
      </c>
      <c r="AI75" s="193">
        <f>INDEX('[9]Monthly_Consumption _Trend'!BP:BP,MATCH($D75,'[9]Monthly_Consumption _Trend'!$C:$C,0))</f>
        <v>0</v>
      </c>
      <c r="AJ75" s="193">
        <f>INDEX('[9]Monthly_Consumption _Trend'!BQ:BQ,MATCH($D75,'[9]Monthly_Consumption _Trend'!$C:$C,0))</f>
        <v>0</v>
      </c>
      <c r="AK75" s="193">
        <f>INDEX('[9]Monthly_Consumption _Trend'!BR:BR,MATCH($D75,'[9]Monthly_Consumption _Trend'!$C:$C,0))</f>
        <v>94.860000000000014</v>
      </c>
      <c r="AL75" s="193">
        <f>INDEX('[9]Monthly_Consumption _Trend'!BS:BS,MATCH($D75,'[9]Monthly_Consumption _Trend'!$C:$C,0))</f>
        <v>0</v>
      </c>
      <c r="AM75" s="193">
        <f>INDEX('[9]Monthly_Consumption _Trend'!BT:BT,MATCH($D75,'[9]Monthly_Consumption _Trend'!$C:$C,0))</f>
        <v>0</v>
      </c>
      <c r="AN75" s="193">
        <f>INDEX('[9]Monthly_Consumption _Trend'!BU:BU,MATCH($D75,'[9]Monthly_Consumption _Trend'!$C:$C,0))</f>
        <v>0</v>
      </c>
      <c r="AO75" s="193">
        <f>INDEX('[9]Monthly_Consumption _Trend'!BV:BV,MATCH($D75,'[9]Monthly_Consumption _Trend'!$C:$C,0))</f>
        <v>297.43000000000006</v>
      </c>
      <c r="AP75" s="193">
        <f>INDEX('[9]Monthly_Consumption _Trend'!BW:BW,MATCH($D75,'[9]Monthly_Consumption _Trend'!$C:$C,0))</f>
        <v>0</v>
      </c>
      <c r="AQ75" s="193">
        <f>INDEX('[9]Monthly_Consumption _Trend'!BX:BX,MATCH($D75,'[9]Monthly_Consumption _Trend'!$C:$C,0))</f>
        <v>0</v>
      </c>
      <c r="AR75" s="193">
        <f>INDEX('[9]Monthly_Consumption _Trend'!BY:BY,MATCH($D75,'[9]Monthly_Consumption _Trend'!$C:$C,0))</f>
        <v>0</v>
      </c>
      <c r="AS75" s="193">
        <f>INDEX('[9]Monthly_Consumption _Trend'!BZ:BZ,MATCH($D75,'[9]Monthly_Consumption _Trend'!$C:$C,0))</f>
        <v>391.33199999999988</v>
      </c>
      <c r="AT75" s="193">
        <f>INDEX('[9]Monthly_Consumption _Trend'!CA:CA,MATCH($D75,'[9]Monthly_Consumption _Trend'!$C:$C,0))</f>
        <v>0</v>
      </c>
      <c r="AU75" s="193">
        <f>INDEX('[9]Monthly_Consumption _Trend'!CB:CB,MATCH($D75,'[9]Monthly_Consumption _Trend'!$C:$C,0))</f>
        <v>0</v>
      </c>
      <c r="AV75" s="193">
        <f>INDEX('[9]Monthly_Consumption _Trend'!CC:CC,MATCH($D75,'[9]Monthly_Consumption _Trend'!$C:$C,0))</f>
        <v>0</v>
      </c>
      <c r="AW75" s="193">
        <f>INDEX('[9]Monthly_Consumption _Trend'!CD:CD,MATCH($D75,'[9]Monthly_Consumption _Trend'!$C:$C,0))</f>
        <v>275.21100000000001</v>
      </c>
      <c r="AX75" s="193">
        <f>INDEX('[9]Monthly_Consumption _Trend'!CE:CE,MATCH($D75,'[9]Monthly_Consumption _Trend'!$C:$C,0))</f>
        <v>441.327</v>
      </c>
      <c r="AY75" s="193">
        <f>INDEX('[9]Monthly_Consumption _Trend'!CF:CF,MATCH($D75,'[9]Monthly_Consumption _Trend'!$C:$C,0))</f>
        <v>0</v>
      </c>
      <c r="AZ75" s="193">
        <f>INDEX('[9]Monthly_Consumption _Trend'!CG:CG,MATCH($D75,'[9]Monthly_Consumption _Trend'!$C:$C,0))</f>
        <v>0</v>
      </c>
      <c r="BA75" s="193">
        <f>INDEX('[9]Monthly_Consumption _Trend'!CH:CH,MATCH($D75,'[9]Monthly_Consumption _Trend'!$C:$C,0))</f>
        <v>51.161000000000058</v>
      </c>
      <c r="BB75" s="193">
        <f>INDEX('[9]Monthly_Consumption _Trend'!CI:CI,MATCH($D75,'[9]Monthly_Consumption _Trend'!$C:$C,0))</f>
        <v>234.20500000000015</v>
      </c>
      <c r="BC75" s="193">
        <f>INDEX('[9]Monthly_Consumption _Trend'!CJ:CJ,MATCH($D75,'[9]Monthly_Consumption _Trend'!$C:$C,0))</f>
        <v>0</v>
      </c>
      <c r="BD75" s="193">
        <f>INDEX('[9]Monthly_Consumption _Trend'!CK:CK,MATCH($D75,'[9]Monthly_Consumption _Trend'!$C:$C,0))</f>
        <v>0</v>
      </c>
      <c r="BE75" s="193">
        <f>INDEX('[9]Monthly_Consumption _Trend'!CL:CL,MATCH($D75,'[9]Monthly_Consumption _Trend'!$C:$C,0))</f>
        <v>9.1869999999998981</v>
      </c>
      <c r="BF75" s="193">
        <f>INDEX('[9]Monthly_Consumption _Trend'!CM:CM,MATCH($D75,'[9]Monthly_Consumption _Trend'!$C:$C,0))</f>
        <v>294.99199999999996</v>
      </c>
      <c r="BG75" s="193">
        <f>INDEX('[9]Monthly_Consumption _Trend'!CN:CN,MATCH($D75,'[9]Monthly_Consumption _Trend'!$C:$C,0))</f>
        <v>0</v>
      </c>
      <c r="BH75" s="193">
        <f>INDEX('[9]Monthly_Consumption _Trend'!CO:CO,MATCH($D75,'[9]Monthly_Consumption _Trend'!$C:$C,0))</f>
        <v>0</v>
      </c>
      <c r="BI75" s="193">
        <f>INDEX('[9]Monthly_Consumption _Trend'!CP:CP,MATCH($D75,'[9]Monthly_Consumption _Trend'!$C:$C,0))</f>
        <v>8.3210000000001401</v>
      </c>
    </row>
    <row r="76" spans="1:61" s="223" customFormat="1" x14ac:dyDescent="0.25">
      <c r="A76" s="247" t="str">
        <f>'IMO _2020_Dont Edit'!A80</f>
        <v>HKU</v>
      </c>
      <c r="B76" s="247" t="str">
        <f>'IMO _2020_Dont Edit'!B80</f>
        <v>Handy</v>
      </c>
      <c r="C76" s="98" t="str">
        <f>'IMO _2020_Dont Edit'!C80</f>
        <v>MPT</v>
      </c>
      <c r="D76" s="98">
        <f>'IMO _2020_Dont Edit'!D80</f>
        <v>9431305</v>
      </c>
      <c r="E76" s="139" t="str">
        <f>'IMO _2020_Dont Edit'!E80</f>
        <v>Maersk Kiera</v>
      </c>
      <c r="F76" s="193">
        <f t="shared" si="12"/>
        <v>373.42</v>
      </c>
      <c r="G76" s="193">
        <f t="shared" si="13"/>
        <v>339.45300000000003</v>
      </c>
      <c r="H76" s="193">
        <f t="shared" si="14"/>
        <v>498.04099999999994</v>
      </c>
      <c r="I76" s="193">
        <f t="shared" si="15"/>
        <v>497.10699999999997</v>
      </c>
      <c r="J76" s="193">
        <f t="shared" si="16"/>
        <v>592.43900000000008</v>
      </c>
      <c r="K76" s="193">
        <f t="shared" si="17"/>
        <v>658.34000000000015</v>
      </c>
      <c r="L76" s="193">
        <f t="shared" si="18"/>
        <v>417.90999999999985</v>
      </c>
      <c r="M76" s="193">
        <f t="shared" si="19"/>
        <v>558.88999999999987</v>
      </c>
      <c r="N76" s="193">
        <f t="shared" si="21"/>
        <v>419.82900000000018</v>
      </c>
      <c r="O76" s="193">
        <f t="shared" si="22"/>
        <v>484.74499999999989</v>
      </c>
      <c r="P76" s="193"/>
      <c r="Q76" s="193"/>
      <c r="R76" s="277">
        <f t="shared" si="20"/>
        <v>484.01740000000001</v>
      </c>
      <c r="S76" s="277">
        <f>IFERROR(INDEX('IMO _2020_Dont Edit'!AB:AB,MATCH('Monthly_Consumption _Trend'!D76,'IMO _2020_Dont Edit'!D:D,0))*30*INDEX('IMO _2020_Dont Edit'!AF:AF,MATCH('Monthly_Consumption _Trend'!D76,'IMO _2020_Dont Edit'!D:D,0)),"")</f>
        <v>498.35167499758654</v>
      </c>
      <c r="T76" s="277">
        <f t="shared" si="23"/>
        <v>322.67826666666667</v>
      </c>
      <c r="U76" s="193"/>
      <c r="V76" s="193">
        <f>INDEX('[9]Monthly_Consumption _Trend'!BC:BC,MATCH($D76,'[9]Monthly_Consumption _Trend'!$C:$C,0))</f>
        <v>373.42</v>
      </c>
      <c r="W76" s="193">
        <f>INDEX('[9]Monthly_Consumption _Trend'!BD:BD,MATCH($D76,'[9]Monthly_Consumption _Trend'!$C:$C,0))</f>
        <v>0</v>
      </c>
      <c r="X76" s="193">
        <f>INDEX('[9]Monthly_Consumption _Trend'!BE:BE,MATCH($D76,'[9]Monthly_Consumption _Trend'!$C:$C,0))</f>
        <v>0</v>
      </c>
      <c r="Y76" s="193">
        <f>INDEX('[9]Monthly_Consumption _Trend'!BF:BF,MATCH($D76,'[9]Monthly_Consumption _Trend'!$C:$C,0))</f>
        <v>13.6</v>
      </c>
      <c r="Z76" s="193">
        <f>INDEX('[9]Monthly_Consumption _Trend'!BG:BG,MATCH($D76,'[9]Monthly_Consumption _Trend'!$C:$C,0))</f>
        <v>339.45300000000003</v>
      </c>
      <c r="AA76" s="193">
        <f>INDEX('[9]Monthly_Consumption _Trend'!BH:BH,MATCH($D76,'[9]Monthly_Consumption _Trend'!$C:$C,0))</f>
        <v>0</v>
      </c>
      <c r="AB76" s="193">
        <f>INDEX('[9]Monthly_Consumption _Trend'!BI:BI,MATCH($D76,'[9]Monthly_Consumption _Trend'!$C:$C,0))</f>
        <v>0</v>
      </c>
      <c r="AC76" s="193">
        <f>INDEX('[9]Monthly_Consumption _Trend'!BJ:BJ,MATCH($D76,'[9]Monthly_Consumption _Trend'!$C:$C,0))</f>
        <v>25.1</v>
      </c>
      <c r="AD76" s="193">
        <f>INDEX('[9]Monthly_Consumption _Trend'!BK:BK,MATCH($D76,'[9]Monthly_Consumption _Trend'!$C:$C,0))</f>
        <v>498.04099999999994</v>
      </c>
      <c r="AE76" s="193">
        <f>INDEX('[9]Monthly_Consumption _Trend'!BL:BL,MATCH($D76,'[9]Monthly_Consumption _Trend'!$C:$C,0))</f>
        <v>0</v>
      </c>
      <c r="AF76" s="193">
        <f>INDEX('[9]Monthly_Consumption _Trend'!BM:BM,MATCH($D76,'[9]Monthly_Consumption _Trend'!$C:$C,0))</f>
        <v>0</v>
      </c>
      <c r="AG76" s="193">
        <f>INDEX('[9]Monthly_Consumption _Trend'!BN:BN,MATCH($D76,'[9]Monthly_Consumption _Trend'!$C:$C,0))</f>
        <v>15.049999999999997</v>
      </c>
      <c r="AH76" s="193">
        <f>INDEX('[9]Monthly_Consumption _Trend'!BO:BO,MATCH($D76,'[9]Monthly_Consumption _Trend'!$C:$C,0))</f>
        <v>497.10699999999997</v>
      </c>
      <c r="AI76" s="193">
        <f>INDEX('[9]Monthly_Consumption _Trend'!BP:BP,MATCH($D76,'[9]Monthly_Consumption _Trend'!$C:$C,0))</f>
        <v>0</v>
      </c>
      <c r="AJ76" s="193">
        <f>INDEX('[9]Monthly_Consumption _Trend'!BQ:BQ,MATCH($D76,'[9]Monthly_Consumption _Trend'!$C:$C,0))</f>
        <v>0</v>
      </c>
      <c r="AK76" s="193">
        <f>INDEX('[9]Monthly_Consumption _Trend'!BR:BR,MATCH($D76,'[9]Monthly_Consumption _Trend'!$C:$C,0))</f>
        <v>7.759999999999998</v>
      </c>
      <c r="AL76" s="193">
        <f>INDEX('[9]Monthly_Consumption _Trend'!BS:BS,MATCH($D76,'[9]Monthly_Consumption _Trend'!$C:$C,0))</f>
        <v>592.43900000000008</v>
      </c>
      <c r="AM76" s="193">
        <f>INDEX('[9]Monthly_Consumption _Trend'!BT:BT,MATCH($D76,'[9]Monthly_Consumption _Trend'!$C:$C,0))</f>
        <v>0</v>
      </c>
      <c r="AN76" s="193">
        <f>INDEX('[9]Monthly_Consumption _Trend'!BU:BU,MATCH($D76,'[9]Monthly_Consumption _Trend'!$C:$C,0))</f>
        <v>0</v>
      </c>
      <c r="AO76" s="193">
        <f>INDEX('[9]Monthly_Consumption _Trend'!BV:BV,MATCH($D76,'[9]Monthly_Consumption _Trend'!$C:$C,0))</f>
        <v>7.8999999999999986</v>
      </c>
      <c r="AP76" s="193">
        <f>INDEX('[9]Monthly_Consumption _Trend'!BW:BW,MATCH($D76,'[9]Monthly_Consumption _Trend'!$C:$C,0))</f>
        <v>658.34000000000015</v>
      </c>
      <c r="AQ76" s="193">
        <f>INDEX('[9]Monthly_Consumption _Trend'!BX:BX,MATCH($D76,'[9]Monthly_Consumption _Trend'!$C:$C,0))</f>
        <v>0</v>
      </c>
      <c r="AR76" s="193">
        <f>INDEX('[9]Monthly_Consumption _Trend'!BY:BY,MATCH($D76,'[9]Monthly_Consumption _Trend'!$C:$C,0))</f>
        <v>0</v>
      </c>
      <c r="AS76" s="193">
        <f>INDEX('[9]Monthly_Consumption _Trend'!BZ:BZ,MATCH($D76,'[9]Monthly_Consumption _Trend'!$C:$C,0))</f>
        <v>9.5</v>
      </c>
      <c r="AT76" s="193">
        <f>INDEX('[9]Monthly_Consumption _Trend'!CA:CA,MATCH($D76,'[9]Monthly_Consumption _Trend'!$C:$C,0))</f>
        <v>417.90999999999985</v>
      </c>
      <c r="AU76" s="193">
        <f>INDEX('[9]Monthly_Consumption _Trend'!CB:CB,MATCH($D76,'[9]Monthly_Consumption _Trend'!$C:$C,0))</f>
        <v>0</v>
      </c>
      <c r="AV76" s="193">
        <f>INDEX('[9]Monthly_Consumption _Trend'!CC:CC,MATCH($D76,'[9]Monthly_Consumption _Trend'!$C:$C,0))</f>
        <v>0</v>
      </c>
      <c r="AW76" s="193">
        <f>INDEX('[9]Monthly_Consumption _Trend'!CD:CD,MATCH($D76,'[9]Monthly_Consumption _Trend'!$C:$C,0))</f>
        <v>5.5499999999999972</v>
      </c>
      <c r="AX76" s="193">
        <f>INDEX('[9]Monthly_Consumption _Trend'!CE:CE,MATCH($D76,'[9]Monthly_Consumption _Trend'!$C:$C,0))</f>
        <v>558.88999999999987</v>
      </c>
      <c r="AY76" s="193">
        <f>INDEX('[9]Monthly_Consumption _Trend'!CF:CF,MATCH($D76,'[9]Monthly_Consumption _Trend'!$C:$C,0))</f>
        <v>0</v>
      </c>
      <c r="AZ76" s="193">
        <f>INDEX('[9]Monthly_Consumption _Trend'!CG:CG,MATCH($D76,'[9]Monthly_Consumption _Trend'!$C:$C,0))</f>
        <v>0</v>
      </c>
      <c r="BA76" s="193">
        <f>INDEX('[9]Monthly_Consumption _Trend'!CH:CH,MATCH($D76,'[9]Monthly_Consumption _Trend'!$C:$C,0))</f>
        <v>2.25</v>
      </c>
      <c r="BB76" s="193">
        <f>INDEX('[9]Monthly_Consumption _Trend'!CI:CI,MATCH($D76,'[9]Monthly_Consumption _Trend'!$C:$C,0))</f>
        <v>419.82900000000018</v>
      </c>
      <c r="BC76" s="193">
        <f>INDEX('[9]Monthly_Consumption _Trend'!CJ:CJ,MATCH($D76,'[9]Monthly_Consumption _Trend'!$C:$C,0))</f>
        <v>0</v>
      </c>
      <c r="BD76" s="193">
        <f>INDEX('[9]Monthly_Consumption _Trend'!CK:CK,MATCH($D76,'[9]Monthly_Consumption _Trend'!$C:$C,0))</f>
        <v>0</v>
      </c>
      <c r="BE76" s="193">
        <f>INDEX('[9]Monthly_Consumption _Trend'!CL:CL,MATCH($D76,'[9]Monthly_Consumption _Trend'!$C:$C,0))</f>
        <v>12.63000000000001</v>
      </c>
      <c r="BF76" s="193">
        <f>INDEX('[9]Monthly_Consumption _Trend'!CM:CM,MATCH($D76,'[9]Monthly_Consumption _Trend'!$C:$C,0))</f>
        <v>484.74499999999989</v>
      </c>
      <c r="BG76" s="193">
        <f>INDEX('[9]Monthly_Consumption _Trend'!CN:CN,MATCH($D76,'[9]Monthly_Consumption _Trend'!$C:$C,0))</f>
        <v>0</v>
      </c>
      <c r="BH76" s="193">
        <f>INDEX('[9]Monthly_Consumption _Trend'!CO:CO,MATCH($D76,'[9]Monthly_Consumption _Trend'!$C:$C,0))</f>
        <v>0</v>
      </c>
      <c r="BI76" s="193">
        <f>INDEX('[9]Monthly_Consumption _Trend'!CP:CP,MATCH($D76,'[9]Monthly_Consumption _Trend'!$C:$C,0))</f>
        <v>1.9239999999999924</v>
      </c>
    </row>
    <row r="77" spans="1:61" s="223" customFormat="1" x14ac:dyDescent="0.25">
      <c r="A77" s="247" t="str">
        <f>'IMO _2020_Dont Edit'!A81</f>
        <v>TSE</v>
      </c>
      <c r="B77" s="247" t="str">
        <f>'IMO _2020_Dont Edit'!B81</f>
        <v>Handy</v>
      </c>
      <c r="C77" s="98" t="str">
        <f>'IMO _2020_Dont Edit'!C81</f>
        <v>MPT</v>
      </c>
      <c r="D77" s="98">
        <f>'IMO _2020_Dont Edit'!D81</f>
        <v>9236987</v>
      </c>
      <c r="E77" s="139" t="str">
        <f>'IMO _2020_Dont Edit'!E81</f>
        <v>Maersk Rosyth</v>
      </c>
      <c r="F77" s="193">
        <f t="shared" si="12"/>
        <v>0</v>
      </c>
      <c r="G77" s="193">
        <f t="shared" si="13"/>
        <v>0</v>
      </c>
      <c r="H77" s="193">
        <f t="shared" si="14"/>
        <v>0</v>
      </c>
      <c r="I77" s="193">
        <f t="shared" si="15"/>
        <v>0</v>
      </c>
      <c r="J77" s="193">
        <f t="shared" si="16"/>
        <v>0</v>
      </c>
      <c r="K77" s="193">
        <f t="shared" si="17"/>
        <v>0</v>
      </c>
      <c r="L77" s="193">
        <f t="shared" si="18"/>
        <v>0</v>
      </c>
      <c r="M77" s="193">
        <f t="shared" si="19"/>
        <v>0</v>
      </c>
      <c r="N77" s="193">
        <f t="shared" si="21"/>
        <v>174.21700000000001</v>
      </c>
      <c r="O77" s="193">
        <f t="shared" si="22"/>
        <v>0</v>
      </c>
      <c r="P77" s="193"/>
      <c r="Q77" s="193"/>
      <c r="R77" s="277">
        <f t="shared" si="20"/>
        <v>174.21700000000001</v>
      </c>
      <c r="S77" s="277">
        <f>IFERROR(INDEX('IMO _2020_Dont Edit'!AB:AB,MATCH('Monthly_Consumption _Trend'!D77,'IMO _2020_Dont Edit'!D:D,0))*30*INDEX('IMO _2020_Dont Edit'!AF:AF,MATCH('Monthly_Consumption _Trend'!D77,'IMO _2020_Dont Edit'!D:D,0)),"")</f>
        <v>21.175574655014703</v>
      </c>
      <c r="T77" s="277">
        <f t="shared" si="23"/>
        <v>14.117049770009801</v>
      </c>
      <c r="U77" s="193"/>
      <c r="V77" s="193">
        <f>INDEX('[9]Monthly_Consumption _Trend'!BC:BC,MATCH($D77,'[9]Monthly_Consumption _Trend'!$C:$C,0))</f>
        <v>0</v>
      </c>
      <c r="W77" s="193">
        <f>INDEX('[9]Monthly_Consumption _Trend'!BD:BD,MATCH($D77,'[9]Monthly_Consumption _Trend'!$C:$C,0))</f>
        <v>280.10500000000002</v>
      </c>
      <c r="X77" s="193">
        <f>INDEX('[9]Monthly_Consumption _Trend'!BE:BE,MATCH($D77,'[9]Monthly_Consumption _Trend'!$C:$C,0))</f>
        <v>0</v>
      </c>
      <c r="Y77" s="193">
        <f>INDEX('[9]Monthly_Consumption _Trend'!BF:BF,MATCH($D77,'[9]Monthly_Consumption _Trend'!$C:$C,0))</f>
        <v>60.71</v>
      </c>
      <c r="Z77" s="193">
        <f>INDEX('[9]Monthly_Consumption _Trend'!BG:BG,MATCH($D77,'[9]Monthly_Consumption _Trend'!$C:$C,0))</f>
        <v>0</v>
      </c>
      <c r="AA77" s="193">
        <f>INDEX('[9]Monthly_Consumption _Trend'!BH:BH,MATCH($D77,'[9]Monthly_Consumption _Trend'!$C:$C,0))</f>
        <v>309.75</v>
      </c>
      <c r="AB77" s="193">
        <f>INDEX('[9]Monthly_Consumption _Trend'!BI:BI,MATCH($D77,'[9]Monthly_Consumption _Trend'!$C:$C,0))</f>
        <v>0</v>
      </c>
      <c r="AC77" s="193">
        <f>INDEX('[9]Monthly_Consumption _Trend'!BJ:BJ,MATCH($D77,'[9]Monthly_Consumption _Trend'!$C:$C,0))</f>
        <v>13.479999999999997</v>
      </c>
      <c r="AD77" s="193">
        <f>INDEX('[9]Monthly_Consumption _Trend'!BK:BK,MATCH($D77,'[9]Monthly_Consumption _Trend'!$C:$C,0))</f>
        <v>0</v>
      </c>
      <c r="AE77" s="193">
        <f>INDEX('[9]Monthly_Consumption _Trend'!BL:BL,MATCH($D77,'[9]Monthly_Consumption _Trend'!$C:$C,0))</f>
        <v>120.25</v>
      </c>
      <c r="AF77" s="193">
        <f>INDEX('[9]Monthly_Consumption _Trend'!BM:BM,MATCH($D77,'[9]Monthly_Consumption _Trend'!$C:$C,0))</f>
        <v>0</v>
      </c>
      <c r="AG77" s="193">
        <f>INDEX('[9]Monthly_Consumption _Trend'!BN:BN,MATCH($D77,'[9]Monthly_Consumption _Trend'!$C:$C,0))</f>
        <v>204.05</v>
      </c>
      <c r="AH77" s="193">
        <f>INDEX('[9]Monthly_Consumption _Trend'!BO:BO,MATCH($D77,'[9]Monthly_Consumption _Trend'!$C:$C,0))</f>
        <v>0</v>
      </c>
      <c r="AI77" s="193">
        <f>INDEX('[9]Monthly_Consumption _Trend'!BP:BP,MATCH($D77,'[9]Monthly_Consumption _Trend'!$C:$C,0))</f>
        <v>336.08999999999992</v>
      </c>
      <c r="AJ77" s="193">
        <f>INDEX('[9]Monthly_Consumption _Trend'!BQ:BQ,MATCH($D77,'[9]Monthly_Consumption _Trend'!$C:$C,0))</f>
        <v>0</v>
      </c>
      <c r="AK77" s="193">
        <f>INDEX('[9]Monthly_Consumption _Trend'!BR:BR,MATCH($D77,'[9]Monthly_Consumption _Trend'!$C:$C,0))</f>
        <v>15.449999999999989</v>
      </c>
      <c r="AL77" s="193">
        <f>INDEX('[9]Monthly_Consumption _Trend'!BS:BS,MATCH($D77,'[9]Monthly_Consumption _Trend'!$C:$C,0))</f>
        <v>0</v>
      </c>
      <c r="AM77" s="193">
        <f>INDEX('[9]Monthly_Consumption _Trend'!BT:BT,MATCH($D77,'[9]Monthly_Consumption _Trend'!$C:$C,0))</f>
        <v>167.86000000000013</v>
      </c>
      <c r="AN77" s="193">
        <f>INDEX('[9]Monthly_Consumption _Trend'!BU:BU,MATCH($D77,'[9]Monthly_Consumption _Trend'!$C:$C,0))</f>
        <v>0</v>
      </c>
      <c r="AO77" s="193">
        <f>INDEX('[9]Monthly_Consumption _Trend'!BV:BV,MATCH($D77,'[9]Monthly_Consumption _Trend'!$C:$C,0))</f>
        <v>42.660000000000025</v>
      </c>
      <c r="AP77" s="193">
        <f>INDEX('[9]Monthly_Consumption _Trend'!BW:BW,MATCH($D77,'[9]Monthly_Consumption _Trend'!$C:$C,0))</f>
        <v>0</v>
      </c>
      <c r="AQ77" s="193">
        <f>INDEX('[9]Monthly_Consumption _Trend'!BX:BX,MATCH($D77,'[9]Monthly_Consumption _Trend'!$C:$C,0))</f>
        <v>35.559999999999945</v>
      </c>
      <c r="AR77" s="193">
        <f>INDEX('[9]Monthly_Consumption _Trend'!BY:BY,MATCH($D77,'[9]Monthly_Consumption _Trend'!$C:$C,0))</f>
        <v>0</v>
      </c>
      <c r="AS77" s="193">
        <f>INDEX('[9]Monthly_Consumption _Trend'!BZ:BZ,MATCH($D77,'[9]Monthly_Consumption _Trend'!$C:$C,0))</f>
        <v>238.57999999999993</v>
      </c>
      <c r="AT77" s="193">
        <f>INDEX('[9]Monthly_Consumption _Trend'!CA:CA,MATCH($D77,'[9]Monthly_Consumption _Trend'!$C:$C,0))</f>
        <v>0</v>
      </c>
      <c r="AU77" s="193">
        <f>INDEX('[9]Monthly_Consumption _Trend'!CB:CB,MATCH($D77,'[9]Monthly_Consumption _Trend'!$C:$C,0))</f>
        <v>0</v>
      </c>
      <c r="AV77" s="193">
        <f>INDEX('[9]Monthly_Consumption _Trend'!CC:CC,MATCH($D77,'[9]Monthly_Consumption _Trend'!$C:$C,0))</f>
        <v>0</v>
      </c>
      <c r="AW77" s="193">
        <f>INDEX('[9]Monthly_Consumption _Trend'!CD:CD,MATCH($D77,'[9]Monthly_Consumption _Trend'!$C:$C,0))</f>
        <v>257.23500000000001</v>
      </c>
      <c r="AX77" s="193">
        <f>INDEX('[9]Monthly_Consumption _Trend'!CE:CE,MATCH($D77,'[9]Monthly_Consumption _Trend'!$C:$C,0))</f>
        <v>0</v>
      </c>
      <c r="AY77" s="193">
        <f>INDEX('[9]Monthly_Consumption _Trend'!CF:CF,MATCH($D77,'[9]Monthly_Consumption _Trend'!$C:$C,0))</f>
        <v>0</v>
      </c>
      <c r="AZ77" s="193">
        <f>INDEX('[9]Monthly_Consumption _Trend'!CG:CG,MATCH($D77,'[9]Monthly_Consumption _Trend'!$C:$C,0))</f>
        <v>0</v>
      </c>
      <c r="BA77" s="193">
        <f>INDEX('[9]Monthly_Consumption _Trend'!CH:CH,MATCH($D77,'[9]Monthly_Consumption _Trend'!$C:$C,0))</f>
        <v>356.67000000000007</v>
      </c>
      <c r="BB77" s="193">
        <f>INDEX('[9]Monthly_Consumption _Trend'!CI:CI,MATCH($D77,'[9]Monthly_Consumption _Trend'!$C:$C,0))</f>
        <v>174.21700000000001</v>
      </c>
      <c r="BC77" s="193">
        <f>INDEX('[9]Monthly_Consumption _Trend'!CJ:CJ,MATCH($D77,'[9]Monthly_Consumption _Trend'!$C:$C,0))</f>
        <v>0</v>
      </c>
      <c r="BD77" s="193">
        <f>INDEX('[9]Monthly_Consumption _Trend'!CK:CK,MATCH($D77,'[9]Monthly_Consumption _Trend'!$C:$C,0))</f>
        <v>0</v>
      </c>
      <c r="BE77" s="193">
        <f>INDEX('[9]Monthly_Consumption _Trend'!CL:CL,MATCH($D77,'[9]Monthly_Consumption _Trend'!$C:$C,0))</f>
        <v>316.40999999999985</v>
      </c>
      <c r="BF77" s="193">
        <f>INDEX('[9]Monthly_Consumption _Trend'!CM:CM,MATCH($D77,'[9]Monthly_Consumption _Trend'!$C:$C,0))</f>
        <v>0</v>
      </c>
      <c r="BG77" s="193">
        <f>INDEX('[9]Monthly_Consumption _Trend'!CN:CN,MATCH($D77,'[9]Monthly_Consumption _Trend'!$C:$C,0))</f>
        <v>0</v>
      </c>
      <c r="BH77" s="193">
        <f>INDEX('[9]Monthly_Consumption _Trend'!CO:CO,MATCH($D77,'[9]Monthly_Consumption _Trend'!$C:$C,0))</f>
        <v>0</v>
      </c>
      <c r="BI77" s="193">
        <f>INDEX('[9]Monthly_Consumption _Trend'!CP:CP,MATCH($D77,'[9]Monthly_Consumption _Trend'!$C:$C,0))</f>
        <v>445.97</v>
      </c>
    </row>
    <row r="78" spans="1:61" s="223" customFormat="1" x14ac:dyDescent="0.25">
      <c r="A78" s="247" t="str">
        <f>'IMO _2020_Dont Edit'!A82</f>
        <v>AKO</v>
      </c>
      <c r="B78" s="247" t="str">
        <f>'IMO _2020_Dont Edit'!B82</f>
        <v>Handy</v>
      </c>
      <c r="C78" s="98" t="str">
        <f>'IMO _2020_Dont Edit'!C82</f>
        <v>KGA</v>
      </c>
      <c r="D78" s="98">
        <f>'IMO _2020_Dont Edit'!D82</f>
        <v>9252307</v>
      </c>
      <c r="E78" s="139" t="str">
        <f>'IMO _2020_Dont Edit'!E82</f>
        <v>Tanker Remlin</v>
      </c>
      <c r="F78" s="193">
        <f t="shared" si="12"/>
        <v>227.6</v>
      </c>
      <c r="G78" s="193">
        <f t="shared" si="13"/>
        <v>293.37</v>
      </c>
      <c r="H78" s="193">
        <f t="shared" si="14"/>
        <v>343.01</v>
      </c>
      <c r="I78" s="193">
        <f t="shared" si="15"/>
        <v>321.5</v>
      </c>
      <c r="J78" s="193">
        <f t="shared" si="16"/>
        <v>378.28999999999996</v>
      </c>
      <c r="K78" s="193">
        <f t="shared" si="17"/>
        <v>208.20000000000005</v>
      </c>
      <c r="L78" s="193">
        <f t="shared" si="18"/>
        <v>165.79999999999995</v>
      </c>
      <c r="M78" s="193">
        <f t="shared" si="19"/>
        <v>334.90000000000009</v>
      </c>
      <c r="N78" s="193">
        <f t="shared" si="21"/>
        <v>407.4699999999998</v>
      </c>
      <c r="O78" s="193">
        <f t="shared" si="22"/>
        <v>274.59000000000015</v>
      </c>
      <c r="P78" s="193"/>
      <c r="Q78" s="193"/>
      <c r="R78" s="277">
        <f t="shared" si="20"/>
        <v>295.47300000000001</v>
      </c>
      <c r="S78" s="277">
        <f>IFERROR(INDEX('IMO _2020_Dont Edit'!AB:AB,MATCH('Monthly_Consumption _Trend'!D78,'IMO _2020_Dont Edit'!D:D,0))*30*INDEX('IMO _2020_Dont Edit'!AF:AF,MATCH('Monthly_Consumption _Trend'!D78,'IMO _2020_Dont Edit'!D:D,0)),"")</f>
        <v>350.17297524273096</v>
      </c>
      <c r="T78" s="277">
        <f t="shared" si="23"/>
        <v>196.982</v>
      </c>
      <c r="U78" s="193"/>
      <c r="V78" s="193">
        <f>INDEX('[9]Monthly_Consumption _Trend'!BC:BC,MATCH($D78,'[9]Monthly_Consumption _Trend'!$C:$C,0))</f>
        <v>227.6</v>
      </c>
      <c r="W78" s="193">
        <f>INDEX('[9]Monthly_Consumption _Trend'!BD:BD,MATCH($D78,'[9]Monthly_Consumption _Trend'!$C:$C,0))</f>
        <v>0</v>
      </c>
      <c r="X78" s="193">
        <f>INDEX('[9]Monthly_Consumption _Trend'!BE:BE,MATCH($D78,'[9]Monthly_Consumption _Trend'!$C:$C,0))</f>
        <v>0</v>
      </c>
      <c r="Y78" s="193">
        <f>INDEX('[9]Monthly_Consumption _Trend'!BF:BF,MATCH($D78,'[9]Monthly_Consumption _Trend'!$C:$C,0))</f>
        <v>8</v>
      </c>
      <c r="Z78" s="193">
        <f>INDEX('[9]Monthly_Consumption _Trend'!BG:BG,MATCH($D78,'[9]Monthly_Consumption _Trend'!$C:$C,0))</f>
        <v>293.37</v>
      </c>
      <c r="AA78" s="193">
        <f>INDEX('[9]Monthly_Consumption _Trend'!BH:BH,MATCH($D78,'[9]Monthly_Consumption _Trend'!$C:$C,0))</f>
        <v>0</v>
      </c>
      <c r="AB78" s="193">
        <f>INDEX('[9]Monthly_Consumption _Trend'!BI:BI,MATCH($D78,'[9]Monthly_Consumption _Trend'!$C:$C,0))</f>
        <v>0</v>
      </c>
      <c r="AC78" s="193">
        <f>INDEX('[9]Monthly_Consumption _Trend'!BJ:BJ,MATCH($D78,'[9]Monthly_Consumption _Trend'!$C:$C,0))</f>
        <v>15.8</v>
      </c>
      <c r="AD78" s="193">
        <f>INDEX('[9]Monthly_Consumption _Trend'!BK:BK,MATCH($D78,'[9]Monthly_Consumption _Trend'!$C:$C,0))</f>
        <v>343.01</v>
      </c>
      <c r="AE78" s="193">
        <f>INDEX('[9]Monthly_Consumption _Trend'!BL:BL,MATCH($D78,'[9]Monthly_Consumption _Trend'!$C:$C,0))</f>
        <v>0</v>
      </c>
      <c r="AF78" s="193">
        <f>INDEX('[9]Monthly_Consumption _Trend'!BM:BM,MATCH($D78,'[9]Monthly_Consumption _Trend'!$C:$C,0))</f>
        <v>0</v>
      </c>
      <c r="AG78" s="193">
        <f>INDEX('[9]Monthly_Consumption _Trend'!BN:BN,MATCH($D78,'[9]Monthly_Consumption _Trend'!$C:$C,0))</f>
        <v>54.480000000000004</v>
      </c>
      <c r="AH78" s="193">
        <f>INDEX('[9]Monthly_Consumption _Trend'!BO:BO,MATCH($D78,'[9]Monthly_Consumption _Trend'!$C:$C,0))</f>
        <v>321.5</v>
      </c>
      <c r="AI78" s="193">
        <f>INDEX('[9]Monthly_Consumption _Trend'!BP:BP,MATCH($D78,'[9]Monthly_Consumption _Trend'!$C:$C,0))</f>
        <v>0</v>
      </c>
      <c r="AJ78" s="193">
        <f>INDEX('[9]Monthly_Consumption _Trend'!BQ:BQ,MATCH($D78,'[9]Monthly_Consumption _Trend'!$C:$C,0))</f>
        <v>0</v>
      </c>
      <c r="AK78" s="193">
        <f>INDEX('[9]Monthly_Consumption _Trend'!BR:BR,MATCH($D78,'[9]Monthly_Consumption _Trend'!$C:$C,0))</f>
        <v>51.099999999999994</v>
      </c>
      <c r="AL78" s="193">
        <f>INDEX('[9]Monthly_Consumption _Trend'!BS:BS,MATCH($D78,'[9]Monthly_Consumption _Trend'!$C:$C,0))</f>
        <v>378.28999999999996</v>
      </c>
      <c r="AM78" s="193">
        <f>INDEX('[9]Monthly_Consumption _Trend'!BT:BT,MATCH($D78,'[9]Monthly_Consumption _Trend'!$C:$C,0))</f>
        <v>0</v>
      </c>
      <c r="AN78" s="193">
        <f>INDEX('[9]Monthly_Consumption _Trend'!BU:BU,MATCH($D78,'[9]Monthly_Consumption _Trend'!$C:$C,0))</f>
        <v>0</v>
      </c>
      <c r="AO78" s="193">
        <f>INDEX('[9]Monthly_Consumption _Trend'!BV:BV,MATCH($D78,'[9]Monthly_Consumption _Trend'!$C:$C,0))</f>
        <v>3.4000000000000057</v>
      </c>
      <c r="AP78" s="193">
        <f>INDEX('[9]Monthly_Consumption _Trend'!BW:BW,MATCH($D78,'[9]Monthly_Consumption _Trend'!$C:$C,0))</f>
        <v>208.20000000000005</v>
      </c>
      <c r="AQ78" s="193">
        <f>INDEX('[9]Monthly_Consumption _Trend'!BX:BX,MATCH($D78,'[9]Monthly_Consumption _Trend'!$C:$C,0))</f>
        <v>0</v>
      </c>
      <c r="AR78" s="193">
        <f>INDEX('[9]Monthly_Consumption _Trend'!BY:BY,MATCH($D78,'[9]Monthly_Consumption _Trend'!$C:$C,0))</f>
        <v>0</v>
      </c>
      <c r="AS78" s="193">
        <f>INDEX('[9]Monthly_Consumption _Trend'!BZ:BZ,MATCH($D78,'[9]Monthly_Consumption _Trend'!$C:$C,0))</f>
        <v>36.699999999999989</v>
      </c>
      <c r="AT78" s="193">
        <f>INDEX('[9]Monthly_Consumption _Trend'!CA:CA,MATCH($D78,'[9]Monthly_Consumption _Trend'!$C:$C,0))</f>
        <v>165.79999999999995</v>
      </c>
      <c r="AU78" s="193">
        <f>INDEX('[9]Monthly_Consumption _Trend'!CB:CB,MATCH($D78,'[9]Monthly_Consumption _Trend'!$C:$C,0))</f>
        <v>0</v>
      </c>
      <c r="AV78" s="193">
        <f>INDEX('[9]Monthly_Consumption _Trend'!CC:CC,MATCH($D78,'[9]Monthly_Consumption _Trend'!$C:$C,0))</f>
        <v>0</v>
      </c>
      <c r="AW78" s="193">
        <f>INDEX('[9]Monthly_Consumption _Trend'!CD:CD,MATCH($D78,'[9]Monthly_Consumption _Trend'!$C:$C,0))</f>
        <v>33.450000000000017</v>
      </c>
      <c r="AX78" s="193">
        <f>INDEX('[9]Monthly_Consumption _Trend'!CE:CE,MATCH($D78,'[9]Monthly_Consumption _Trend'!$C:$C,0))</f>
        <v>334.90000000000009</v>
      </c>
      <c r="AY78" s="193">
        <f>INDEX('[9]Monthly_Consumption _Trend'!CF:CF,MATCH($D78,'[9]Monthly_Consumption _Trend'!$C:$C,0))</f>
        <v>0</v>
      </c>
      <c r="AZ78" s="193">
        <f>INDEX('[9]Monthly_Consumption _Trend'!CG:CG,MATCH($D78,'[9]Monthly_Consumption _Trend'!$C:$C,0))</f>
        <v>0</v>
      </c>
      <c r="BA78" s="193">
        <f>INDEX('[9]Monthly_Consumption _Trend'!CH:CH,MATCH($D78,'[9]Monthly_Consumption _Trend'!$C:$C,0))</f>
        <v>47.900000000000006</v>
      </c>
      <c r="BB78" s="193">
        <f>INDEX('[9]Monthly_Consumption _Trend'!CI:CI,MATCH($D78,'[9]Monthly_Consumption _Trend'!$C:$C,0))</f>
        <v>407.4699999999998</v>
      </c>
      <c r="BC78" s="193">
        <f>INDEX('[9]Monthly_Consumption _Trend'!CJ:CJ,MATCH($D78,'[9]Monthly_Consumption _Trend'!$C:$C,0))</f>
        <v>0</v>
      </c>
      <c r="BD78" s="193">
        <f>INDEX('[9]Monthly_Consumption _Trend'!CK:CK,MATCH($D78,'[9]Monthly_Consumption _Trend'!$C:$C,0))</f>
        <v>0</v>
      </c>
      <c r="BE78" s="193">
        <f>INDEX('[9]Monthly_Consumption _Trend'!CL:CL,MATCH($D78,'[9]Monthly_Consumption _Trend'!$C:$C,0))</f>
        <v>37.009999999999962</v>
      </c>
      <c r="BF78" s="193">
        <f>INDEX('[9]Monthly_Consumption _Trend'!CM:CM,MATCH($D78,'[9]Monthly_Consumption _Trend'!$C:$C,0))</f>
        <v>274.59000000000015</v>
      </c>
      <c r="BG78" s="193">
        <f>INDEX('[9]Monthly_Consumption _Trend'!CN:CN,MATCH($D78,'[9]Monthly_Consumption _Trend'!$C:$C,0))</f>
        <v>0</v>
      </c>
      <c r="BH78" s="193">
        <f>INDEX('[9]Monthly_Consumption _Trend'!CO:CO,MATCH($D78,'[9]Monthly_Consumption _Trend'!$C:$C,0))</f>
        <v>0</v>
      </c>
      <c r="BI78" s="193">
        <f>INDEX('[9]Monthly_Consumption _Trend'!CP:CP,MATCH($D78,'[9]Monthly_Consumption _Trend'!$C:$C,0))</f>
        <v>114.61000000000001</v>
      </c>
    </row>
    <row r="79" spans="1:61" s="223" customFormat="1" x14ac:dyDescent="0.25">
      <c r="A79" s="247" t="str">
        <f>'IMO _2020_Dont Edit'!A83</f>
        <v>HKU</v>
      </c>
      <c r="B79" s="247" t="str">
        <f>'IMO _2020_Dont Edit'!B83</f>
        <v>Handy</v>
      </c>
      <c r="C79" s="98" t="str">
        <f>'IMO _2020_Dont Edit'!C83</f>
        <v>KGA</v>
      </c>
      <c r="D79" s="98">
        <f>'IMO _2020_Dont Edit'!D83</f>
        <v>9252292</v>
      </c>
      <c r="E79" s="139" t="str">
        <f>'IMO _2020_Dont Edit'!E83</f>
        <v>Tanker Riesa</v>
      </c>
      <c r="F79" s="193">
        <f t="shared" si="12"/>
        <v>363.9</v>
      </c>
      <c r="G79" s="193">
        <f t="shared" si="13"/>
        <v>244.39999999999998</v>
      </c>
      <c r="H79" s="193">
        <f t="shared" si="14"/>
        <v>200.5</v>
      </c>
      <c r="I79" s="193">
        <f t="shared" si="15"/>
        <v>313</v>
      </c>
      <c r="J79" s="193">
        <f t="shared" si="16"/>
        <v>261.90000000000009</v>
      </c>
      <c r="K79" s="193">
        <f t="shared" si="17"/>
        <v>303.1099999999999</v>
      </c>
      <c r="L79" s="193">
        <f t="shared" si="18"/>
        <v>484.11000000000013</v>
      </c>
      <c r="M79" s="193">
        <f t="shared" si="19"/>
        <v>374.69000000000005</v>
      </c>
      <c r="N79" s="193">
        <f t="shared" si="21"/>
        <v>334.44999999999982</v>
      </c>
      <c r="O79" s="193">
        <f t="shared" si="22"/>
        <v>343.40999999999985</v>
      </c>
      <c r="P79" s="193"/>
      <c r="Q79" s="193"/>
      <c r="R79" s="277">
        <f t="shared" si="20"/>
        <v>322.34699999999998</v>
      </c>
      <c r="S79" s="277">
        <f>IFERROR(INDEX('IMO _2020_Dont Edit'!AB:AB,MATCH('Monthly_Consumption _Trend'!D79,'IMO _2020_Dont Edit'!D:D,0))*30*INDEX('IMO _2020_Dont Edit'!AF:AF,MATCH('Monthly_Consumption _Trend'!D79,'IMO _2020_Dont Edit'!D:D,0)),"")</f>
        <v>406.03603824189508</v>
      </c>
      <c r="T79" s="277">
        <f t="shared" si="23"/>
        <v>214.898</v>
      </c>
      <c r="U79" s="193"/>
      <c r="V79" s="193">
        <f>INDEX('[9]Monthly_Consumption _Trend'!BC:BC,MATCH($D79,'[9]Monthly_Consumption _Trend'!$C:$C,0))</f>
        <v>363.9</v>
      </c>
      <c r="W79" s="193">
        <f>INDEX('[9]Monthly_Consumption _Trend'!BD:BD,MATCH($D79,'[9]Monthly_Consumption _Trend'!$C:$C,0))</f>
        <v>0</v>
      </c>
      <c r="X79" s="193">
        <f>INDEX('[9]Monthly_Consumption _Trend'!BE:BE,MATCH($D79,'[9]Monthly_Consumption _Trend'!$C:$C,0))</f>
        <v>0</v>
      </c>
      <c r="Y79" s="193">
        <f>INDEX('[9]Monthly_Consumption _Trend'!BF:BF,MATCH($D79,'[9]Monthly_Consumption _Trend'!$C:$C,0))</f>
        <v>23.3</v>
      </c>
      <c r="Z79" s="193">
        <f>INDEX('[9]Monthly_Consumption _Trend'!BG:BG,MATCH($D79,'[9]Monthly_Consumption _Trend'!$C:$C,0))</f>
        <v>244.39999999999998</v>
      </c>
      <c r="AA79" s="193">
        <f>INDEX('[9]Monthly_Consumption _Trend'!BH:BH,MATCH($D79,'[9]Monthly_Consumption _Trend'!$C:$C,0))</f>
        <v>0</v>
      </c>
      <c r="AB79" s="193">
        <f>INDEX('[9]Monthly_Consumption _Trend'!BI:BI,MATCH($D79,'[9]Monthly_Consumption _Trend'!$C:$C,0))</f>
        <v>0</v>
      </c>
      <c r="AC79" s="193">
        <f>INDEX('[9]Monthly_Consumption _Trend'!BJ:BJ,MATCH($D79,'[9]Monthly_Consumption _Trend'!$C:$C,0))</f>
        <v>9.8000000000000007</v>
      </c>
      <c r="AD79" s="193">
        <f>INDEX('[9]Monthly_Consumption _Trend'!BK:BK,MATCH($D79,'[9]Monthly_Consumption _Trend'!$C:$C,0))</f>
        <v>200.5</v>
      </c>
      <c r="AE79" s="193">
        <f>INDEX('[9]Monthly_Consumption _Trend'!BL:BL,MATCH($D79,'[9]Monthly_Consumption _Trend'!$C:$C,0))</f>
        <v>0</v>
      </c>
      <c r="AF79" s="193">
        <f>INDEX('[9]Monthly_Consumption _Trend'!BM:BM,MATCH($D79,'[9]Monthly_Consumption _Trend'!$C:$C,0))</f>
        <v>0</v>
      </c>
      <c r="AG79" s="193">
        <f>INDEX('[9]Monthly_Consumption _Trend'!BN:BN,MATCH($D79,'[9]Monthly_Consumption _Trend'!$C:$C,0))</f>
        <v>0</v>
      </c>
      <c r="AH79" s="193">
        <f>INDEX('[9]Monthly_Consumption _Trend'!BO:BO,MATCH($D79,'[9]Monthly_Consumption _Trend'!$C:$C,0))</f>
        <v>313</v>
      </c>
      <c r="AI79" s="193">
        <f>INDEX('[9]Monthly_Consumption _Trend'!BP:BP,MATCH($D79,'[9]Monthly_Consumption _Trend'!$C:$C,0))</f>
        <v>0</v>
      </c>
      <c r="AJ79" s="193">
        <f>INDEX('[9]Monthly_Consumption _Trend'!BQ:BQ,MATCH($D79,'[9]Monthly_Consumption _Trend'!$C:$C,0))</f>
        <v>0</v>
      </c>
      <c r="AK79" s="193">
        <f>INDEX('[9]Monthly_Consumption _Trend'!BR:BR,MATCH($D79,'[9]Monthly_Consumption _Trend'!$C:$C,0))</f>
        <v>17.600000000000001</v>
      </c>
      <c r="AL79" s="193">
        <f>INDEX('[9]Monthly_Consumption _Trend'!BS:BS,MATCH($D79,'[9]Monthly_Consumption _Trend'!$C:$C,0))</f>
        <v>261.90000000000009</v>
      </c>
      <c r="AM79" s="193">
        <f>INDEX('[9]Monthly_Consumption _Trend'!BT:BT,MATCH($D79,'[9]Monthly_Consumption _Trend'!$C:$C,0))</f>
        <v>0</v>
      </c>
      <c r="AN79" s="193">
        <f>INDEX('[9]Monthly_Consumption _Trend'!BU:BU,MATCH($D79,'[9]Monthly_Consumption _Trend'!$C:$C,0))</f>
        <v>0</v>
      </c>
      <c r="AO79" s="193">
        <f>INDEX('[9]Monthly_Consumption _Trend'!BV:BV,MATCH($D79,'[9]Monthly_Consumption _Trend'!$C:$C,0))</f>
        <v>2.5999999999999943</v>
      </c>
      <c r="AP79" s="193">
        <f>INDEX('[9]Monthly_Consumption _Trend'!BW:BW,MATCH($D79,'[9]Monthly_Consumption _Trend'!$C:$C,0))</f>
        <v>303.1099999999999</v>
      </c>
      <c r="AQ79" s="193">
        <f>INDEX('[9]Monthly_Consumption _Trend'!BX:BX,MATCH($D79,'[9]Monthly_Consumption _Trend'!$C:$C,0))</f>
        <v>0</v>
      </c>
      <c r="AR79" s="193">
        <f>INDEX('[9]Monthly_Consumption _Trend'!BY:BY,MATCH($D79,'[9]Monthly_Consumption _Trend'!$C:$C,0))</f>
        <v>0</v>
      </c>
      <c r="AS79" s="193">
        <f>INDEX('[9]Monthly_Consumption _Trend'!BZ:BZ,MATCH($D79,'[9]Monthly_Consumption _Trend'!$C:$C,0))</f>
        <v>3.7600000000000051</v>
      </c>
      <c r="AT79" s="193">
        <f>INDEX('[9]Monthly_Consumption _Trend'!CA:CA,MATCH($D79,'[9]Monthly_Consumption _Trend'!$C:$C,0))</f>
        <v>484.11000000000013</v>
      </c>
      <c r="AU79" s="193">
        <f>INDEX('[9]Monthly_Consumption _Trend'!CB:CB,MATCH($D79,'[9]Monthly_Consumption _Trend'!$C:$C,0))</f>
        <v>0</v>
      </c>
      <c r="AV79" s="193">
        <f>INDEX('[9]Monthly_Consumption _Trend'!CC:CC,MATCH($D79,'[9]Monthly_Consumption _Trend'!$C:$C,0))</f>
        <v>0</v>
      </c>
      <c r="AW79" s="193">
        <f>INDEX('[9]Monthly_Consumption _Trend'!CD:CD,MATCH($D79,'[9]Monthly_Consumption _Trend'!$C:$C,0))</f>
        <v>8.89</v>
      </c>
      <c r="AX79" s="193">
        <f>INDEX('[9]Monthly_Consumption _Trend'!CE:CE,MATCH($D79,'[9]Monthly_Consumption _Trend'!$C:$C,0))</f>
        <v>374.69000000000005</v>
      </c>
      <c r="AY79" s="193">
        <f>INDEX('[9]Monthly_Consumption _Trend'!CF:CF,MATCH($D79,'[9]Monthly_Consumption _Trend'!$C:$C,0))</f>
        <v>0</v>
      </c>
      <c r="AZ79" s="193">
        <f>INDEX('[9]Monthly_Consumption _Trend'!CG:CG,MATCH($D79,'[9]Monthly_Consumption _Trend'!$C:$C,0))</f>
        <v>0</v>
      </c>
      <c r="BA79" s="193">
        <f>INDEX('[9]Monthly_Consumption _Trend'!CH:CH,MATCH($D79,'[9]Monthly_Consumption _Trend'!$C:$C,0))</f>
        <v>6.2099999999999937</v>
      </c>
      <c r="BB79" s="193">
        <f>INDEX('[9]Monthly_Consumption _Trend'!CI:CI,MATCH($D79,'[9]Monthly_Consumption _Trend'!$C:$C,0))</f>
        <v>334.44999999999982</v>
      </c>
      <c r="BC79" s="193">
        <f>INDEX('[9]Monthly_Consumption _Trend'!CJ:CJ,MATCH($D79,'[9]Monthly_Consumption _Trend'!$C:$C,0))</f>
        <v>0</v>
      </c>
      <c r="BD79" s="193">
        <f>INDEX('[9]Monthly_Consumption _Trend'!CK:CK,MATCH($D79,'[9]Monthly_Consumption _Trend'!$C:$C,0))</f>
        <v>0</v>
      </c>
      <c r="BE79" s="193">
        <f>INDEX('[9]Monthly_Consumption _Trend'!CL:CL,MATCH($D79,'[9]Monthly_Consumption _Trend'!$C:$C,0))</f>
        <v>7.5700000000000074</v>
      </c>
      <c r="BF79" s="193">
        <f>INDEX('[9]Monthly_Consumption _Trend'!CM:CM,MATCH($D79,'[9]Monthly_Consumption _Trend'!$C:$C,0))</f>
        <v>343.40999999999985</v>
      </c>
      <c r="BG79" s="193">
        <f>INDEX('[9]Monthly_Consumption _Trend'!CN:CN,MATCH($D79,'[9]Monthly_Consumption _Trend'!$C:$C,0))</f>
        <v>0</v>
      </c>
      <c r="BH79" s="193">
        <f>INDEX('[9]Monthly_Consumption _Trend'!CO:CO,MATCH($D79,'[9]Monthly_Consumption _Trend'!$C:$C,0))</f>
        <v>0</v>
      </c>
      <c r="BI79" s="193">
        <f>INDEX('[9]Monthly_Consumption _Trend'!CP:CP,MATCH($D79,'[9]Monthly_Consumption _Trend'!$C:$C,0))</f>
        <v>8.5799999999999983</v>
      </c>
    </row>
    <row r="80" spans="1:61" s="223" customFormat="1" x14ac:dyDescent="0.25">
      <c r="A80" s="247" t="str">
        <f>'IMO _2020_Dont Edit'!A84</f>
        <v>AKO</v>
      </c>
      <c r="B80" s="247" t="str">
        <f>'IMO _2020_Dont Edit'!B84</f>
        <v>Handy</v>
      </c>
      <c r="C80" s="98" t="str">
        <f>'IMO _2020_Dont Edit'!C84</f>
        <v>GRI</v>
      </c>
      <c r="D80" s="98">
        <f>'IMO _2020_Dont Edit'!D84</f>
        <v>9444508</v>
      </c>
      <c r="E80" s="139" t="str">
        <f>'IMO _2020_Dont Edit'!E84</f>
        <v>Rhino</v>
      </c>
      <c r="F80" s="193">
        <f t="shared" si="12"/>
        <v>212.39</v>
      </c>
      <c r="G80" s="193">
        <f t="shared" si="13"/>
        <v>417.76</v>
      </c>
      <c r="H80" s="193">
        <f t="shared" si="14"/>
        <v>432.95999999999992</v>
      </c>
      <c r="I80" s="193">
        <f t="shared" si="15"/>
        <v>328.80000000000018</v>
      </c>
      <c r="J80" s="193">
        <f t="shared" si="16"/>
        <v>478.22</v>
      </c>
      <c r="K80" s="193">
        <f t="shared" si="17"/>
        <v>333.58999999999969</v>
      </c>
      <c r="L80" s="193">
        <f t="shared" si="18"/>
        <v>474.86000000000013</v>
      </c>
      <c r="M80" s="193">
        <f t="shared" si="19"/>
        <v>506.40000000000009</v>
      </c>
      <c r="N80" s="193">
        <f t="shared" si="21"/>
        <v>455.63999999999987</v>
      </c>
      <c r="O80" s="193">
        <f t="shared" si="22"/>
        <v>361.51000000000022</v>
      </c>
      <c r="P80" s="193"/>
      <c r="Q80" s="193"/>
      <c r="R80" s="277">
        <f t="shared" si="20"/>
        <v>400.21300000000002</v>
      </c>
      <c r="S80" s="277">
        <f>IFERROR(INDEX('IMO _2020_Dont Edit'!AB:AB,MATCH('Monthly_Consumption _Trend'!D80,'IMO _2020_Dont Edit'!D:D,0))*30*INDEX('IMO _2020_Dont Edit'!AF:AF,MATCH('Monthly_Consumption _Trend'!D80,'IMO _2020_Dont Edit'!D:D,0)),"")</f>
        <v>436.08868421392003</v>
      </c>
      <c r="T80" s="277">
        <f t="shared" si="23"/>
        <v>266.80866666666668</v>
      </c>
      <c r="U80" s="193"/>
      <c r="V80" s="193">
        <f>INDEX('[9]Monthly_Consumption _Trend'!BC:BC,MATCH($D80,'[9]Monthly_Consumption _Trend'!$C:$C,0))</f>
        <v>212.39</v>
      </c>
      <c r="W80" s="193">
        <f>INDEX('[9]Monthly_Consumption _Trend'!BD:BD,MATCH($D80,'[9]Monthly_Consumption _Trend'!$C:$C,0))</f>
        <v>71.7</v>
      </c>
      <c r="X80" s="193">
        <f>INDEX('[9]Monthly_Consumption _Trend'!BE:BE,MATCH($D80,'[9]Monthly_Consumption _Trend'!$C:$C,0))</f>
        <v>0</v>
      </c>
      <c r="Y80" s="193">
        <f>INDEX('[9]Monthly_Consumption _Trend'!BF:BF,MATCH($D80,'[9]Monthly_Consumption _Trend'!$C:$C,0))</f>
        <v>124.88</v>
      </c>
      <c r="Z80" s="193">
        <f>INDEX('[9]Monthly_Consumption _Trend'!BG:BG,MATCH($D80,'[9]Monthly_Consumption _Trend'!$C:$C,0))</f>
        <v>417.76</v>
      </c>
      <c r="AA80" s="193">
        <f>INDEX('[9]Monthly_Consumption _Trend'!BH:BH,MATCH($D80,'[9]Monthly_Consumption _Trend'!$C:$C,0))</f>
        <v>0</v>
      </c>
      <c r="AB80" s="193">
        <f>INDEX('[9]Monthly_Consumption _Trend'!BI:BI,MATCH($D80,'[9]Monthly_Consumption _Trend'!$C:$C,0))</f>
        <v>0</v>
      </c>
      <c r="AC80" s="193">
        <f>INDEX('[9]Monthly_Consumption _Trend'!BJ:BJ,MATCH($D80,'[9]Monthly_Consumption _Trend'!$C:$C,0))</f>
        <v>33.069999999999993</v>
      </c>
      <c r="AD80" s="193">
        <f>INDEX('[9]Monthly_Consumption _Trend'!BK:BK,MATCH($D80,'[9]Monthly_Consumption _Trend'!$C:$C,0))</f>
        <v>432.95999999999992</v>
      </c>
      <c r="AE80" s="193">
        <f>INDEX('[9]Monthly_Consumption _Trend'!BL:BL,MATCH($D80,'[9]Monthly_Consumption _Trend'!$C:$C,0))</f>
        <v>0</v>
      </c>
      <c r="AF80" s="193">
        <f>INDEX('[9]Monthly_Consumption _Trend'!BM:BM,MATCH($D80,'[9]Monthly_Consumption _Trend'!$C:$C,0))</f>
        <v>0</v>
      </c>
      <c r="AG80" s="193">
        <f>INDEX('[9]Monthly_Consumption _Trend'!BN:BN,MATCH($D80,'[9]Monthly_Consumption _Trend'!$C:$C,0))</f>
        <v>66.630000000000024</v>
      </c>
      <c r="AH80" s="193">
        <f>INDEX('[9]Monthly_Consumption _Trend'!BO:BO,MATCH($D80,'[9]Monthly_Consumption _Trend'!$C:$C,0))</f>
        <v>328.80000000000018</v>
      </c>
      <c r="AI80" s="193">
        <f>INDEX('[9]Monthly_Consumption _Trend'!BP:BP,MATCH($D80,'[9]Monthly_Consumption _Trend'!$C:$C,0))</f>
        <v>0</v>
      </c>
      <c r="AJ80" s="193">
        <f>INDEX('[9]Monthly_Consumption _Trend'!BQ:BQ,MATCH($D80,'[9]Monthly_Consumption _Trend'!$C:$C,0))</f>
        <v>0</v>
      </c>
      <c r="AK80" s="193">
        <f>INDEX('[9]Monthly_Consumption _Trend'!BR:BR,MATCH($D80,'[9]Monthly_Consumption _Trend'!$C:$C,0))</f>
        <v>95.549999999999983</v>
      </c>
      <c r="AL80" s="193">
        <f>INDEX('[9]Monthly_Consumption _Trend'!BS:BS,MATCH($D80,'[9]Monthly_Consumption _Trend'!$C:$C,0))</f>
        <v>478.22</v>
      </c>
      <c r="AM80" s="193">
        <f>INDEX('[9]Monthly_Consumption _Trend'!BT:BT,MATCH($D80,'[9]Monthly_Consumption _Trend'!$C:$C,0))</f>
        <v>0</v>
      </c>
      <c r="AN80" s="193">
        <f>INDEX('[9]Monthly_Consumption _Trend'!BU:BU,MATCH($D80,'[9]Monthly_Consumption _Trend'!$C:$C,0))</f>
        <v>0</v>
      </c>
      <c r="AO80" s="193">
        <f>INDEX('[9]Monthly_Consumption _Trend'!BV:BV,MATCH($D80,'[9]Monthly_Consumption _Trend'!$C:$C,0))</f>
        <v>99.410000000000025</v>
      </c>
      <c r="AP80" s="193">
        <f>INDEX('[9]Monthly_Consumption _Trend'!BW:BW,MATCH($D80,'[9]Monthly_Consumption _Trend'!$C:$C,0))</f>
        <v>333.58999999999969</v>
      </c>
      <c r="AQ80" s="193">
        <f>INDEX('[9]Monthly_Consumption _Trend'!BX:BX,MATCH($D80,'[9]Monthly_Consumption _Trend'!$C:$C,0))</f>
        <v>0</v>
      </c>
      <c r="AR80" s="193">
        <f>INDEX('[9]Monthly_Consumption _Trend'!BY:BY,MATCH($D80,'[9]Monthly_Consumption _Trend'!$C:$C,0))</f>
        <v>0</v>
      </c>
      <c r="AS80" s="193">
        <f>INDEX('[9]Monthly_Consumption _Trend'!BZ:BZ,MATCH($D80,'[9]Monthly_Consumption _Trend'!$C:$C,0))</f>
        <v>27.310000000000002</v>
      </c>
      <c r="AT80" s="193">
        <f>INDEX('[9]Monthly_Consumption _Trend'!CA:CA,MATCH($D80,'[9]Monthly_Consumption _Trend'!$C:$C,0))</f>
        <v>474.86000000000013</v>
      </c>
      <c r="AU80" s="193">
        <f>INDEX('[9]Monthly_Consumption _Trend'!CB:CB,MATCH($D80,'[9]Monthly_Consumption _Trend'!$C:$C,0))</f>
        <v>0</v>
      </c>
      <c r="AV80" s="193">
        <f>INDEX('[9]Monthly_Consumption _Trend'!CC:CC,MATCH($D80,'[9]Monthly_Consumption _Trend'!$C:$C,0))</f>
        <v>0</v>
      </c>
      <c r="AW80" s="193">
        <f>INDEX('[9]Monthly_Consumption _Trend'!CD:CD,MATCH($D80,'[9]Monthly_Consumption _Trend'!$C:$C,0))</f>
        <v>0.31000000000000227</v>
      </c>
      <c r="AX80" s="193">
        <f>INDEX('[9]Monthly_Consumption _Trend'!CE:CE,MATCH($D80,'[9]Monthly_Consumption _Trend'!$C:$C,0))</f>
        <v>506.40000000000009</v>
      </c>
      <c r="AY80" s="193">
        <f>INDEX('[9]Monthly_Consumption _Trend'!CF:CF,MATCH($D80,'[9]Monthly_Consumption _Trend'!$C:$C,0))</f>
        <v>0</v>
      </c>
      <c r="AZ80" s="193">
        <f>INDEX('[9]Monthly_Consumption _Trend'!CG:CG,MATCH($D80,'[9]Monthly_Consumption _Trend'!$C:$C,0))</f>
        <v>0</v>
      </c>
      <c r="BA80" s="193">
        <f>INDEX('[9]Monthly_Consumption _Trend'!CH:CH,MATCH($D80,'[9]Monthly_Consumption _Trend'!$C:$C,0))</f>
        <v>0.13999999999998636</v>
      </c>
      <c r="BB80" s="193">
        <f>INDEX('[9]Monthly_Consumption _Trend'!CI:CI,MATCH($D80,'[9]Monthly_Consumption _Trend'!$C:$C,0))</f>
        <v>455.63999999999987</v>
      </c>
      <c r="BC80" s="193">
        <f>INDEX('[9]Monthly_Consumption _Trend'!CJ:CJ,MATCH($D80,'[9]Monthly_Consumption _Trend'!$C:$C,0))</f>
        <v>10.349999999999994</v>
      </c>
      <c r="BD80" s="193">
        <f>INDEX('[9]Monthly_Consumption _Trend'!CK:CK,MATCH($D80,'[9]Monthly_Consumption _Trend'!$C:$C,0))</f>
        <v>0</v>
      </c>
      <c r="BE80" s="193">
        <f>INDEX('[9]Monthly_Consumption _Trend'!CL:CL,MATCH($D80,'[9]Monthly_Consumption _Trend'!$C:$C,0))</f>
        <v>1.5500000000000114</v>
      </c>
      <c r="BF80" s="193">
        <f>INDEX('[9]Monthly_Consumption _Trend'!CM:CM,MATCH($D80,'[9]Monthly_Consumption _Trend'!$C:$C,0))</f>
        <v>361.51000000000022</v>
      </c>
      <c r="BG80" s="193">
        <f>INDEX('[9]Monthly_Consumption _Trend'!CN:CN,MATCH($D80,'[9]Monthly_Consumption _Trend'!$C:$C,0))</f>
        <v>0</v>
      </c>
      <c r="BH80" s="193">
        <f>INDEX('[9]Monthly_Consumption _Trend'!CO:CO,MATCH($D80,'[9]Monthly_Consumption _Trend'!$C:$C,0))</f>
        <v>0</v>
      </c>
      <c r="BI80" s="193">
        <f>INDEX('[9]Monthly_Consumption _Trend'!CP:CP,MATCH($D80,'[9]Monthly_Consumption _Trend'!$C:$C,0))</f>
        <v>5.9499999999999886</v>
      </c>
    </row>
    <row r="81" spans="1:61" s="223" customFormat="1" x14ac:dyDescent="0.25">
      <c r="A81" s="247" t="str">
        <f>'IMO _2020_Dont Edit'!A85</f>
        <v>ASU</v>
      </c>
      <c r="B81" s="247" t="str">
        <f>'IMO _2020_Dont Edit'!B85</f>
        <v>Handy</v>
      </c>
      <c r="C81" s="98" t="str">
        <f>'IMO _2020_Dont Edit'!C85</f>
        <v>MPT</v>
      </c>
      <c r="D81" s="98">
        <f>'IMO _2020_Dont Edit'!D85</f>
        <v>9265407</v>
      </c>
      <c r="E81" s="139" t="str">
        <f>'IMO _2020_Dont Edit'!E85</f>
        <v>Ribe Maersk</v>
      </c>
      <c r="F81" s="193">
        <f t="shared" si="12"/>
        <v>128.21700000000001</v>
      </c>
      <c r="G81" s="193">
        <f t="shared" si="13"/>
        <v>328.17999999999995</v>
      </c>
      <c r="H81" s="193">
        <f t="shared" si="14"/>
        <v>297.78000000000003</v>
      </c>
      <c r="I81" s="193">
        <f t="shared" si="15"/>
        <v>179.53199999999993</v>
      </c>
      <c r="J81" s="193">
        <f t="shared" si="16"/>
        <v>103.29300000000001</v>
      </c>
      <c r="K81" s="193">
        <f t="shared" si="17"/>
        <v>153.18000000000006</v>
      </c>
      <c r="L81" s="193">
        <f t="shared" si="18"/>
        <v>395.63999999999987</v>
      </c>
      <c r="M81" s="193">
        <f t="shared" si="19"/>
        <v>473.58999999999992</v>
      </c>
      <c r="N81" s="193">
        <f t="shared" si="21"/>
        <v>145.65000000000009</v>
      </c>
      <c r="O81" s="193">
        <f t="shared" si="22"/>
        <v>267.98</v>
      </c>
      <c r="P81" s="193"/>
      <c r="Q81" s="193"/>
      <c r="R81" s="277">
        <f t="shared" si="20"/>
        <v>247.30419999999998</v>
      </c>
      <c r="S81" s="277">
        <f>IFERROR(INDEX('IMO _2020_Dont Edit'!AB:AB,MATCH('Monthly_Consumption _Trend'!D81,'IMO _2020_Dont Edit'!D:D,0))*30*INDEX('IMO _2020_Dont Edit'!AF:AF,MATCH('Monthly_Consumption _Trend'!D81,'IMO _2020_Dont Edit'!D:D,0)),"")</f>
        <v>359.81078994178529</v>
      </c>
      <c r="T81" s="277">
        <f t="shared" si="23"/>
        <v>164.86946666666665</v>
      </c>
      <c r="U81" s="193"/>
      <c r="V81" s="193">
        <f>INDEX('[9]Monthly_Consumption _Trend'!BC:BC,MATCH($D81,'[9]Monthly_Consumption _Trend'!$C:$C,0))</f>
        <v>128.21700000000001</v>
      </c>
      <c r="W81" s="193">
        <f>INDEX('[9]Monthly_Consumption _Trend'!BD:BD,MATCH($D81,'[9]Monthly_Consumption _Trend'!$C:$C,0))</f>
        <v>0</v>
      </c>
      <c r="X81" s="193">
        <f>INDEX('[9]Monthly_Consumption _Trend'!BE:BE,MATCH($D81,'[9]Monthly_Consumption _Trend'!$C:$C,0))</f>
        <v>0</v>
      </c>
      <c r="Y81" s="193">
        <f>INDEX('[9]Monthly_Consumption _Trend'!BF:BF,MATCH($D81,'[9]Monthly_Consumption _Trend'!$C:$C,0))</f>
        <v>21.03</v>
      </c>
      <c r="Z81" s="193">
        <f>INDEX('[9]Monthly_Consumption _Trend'!BG:BG,MATCH($D81,'[9]Monthly_Consumption _Trend'!$C:$C,0))</f>
        <v>328.17999999999995</v>
      </c>
      <c r="AA81" s="193">
        <f>INDEX('[9]Monthly_Consumption _Trend'!BH:BH,MATCH($D81,'[9]Monthly_Consumption _Trend'!$C:$C,0))</f>
        <v>0</v>
      </c>
      <c r="AB81" s="193">
        <f>INDEX('[9]Monthly_Consumption _Trend'!BI:BI,MATCH($D81,'[9]Monthly_Consumption _Trend'!$C:$C,0))</f>
        <v>0</v>
      </c>
      <c r="AC81" s="193">
        <f>INDEX('[9]Monthly_Consumption _Trend'!BJ:BJ,MATCH($D81,'[9]Monthly_Consumption _Trend'!$C:$C,0))</f>
        <v>17.899999999999999</v>
      </c>
      <c r="AD81" s="193">
        <f>INDEX('[9]Monthly_Consumption _Trend'!BK:BK,MATCH($D81,'[9]Monthly_Consumption _Trend'!$C:$C,0))</f>
        <v>297.78000000000003</v>
      </c>
      <c r="AE81" s="193">
        <f>INDEX('[9]Monthly_Consumption _Trend'!BL:BL,MATCH($D81,'[9]Monthly_Consumption _Trend'!$C:$C,0))</f>
        <v>0</v>
      </c>
      <c r="AF81" s="193">
        <f>INDEX('[9]Monthly_Consumption _Trend'!BM:BM,MATCH($D81,'[9]Monthly_Consumption _Trend'!$C:$C,0))</f>
        <v>0</v>
      </c>
      <c r="AG81" s="193">
        <f>INDEX('[9]Monthly_Consumption _Trend'!BN:BN,MATCH($D81,'[9]Monthly_Consumption _Trend'!$C:$C,0))</f>
        <v>9.5</v>
      </c>
      <c r="AH81" s="193">
        <f>INDEX('[9]Monthly_Consumption _Trend'!BO:BO,MATCH($D81,'[9]Monthly_Consumption _Trend'!$C:$C,0))</f>
        <v>179.53199999999993</v>
      </c>
      <c r="AI81" s="193">
        <f>INDEX('[9]Monthly_Consumption _Trend'!BP:BP,MATCH($D81,'[9]Monthly_Consumption _Trend'!$C:$C,0))</f>
        <v>0</v>
      </c>
      <c r="AJ81" s="193">
        <f>INDEX('[9]Monthly_Consumption _Trend'!BQ:BQ,MATCH($D81,'[9]Monthly_Consumption _Trend'!$C:$C,0))</f>
        <v>0</v>
      </c>
      <c r="AK81" s="193">
        <f>INDEX('[9]Monthly_Consumption _Trend'!BR:BR,MATCH($D81,'[9]Monthly_Consumption _Trend'!$C:$C,0))</f>
        <v>2.8500000000000014</v>
      </c>
      <c r="AL81" s="193">
        <f>INDEX('[9]Monthly_Consumption _Trend'!BS:BS,MATCH($D81,'[9]Monthly_Consumption _Trend'!$C:$C,0))</f>
        <v>103.29300000000001</v>
      </c>
      <c r="AM81" s="193">
        <f>INDEX('[9]Monthly_Consumption _Trend'!BT:BT,MATCH($D81,'[9]Monthly_Consumption _Trend'!$C:$C,0))</f>
        <v>0</v>
      </c>
      <c r="AN81" s="193">
        <f>INDEX('[9]Monthly_Consumption _Trend'!BU:BU,MATCH($D81,'[9]Monthly_Consumption _Trend'!$C:$C,0))</f>
        <v>0</v>
      </c>
      <c r="AO81" s="193">
        <f>INDEX('[9]Monthly_Consumption _Trend'!BV:BV,MATCH($D81,'[9]Monthly_Consumption _Trend'!$C:$C,0))</f>
        <v>1.1999999999999957</v>
      </c>
      <c r="AP81" s="193">
        <f>INDEX('[9]Monthly_Consumption _Trend'!BW:BW,MATCH($D81,'[9]Monthly_Consumption _Trend'!$C:$C,0))</f>
        <v>153.18000000000006</v>
      </c>
      <c r="AQ81" s="193">
        <f>INDEX('[9]Monthly_Consumption _Trend'!BX:BX,MATCH($D81,'[9]Monthly_Consumption _Trend'!$C:$C,0))</f>
        <v>0</v>
      </c>
      <c r="AR81" s="193">
        <f>INDEX('[9]Monthly_Consumption _Trend'!BY:BY,MATCH($D81,'[9]Monthly_Consumption _Trend'!$C:$C,0))</f>
        <v>0</v>
      </c>
      <c r="AS81" s="193">
        <f>INDEX('[9]Monthly_Consumption _Trend'!BZ:BZ,MATCH($D81,'[9]Monthly_Consumption _Trend'!$C:$C,0))</f>
        <v>4.5400000000000063</v>
      </c>
      <c r="AT81" s="193">
        <f>INDEX('[9]Monthly_Consumption _Trend'!CA:CA,MATCH($D81,'[9]Monthly_Consumption _Trend'!$C:$C,0))</f>
        <v>395.63999999999987</v>
      </c>
      <c r="AU81" s="193">
        <f>INDEX('[9]Monthly_Consumption _Trend'!CB:CB,MATCH($D81,'[9]Monthly_Consumption _Trend'!$C:$C,0))</f>
        <v>0</v>
      </c>
      <c r="AV81" s="193">
        <f>INDEX('[9]Monthly_Consumption _Trend'!CC:CC,MATCH($D81,'[9]Monthly_Consumption _Trend'!$C:$C,0))</f>
        <v>0</v>
      </c>
      <c r="AW81" s="193">
        <f>INDEX('[9]Monthly_Consumption _Trend'!CD:CD,MATCH($D81,'[9]Monthly_Consumption _Trend'!$C:$C,0))</f>
        <v>5.009999999999998</v>
      </c>
      <c r="AX81" s="193">
        <f>INDEX('[9]Monthly_Consumption _Trend'!CE:CE,MATCH($D81,'[9]Monthly_Consumption _Trend'!$C:$C,0))</f>
        <v>473.58999999999992</v>
      </c>
      <c r="AY81" s="193">
        <f>INDEX('[9]Monthly_Consumption _Trend'!CF:CF,MATCH($D81,'[9]Monthly_Consumption _Trend'!$C:$C,0))</f>
        <v>0</v>
      </c>
      <c r="AZ81" s="193">
        <f>INDEX('[9]Monthly_Consumption _Trend'!CG:CG,MATCH($D81,'[9]Monthly_Consumption _Trend'!$C:$C,0))</f>
        <v>0</v>
      </c>
      <c r="BA81" s="193">
        <f>INDEX('[9]Monthly_Consumption _Trend'!CH:CH,MATCH($D81,'[9]Monthly_Consumption _Trend'!$C:$C,0))</f>
        <v>13.14</v>
      </c>
      <c r="BB81" s="193">
        <f>INDEX('[9]Monthly_Consumption _Trend'!CI:CI,MATCH($D81,'[9]Monthly_Consumption _Trend'!$C:$C,0))</f>
        <v>145.65000000000009</v>
      </c>
      <c r="BC81" s="193">
        <f>INDEX('[9]Monthly_Consumption _Trend'!CJ:CJ,MATCH($D81,'[9]Monthly_Consumption _Trend'!$C:$C,0))</f>
        <v>0</v>
      </c>
      <c r="BD81" s="193">
        <f>INDEX('[9]Monthly_Consumption _Trend'!CK:CK,MATCH($D81,'[9]Monthly_Consumption _Trend'!$C:$C,0))</f>
        <v>0</v>
      </c>
      <c r="BE81" s="193">
        <f>INDEX('[9]Monthly_Consumption _Trend'!CL:CL,MATCH($D81,'[9]Monthly_Consumption _Trend'!$C:$C,0))</f>
        <v>8.6499999999999915</v>
      </c>
      <c r="BF81" s="193">
        <f>INDEX('[9]Monthly_Consumption _Trend'!CM:CM,MATCH($D81,'[9]Monthly_Consumption _Trend'!$C:$C,0))</f>
        <v>267.98</v>
      </c>
      <c r="BG81" s="193">
        <f>INDEX('[9]Monthly_Consumption _Trend'!CN:CN,MATCH($D81,'[9]Monthly_Consumption _Trend'!$C:$C,0))</f>
        <v>0</v>
      </c>
      <c r="BH81" s="193">
        <f>INDEX('[9]Monthly_Consumption _Trend'!CO:CO,MATCH($D81,'[9]Monthly_Consumption _Trend'!$C:$C,0))</f>
        <v>0</v>
      </c>
      <c r="BI81" s="193">
        <f>INDEX('[9]Monthly_Consumption _Trend'!CP:CP,MATCH($D81,'[9]Monthly_Consumption _Trend'!$C:$C,0))</f>
        <v>17.510000000000005</v>
      </c>
    </row>
    <row r="82" spans="1:61" s="223" customFormat="1" x14ac:dyDescent="0.25">
      <c r="A82" s="247" t="str">
        <f>'IMO _2020_Dont Edit'!A86</f>
        <v>SSH1</v>
      </c>
      <c r="B82" s="247" t="str">
        <f>'IMO _2020_Dont Edit'!B86</f>
        <v>Handy</v>
      </c>
      <c r="C82" s="98" t="str">
        <f>'IMO _2020_Dont Edit'!C86</f>
        <v>MPT</v>
      </c>
      <c r="D82" s="98">
        <f>'IMO _2020_Dont Edit'!D86</f>
        <v>9306938</v>
      </c>
      <c r="E82" s="139" t="str">
        <f>'IMO _2020_Dont Edit'!E86</f>
        <v>Roy Maersk</v>
      </c>
      <c r="F82" s="193">
        <f t="shared" si="12"/>
        <v>209.11</v>
      </c>
      <c r="G82" s="193">
        <f t="shared" si="13"/>
        <v>260.14999999999998</v>
      </c>
      <c r="H82" s="193">
        <f t="shared" si="14"/>
        <v>364.6</v>
      </c>
      <c r="I82" s="193">
        <f t="shared" si="15"/>
        <v>134.25</v>
      </c>
      <c r="J82" s="193">
        <f t="shared" si="16"/>
        <v>190.56000000000006</v>
      </c>
      <c r="K82" s="193">
        <f t="shared" si="17"/>
        <v>417.09999999999991</v>
      </c>
      <c r="L82" s="193">
        <f t="shared" si="18"/>
        <v>242.67000000000007</v>
      </c>
      <c r="M82" s="193">
        <f t="shared" si="19"/>
        <v>259.98999999999978</v>
      </c>
      <c r="N82" s="193">
        <f t="shared" si="21"/>
        <v>29.870000000000346</v>
      </c>
      <c r="O82" s="193">
        <f t="shared" si="22"/>
        <v>304.65999999999985</v>
      </c>
      <c r="P82" s="193"/>
      <c r="Q82" s="193"/>
      <c r="R82" s="277">
        <f t="shared" si="20"/>
        <v>241.29599999999999</v>
      </c>
      <c r="S82" s="277">
        <f>IFERROR(INDEX('IMO _2020_Dont Edit'!AB:AB,MATCH('Monthly_Consumption _Trend'!D82,'IMO _2020_Dont Edit'!D:D,0))*30*INDEX('IMO _2020_Dont Edit'!AF:AF,MATCH('Monthly_Consumption _Trend'!D82,'IMO _2020_Dont Edit'!D:D,0)),"")</f>
        <v>272.37475414333852</v>
      </c>
      <c r="T82" s="277">
        <f t="shared" si="23"/>
        <v>160.864</v>
      </c>
      <c r="U82" s="193"/>
      <c r="V82" s="193">
        <f>INDEX('[9]Monthly_Consumption _Trend'!BC:BC,MATCH($D82,'[9]Monthly_Consumption _Trend'!$C:$C,0))</f>
        <v>209.11</v>
      </c>
      <c r="W82" s="193">
        <f>INDEX('[9]Monthly_Consumption _Trend'!BD:BD,MATCH($D82,'[9]Monthly_Consumption _Trend'!$C:$C,0))</f>
        <v>0</v>
      </c>
      <c r="X82" s="193">
        <f>INDEX('[9]Monthly_Consumption _Trend'!BE:BE,MATCH($D82,'[9]Monthly_Consumption _Trend'!$C:$C,0))</f>
        <v>0</v>
      </c>
      <c r="Y82" s="193">
        <f>INDEX('[9]Monthly_Consumption _Trend'!BF:BF,MATCH($D82,'[9]Monthly_Consumption _Trend'!$C:$C,0))</f>
        <v>128.31</v>
      </c>
      <c r="Z82" s="193">
        <f>INDEX('[9]Monthly_Consumption _Trend'!BG:BG,MATCH($D82,'[9]Monthly_Consumption _Trend'!$C:$C,0))</f>
        <v>260.14999999999998</v>
      </c>
      <c r="AA82" s="193">
        <f>INDEX('[9]Monthly_Consumption _Trend'!BH:BH,MATCH($D82,'[9]Monthly_Consumption _Trend'!$C:$C,0))</f>
        <v>0</v>
      </c>
      <c r="AB82" s="193">
        <f>INDEX('[9]Monthly_Consumption _Trend'!BI:BI,MATCH($D82,'[9]Monthly_Consumption _Trend'!$C:$C,0))</f>
        <v>0</v>
      </c>
      <c r="AC82" s="193">
        <f>INDEX('[9]Monthly_Consumption _Trend'!BJ:BJ,MATCH($D82,'[9]Monthly_Consumption _Trend'!$C:$C,0))</f>
        <v>16.259999999999991</v>
      </c>
      <c r="AD82" s="193">
        <f>INDEX('[9]Monthly_Consumption _Trend'!BK:BK,MATCH($D82,'[9]Monthly_Consumption _Trend'!$C:$C,0))</f>
        <v>364.6</v>
      </c>
      <c r="AE82" s="193">
        <f>INDEX('[9]Monthly_Consumption _Trend'!BL:BL,MATCH($D82,'[9]Monthly_Consumption _Trend'!$C:$C,0))</f>
        <v>0</v>
      </c>
      <c r="AF82" s="193">
        <f>INDEX('[9]Monthly_Consumption _Trend'!BM:BM,MATCH($D82,'[9]Monthly_Consumption _Trend'!$C:$C,0))</f>
        <v>0</v>
      </c>
      <c r="AG82" s="193">
        <f>INDEX('[9]Monthly_Consumption _Trend'!BN:BN,MATCH($D82,'[9]Monthly_Consumption _Trend'!$C:$C,0))</f>
        <v>155.62</v>
      </c>
      <c r="AH82" s="193">
        <f>INDEX('[9]Monthly_Consumption _Trend'!BO:BO,MATCH($D82,'[9]Monthly_Consumption _Trend'!$C:$C,0))</f>
        <v>134.25</v>
      </c>
      <c r="AI82" s="193">
        <f>INDEX('[9]Monthly_Consumption _Trend'!BP:BP,MATCH($D82,'[9]Monthly_Consumption _Trend'!$C:$C,0))</f>
        <v>0</v>
      </c>
      <c r="AJ82" s="193">
        <f>INDEX('[9]Monthly_Consumption _Trend'!BQ:BQ,MATCH($D82,'[9]Monthly_Consumption _Trend'!$C:$C,0))</f>
        <v>0</v>
      </c>
      <c r="AK82" s="193">
        <f>INDEX('[9]Monthly_Consumption _Trend'!BR:BR,MATCH($D82,'[9]Monthly_Consumption _Trend'!$C:$C,0))</f>
        <v>186.17000000000002</v>
      </c>
      <c r="AL82" s="193">
        <f>INDEX('[9]Monthly_Consumption _Trend'!BS:BS,MATCH($D82,'[9]Monthly_Consumption _Trend'!$C:$C,0))</f>
        <v>190.56000000000006</v>
      </c>
      <c r="AM82" s="193">
        <f>INDEX('[9]Monthly_Consumption _Trend'!BT:BT,MATCH($D82,'[9]Monthly_Consumption _Trend'!$C:$C,0))</f>
        <v>0</v>
      </c>
      <c r="AN82" s="193">
        <f>INDEX('[9]Monthly_Consumption _Trend'!BU:BU,MATCH($D82,'[9]Monthly_Consumption _Trend'!$C:$C,0))</f>
        <v>0</v>
      </c>
      <c r="AO82" s="193">
        <f>INDEX('[9]Monthly_Consumption _Trend'!BV:BV,MATCH($D82,'[9]Monthly_Consumption _Trend'!$C:$C,0))</f>
        <v>149.06999999999994</v>
      </c>
      <c r="AP82" s="193">
        <f>INDEX('[9]Monthly_Consumption _Trend'!BW:BW,MATCH($D82,'[9]Monthly_Consumption _Trend'!$C:$C,0))</f>
        <v>417.09999999999991</v>
      </c>
      <c r="AQ82" s="193">
        <f>INDEX('[9]Monthly_Consumption _Trend'!BX:BX,MATCH($D82,'[9]Monthly_Consumption _Trend'!$C:$C,0))</f>
        <v>0</v>
      </c>
      <c r="AR82" s="193">
        <f>INDEX('[9]Monthly_Consumption _Trend'!BY:BY,MATCH($D82,'[9]Monthly_Consumption _Trend'!$C:$C,0))</f>
        <v>0</v>
      </c>
      <c r="AS82" s="193">
        <f>INDEX('[9]Monthly_Consumption _Trend'!BZ:BZ,MATCH($D82,'[9]Monthly_Consumption _Trend'!$C:$C,0))</f>
        <v>195.36</v>
      </c>
      <c r="AT82" s="193">
        <f>INDEX('[9]Monthly_Consumption _Trend'!CA:CA,MATCH($D82,'[9]Monthly_Consumption _Trend'!$C:$C,0))</f>
        <v>242.67000000000007</v>
      </c>
      <c r="AU82" s="193">
        <f>INDEX('[9]Monthly_Consumption _Trend'!CB:CB,MATCH($D82,'[9]Monthly_Consumption _Trend'!$C:$C,0))</f>
        <v>0</v>
      </c>
      <c r="AV82" s="193">
        <f>INDEX('[9]Monthly_Consumption _Trend'!CC:CC,MATCH($D82,'[9]Monthly_Consumption _Trend'!$C:$C,0))</f>
        <v>0</v>
      </c>
      <c r="AW82" s="193">
        <f>INDEX('[9]Monthly_Consumption _Trend'!CD:CD,MATCH($D82,'[9]Monthly_Consumption _Trend'!$C:$C,0))</f>
        <v>35.009999999999991</v>
      </c>
      <c r="AX82" s="193">
        <f>INDEX('[9]Monthly_Consumption _Trend'!CE:CE,MATCH($D82,'[9]Monthly_Consumption _Trend'!$C:$C,0))</f>
        <v>259.98999999999978</v>
      </c>
      <c r="AY82" s="193">
        <f>INDEX('[9]Monthly_Consumption _Trend'!CF:CF,MATCH($D82,'[9]Monthly_Consumption _Trend'!$C:$C,0))</f>
        <v>0</v>
      </c>
      <c r="AZ82" s="193">
        <f>INDEX('[9]Monthly_Consumption _Trend'!CG:CG,MATCH($D82,'[9]Monthly_Consumption _Trend'!$C:$C,0))</f>
        <v>0</v>
      </c>
      <c r="BA82" s="193">
        <f>INDEX('[9]Monthly_Consumption _Trend'!CH:CH,MATCH($D82,'[9]Monthly_Consumption _Trend'!$C:$C,0))</f>
        <v>114.15000000000009</v>
      </c>
      <c r="BB82" s="193">
        <f>INDEX('[9]Monthly_Consumption _Trend'!CI:CI,MATCH($D82,'[9]Monthly_Consumption _Trend'!$C:$C,0))</f>
        <v>29.870000000000346</v>
      </c>
      <c r="BC82" s="193">
        <f>INDEX('[9]Monthly_Consumption _Trend'!CJ:CJ,MATCH($D82,'[9]Monthly_Consumption _Trend'!$C:$C,0))</f>
        <v>0</v>
      </c>
      <c r="BD82" s="193">
        <f>INDEX('[9]Monthly_Consumption _Trend'!CK:CK,MATCH($D82,'[9]Monthly_Consumption _Trend'!$C:$C,0))</f>
        <v>0</v>
      </c>
      <c r="BE82" s="193">
        <f>INDEX('[9]Monthly_Consumption _Trend'!CL:CL,MATCH($D82,'[9]Monthly_Consumption _Trend'!$C:$C,0))</f>
        <v>204.75</v>
      </c>
      <c r="BF82" s="193">
        <f>INDEX('[9]Monthly_Consumption _Trend'!CM:CM,MATCH($D82,'[9]Monthly_Consumption _Trend'!$C:$C,0))</f>
        <v>304.65999999999985</v>
      </c>
      <c r="BG82" s="193">
        <f>INDEX('[9]Monthly_Consumption _Trend'!CN:CN,MATCH($D82,'[9]Monthly_Consumption _Trend'!$C:$C,0))</f>
        <v>0</v>
      </c>
      <c r="BH82" s="193">
        <f>INDEX('[9]Monthly_Consumption _Trend'!CO:CO,MATCH($D82,'[9]Monthly_Consumption _Trend'!$C:$C,0))</f>
        <v>0</v>
      </c>
      <c r="BI82" s="193">
        <f>INDEX('[9]Monthly_Consumption _Trend'!CP:CP,MATCH($D82,'[9]Monthly_Consumption _Trend'!$C:$C,0))</f>
        <v>97.849999999999909</v>
      </c>
    </row>
    <row r="83" spans="1:61" s="223" customFormat="1" x14ac:dyDescent="0.25">
      <c r="A83" s="247" t="str">
        <f>'IMO _2020_Dont Edit'!A87</f>
        <v>VBU</v>
      </c>
      <c r="B83" s="247" t="str">
        <f>'IMO _2020_Dont Edit'!B87</f>
        <v>Handy</v>
      </c>
      <c r="C83" s="98" t="str">
        <f>'IMO _2020_Dont Edit'!C87</f>
        <v>CST</v>
      </c>
      <c r="D83" s="98">
        <f>'IMO _2020_Dont Edit'!D87</f>
        <v>9247493</v>
      </c>
      <c r="E83" s="139" t="str">
        <f>'IMO _2020_Dont Edit'!E87</f>
        <v>MS Simon</v>
      </c>
      <c r="F83" s="193">
        <f t="shared" si="12"/>
        <v>147.5</v>
      </c>
      <c r="G83" s="193">
        <f t="shared" si="13"/>
        <v>0</v>
      </c>
      <c r="H83" s="193">
        <f t="shared" si="14"/>
        <v>347.1</v>
      </c>
      <c r="I83" s="193">
        <f t="shared" si="15"/>
        <v>266.89999999999998</v>
      </c>
      <c r="J83" s="193">
        <f t="shared" si="16"/>
        <v>40.399999999999977</v>
      </c>
      <c r="K83" s="193">
        <f t="shared" si="17"/>
        <v>376.69999999999993</v>
      </c>
      <c r="L83" s="193">
        <f t="shared" si="18"/>
        <v>422.90000000000009</v>
      </c>
      <c r="M83" s="193">
        <f t="shared" si="19"/>
        <v>231.70000000000005</v>
      </c>
      <c r="N83" s="193">
        <f t="shared" si="21"/>
        <v>171.59999999999991</v>
      </c>
      <c r="O83" s="193">
        <f t="shared" si="22"/>
        <v>163.18000000000006</v>
      </c>
      <c r="P83" s="193"/>
      <c r="Q83" s="193"/>
      <c r="R83" s="277">
        <f t="shared" si="20"/>
        <v>240.88666666666666</v>
      </c>
      <c r="S83" s="277">
        <f>IFERROR(INDEX('IMO _2020_Dont Edit'!AB:AB,MATCH('Monthly_Consumption _Trend'!D83,'IMO _2020_Dont Edit'!D:D,0))*30*INDEX('IMO _2020_Dont Edit'!AF:AF,MATCH('Monthly_Consumption _Trend'!D83,'IMO _2020_Dont Edit'!D:D,0)),"")</f>
        <v>335.16251551644274</v>
      </c>
      <c r="T83" s="277">
        <f t="shared" si="23"/>
        <v>160.5911111111111</v>
      </c>
      <c r="U83" s="193"/>
      <c r="V83" s="193">
        <f>INDEX('[9]Monthly_Consumption _Trend'!BC:BC,MATCH($D83,'[9]Monthly_Consumption _Trend'!$C:$C,0))</f>
        <v>147.5</v>
      </c>
      <c r="W83" s="193">
        <f>INDEX('[9]Monthly_Consumption _Trend'!BD:BD,MATCH($D83,'[9]Monthly_Consumption _Trend'!$C:$C,0))</f>
        <v>0</v>
      </c>
      <c r="X83" s="193">
        <f>INDEX('[9]Monthly_Consumption _Trend'!BE:BE,MATCH($D83,'[9]Monthly_Consumption _Trend'!$C:$C,0))</f>
        <v>0</v>
      </c>
      <c r="Y83" s="193">
        <f>INDEX('[9]Monthly_Consumption _Trend'!BF:BF,MATCH($D83,'[9]Monthly_Consumption _Trend'!$C:$C,0))</f>
        <v>202.2</v>
      </c>
      <c r="Z83" s="193">
        <f>INDEX('[9]Monthly_Consumption _Trend'!BG:BG,MATCH($D83,'[9]Monthly_Consumption _Trend'!$C:$C,0))</f>
        <v>0</v>
      </c>
      <c r="AA83" s="193">
        <f>INDEX('[9]Monthly_Consumption _Trend'!BH:BH,MATCH($D83,'[9]Monthly_Consumption _Trend'!$C:$C,0))</f>
        <v>0</v>
      </c>
      <c r="AB83" s="193">
        <f>INDEX('[9]Monthly_Consumption _Trend'!BI:BI,MATCH($D83,'[9]Monthly_Consumption _Trend'!$C:$C,0))</f>
        <v>0</v>
      </c>
      <c r="AC83" s="193">
        <f>INDEX('[9]Monthly_Consumption _Trend'!BJ:BJ,MATCH($D83,'[9]Monthly_Consumption _Trend'!$C:$C,0))</f>
        <v>356.59999999999997</v>
      </c>
      <c r="AD83" s="193">
        <f>INDEX('[9]Monthly_Consumption _Trend'!BK:BK,MATCH($D83,'[9]Monthly_Consumption _Trend'!$C:$C,0))</f>
        <v>347.1</v>
      </c>
      <c r="AE83" s="193">
        <f>INDEX('[9]Monthly_Consumption _Trend'!BL:BL,MATCH($D83,'[9]Monthly_Consumption _Trend'!$C:$C,0))</f>
        <v>0</v>
      </c>
      <c r="AF83" s="193">
        <f>INDEX('[9]Monthly_Consumption _Trend'!BM:BM,MATCH($D83,'[9]Monthly_Consumption _Trend'!$C:$C,0))</f>
        <v>0</v>
      </c>
      <c r="AG83" s="193">
        <f>INDEX('[9]Monthly_Consumption _Trend'!BN:BN,MATCH($D83,'[9]Monthly_Consumption _Trend'!$C:$C,0))</f>
        <v>55.300000000000068</v>
      </c>
      <c r="AH83" s="193">
        <f>INDEX('[9]Monthly_Consumption _Trend'!BO:BO,MATCH($D83,'[9]Monthly_Consumption _Trend'!$C:$C,0))</f>
        <v>266.89999999999998</v>
      </c>
      <c r="AI83" s="193">
        <f>INDEX('[9]Monthly_Consumption _Trend'!BP:BP,MATCH($D83,'[9]Monthly_Consumption _Trend'!$C:$C,0))</f>
        <v>0</v>
      </c>
      <c r="AJ83" s="193">
        <f>INDEX('[9]Monthly_Consumption _Trend'!BQ:BQ,MATCH($D83,'[9]Monthly_Consumption _Trend'!$C:$C,0))</f>
        <v>0</v>
      </c>
      <c r="AK83" s="193">
        <f>INDEX('[9]Monthly_Consumption _Trend'!BR:BR,MATCH($D83,'[9]Monthly_Consumption _Trend'!$C:$C,0))</f>
        <v>75.299999999999955</v>
      </c>
      <c r="AL83" s="193">
        <f>INDEX('[9]Monthly_Consumption _Trend'!BS:BS,MATCH($D83,'[9]Monthly_Consumption _Trend'!$C:$C,0))</f>
        <v>40.399999999999977</v>
      </c>
      <c r="AM83" s="193">
        <f>INDEX('[9]Monthly_Consumption _Trend'!BT:BT,MATCH($D83,'[9]Monthly_Consumption _Trend'!$C:$C,0))</f>
        <v>0</v>
      </c>
      <c r="AN83" s="193">
        <f>INDEX('[9]Monthly_Consumption _Trend'!BU:BU,MATCH($D83,'[9]Monthly_Consumption _Trend'!$C:$C,0))</f>
        <v>0</v>
      </c>
      <c r="AO83" s="193">
        <f>INDEX('[9]Monthly_Consumption _Trend'!BV:BV,MATCH($D83,'[9]Monthly_Consumption _Trend'!$C:$C,0))</f>
        <v>4.3999999999999773</v>
      </c>
      <c r="AP83" s="193">
        <f>INDEX('[9]Monthly_Consumption _Trend'!BW:BW,MATCH($D83,'[9]Monthly_Consumption _Trend'!$C:$C,0))</f>
        <v>376.69999999999993</v>
      </c>
      <c r="AQ83" s="193">
        <f>INDEX('[9]Monthly_Consumption _Trend'!BX:BX,MATCH($D83,'[9]Monthly_Consumption _Trend'!$C:$C,0))</f>
        <v>0</v>
      </c>
      <c r="AR83" s="193">
        <f>INDEX('[9]Monthly_Consumption _Trend'!BY:BY,MATCH($D83,'[9]Monthly_Consumption _Trend'!$C:$C,0))</f>
        <v>0</v>
      </c>
      <c r="AS83" s="193">
        <f>INDEX('[9]Monthly_Consumption _Trend'!BZ:BZ,MATCH($D83,'[9]Monthly_Consumption _Trend'!$C:$C,0))</f>
        <v>10.600000000000023</v>
      </c>
      <c r="AT83" s="193">
        <f>INDEX('[9]Monthly_Consumption _Trend'!CA:CA,MATCH($D83,'[9]Monthly_Consumption _Trend'!$C:$C,0))</f>
        <v>422.90000000000009</v>
      </c>
      <c r="AU83" s="193">
        <f>INDEX('[9]Monthly_Consumption _Trend'!CB:CB,MATCH($D83,'[9]Monthly_Consumption _Trend'!$C:$C,0))</f>
        <v>0</v>
      </c>
      <c r="AV83" s="193">
        <f>INDEX('[9]Monthly_Consumption _Trend'!CC:CC,MATCH($D83,'[9]Monthly_Consumption _Trend'!$C:$C,0))</f>
        <v>0</v>
      </c>
      <c r="AW83" s="193">
        <f>INDEX('[9]Monthly_Consumption _Trend'!CD:CD,MATCH($D83,'[9]Monthly_Consumption _Trend'!$C:$C,0))</f>
        <v>21.899999999999977</v>
      </c>
      <c r="AX83" s="193">
        <f>INDEX('[9]Monthly_Consumption _Trend'!CE:CE,MATCH($D83,'[9]Monthly_Consumption _Trend'!$C:$C,0))</f>
        <v>231.70000000000005</v>
      </c>
      <c r="AY83" s="193">
        <f>INDEX('[9]Monthly_Consumption _Trend'!CF:CF,MATCH($D83,'[9]Monthly_Consumption _Trend'!$C:$C,0))</f>
        <v>0</v>
      </c>
      <c r="AZ83" s="193">
        <f>INDEX('[9]Monthly_Consumption _Trend'!CG:CG,MATCH($D83,'[9]Monthly_Consumption _Trend'!$C:$C,0))</f>
        <v>0</v>
      </c>
      <c r="BA83" s="193">
        <f>INDEX('[9]Monthly_Consumption _Trend'!CH:CH,MATCH($D83,'[9]Monthly_Consumption _Trend'!$C:$C,0))</f>
        <v>77.200000000000045</v>
      </c>
      <c r="BB83" s="193">
        <f>INDEX('[9]Monthly_Consumption _Trend'!CI:CI,MATCH($D83,'[9]Monthly_Consumption _Trend'!$C:$C,0))</f>
        <v>171.59999999999991</v>
      </c>
      <c r="BC83" s="193">
        <f>INDEX('[9]Monthly_Consumption _Trend'!CJ:CJ,MATCH($D83,'[9]Monthly_Consumption _Trend'!$C:$C,0))</f>
        <v>0</v>
      </c>
      <c r="BD83" s="193">
        <f>INDEX('[9]Monthly_Consumption _Trend'!CK:CK,MATCH($D83,'[9]Monthly_Consumption _Trend'!$C:$C,0))</f>
        <v>0</v>
      </c>
      <c r="BE83" s="193">
        <f>INDEX('[9]Monthly_Consumption _Trend'!CL:CL,MATCH($D83,'[9]Monthly_Consumption _Trend'!$C:$C,0))</f>
        <v>40.200000000000045</v>
      </c>
      <c r="BF83" s="193">
        <f>INDEX('[9]Monthly_Consumption _Trend'!CM:CM,MATCH($D83,'[9]Monthly_Consumption _Trend'!$C:$C,0))</f>
        <v>163.18000000000006</v>
      </c>
      <c r="BG83" s="193">
        <f>INDEX('[9]Monthly_Consumption _Trend'!CN:CN,MATCH($D83,'[9]Monthly_Consumption _Trend'!$C:$C,0))</f>
        <v>0</v>
      </c>
      <c r="BH83" s="193">
        <f>INDEX('[9]Monthly_Consumption _Trend'!CO:CO,MATCH($D83,'[9]Monthly_Consumption _Trend'!$C:$C,0))</f>
        <v>0</v>
      </c>
      <c r="BI83" s="193">
        <f>INDEX('[9]Monthly_Consumption _Trend'!CP:CP,MATCH($D83,'[9]Monthly_Consumption _Trend'!$C:$C,0))</f>
        <v>130.62</v>
      </c>
    </row>
    <row r="84" spans="1:61" s="223" customFormat="1" x14ac:dyDescent="0.25">
      <c r="A84" s="247" t="str">
        <f>'IMO _2020_Dont Edit'!A88</f>
        <v>ARA</v>
      </c>
      <c r="B84" s="247" t="str">
        <f>'IMO _2020_Dont Edit'!B88</f>
        <v>Handy</v>
      </c>
      <c r="C84" s="98" t="str">
        <f>'IMO _2020_Dont Edit'!C88</f>
        <v>CST</v>
      </c>
      <c r="D84" s="98">
        <f>'IMO _2020_Dont Edit'!D88</f>
        <v>9241798</v>
      </c>
      <c r="E84" s="139" t="str">
        <f>'IMO _2020_Dont Edit'!E88</f>
        <v>MS Sophie</v>
      </c>
      <c r="F84" s="193">
        <f t="shared" si="12"/>
        <v>86.3</v>
      </c>
      <c r="G84" s="193">
        <f t="shared" si="13"/>
        <v>308.09999999999997</v>
      </c>
      <c r="H84" s="193">
        <f t="shared" si="14"/>
        <v>632.79000000000008</v>
      </c>
      <c r="I84" s="193">
        <f t="shared" si="15"/>
        <v>404.79999999999995</v>
      </c>
      <c r="J84" s="193">
        <f t="shared" si="16"/>
        <v>686.8</v>
      </c>
      <c r="K84" s="193">
        <f t="shared" si="17"/>
        <v>372.80000000000018</v>
      </c>
      <c r="L84" s="193">
        <f t="shared" si="18"/>
        <v>538.39999999999964</v>
      </c>
      <c r="M84" s="193">
        <f t="shared" si="19"/>
        <v>287.70000000000027</v>
      </c>
      <c r="N84" s="193">
        <f t="shared" si="21"/>
        <v>406.90000000000009</v>
      </c>
      <c r="O84" s="193">
        <f t="shared" si="22"/>
        <v>491.47000000000025</v>
      </c>
      <c r="P84" s="193"/>
      <c r="Q84" s="193"/>
      <c r="R84" s="277">
        <f t="shared" si="20"/>
        <v>421.60600000000005</v>
      </c>
      <c r="S84" s="277">
        <f>IFERROR(INDEX('IMO _2020_Dont Edit'!AB:AB,MATCH('Monthly_Consumption _Trend'!D84,'IMO _2020_Dont Edit'!D:D,0))*30*INDEX('IMO _2020_Dont Edit'!AF:AF,MATCH('Monthly_Consumption _Trend'!D84,'IMO _2020_Dont Edit'!D:D,0)),"")</f>
        <v>437.031461418861</v>
      </c>
      <c r="T84" s="277">
        <f t="shared" si="23"/>
        <v>281.07066666666668</v>
      </c>
      <c r="U84" s="193"/>
      <c r="V84" s="193">
        <f>INDEX('[9]Monthly_Consumption _Trend'!BC:BC,MATCH($D84,'[9]Monthly_Consumption _Trend'!$C:$C,0))</f>
        <v>86.3</v>
      </c>
      <c r="W84" s="193">
        <f>INDEX('[9]Monthly_Consumption _Trend'!BD:BD,MATCH($D84,'[9]Monthly_Consumption _Trend'!$C:$C,0))</f>
        <v>0</v>
      </c>
      <c r="X84" s="193">
        <f>INDEX('[9]Monthly_Consumption _Trend'!BE:BE,MATCH($D84,'[9]Monthly_Consumption _Trend'!$C:$C,0))</f>
        <v>0</v>
      </c>
      <c r="Y84" s="193">
        <f>INDEX('[9]Monthly_Consumption _Trend'!BF:BF,MATCH($D84,'[9]Monthly_Consumption _Trend'!$C:$C,0))</f>
        <v>90.6</v>
      </c>
      <c r="Z84" s="193">
        <f>INDEX('[9]Monthly_Consumption _Trend'!BG:BG,MATCH($D84,'[9]Monthly_Consumption _Trend'!$C:$C,0))</f>
        <v>308.09999999999997</v>
      </c>
      <c r="AA84" s="193">
        <f>INDEX('[9]Monthly_Consumption _Trend'!BH:BH,MATCH($D84,'[9]Monthly_Consumption _Trend'!$C:$C,0))</f>
        <v>0</v>
      </c>
      <c r="AB84" s="193">
        <f>INDEX('[9]Monthly_Consumption _Trend'!BI:BI,MATCH($D84,'[9]Monthly_Consumption _Trend'!$C:$C,0))</f>
        <v>0</v>
      </c>
      <c r="AC84" s="193">
        <f>INDEX('[9]Monthly_Consumption _Trend'!BJ:BJ,MATCH($D84,'[9]Monthly_Consumption _Trend'!$C:$C,0))</f>
        <v>0</v>
      </c>
      <c r="AD84" s="193">
        <f>INDEX('[9]Monthly_Consumption _Trend'!BK:BK,MATCH($D84,'[9]Monthly_Consumption _Trend'!$C:$C,0))</f>
        <v>632.79000000000008</v>
      </c>
      <c r="AE84" s="193">
        <f>INDEX('[9]Monthly_Consumption _Trend'!BL:BL,MATCH($D84,'[9]Monthly_Consumption _Trend'!$C:$C,0))</f>
        <v>0</v>
      </c>
      <c r="AF84" s="193">
        <f>INDEX('[9]Monthly_Consumption _Trend'!BM:BM,MATCH($D84,'[9]Monthly_Consumption _Trend'!$C:$C,0))</f>
        <v>0</v>
      </c>
      <c r="AG84" s="193">
        <f>INDEX('[9]Monthly_Consumption _Trend'!BN:BN,MATCH($D84,'[9]Monthly_Consumption _Trend'!$C:$C,0))</f>
        <v>19.300000000000011</v>
      </c>
      <c r="AH84" s="193">
        <f>INDEX('[9]Monthly_Consumption _Trend'!BO:BO,MATCH($D84,'[9]Monthly_Consumption _Trend'!$C:$C,0))</f>
        <v>404.79999999999995</v>
      </c>
      <c r="AI84" s="193">
        <f>INDEX('[9]Monthly_Consumption _Trend'!BP:BP,MATCH($D84,'[9]Monthly_Consumption _Trend'!$C:$C,0))</f>
        <v>0</v>
      </c>
      <c r="AJ84" s="193">
        <f>INDEX('[9]Monthly_Consumption _Trend'!BQ:BQ,MATCH($D84,'[9]Monthly_Consumption _Trend'!$C:$C,0))</f>
        <v>0</v>
      </c>
      <c r="AK84" s="193">
        <f>INDEX('[9]Monthly_Consumption _Trend'!BR:BR,MATCH($D84,'[9]Monthly_Consumption _Trend'!$C:$C,0))</f>
        <v>59.799999999999983</v>
      </c>
      <c r="AL84" s="193">
        <f>INDEX('[9]Monthly_Consumption _Trend'!BS:BS,MATCH($D84,'[9]Monthly_Consumption _Trend'!$C:$C,0))</f>
        <v>686.8</v>
      </c>
      <c r="AM84" s="193">
        <f>INDEX('[9]Monthly_Consumption _Trend'!BT:BT,MATCH($D84,'[9]Monthly_Consumption _Trend'!$C:$C,0))</f>
        <v>0.2</v>
      </c>
      <c r="AN84" s="193">
        <f>INDEX('[9]Monthly_Consumption _Trend'!BU:BU,MATCH($D84,'[9]Monthly_Consumption _Trend'!$C:$C,0))</f>
        <v>0</v>
      </c>
      <c r="AO84" s="193">
        <f>INDEX('[9]Monthly_Consumption _Trend'!BV:BV,MATCH($D84,'[9]Monthly_Consumption _Trend'!$C:$C,0))</f>
        <v>14.200000000000017</v>
      </c>
      <c r="AP84" s="193">
        <f>INDEX('[9]Monthly_Consumption _Trend'!BW:BW,MATCH($D84,'[9]Monthly_Consumption _Trend'!$C:$C,0))</f>
        <v>372.80000000000018</v>
      </c>
      <c r="AQ84" s="193">
        <f>INDEX('[9]Monthly_Consumption _Trend'!BX:BX,MATCH($D84,'[9]Monthly_Consumption _Trend'!$C:$C,0))</f>
        <v>0</v>
      </c>
      <c r="AR84" s="193">
        <f>INDEX('[9]Monthly_Consumption _Trend'!BY:BY,MATCH($D84,'[9]Monthly_Consumption _Trend'!$C:$C,0))</f>
        <v>0</v>
      </c>
      <c r="AS84" s="193">
        <f>INDEX('[9]Monthly_Consumption _Trend'!BZ:BZ,MATCH($D84,'[9]Monthly_Consumption _Trend'!$C:$C,0))</f>
        <v>5.5999999999999943</v>
      </c>
      <c r="AT84" s="193">
        <f>INDEX('[9]Monthly_Consumption _Trend'!CA:CA,MATCH($D84,'[9]Monthly_Consumption _Trend'!$C:$C,0))</f>
        <v>538.39999999999964</v>
      </c>
      <c r="AU84" s="193">
        <f>INDEX('[9]Monthly_Consumption _Trend'!CB:CB,MATCH($D84,'[9]Monthly_Consumption _Trend'!$C:$C,0))</f>
        <v>0</v>
      </c>
      <c r="AV84" s="193">
        <f>INDEX('[9]Monthly_Consumption _Trend'!CC:CC,MATCH($D84,'[9]Monthly_Consumption _Trend'!$C:$C,0))</f>
        <v>0</v>
      </c>
      <c r="AW84" s="193">
        <f>INDEX('[9]Monthly_Consumption _Trend'!CD:CD,MATCH($D84,'[9]Monthly_Consumption _Trend'!$C:$C,0))</f>
        <v>11.099999999999994</v>
      </c>
      <c r="AX84" s="193">
        <f>INDEX('[9]Monthly_Consumption _Trend'!CE:CE,MATCH($D84,'[9]Monthly_Consumption _Trend'!$C:$C,0))</f>
        <v>287.70000000000027</v>
      </c>
      <c r="AY84" s="193">
        <f>INDEX('[9]Monthly_Consumption _Trend'!CF:CF,MATCH($D84,'[9]Monthly_Consumption _Trend'!$C:$C,0))</f>
        <v>0</v>
      </c>
      <c r="AZ84" s="193">
        <f>INDEX('[9]Monthly_Consumption _Trend'!CG:CG,MATCH($D84,'[9]Monthly_Consumption _Trend'!$C:$C,0))</f>
        <v>0</v>
      </c>
      <c r="BA84" s="193">
        <f>INDEX('[9]Monthly_Consumption _Trend'!CH:CH,MATCH($D84,'[9]Monthly_Consumption _Trend'!$C:$C,0))</f>
        <v>22.800000000000011</v>
      </c>
      <c r="BB84" s="193">
        <f>INDEX('[9]Monthly_Consumption _Trend'!CI:CI,MATCH($D84,'[9]Monthly_Consumption _Trend'!$C:$C,0))</f>
        <v>406.90000000000009</v>
      </c>
      <c r="BC84" s="193">
        <f>INDEX('[9]Monthly_Consumption _Trend'!CJ:CJ,MATCH($D84,'[9]Monthly_Consumption _Trend'!$C:$C,0))</f>
        <v>0</v>
      </c>
      <c r="BD84" s="193">
        <f>INDEX('[9]Monthly_Consumption _Trend'!CK:CK,MATCH($D84,'[9]Monthly_Consumption _Trend'!$C:$C,0))</f>
        <v>0</v>
      </c>
      <c r="BE84" s="193">
        <f>INDEX('[9]Monthly_Consumption _Trend'!CL:CL,MATCH($D84,'[9]Monthly_Consumption _Trend'!$C:$C,0))</f>
        <v>11.199999999999989</v>
      </c>
      <c r="BF84" s="193">
        <f>INDEX('[9]Monthly_Consumption _Trend'!CM:CM,MATCH($D84,'[9]Monthly_Consumption _Trend'!$C:$C,0))</f>
        <v>491.47000000000025</v>
      </c>
      <c r="BG84" s="193">
        <f>INDEX('[9]Monthly_Consumption _Trend'!CN:CN,MATCH($D84,'[9]Monthly_Consumption _Trend'!$C:$C,0))</f>
        <v>0</v>
      </c>
      <c r="BH84" s="193">
        <f>INDEX('[9]Monthly_Consumption _Trend'!CO:CO,MATCH($D84,'[9]Monthly_Consumption _Trend'!$C:$C,0))</f>
        <v>0</v>
      </c>
      <c r="BI84" s="193">
        <f>INDEX('[9]Monthly_Consumption _Trend'!CP:CP,MATCH($D84,'[9]Monthly_Consumption _Trend'!$C:$C,0))</f>
        <v>21.500000000000028</v>
      </c>
    </row>
    <row r="85" spans="1:61" s="223" customFormat="1" x14ac:dyDescent="0.25">
      <c r="A85" s="247" t="str">
        <f>'IMO _2020_Dont Edit'!A89</f>
        <v>VBU</v>
      </c>
      <c r="B85" s="247" t="str">
        <f>'IMO _2020_Dont Edit'!B89</f>
        <v>Handy</v>
      </c>
      <c r="C85" s="98" t="str">
        <f>'IMO _2020_Dont Edit'!C89</f>
        <v>TC-IN (MTA )</v>
      </c>
      <c r="D85" s="98">
        <f>'IMO _2020_Dont Edit'!D89</f>
        <v>9411135</v>
      </c>
      <c r="E85" s="139" t="str">
        <f>'IMO _2020_Dont Edit'!E89</f>
        <v>Star N</v>
      </c>
      <c r="F85" s="193">
        <f t="shared" si="12"/>
        <v>557.4</v>
      </c>
      <c r="G85" s="193">
        <f t="shared" si="13"/>
        <v>348.9</v>
      </c>
      <c r="H85" s="193">
        <f t="shared" si="14"/>
        <v>57.700000000000045</v>
      </c>
      <c r="I85" s="193">
        <f t="shared" si="15"/>
        <v>27.5</v>
      </c>
      <c r="J85" s="193">
        <f t="shared" si="16"/>
        <v>390.53</v>
      </c>
      <c r="K85" s="193">
        <f t="shared" si="17"/>
        <v>296.79999999999995</v>
      </c>
      <c r="L85" s="193">
        <f t="shared" si="18"/>
        <v>369.96000000000004</v>
      </c>
      <c r="M85" s="193">
        <f t="shared" si="19"/>
        <v>452.5</v>
      </c>
      <c r="N85" s="193">
        <f t="shared" si="21"/>
        <v>314.80000000000018</v>
      </c>
      <c r="O85" s="193">
        <f t="shared" si="22"/>
        <v>534</v>
      </c>
      <c r="P85" s="193"/>
      <c r="Q85" s="193"/>
      <c r="R85" s="277">
        <f t="shared" si="20"/>
        <v>335.00900000000001</v>
      </c>
      <c r="S85" s="277">
        <f>IFERROR(INDEX('IMO _2020_Dont Edit'!AB:AB,MATCH('Monthly_Consumption _Trend'!D85,'IMO _2020_Dont Edit'!D:D,0))*30*INDEX('IMO _2020_Dont Edit'!AF:AF,MATCH('Monthly_Consumption _Trend'!D85,'IMO _2020_Dont Edit'!D:D,0)),"")</f>
        <v>420.71347201356213</v>
      </c>
      <c r="T85" s="277">
        <f t="shared" si="23"/>
        <v>223.33933333333334</v>
      </c>
      <c r="U85" s="193"/>
      <c r="V85" s="193">
        <f>INDEX('[9]Monthly_Consumption _Trend'!BC:BC,MATCH($D85,'[9]Monthly_Consumption _Trend'!$C:$C,0))</f>
        <v>557.4</v>
      </c>
      <c r="W85" s="193">
        <f>INDEX('[9]Monthly_Consumption _Trend'!BD:BD,MATCH($D85,'[9]Monthly_Consumption _Trend'!$C:$C,0))</f>
        <v>0</v>
      </c>
      <c r="X85" s="193">
        <f>INDEX('[9]Monthly_Consumption _Trend'!BE:BE,MATCH($D85,'[9]Monthly_Consumption _Trend'!$C:$C,0))</f>
        <v>0</v>
      </c>
      <c r="Y85" s="193">
        <f>INDEX('[9]Monthly_Consumption _Trend'!BF:BF,MATCH($D85,'[9]Monthly_Consumption _Trend'!$C:$C,0))</f>
        <v>1.1000000000000001</v>
      </c>
      <c r="Z85" s="193">
        <f>INDEX('[9]Monthly_Consumption _Trend'!BG:BG,MATCH($D85,'[9]Monthly_Consumption _Trend'!$C:$C,0))</f>
        <v>348.9</v>
      </c>
      <c r="AA85" s="193">
        <f>INDEX('[9]Monthly_Consumption _Trend'!BH:BH,MATCH($D85,'[9]Monthly_Consumption _Trend'!$C:$C,0))</f>
        <v>0</v>
      </c>
      <c r="AB85" s="193">
        <f>INDEX('[9]Monthly_Consumption _Trend'!BI:BI,MATCH($D85,'[9]Monthly_Consumption _Trend'!$C:$C,0))</f>
        <v>0</v>
      </c>
      <c r="AC85" s="193">
        <f>INDEX('[9]Monthly_Consumption _Trend'!BJ:BJ,MATCH($D85,'[9]Monthly_Consumption _Trend'!$C:$C,0))</f>
        <v>59.9</v>
      </c>
      <c r="AD85" s="193">
        <f>INDEX('[9]Monthly_Consumption _Trend'!BK:BK,MATCH($D85,'[9]Monthly_Consumption _Trend'!$C:$C,0))</f>
        <v>57.700000000000045</v>
      </c>
      <c r="AE85" s="193">
        <f>INDEX('[9]Monthly_Consumption _Trend'!BL:BL,MATCH($D85,'[9]Monthly_Consumption _Trend'!$C:$C,0))</f>
        <v>0</v>
      </c>
      <c r="AF85" s="193">
        <f>INDEX('[9]Monthly_Consumption _Trend'!BM:BM,MATCH($D85,'[9]Monthly_Consumption _Trend'!$C:$C,0))</f>
        <v>0</v>
      </c>
      <c r="AG85" s="193">
        <f>INDEX('[9]Monthly_Consumption _Trend'!BN:BN,MATCH($D85,'[9]Monthly_Consumption _Trend'!$C:$C,0))</f>
        <v>39.299999999999997</v>
      </c>
      <c r="AH85" s="193">
        <f>INDEX('[9]Monthly_Consumption _Trend'!BO:BO,MATCH($D85,'[9]Monthly_Consumption _Trend'!$C:$C,0))</f>
        <v>27.5</v>
      </c>
      <c r="AI85" s="193">
        <f>INDEX('[9]Monthly_Consumption _Trend'!BP:BP,MATCH($D85,'[9]Monthly_Consumption _Trend'!$C:$C,0))</f>
        <v>0</v>
      </c>
      <c r="AJ85" s="193">
        <f>INDEX('[9]Monthly_Consumption _Trend'!BQ:BQ,MATCH($D85,'[9]Monthly_Consumption _Trend'!$C:$C,0))</f>
        <v>0</v>
      </c>
      <c r="AK85" s="193">
        <f>INDEX('[9]Monthly_Consumption _Trend'!BR:BR,MATCH($D85,'[9]Monthly_Consumption _Trend'!$C:$C,0))</f>
        <v>35.000000000000014</v>
      </c>
      <c r="AL85" s="193">
        <f>INDEX('[9]Monthly_Consumption _Trend'!BS:BS,MATCH($D85,'[9]Monthly_Consumption _Trend'!$C:$C,0))</f>
        <v>390.53</v>
      </c>
      <c r="AM85" s="193">
        <f>INDEX('[9]Monthly_Consumption _Trend'!BT:BT,MATCH($D85,'[9]Monthly_Consumption _Trend'!$C:$C,0))</f>
        <v>0</v>
      </c>
      <c r="AN85" s="193">
        <f>INDEX('[9]Monthly_Consumption _Trend'!BU:BU,MATCH($D85,'[9]Monthly_Consumption _Trend'!$C:$C,0))</f>
        <v>0</v>
      </c>
      <c r="AO85" s="193">
        <f>INDEX('[9]Monthly_Consumption _Trend'!BV:BV,MATCH($D85,'[9]Monthly_Consumption _Trend'!$C:$C,0))</f>
        <v>13.299999999999983</v>
      </c>
      <c r="AP85" s="193">
        <f>INDEX('[9]Monthly_Consumption _Trend'!BW:BW,MATCH($D85,'[9]Monthly_Consumption _Trend'!$C:$C,0))</f>
        <v>296.79999999999995</v>
      </c>
      <c r="AQ85" s="193">
        <f>INDEX('[9]Monthly_Consumption _Trend'!BX:BX,MATCH($D85,'[9]Monthly_Consumption _Trend'!$C:$C,0))</f>
        <v>0</v>
      </c>
      <c r="AR85" s="193">
        <f>INDEX('[9]Monthly_Consumption _Trend'!BY:BY,MATCH($D85,'[9]Monthly_Consumption _Trend'!$C:$C,0))</f>
        <v>0</v>
      </c>
      <c r="AS85" s="193">
        <f>INDEX('[9]Monthly_Consumption _Trend'!BZ:BZ,MATCH($D85,'[9]Monthly_Consumption _Trend'!$C:$C,0))</f>
        <v>14.300000000000011</v>
      </c>
      <c r="AT85" s="193">
        <f>INDEX('[9]Monthly_Consumption _Trend'!CA:CA,MATCH($D85,'[9]Monthly_Consumption _Trend'!$C:$C,0))</f>
        <v>369.96000000000004</v>
      </c>
      <c r="AU85" s="193">
        <f>INDEX('[9]Monthly_Consumption _Trend'!CB:CB,MATCH($D85,'[9]Monthly_Consumption _Trend'!$C:$C,0))</f>
        <v>0</v>
      </c>
      <c r="AV85" s="193">
        <f>INDEX('[9]Monthly_Consumption _Trend'!CC:CC,MATCH($D85,'[9]Monthly_Consumption _Trend'!$C:$C,0))</f>
        <v>0</v>
      </c>
      <c r="AW85" s="193">
        <f>INDEX('[9]Monthly_Consumption _Trend'!CD:CD,MATCH($D85,'[9]Monthly_Consumption _Trend'!$C:$C,0))</f>
        <v>3.5999999999999943</v>
      </c>
      <c r="AX85" s="193">
        <f>INDEX('[9]Monthly_Consumption _Trend'!CE:CE,MATCH($D85,'[9]Monthly_Consumption _Trend'!$C:$C,0))</f>
        <v>452.5</v>
      </c>
      <c r="AY85" s="193">
        <f>INDEX('[9]Monthly_Consumption _Trend'!CF:CF,MATCH($D85,'[9]Monthly_Consumption _Trend'!$C:$C,0))</f>
        <v>0</v>
      </c>
      <c r="AZ85" s="193">
        <f>INDEX('[9]Monthly_Consumption _Trend'!CG:CG,MATCH($D85,'[9]Monthly_Consumption _Trend'!$C:$C,0))</f>
        <v>0</v>
      </c>
      <c r="BA85" s="193">
        <f>INDEX('[9]Monthly_Consumption _Trend'!CH:CH,MATCH($D85,'[9]Monthly_Consumption _Trend'!$C:$C,0))</f>
        <v>5</v>
      </c>
      <c r="BB85" s="193">
        <f>INDEX('[9]Monthly_Consumption _Trend'!CI:CI,MATCH($D85,'[9]Monthly_Consumption _Trend'!$C:$C,0))</f>
        <v>314.80000000000018</v>
      </c>
      <c r="BC85" s="193">
        <f>INDEX('[9]Monthly_Consumption _Trend'!CJ:CJ,MATCH($D85,'[9]Monthly_Consumption _Trend'!$C:$C,0))</f>
        <v>0</v>
      </c>
      <c r="BD85" s="193">
        <f>INDEX('[9]Monthly_Consumption _Trend'!CK:CK,MATCH($D85,'[9]Monthly_Consumption _Trend'!$C:$C,0))</f>
        <v>0</v>
      </c>
      <c r="BE85" s="193">
        <f>INDEX('[9]Monthly_Consumption _Trend'!CL:CL,MATCH($D85,'[9]Monthly_Consumption _Trend'!$C:$C,0))</f>
        <v>1.4999999999990052</v>
      </c>
      <c r="BF85" s="193">
        <f>INDEX('[9]Monthly_Consumption _Trend'!CM:CM,MATCH($D85,'[9]Monthly_Consumption _Trend'!$C:$C,0))</f>
        <v>534</v>
      </c>
      <c r="BG85" s="193">
        <f>INDEX('[9]Monthly_Consumption _Trend'!CN:CN,MATCH($D85,'[9]Monthly_Consumption _Trend'!$C:$C,0))</f>
        <v>0</v>
      </c>
      <c r="BH85" s="193">
        <f>INDEX('[9]Monthly_Consumption _Trend'!CO:CO,MATCH($D85,'[9]Monthly_Consumption _Trend'!$C:$C,0))</f>
        <v>0</v>
      </c>
      <c r="BI85" s="193">
        <f>INDEX('[9]Monthly_Consumption _Trend'!CP:CP,MATCH($D85,'[9]Monthly_Consumption _Trend'!$C:$C,0))</f>
        <v>10.199999999999989</v>
      </c>
    </row>
    <row r="86" spans="1:61" s="223" customFormat="1" x14ac:dyDescent="0.25">
      <c r="A86" s="247" t="str">
        <f>'IMO _2020_Dont Edit'!A90</f>
        <v>AKO</v>
      </c>
      <c r="B86" s="247" t="str">
        <f>'IMO _2020_Dont Edit'!B90</f>
        <v>Handy</v>
      </c>
      <c r="C86" s="98" t="str">
        <f>'IMO _2020_Dont Edit'!C90</f>
        <v>TC-IN (MTA )</v>
      </c>
      <c r="D86" s="98">
        <f>'IMO _2020_Dont Edit'!D90</f>
        <v>9425497</v>
      </c>
      <c r="E86" s="139" t="str">
        <f>'IMO _2020_Dont Edit'!E90</f>
        <v>Perseus N</v>
      </c>
      <c r="F86" s="193">
        <f t="shared" si="12"/>
        <v>0</v>
      </c>
      <c r="G86" s="193">
        <f t="shared" si="13"/>
        <v>0</v>
      </c>
      <c r="H86" s="193">
        <f t="shared" si="14"/>
        <v>146</v>
      </c>
      <c r="I86" s="193">
        <f t="shared" si="15"/>
        <v>87</v>
      </c>
      <c r="J86" s="193">
        <f t="shared" si="16"/>
        <v>335.30999999999995</v>
      </c>
      <c r="K86" s="193">
        <f t="shared" si="17"/>
        <v>247.84000000000003</v>
      </c>
      <c r="L86" s="193">
        <f t="shared" si="18"/>
        <v>325.69999999999993</v>
      </c>
      <c r="M86" s="193">
        <f t="shared" si="19"/>
        <v>438.80000000000018</v>
      </c>
      <c r="N86" s="193">
        <f t="shared" si="21"/>
        <v>164.89999999999986</v>
      </c>
      <c r="O86" s="193">
        <f t="shared" si="22"/>
        <v>351.00000000000023</v>
      </c>
      <c r="P86" s="193"/>
      <c r="Q86" s="193"/>
      <c r="R86" s="277">
        <f t="shared" si="20"/>
        <v>262.06875000000002</v>
      </c>
      <c r="S86" s="277">
        <f>IFERROR(INDEX('IMO _2020_Dont Edit'!AB:AB,MATCH('Monthly_Consumption _Trend'!D86,'IMO _2020_Dont Edit'!D:D,0))*30*INDEX('IMO _2020_Dont Edit'!AF:AF,MATCH('Monthly_Consumption _Trend'!D86,'IMO _2020_Dont Edit'!D:D,0)),"")</f>
        <v>260.03018947224484</v>
      </c>
      <c r="T86" s="277">
        <f t="shared" si="23"/>
        <v>173.35345964816324</v>
      </c>
      <c r="U86" s="193"/>
      <c r="V86" s="193">
        <f>INDEX('[9]Monthly_Consumption _Trend'!BC:BC,MATCH($D86,'[9]Monthly_Consumption _Trend'!$C:$C,0))</f>
        <v>0</v>
      </c>
      <c r="W86" s="193">
        <f>INDEX('[9]Monthly_Consumption _Trend'!BD:BD,MATCH($D86,'[9]Monthly_Consumption _Trend'!$C:$C,0))</f>
        <v>213.94</v>
      </c>
      <c r="X86" s="193">
        <f>INDEX('[9]Monthly_Consumption _Trend'!BE:BE,MATCH($D86,'[9]Monthly_Consumption _Trend'!$C:$C,0))</f>
        <v>0</v>
      </c>
      <c r="Y86" s="193">
        <f>INDEX('[9]Monthly_Consumption _Trend'!BF:BF,MATCH($D86,'[9]Monthly_Consumption _Trend'!$C:$C,0))</f>
        <v>174.98</v>
      </c>
      <c r="Z86" s="193">
        <f>INDEX('[9]Monthly_Consumption _Trend'!BG:BG,MATCH($D86,'[9]Monthly_Consumption _Trend'!$C:$C,0))</f>
        <v>0</v>
      </c>
      <c r="AA86" s="193">
        <f>INDEX('[9]Monthly_Consumption _Trend'!BH:BH,MATCH($D86,'[9]Monthly_Consumption _Trend'!$C:$C,0))</f>
        <v>108.98000000000002</v>
      </c>
      <c r="AB86" s="193">
        <f>INDEX('[9]Monthly_Consumption _Trend'!BI:BI,MATCH($D86,'[9]Monthly_Consumption _Trend'!$C:$C,0))</f>
        <v>0</v>
      </c>
      <c r="AC86" s="193">
        <f>INDEX('[9]Monthly_Consumption _Trend'!BJ:BJ,MATCH($D86,'[9]Monthly_Consumption _Trend'!$C:$C,0))</f>
        <v>121.85999999999999</v>
      </c>
      <c r="AD86" s="193">
        <f>INDEX('[9]Monthly_Consumption _Trend'!BK:BK,MATCH($D86,'[9]Monthly_Consumption _Trend'!$C:$C,0))</f>
        <v>146</v>
      </c>
      <c r="AE86" s="193">
        <f>INDEX('[9]Monthly_Consumption _Trend'!BL:BL,MATCH($D86,'[9]Monthly_Consumption _Trend'!$C:$C,0))</f>
        <v>113.26999999999998</v>
      </c>
      <c r="AF86" s="193">
        <f>INDEX('[9]Monthly_Consumption _Trend'!BM:BM,MATCH($D86,'[9]Monthly_Consumption _Trend'!$C:$C,0))</f>
        <v>0</v>
      </c>
      <c r="AG86" s="193">
        <f>INDEX('[9]Monthly_Consumption _Trend'!BN:BN,MATCH($D86,'[9]Monthly_Consumption _Trend'!$C:$C,0))</f>
        <v>125.26000000000005</v>
      </c>
      <c r="AH86" s="193">
        <f>INDEX('[9]Monthly_Consumption _Trend'!BO:BO,MATCH($D86,'[9]Monthly_Consumption _Trend'!$C:$C,0))</f>
        <v>87</v>
      </c>
      <c r="AI86" s="193">
        <f>INDEX('[9]Monthly_Consumption _Trend'!BP:BP,MATCH($D86,'[9]Monthly_Consumption _Trend'!$C:$C,0))</f>
        <v>0</v>
      </c>
      <c r="AJ86" s="193">
        <f>INDEX('[9]Monthly_Consumption _Trend'!BQ:BQ,MATCH($D86,'[9]Monthly_Consumption _Trend'!$C:$C,0))</f>
        <v>0</v>
      </c>
      <c r="AK86" s="193">
        <f>INDEX('[9]Monthly_Consumption _Trend'!BR:BR,MATCH($D86,'[9]Monthly_Consumption _Trend'!$C:$C,0))</f>
        <v>48.799999999999955</v>
      </c>
      <c r="AL86" s="193">
        <f>INDEX('[9]Monthly_Consumption _Trend'!BS:BS,MATCH($D86,'[9]Monthly_Consumption _Trend'!$C:$C,0))</f>
        <v>335.30999999999995</v>
      </c>
      <c r="AM86" s="193">
        <f>INDEX('[9]Monthly_Consumption _Trend'!BT:BT,MATCH($D86,'[9]Monthly_Consumption _Trend'!$C:$C,0))</f>
        <v>42.100000000000023</v>
      </c>
      <c r="AN86" s="193">
        <f>INDEX('[9]Monthly_Consumption _Trend'!BU:BU,MATCH($D86,'[9]Monthly_Consumption _Trend'!$C:$C,0))</f>
        <v>0</v>
      </c>
      <c r="AO86" s="193">
        <f>INDEX('[9]Monthly_Consumption _Trend'!BV:BV,MATCH($D86,'[9]Monthly_Consumption _Trend'!$C:$C,0))</f>
        <v>58.080000000000041</v>
      </c>
      <c r="AP86" s="193">
        <f>INDEX('[9]Monthly_Consumption _Trend'!BW:BW,MATCH($D86,'[9]Monthly_Consumption _Trend'!$C:$C,0))</f>
        <v>247.84000000000003</v>
      </c>
      <c r="AQ86" s="193">
        <f>INDEX('[9]Monthly_Consumption _Trend'!BX:BX,MATCH($D86,'[9]Monthly_Consumption _Trend'!$C:$C,0))</f>
        <v>12.399999999999977</v>
      </c>
      <c r="AR86" s="193">
        <f>INDEX('[9]Monthly_Consumption _Trend'!BY:BY,MATCH($D86,'[9]Monthly_Consumption _Trend'!$C:$C,0))</f>
        <v>0</v>
      </c>
      <c r="AS86" s="193">
        <f>INDEX('[9]Monthly_Consumption _Trend'!BZ:BZ,MATCH($D86,'[9]Monthly_Consumption _Trend'!$C:$C,0))</f>
        <v>156.06999999999994</v>
      </c>
      <c r="AT86" s="193">
        <f>INDEX('[9]Monthly_Consumption _Trend'!CA:CA,MATCH($D86,'[9]Monthly_Consumption _Trend'!$C:$C,0))</f>
        <v>325.69999999999993</v>
      </c>
      <c r="AU86" s="193">
        <f>INDEX('[9]Monthly_Consumption _Trend'!CB:CB,MATCH($D86,'[9]Monthly_Consumption _Trend'!$C:$C,0))</f>
        <v>0</v>
      </c>
      <c r="AV86" s="193">
        <f>INDEX('[9]Monthly_Consumption _Trend'!CC:CC,MATCH($D86,'[9]Monthly_Consumption _Trend'!$C:$C,0))</f>
        <v>0</v>
      </c>
      <c r="AW86" s="193">
        <f>INDEX('[9]Monthly_Consumption _Trend'!CD:CD,MATCH($D86,'[9]Monthly_Consumption _Trend'!$C:$C,0))</f>
        <v>49.700000000000045</v>
      </c>
      <c r="AX86" s="193">
        <f>INDEX('[9]Monthly_Consumption _Trend'!CE:CE,MATCH($D86,'[9]Monthly_Consumption _Trend'!$C:$C,0))</f>
        <v>438.80000000000018</v>
      </c>
      <c r="AY86" s="193">
        <f>INDEX('[9]Monthly_Consumption _Trend'!CF:CF,MATCH($D86,'[9]Monthly_Consumption _Trend'!$C:$C,0))</f>
        <v>0</v>
      </c>
      <c r="AZ86" s="193">
        <f>INDEX('[9]Monthly_Consumption _Trend'!CG:CG,MATCH($D86,'[9]Monthly_Consumption _Trend'!$C:$C,0))</f>
        <v>0</v>
      </c>
      <c r="BA86" s="193">
        <f>INDEX('[9]Monthly_Consumption _Trend'!CH:CH,MATCH($D86,'[9]Monthly_Consumption _Trend'!$C:$C,0))</f>
        <v>100.60000000000002</v>
      </c>
      <c r="BB86" s="193">
        <f>INDEX('[9]Monthly_Consumption _Trend'!CI:CI,MATCH($D86,'[9]Monthly_Consumption _Trend'!$C:$C,0))</f>
        <v>164.89999999999986</v>
      </c>
      <c r="BC86" s="193">
        <f>INDEX('[9]Monthly_Consumption _Trend'!CJ:CJ,MATCH($D86,'[9]Monthly_Consumption _Trend'!$C:$C,0))</f>
        <v>0</v>
      </c>
      <c r="BD86" s="193">
        <f>INDEX('[9]Monthly_Consumption _Trend'!CK:CK,MATCH($D86,'[9]Monthly_Consumption _Trend'!$C:$C,0))</f>
        <v>0</v>
      </c>
      <c r="BE86" s="193">
        <f>INDEX('[9]Monthly_Consumption _Trend'!CL:CL,MATCH($D86,'[9]Monthly_Consumption _Trend'!$C:$C,0))</f>
        <v>81.980000000000018</v>
      </c>
      <c r="BF86" s="193">
        <f>INDEX('[9]Monthly_Consumption _Trend'!CM:CM,MATCH($D86,'[9]Monthly_Consumption _Trend'!$C:$C,0))</f>
        <v>351.00000000000023</v>
      </c>
      <c r="BG86" s="193">
        <f>INDEX('[9]Monthly_Consumption _Trend'!CN:CN,MATCH($D86,'[9]Monthly_Consumption _Trend'!$C:$C,0))</f>
        <v>0</v>
      </c>
      <c r="BH86" s="193">
        <f>INDEX('[9]Monthly_Consumption _Trend'!CO:CO,MATCH($D86,'[9]Monthly_Consumption _Trend'!$C:$C,0))</f>
        <v>0</v>
      </c>
      <c r="BI86" s="193">
        <f>INDEX('[9]Monthly_Consumption _Trend'!CP:CP,MATCH($D86,'[9]Monthly_Consumption _Trend'!$C:$C,0))</f>
        <v>38</v>
      </c>
    </row>
    <row r="87" spans="1:61" s="223" customFormat="1" x14ac:dyDescent="0.25">
      <c r="A87" s="247"/>
      <c r="B87" s="247" t="str">
        <f>'IMO _2020_Dont Edit'!B91</f>
        <v>Handy</v>
      </c>
      <c r="C87" s="98" t="str">
        <f>'IMO _2020_Dont Edit'!C91</f>
        <v>TC-IN (MTA )</v>
      </c>
      <c r="D87" s="98">
        <f>'IMO _2020_Dont Edit'!D91</f>
        <v>9587831</v>
      </c>
      <c r="E87" s="139" t="str">
        <f>'IMO _2020_Dont Edit'!E91</f>
        <v>Agena</v>
      </c>
      <c r="F87" s="193">
        <f t="shared" si="12"/>
        <v>205.2</v>
      </c>
      <c r="G87" s="193">
        <f t="shared" si="13"/>
        <v>517.40000000000009</v>
      </c>
      <c r="H87" s="193">
        <f t="shared" si="14"/>
        <v>300.89999999999998</v>
      </c>
      <c r="I87" s="193">
        <f t="shared" si="15"/>
        <v>136.59999999999991</v>
      </c>
      <c r="J87" s="193">
        <f t="shared" si="16"/>
        <v>308.40000000000009</v>
      </c>
      <c r="K87" s="193">
        <f t="shared" si="17"/>
        <v>273.59999999999991</v>
      </c>
      <c r="L87" s="193">
        <f t="shared" si="18"/>
        <v>304.30000000000018</v>
      </c>
      <c r="M87" s="193">
        <f t="shared" si="19"/>
        <v>324</v>
      </c>
      <c r="N87" s="193">
        <f t="shared" si="21"/>
        <v>266.59999999999991</v>
      </c>
      <c r="O87" s="193">
        <f t="shared" si="22"/>
        <v>129</v>
      </c>
      <c r="P87" s="193"/>
      <c r="Q87" s="193"/>
      <c r="R87" s="277">
        <f t="shared" si="20"/>
        <v>276.60000000000002</v>
      </c>
      <c r="S87" s="277">
        <f>IFERROR(INDEX('IMO _2020_Dont Edit'!AB:AB,MATCH('Monthly_Consumption _Trend'!D87,'IMO _2020_Dont Edit'!D:D,0))*30*INDEX('IMO _2020_Dont Edit'!AF:AF,MATCH('Monthly_Consumption _Trend'!D87,'IMO _2020_Dont Edit'!D:D,0)),"")</f>
        <v>348.66652908253383</v>
      </c>
      <c r="T87" s="277">
        <f t="shared" si="23"/>
        <v>184.4</v>
      </c>
      <c r="U87" s="193"/>
      <c r="V87" s="193">
        <f>INDEX('[9]Monthly_Consumption _Trend'!BC:BC,MATCH($D87,'[9]Monthly_Consumption _Trend'!$C:$C,0))</f>
        <v>205.2</v>
      </c>
      <c r="W87" s="193">
        <f>INDEX('[9]Monthly_Consumption _Trend'!BD:BD,MATCH($D87,'[9]Monthly_Consumption _Trend'!$C:$C,0))</f>
        <v>0</v>
      </c>
      <c r="X87" s="193">
        <f>INDEX('[9]Monthly_Consumption _Trend'!BE:BE,MATCH($D87,'[9]Monthly_Consumption _Trend'!$C:$C,0))</f>
        <v>0</v>
      </c>
      <c r="Y87" s="193">
        <f>INDEX('[9]Monthly_Consumption _Trend'!BF:BF,MATCH($D87,'[9]Monthly_Consumption _Trend'!$C:$C,0))</f>
        <v>67.2</v>
      </c>
      <c r="Z87" s="193">
        <f>INDEX('[9]Monthly_Consumption _Trend'!BG:BG,MATCH($D87,'[9]Monthly_Consumption _Trend'!$C:$C,0))</f>
        <v>517.40000000000009</v>
      </c>
      <c r="AA87" s="193">
        <f>INDEX('[9]Monthly_Consumption _Trend'!BH:BH,MATCH($D87,'[9]Monthly_Consumption _Trend'!$C:$C,0))</f>
        <v>0</v>
      </c>
      <c r="AB87" s="193">
        <f>INDEX('[9]Monthly_Consumption _Trend'!BI:BI,MATCH($D87,'[9]Monthly_Consumption _Trend'!$C:$C,0))</f>
        <v>0</v>
      </c>
      <c r="AC87" s="193">
        <f>INDEX('[9]Monthly_Consumption _Trend'!BJ:BJ,MATCH($D87,'[9]Monthly_Consumption _Trend'!$C:$C,0))</f>
        <v>26.899999999999991</v>
      </c>
      <c r="AD87" s="193">
        <f>INDEX('[9]Monthly_Consumption _Trend'!BK:BK,MATCH($D87,'[9]Monthly_Consumption _Trend'!$C:$C,0))</f>
        <v>300.89999999999998</v>
      </c>
      <c r="AE87" s="193">
        <f>INDEX('[9]Monthly_Consumption _Trend'!BL:BL,MATCH($D87,'[9]Monthly_Consumption _Trend'!$C:$C,0))</f>
        <v>0</v>
      </c>
      <c r="AF87" s="193">
        <f>INDEX('[9]Monthly_Consumption _Trend'!BM:BM,MATCH($D87,'[9]Monthly_Consumption _Trend'!$C:$C,0))</f>
        <v>0</v>
      </c>
      <c r="AG87" s="193">
        <f>INDEX('[9]Monthly_Consumption _Trend'!BN:BN,MATCH($D87,'[9]Monthly_Consumption _Trend'!$C:$C,0))</f>
        <v>76.599999999999994</v>
      </c>
      <c r="AH87" s="193">
        <f>INDEX('[9]Monthly_Consumption _Trend'!BO:BO,MATCH($D87,'[9]Monthly_Consumption _Trend'!$C:$C,0))</f>
        <v>136.59999999999991</v>
      </c>
      <c r="AI87" s="193">
        <f>INDEX('[9]Monthly_Consumption _Trend'!BP:BP,MATCH($D87,'[9]Monthly_Consumption _Trend'!$C:$C,0))</f>
        <v>0</v>
      </c>
      <c r="AJ87" s="193">
        <f>INDEX('[9]Monthly_Consumption _Trend'!BQ:BQ,MATCH($D87,'[9]Monthly_Consumption _Trend'!$C:$C,0))</f>
        <v>0</v>
      </c>
      <c r="AK87" s="193">
        <f>INDEX('[9]Monthly_Consumption _Trend'!BR:BR,MATCH($D87,'[9]Monthly_Consumption _Trend'!$C:$C,0))</f>
        <v>199.54000000000002</v>
      </c>
      <c r="AL87" s="193">
        <f>INDEX('[9]Monthly_Consumption _Trend'!BS:BS,MATCH($D87,'[9]Monthly_Consumption _Trend'!$C:$C,0))</f>
        <v>308.40000000000009</v>
      </c>
      <c r="AM87" s="193">
        <f>INDEX('[9]Monthly_Consumption _Trend'!BT:BT,MATCH($D87,'[9]Monthly_Consumption _Trend'!$C:$C,0))</f>
        <v>0</v>
      </c>
      <c r="AN87" s="193">
        <f>INDEX('[9]Monthly_Consumption _Trend'!BU:BU,MATCH($D87,'[9]Monthly_Consumption _Trend'!$C:$C,0))</f>
        <v>0</v>
      </c>
      <c r="AO87" s="193">
        <f>INDEX('[9]Monthly_Consumption _Trend'!BV:BV,MATCH($D87,'[9]Monthly_Consumption _Trend'!$C:$C,0))</f>
        <v>179.60000000000002</v>
      </c>
      <c r="AP87" s="193">
        <f>INDEX('[9]Monthly_Consumption _Trend'!BW:BW,MATCH($D87,'[9]Monthly_Consumption _Trend'!$C:$C,0))</f>
        <v>273.59999999999991</v>
      </c>
      <c r="AQ87" s="193">
        <f>INDEX('[9]Monthly_Consumption _Trend'!BX:BX,MATCH($D87,'[9]Monthly_Consumption _Trend'!$C:$C,0))</f>
        <v>0</v>
      </c>
      <c r="AR87" s="193">
        <f>INDEX('[9]Monthly_Consumption _Trend'!BY:BY,MATCH($D87,'[9]Monthly_Consumption _Trend'!$C:$C,0))</f>
        <v>0</v>
      </c>
      <c r="AS87" s="193">
        <f>INDEX('[9]Monthly_Consumption _Trend'!BZ:BZ,MATCH($D87,'[9]Monthly_Consumption _Trend'!$C:$C,0))</f>
        <v>43.799999999999955</v>
      </c>
      <c r="AT87" s="193">
        <f>INDEX('[9]Monthly_Consumption _Trend'!CA:CA,MATCH($D87,'[9]Monthly_Consumption _Trend'!$C:$C,0))</f>
        <v>304.30000000000018</v>
      </c>
      <c r="AU87" s="193">
        <f>INDEX('[9]Monthly_Consumption _Trend'!CB:CB,MATCH($D87,'[9]Monthly_Consumption _Trend'!$C:$C,0))</f>
        <v>0</v>
      </c>
      <c r="AV87" s="193">
        <f>INDEX('[9]Monthly_Consumption _Trend'!CC:CC,MATCH($D87,'[9]Monthly_Consumption _Trend'!$C:$C,0))</f>
        <v>0</v>
      </c>
      <c r="AW87" s="193">
        <f>INDEX('[9]Monthly_Consumption _Trend'!CD:CD,MATCH($D87,'[9]Monthly_Consumption _Trend'!$C:$C,0))</f>
        <v>80.200000000000045</v>
      </c>
      <c r="AX87" s="193">
        <f>INDEX('[9]Monthly_Consumption _Trend'!CE:CE,MATCH($D87,'[9]Monthly_Consumption _Trend'!$C:$C,0))</f>
        <v>324</v>
      </c>
      <c r="AY87" s="193">
        <f>INDEX('[9]Monthly_Consumption _Trend'!CF:CF,MATCH($D87,'[9]Monthly_Consumption _Trend'!$C:$C,0))</f>
        <v>0</v>
      </c>
      <c r="AZ87" s="193">
        <f>INDEX('[9]Monthly_Consumption _Trend'!CG:CG,MATCH($D87,'[9]Monthly_Consumption _Trend'!$C:$C,0))</f>
        <v>0</v>
      </c>
      <c r="BA87" s="193">
        <f>INDEX('[9]Monthly_Consumption _Trend'!CH:CH,MATCH($D87,'[9]Monthly_Consumption _Trend'!$C:$C,0))</f>
        <v>10.100000000000023</v>
      </c>
      <c r="BB87" s="193">
        <f>INDEX('[9]Monthly_Consumption _Trend'!CI:CI,MATCH($D87,'[9]Monthly_Consumption _Trend'!$C:$C,0))</f>
        <v>266.59999999999991</v>
      </c>
      <c r="BC87" s="193">
        <f>INDEX('[9]Monthly_Consumption _Trend'!CJ:CJ,MATCH($D87,'[9]Monthly_Consumption _Trend'!$C:$C,0))</f>
        <v>0</v>
      </c>
      <c r="BD87" s="193">
        <f>INDEX('[9]Monthly_Consumption _Trend'!CK:CK,MATCH($D87,'[9]Monthly_Consumption _Trend'!$C:$C,0))</f>
        <v>0</v>
      </c>
      <c r="BE87" s="193">
        <f>INDEX('[9]Monthly_Consumption _Trend'!CL:CL,MATCH($D87,'[9]Monthly_Consumption _Trend'!$C:$C,0))</f>
        <v>48.800000000000978</v>
      </c>
      <c r="BF87" s="193">
        <f>INDEX('[9]Monthly_Consumption _Trend'!CM:CM,MATCH($D87,'[9]Monthly_Consumption _Trend'!$C:$C,0))</f>
        <v>129</v>
      </c>
      <c r="BG87" s="193">
        <f>INDEX('[9]Monthly_Consumption _Trend'!CN:CN,MATCH($D87,'[9]Monthly_Consumption _Trend'!$C:$C,0))</f>
        <v>0</v>
      </c>
      <c r="BH87" s="193">
        <f>INDEX('[9]Monthly_Consumption _Trend'!CO:CO,MATCH($D87,'[9]Monthly_Consumption _Trend'!$C:$C,0))</f>
        <v>0</v>
      </c>
      <c r="BI87" s="193">
        <f>INDEX('[9]Monthly_Consumption _Trend'!CP:CP,MATCH($D87,'[9]Monthly_Consumption _Trend'!$C:$C,0))</f>
        <v>13.899999999999977</v>
      </c>
    </row>
    <row r="88" spans="1:61" s="223" customFormat="1" x14ac:dyDescent="0.25">
      <c r="A88" s="247"/>
      <c r="B88" s="247" t="str">
        <f>'IMO _2020_Dont Edit'!B92</f>
        <v>Handy</v>
      </c>
      <c r="C88" s="98" t="str">
        <f>'IMO _2020_Dont Edit'!C92</f>
        <v>TC-IN (MTA )</v>
      </c>
      <c r="D88" s="98">
        <f>'IMO _2020_Dont Edit'!D92</f>
        <v>9587829</v>
      </c>
      <c r="E88" s="139" t="str">
        <f>'IMO _2020_Dont Edit'!E92</f>
        <v>Adara</v>
      </c>
      <c r="F88" s="193">
        <f t="shared" si="12"/>
        <v>307</v>
      </c>
      <c r="G88" s="193">
        <f t="shared" si="13"/>
        <v>317.95000000000005</v>
      </c>
      <c r="H88" s="193">
        <f t="shared" si="14"/>
        <v>220.69999999999993</v>
      </c>
      <c r="I88" s="193">
        <f t="shared" si="15"/>
        <v>357.61</v>
      </c>
      <c r="J88" s="193">
        <f t="shared" si="16"/>
        <v>259.21000000000004</v>
      </c>
      <c r="K88" s="193">
        <f t="shared" si="17"/>
        <v>186.02999999999997</v>
      </c>
      <c r="L88" s="193">
        <f t="shared" si="18"/>
        <v>409</v>
      </c>
      <c r="M88" s="193">
        <f t="shared" si="19"/>
        <v>633.4699999999998</v>
      </c>
      <c r="N88" s="193">
        <f t="shared" si="21"/>
        <v>300</v>
      </c>
      <c r="O88" s="193">
        <f t="shared" si="22"/>
        <v>392.10000000000036</v>
      </c>
      <c r="P88" s="193"/>
      <c r="Q88" s="193"/>
      <c r="R88" s="277">
        <f t="shared" si="20"/>
        <v>338.30700000000002</v>
      </c>
      <c r="S88" s="277">
        <f>IFERROR(INDEX('IMO _2020_Dont Edit'!AB:AB,MATCH('Monthly_Consumption _Trend'!D88,'IMO _2020_Dont Edit'!D:D,0))*30*INDEX('IMO _2020_Dont Edit'!AF:AF,MATCH('Monthly_Consumption _Trend'!D88,'IMO _2020_Dont Edit'!D:D,0)),"")</f>
        <v>357.60492713791166</v>
      </c>
      <c r="T88" s="277">
        <f t="shared" si="23"/>
        <v>225.53800000000001</v>
      </c>
      <c r="U88" s="193"/>
      <c r="V88" s="193">
        <f>INDEX('[9]Monthly_Consumption _Trend'!BC:BC,MATCH($D88,'[9]Monthly_Consumption _Trend'!$C:$C,0))</f>
        <v>307</v>
      </c>
      <c r="W88" s="193">
        <f>INDEX('[9]Monthly_Consumption _Trend'!BD:BD,MATCH($D88,'[9]Monthly_Consumption _Trend'!$C:$C,0))</f>
        <v>0</v>
      </c>
      <c r="X88" s="193">
        <f>INDEX('[9]Monthly_Consumption _Trend'!BE:BE,MATCH($D88,'[9]Monthly_Consumption _Trend'!$C:$C,0))</f>
        <v>0</v>
      </c>
      <c r="Y88" s="193">
        <f>INDEX('[9]Monthly_Consumption _Trend'!BF:BF,MATCH($D88,'[9]Monthly_Consumption _Trend'!$C:$C,0))</f>
        <v>139.30000000000001</v>
      </c>
      <c r="Z88" s="193">
        <f>INDEX('[9]Monthly_Consumption _Trend'!BG:BG,MATCH($D88,'[9]Monthly_Consumption _Trend'!$C:$C,0))</f>
        <v>317.95000000000005</v>
      </c>
      <c r="AA88" s="193">
        <f>INDEX('[9]Monthly_Consumption _Trend'!BH:BH,MATCH($D88,'[9]Monthly_Consumption _Trend'!$C:$C,0))</f>
        <v>0</v>
      </c>
      <c r="AB88" s="193">
        <f>INDEX('[9]Monthly_Consumption _Trend'!BI:BI,MATCH($D88,'[9]Monthly_Consumption _Trend'!$C:$C,0))</f>
        <v>0</v>
      </c>
      <c r="AC88" s="193">
        <f>INDEX('[9]Monthly_Consumption _Trend'!BJ:BJ,MATCH($D88,'[9]Monthly_Consumption _Trend'!$C:$C,0))</f>
        <v>99.149999999999977</v>
      </c>
      <c r="AD88" s="193">
        <f>INDEX('[9]Monthly_Consumption _Trend'!BK:BK,MATCH($D88,'[9]Monthly_Consumption _Trend'!$C:$C,0))</f>
        <v>220.69999999999993</v>
      </c>
      <c r="AE88" s="193">
        <f>INDEX('[9]Monthly_Consumption _Trend'!BL:BL,MATCH($D88,'[9]Monthly_Consumption _Trend'!$C:$C,0))</f>
        <v>0</v>
      </c>
      <c r="AF88" s="193">
        <f>INDEX('[9]Monthly_Consumption _Trend'!BM:BM,MATCH($D88,'[9]Monthly_Consumption _Trend'!$C:$C,0))</f>
        <v>0</v>
      </c>
      <c r="AG88" s="193">
        <f>INDEX('[9]Monthly_Consumption _Trend'!BN:BN,MATCH($D88,'[9]Monthly_Consumption _Trend'!$C:$C,0))</f>
        <v>116.90000000000003</v>
      </c>
      <c r="AH88" s="193">
        <f>INDEX('[9]Monthly_Consumption _Trend'!BO:BO,MATCH($D88,'[9]Monthly_Consumption _Trend'!$C:$C,0))</f>
        <v>357.61</v>
      </c>
      <c r="AI88" s="193">
        <f>INDEX('[9]Monthly_Consumption _Trend'!BP:BP,MATCH($D88,'[9]Monthly_Consumption _Trend'!$C:$C,0))</f>
        <v>0</v>
      </c>
      <c r="AJ88" s="193">
        <f>INDEX('[9]Monthly_Consumption _Trend'!BQ:BQ,MATCH($D88,'[9]Monthly_Consumption _Trend'!$C:$C,0))</f>
        <v>0</v>
      </c>
      <c r="AK88" s="193">
        <f>INDEX('[9]Monthly_Consumption _Trend'!BR:BR,MATCH($D88,'[9]Monthly_Consumption _Trend'!$C:$C,0))</f>
        <v>69.479999999999961</v>
      </c>
      <c r="AL88" s="193">
        <f>INDEX('[9]Monthly_Consumption _Trend'!BS:BS,MATCH($D88,'[9]Monthly_Consumption _Trend'!$C:$C,0))</f>
        <v>259.21000000000004</v>
      </c>
      <c r="AM88" s="193">
        <f>INDEX('[9]Monthly_Consumption _Trend'!BT:BT,MATCH($D88,'[9]Monthly_Consumption _Trend'!$C:$C,0))</f>
        <v>0</v>
      </c>
      <c r="AN88" s="193">
        <f>INDEX('[9]Monthly_Consumption _Trend'!BU:BU,MATCH($D88,'[9]Monthly_Consumption _Trend'!$C:$C,0))</f>
        <v>0</v>
      </c>
      <c r="AO88" s="193">
        <f>INDEX('[9]Monthly_Consumption _Trend'!BV:BV,MATCH($D88,'[9]Monthly_Consumption _Trend'!$C:$C,0))</f>
        <v>89.640000000000043</v>
      </c>
      <c r="AP88" s="193">
        <f>INDEX('[9]Monthly_Consumption _Trend'!BW:BW,MATCH($D88,'[9]Monthly_Consumption _Trend'!$C:$C,0))</f>
        <v>186.02999999999997</v>
      </c>
      <c r="AQ88" s="193">
        <f>INDEX('[9]Monthly_Consumption _Trend'!BX:BX,MATCH($D88,'[9]Monthly_Consumption _Trend'!$C:$C,0))</f>
        <v>0</v>
      </c>
      <c r="AR88" s="193">
        <f>INDEX('[9]Monthly_Consumption _Trend'!BY:BY,MATCH($D88,'[9]Monthly_Consumption _Trend'!$C:$C,0))</f>
        <v>0</v>
      </c>
      <c r="AS88" s="193">
        <f>INDEX('[9]Monthly_Consumption _Trend'!BZ:BZ,MATCH($D88,'[9]Monthly_Consumption _Trend'!$C:$C,0))</f>
        <v>77.259999999999991</v>
      </c>
      <c r="AT88" s="193">
        <f>INDEX('[9]Monthly_Consumption _Trend'!CA:CA,MATCH($D88,'[9]Monthly_Consumption _Trend'!$C:$C,0))</f>
        <v>409</v>
      </c>
      <c r="AU88" s="193">
        <f>INDEX('[9]Monthly_Consumption _Trend'!CB:CB,MATCH($D88,'[9]Monthly_Consumption _Trend'!$C:$C,0))</f>
        <v>0</v>
      </c>
      <c r="AV88" s="193">
        <f>INDEX('[9]Monthly_Consumption _Trend'!CC:CC,MATCH($D88,'[9]Monthly_Consumption _Trend'!$C:$C,0))</f>
        <v>0</v>
      </c>
      <c r="AW88" s="193">
        <f>INDEX('[9]Monthly_Consumption _Trend'!CD:CD,MATCH($D88,'[9]Monthly_Consumption _Trend'!$C:$C,0))</f>
        <v>25.699999999999932</v>
      </c>
      <c r="AX88" s="193">
        <f>INDEX('[9]Monthly_Consumption _Trend'!CE:CE,MATCH($D88,'[9]Monthly_Consumption _Trend'!$C:$C,0))</f>
        <v>633.4699999999998</v>
      </c>
      <c r="AY88" s="193">
        <f>INDEX('[9]Monthly_Consumption _Trend'!CF:CF,MATCH($D88,'[9]Monthly_Consumption _Trend'!$C:$C,0))</f>
        <v>0</v>
      </c>
      <c r="AZ88" s="193">
        <f>INDEX('[9]Monthly_Consumption _Trend'!CG:CG,MATCH($D88,'[9]Monthly_Consumption _Trend'!$C:$C,0))</f>
        <v>0</v>
      </c>
      <c r="BA88" s="193">
        <f>INDEX('[9]Monthly_Consumption _Trend'!CH:CH,MATCH($D88,'[9]Monthly_Consumption _Trend'!$C:$C,0))</f>
        <v>54.5</v>
      </c>
      <c r="BB88" s="193">
        <f>INDEX('[9]Monthly_Consumption _Trend'!CI:CI,MATCH($D88,'[9]Monthly_Consumption _Trend'!$C:$C,0))</f>
        <v>300</v>
      </c>
      <c r="BC88" s="193">
        <f>INDEX('[9]Monthly_Consumption _Trend'!CJ:CJ,MATCH($D88,'[9]Monthly_Consumption _Trend'!$C:$C,0))</f>
        <v>0</v>
      </c>
      <c r="BD88" s="193">
        <f>INDEX('[9]Monthly_Consumption _Trend'!CK:CK,MATCH($D88,'[9]Monthly_Consumption _Trend'!$C:$C,0))</f>
        <v>0</v>
      </c>
      <c r="BE88" s="193">
        <f>INDEX('[9]Monthly_Consumption _Trend'!CL:CL,MATCH($D88,'[9]Monthly_Consumption _Trend'!$C:$C,0))</f>
        <v>32.100000000000023</v>
      </c>
      <c r="BF88" s="193">
        <f>INDEX('[9]Monthly_Consumption _Trend'!CM:CM,MATCH($D88,'[9]Monthly_Consumption _Trend'!$C:$C,0))</f>
        <v>392.10000000000036</v>
      </c>
      <c r="BG88" s="193">
        <f>INDEX('[9]Monthly_Consumption _Trend'!CN:CN,MATCH($D88,'[9]Monthly_Consumption _Trend'!$C:$C,0))</f>
        <v>0</v>
      </c>
      <c r="BH88" s="193">
        <f>INDEX('[9]Monthly_Consumption _Trend'!CO:CO,MATCH($D88,'[9]Monthly_Consumption _Trend'!$C:$C,0))</f>
        <v>0</v>
      </c>
      <c r="BI88" s="193">
        <f>INDEX('[9]Monthly_Consumption _Trend'!CP:CP,MATCH($D88,'[9]Monthly_Consumption _Trend'!$C:$C,0))</f>
        <v>45.000000000001023</v>
      </c>
    </row>
    <row r="89" spans="1:61" s="223" customFormat="1" x14ac:dyDescent="0.25">
      <c r="A89" s="247" t="str">
        <f>'IMO _2020_Dont Edit'!A93</f>
        <v>AKO</v>
      </c>
      <c r="B89" s="247" t="str">
        <f>'IMO _2020_Dont Edit'!B93</f>
        <v>Handy</v>
      </c>
      <c r="C89" s="98" t="str">
        <f>'IMO _2020_Dont Edit'!C93</f>
        <v>TC-IN (MTA )</v>
      </c>
      <c r="D89" s="98">
        <f>'IMO _2020_Dont Edit'!D93</f>
        <v>9384100</v>
      </c>
      <c r="E89" s="139" t="str">
        <f>'IMO _2020_Dont Edit'!E93</f>
        <v>Hector N</v>
      </c>
      <c r="F89" s="193">
        <f t="shared" si="12"/>
        <v>260.59199999999998</v>
      </c>
      <c r="G89" s="193">
        <f t="shared" si="13"/>
        <v>331.76099999999997</v>
      </c>
      <c r="H89" s="193">
        <f t="shared" si="14"/>
        <v>286.28000000000009</v>
      </c>
      <c r="I89" s="193">
        <f t="shared" si="15"/>
        <v>378.39999999999986</v>
      </c>
      <c r="J89" s="193">
        <f t="shared" si="16"/>
        <v>310.96000000000004</v>
      </c>
      <c r="K89" s="193">
        <f t="shared" si="17"/>
        <v>214.24</v>
      </c>
      <c r="L89" s="193">
        <f t="shared" si="18"/>
        <v>361.23000000000025</v>
      </c>
      <c r="M89" s="193">
        <f t="shared" si="19"/>
        <v>311.92999999999984</v>
      </c>
      <c r="N89" s="193">
        <f t="shared" si="21"/>
        <v>412.07000000000016</v>
      </c>
      <c r="O89" s="193">
        <f t="shared" si="22"/>
        <v>182.73999999999978</v>
      </c>
      <c r="P89" s="193"/>
      <c r="Q89" s="193"/>
      <c r="R89" s="277">
        <f t="shared" si="20"/>
        <v>305.02030000000002</v>
      </c>
      <c r="S89" s="277">
        <f>IFERROR(INDEX('IMO _2020_Dont Edit'!AB:AB,MATCH('Monthly_Consumption _Trend'!D89,'IMO _2020_Dont Edit'!D:D,0))*30*INDEX('IMO _2020_Dont Edit'!AF:AF,MATCH('Monthly_Consumption _Trend'!D89,'IMO _2020_Dont Edit'!D:D,0)),"")</f>
        <v>341.34055207445732</v>
      </c>
      <c r="T89" s="277">
        <f t="shared" si="23"/>
        <v>203.34686666666667</v>
      </c>
      <c r="U89" s="193"/>
      <c r="V89" s="193">
        <f>INDEX('[9]Monthly_Consumption _Trend'!BC:BC,MATCH($D89,'[9]Monthly_Consumption _Trend'!$C:$C,0))</f>
        <v>260.59199999999998</v>
      </c>
      <c r="W89" s="193">
        <f>INDEX('[9]Monthly_Consumption _Trend'!BD:BD,MATCH($D89,'[9]Monthly_Consumption _Trend'!$C:$C,0))</f>
        <v>0</v>
      </c>
      <c r="X89" s="193">
        <f>INDEX('[9]Monthly_Consumption _Trend'!BE:BE,MATCH($D89,'[9]Monthly_Consumption _Trend'!$C:$C,0))</f>
        <v>1</v>
      </c>
      <c r="Y89" s="193">
        <f>INDEX('[9]Monthly_Consumption _Trend'!BF:BF,MATCH($D89,'[9]Monthly_Consumption _Trend'!$C:$C,0))</f>
        <v>72.2</v>
      </c>
      <c r="Z89" s="193">
        <f>INDEX('[9]Monthly_Consumption _Trend'!BG:BG,MATCH($D89,'[9]Monthly_Consumption _Trend'!$C:$C,0))</f>
        <v>331.76099999999997</v>
      </c>
      <c r="AA89" s="193">
        <f>INDEX('[9]Monthly_Consumption _Trend'!BH:BH,MATCH($D89,'[9]Monthly_Consumption _Trend'!$C:$C,0))</f>
        <v>0</v>
      </c>
      <c r="AB89" s="193">
        <f>INDEX('[9]Monthly_Consumption _Trend'!BI:BI,MATCH($D89,'[9]Monthly_Consumption _Trend'!$C:$C,0))</f>
        <v>0</v>
      </c>
      <c r="AC89" s="193">
        <f>INDEX('[9]Monthly_Consumption _Trend'!BJ:BJ,MATCH($D89,'[9]Monthly_Consumption _Trend'!$C:$C,0))</f>
        <v>59.249999999999986</v>
      </c>
      <c r="AD89" s="193">
        <f>INDEX('[9]Monthly_Consumption _Trend'!BK:BK,MATCH($D89,'[9]Monthly_Consumption _Trend'!$C:$C,0))</f>
        <v>286.28000000000009</v>
      </c>
      <c r="AE89" s="193">
        <f>INDEX('[9]Monthly_Consumption _Trend'!BL:BL,MATCH($D89,'[9]Monthly_Consumption _Trend'!$C:$C,0))</f>
        <v>0</v>
      </c>
      <c r="AF89" s="193">
        <f>INDEX('[9]Monthly_Consumption _Trend'!BM:BM,MATCH($D89,'[9]Monthly_Consumption _Trend'!$C:$C,0))</f>
        <v>0</v>
      </c>
      <c r="AG89" s="193">
        <f>INDEX('[9]Monthly_Consumption _Trend'!BN:BN,MATCH($D89,'[9]Monthly_Consumption _Trend'!$C:$C,0))</f>
        <v>119.87</v>
      </c>
      <c r="AH89" s="193">
        <f>INDEX('[9]Monthly_Consumption _Trend'!BO:BO,MATCH($D89,'[9]Monthly_Consumption _Trend'!$C:$C,0))</f>
        <v>378.39999999999986</v>
      </c>
      <c r="AI89" s="193">
        <f>INDEX('[9]Monthly_Consumption _Trend'!BP:BP,MATCH($D89,'[9]Monthly_Consumption _Trend'!$C:$C,0))</f>
        <v>0</v>
      </c>
      <c r="AJ89" s="193">
        <f>INDEX('[9]Monthly_Consumption _Trend'!BQ:BQ,MATCH($D89,'[9]Monthly_Consumption _Trend'!$C:$C,0))</f>
        <v>0</v>
      </c>
      <c r="AK89" s="193">
        <f>INDEX('[9]Monthly_Consumption _Trend'!BR:BR,MATCH($D89,'[9]Monthly_Consumption _Trend'!$C:$C,0))</f>
        <v>75.269999999999982</v>
      </c>
      <c r="AL89" s="193">
        <f>INDEX('[9]Monthly_Consumption _Trend'!BS:BS,MATCH($D89,'[9]Monthly_Consumption _Trend'!$C:$C,0))</f>
        <v>310.96000000000004</v>
      </c>
      <c r="AM89" s="193">
        <f>INDEX('[9]Monthly_Consumption _Trend'!BT:BT,MATCH($D89,'[9]Monthly_Consumption _Trend'!$C:$C,0))</f>
        <v>0</v>
      </c>
      <c r="AN89" s="193">
        <f>INDEX('[9]Monthly_Consumption _Trend'!BU:BU,MATCH($D89,'[9]Monthly_Consumption _Trend'!$C:$C,0))</f>
        <v>0</v>
      </c>
      <c r="AO89" s="193">
        <f>INDEX('[9]Monthly_Consumption _Trend'!BV:BV,MATCH($D89,'[9]Monthly_Consumption _Trend'!$C:$C,0))</f>
        <v>84.12</v>
      </c>
      <c r="AP89" s="193">
        <f>INDEX('[9]Monthly_Consumption _Trend'!BW:BW,MATCH($D89,'[9]Monthly_Consumption _Trend'!$C:$C,0))</f>
        <v>214.24</v>
      </c>
      <c r="AQ89" s="193">
        <f>INDEX('[9]Monthly_Consumption _Trend'!BX:BX,MATCH($D89,'[9]Monthly_Consumption _Trend'!$C:$C,0))</f>
        <v>0</v>
      </c>
      <c r="AR89" s="193">
        <f>INDEX('[9]Monthly_Consumption _Trend'!BY:BY,MATCH($D89,'[9]Monthly_Consumption _Trend'!$C:$C,0))</f>
        <v>0</v>
      </c>
      <c r="AS89" s="193">
        <f>INDEX('[9]Monthly_Consumption _Trend'!BZ:BZ,MATCH($D89,'[9]Monthly_Consumption _Trend'!$C:$C,0))</f>
        <v>106.79000000000002</v>
      </c>
      <c r="AT89" s="193">
        <f>INDEX('[9]Monthly_Consumption _Trend'!CA:CA,MATCH($D89,'[9]Monthly_Consumption _Trend'!$C:$C,0))</f>
        <v>361.23000000000025</v>
      </c>
      <c r="AU89" s="193">
        <f>INDEX('[9]Monthly_Consumption _Trend'!CB:CB,MATCH($D89,'[9]Monthly_Consumption _Trend'!$C:$C,0))</f>
        <v>0</v>
      </c>
      <c r="AV89" s="193">
        <f>INDEX('[9]Monthly_Consumption _Trend'!CC:CC,MATCH($D89,'[9]Monthly_Consumption _Trend'!$C:$C,0))</f>
        <v>0</v>
      </c>
      <c r="AW89" s="193">
        <f>INDEX('[9]Monthly_Consumption _Trend'!CD:CD,MATCH($D89,'[9]Monthly_Consumption _Trend'!$C:$C,0))</f>
        <v>37.309999999999945</v>
      </c>
      <c r="AX89" s="193">
        <f>INDEX('[9]Monthly_Consumption _Trend'!CE:CE,MATCH($D89,'[9]Monthly_Consumption _Trend'!$C:$C,0))</f>
        <v>311.92999999999984</v>
      </c>
      <c r="AY89" s="193">
        <f>INDEX('[9]Monthly_Consumption _Trend'!CF:CF,MATCH($D89,'[9]Monthly_Consumption _Trend'!$C:$C,0))</f>
        <v>0</v>
      </c>
      <c r="AZ89" s="193">
        <f>INDEX('[9]Monthly_Consumption _Trend'!CG:CG,MATCH($D89,'[9]Monthly_Consumption _Trend'!$C:$C,0))</f>
        <v>0</v>
      </c>
      <c r="BA89" s="193">
        <f>INDEX('[9]Monthly_Consumption _Trend'!CH:CH,MATCH($D89,'[9]Monthly_Consumption _Trend'!$C:$C,0))</f>
        <v>18.620000000000005</v>
      </c>
      <c r="BB89" s="193">
        <f>INDEX('[9]Monthly_Consumption _Trend'!CI:CI,MATCH($D89,'[9]Monthly_Consumption _Trend'!$C:$C,0))</f>
        <v>412.07000000000016</v>
      </c>
      <c r="BC89" s="193">
        <f>INDEX('[9]Monthly_Consumption _Trend'!CJ:CJ,MATCH($D89,'[9]Monthly_Consumption _Trend'!$C:$C,0))</f>
        <v>0</v>
      </c>
      <c r="BD89" s="193">
        <f>INDEX('[9]Monthly_Consumption _Trend'!CK:CK,MATCH($D89,'[9]Monthly_Consumption _Trend'!$C:$C,0))</f>
        <v>0</v>
      </c>
      <c r="BE89" s="193">
        <f>INDEX('[9]Monthly_Consumption _Trend'!CL:CL,MATCH($D89,'[9]Monthly_Consumption _Trend'!$C:$C,0))</f>
        <v>9.4700000000000273</v>
      </c>
      <c r="BF89" s="193">
        <f>INDEX('[9]Monthly_Consumption _Trend'!CM:CM,MATCH($D89,'[9]Monthly_Consumption _Trend'!$C:$C,0))</f>
        <v>182.73999999999978</v>
      </c>
      <c r="BG89" s="193">
        <f>INDEX('[9]Monthly_Consumption _Trend'!CN:CN,MATCH($D89,'[9]Monthly_Consumption _Trend'!$C:$C,0))</f>
        <v>0</v>
      </c>
      <c r="BH89" s="193">
        <f>INDEX('[9]Monthly_Consumption _Trend'!CO:CO,MATCH($D89,'[9]Monthly_Consumption _Trend'!$C:$C,0))</f>
        <v>0</v>
      </c>
      <c r="BI89" s="193">
        <f>INDEX('[9]Monthly_Consumption _Trend'!CP:CP,MATCH($D89,'[9]Monthly_Consumption _Trend'!$C:$C,0))</f>
        <v>299.61</v>
      </c>
    </row>
    <row r="90" spans="1:61" s="223" customFormat="1" x14ac:dyDescent="0.25">
      <c r="A90" s="247" t="str">
        <f>'IMO _2020_Dont Edit'!A94</f>
        <v>TSE</v>
      </c>
      <c r="B90" s="247" t="str">
        <f>'IMO _2020_Dont Edit'!B94</f>
        <v>Handy</v>
      </c>
      <c r="C90" s="98" t="str">
        <f>'IMO _2020_Dont Edit'!C94</f>
        <v>SLO</v>
      </c>
      <c r="D90" s="98">
        <f>'IMO _2020_Dont Edit'!D94</f>
        <v>9306653</v>
      </c>
      <c r="E90" s="139" t="str">
        <f>'IMO _2020_Dont Edit'!E94</f>
        <v>Sloman Thetis</v>
      </c>
      <c r="F90" s="193">
        <f t="shared" si="12"/>
        <v>324.29300000000001</v>
      </c>
      <c r="G90" s="193">
        <f t="shared" si="13"/>
        <v>427.71100000000001</v>
      </c>
      <c r="H90" s="193">
        <f t="shared" si="14"/>
        <v>401.1</v>
      </c>
      <c r="I90" s="193">
        <f t="shared" si="15"/>
        <v>133.09999999999991</v>
      </c>
      <c r="J90" s="193">
        <f t="shared" si="16"/>
        <v>338.10000000000014</v>
      </c>
      <c r="K90" s="193">
        <f t="shared" si="17"/>
        <v>462.59999999999991</v>
      </c>
      <c r="L90" s="193">
        <f t="shared" si="18"/>
        <v>137.67000000000007</v>
      </c>
      <c r="M90" s="193">
        <f t="shared" si="19"/>
        <v>402.65000000000009</v>
      </c>
      <c r="N90" s="193">
        <f t="shared" si="21"/>
        <v>225.89999999999964</v>
      </c>
      <c r="O90" s="193">
        <f t="shared" si="22"/>
        <v>304.95400000000018</v>
      </c>
      <c r="P90" s="193"/>
      <c r="Q90" s="193"/>
      <c r="R90" s="277">
        <f t="shared" si="20"/>
        <v>315.80779999999999</v>
      </c>
      <c r="S90" s="277">
        <f>IFERROR(INDEX('IMO _2020_Dont Edit'!AB:AB,MATCH('Monthly_Consumption _Trend'!D90,'IMO _2020_Dont Edit'!D:D,0))*30*INDEX('IMO _2020_Dont Edit'!AF:AF,MATCH('Monthly_Consumption _Trend'!D90,'IMO _2020_Dont Edit'!D:D,0)),"")</f>
        <v>354.8670147395311</v>
      </c>
      <c r="T90" s="277">
        <f t="shared" si="23"/>
        <v>210.53853333333333</v>
      </c>
      <c r="U90" s="193"/>
      <c r="V90" s="193">
        <f>INDEX('[9]Monthly_Consumption _Trend'!BC:BC,MATCH($D90,'[9]Monthly_Consumption _Trend'!$C:$C,0))</f>
        <v>324.29300000000001</v>
      </c>
      <c r="W90" s="193">
        <f>INDEX('[9]Monthly_Consumption _Trend'!BD:BD,MATCH($D90,'[9]Monthly_Consumption _Trend'!$C:$C,0))</f>
        <v>0</v>
      </c>
      <c r="X90" s="193">
        <f>INDEX('[9]Monthly_Consumption _Trend'!BE:BE,MATCH($D90,'[9]Monthly_Consumption _Trend'!$C:$C,0))</f>
        <v>0</v>
      </c>
      <c r="Y90" s="193">
        <f>INDEX('[9]Monthly_Consumption _Trend'!BF:BF,MATCH($D90,'[9]Monthly_Consumption _Trend'!$C:$C,0))</f>
        <v>63.2</v>
      </c>
      <c r="Z90" s="193">
        <f>INDEX('[9]Monthly_Consumption _Trend'!BG:BG,MATCH($D90,'[9]Monthly_Consumption _Trend'!$C:$C,0))</f>
        <v>427.71100000000001</v>
      </c>
      <c r="AA90" s="193">
        <f>INDEX('[9]Monthly_Consumption _Trend'!BH:BH,MATCH($D90,'[9]Monthly_Consumption _Trend'!$C:$C,0))</f>
        <v>0</v>
      </c>
      <c r="AB90" s="193">
        <f>INDEX('[9]Monthly_Consumption _Trend'!BI:BI,MATCH($D90,'[9]Monthly_Consumption _Trend'!$C:$C,0))</f>
        <v>0</v>
      </c>
      <c r="AC90" s="193">
        <f>INDEX('[9]Monthly_Consumption _Trend'!BJ:BJ,MATCH($D90,'[9]Monthly_Consumption _Trend'!$C:$C,0))</f>
        <v>33</v>
      </c>
      <c r="AD90" s="193">
        <f>INDEX('[9]Monthly_Consumption _Trend'!BK:BK,MATCH($D90,'[9]Monthly_Consumption _Trend'!$C:$C,0))</f>
        <v>401.1</v>
      </c>
      <c r="AE90" s="193">
        <f>INDEX('[9]Monthly_Consumption _Trend'!BL:BL,MATCH($D90,'[9]Monthly_Consumption _Trend'!$C:$C,0))</f>
        <v>0</v>
      </c>
      <c r="AF90" s="193">
        <f>INDEX('[9]Monthly_Consumption _Trend'!BM:BM,MATCH($D90,'[9]Monthly_Consumption _Trend'!$C:$C,0))</f>
        <v>0</v>
      </c>
      <c r="AG90" s="193">
        <f>INDEX('[9]Monthly_Consumption _Trend'!BN:BN,MATCH($D90,'[9]Monthly_Consumption _Trend'!$C:$C,0))</f>
        <v>83.399999999999991</v>
      </c>
      <c r="AH90" s="193">
        <f>INDEX('[9]Monthly_Consumption _Trend'!BO:BO,MATCH($D90,'[9]Monthly_Consumption _Trend'!$C:$C,0))</f>
        <v>133.09999999999991</v>
      </c>
      <c r="AI90" s="193">
        <f>INDEX('[9]Monthly_Consumption _Trend'!BP:BP,MATCH($D90,'[9]Monthly_Consumption _Trend'!$C:$C,0))</f>
        <v>0</v>
      </c>
      <c r="AJ90" s="193">
        <f>INDEX('[9]Monthly_Consumption _Trend'!BQ:BQ,MATCH($D90,'[9]Monthly_Consumption _Trend'!$C:$C,0))</f>
        <v>0</v>
      </c>
      <c r="AK90" s="193">
        <f>INDEX('[9]Monthly_Consumption _Trend'!BR:BR,MATCH($D90,'[9]Monthly_Consumption _Trend'!$C:$C,0))</f>
        <v>110.9</v>
      </c>
      <c r="AL90" s="193">
        <f>INDEX('[9]Monthly_Consumption _Trend'!BS:BS,MATCH($D90,'[9]Monthly_Consumption _Trend'!$C:$C,0))</f>
        <v>338.10000000000014</v>
      </c>
      <c r="AM90" s="193">
        <f>INDEX('[9]Monthly_Consumption _Trend'!BT:BT,MATCH($D90,'[9]Monthly_Consumption _Trend'!$C:$C,0))</f>
        <v>0</v>
      </c>
      <c r="AN90" s="193">
        <f>INDEX('[9]Monthly_Consumption _Trend'!BU:BU,MATCH($D90,'[9]Monthly_Consumption _Trend'!$C:$C,0))</f>
        <v>0</v>
      </c>
      <c r="AO90" s="193">
        <f>INDEX('[9]Monthly_Consumption _Trend'!BV:BV,MATCH($D90,'[9]Monthly_Consumption _Trend'!$C:$C,0))</f>
        <v>69.800999999999988</v>
      </c>
      <c r="AP90" s="193">
        <f>INDEX('[9]Monthly_Consumption _Trend'!BW:BW,MATCH($D90,'[9]Monthly_Consumption _Trend'!$C:$C,0))</f>
        <v>462.59999999999991</v>
      </c>
      <c r="AQ90" s="193">
        <f>INDEX('[9]Monthly_Consumption _Trend'!BX:BX,MATCH($D90,'[9]Monthly_Consumption _Trend'!$C:$C,0))</f>
        <v>0</v>
      </c>
      <c r="AR90" s="193">
        <f>INDEX('[9]Monthly_Consumption _Trend'!BY:BY,MATCH($D90,'[9]Monthly_Consumption _Trend'!$C:$C,0))</f>
        <v>0</v>
      </c>
      <c r="AS90" s="193">
        <f>INDEX('[9]Monthly_Consumption _Trend'!BZ:BZ,MATCH($D90,'[9]Monthly_Consumption _Trend'!$C:$C,0))</f>
        <v>57.199999999999989</v>
      </c>
      <c r="AT90" s="193">
        <f>INDEX('[9]Monthly_Consumption _Trend'!CA:CA,MATCH($D90,'[9]Monthly_Consumption _Trend'!$C:$C,0))</f>
        <v>137.67000000000007</v>
      </c>
      <c r="AU90" s="193">
        <f>INDEX('[9]Monthly_Consumption _Trend'!CB:CB,MATCH($D90,'[9]Monthly_Consumption _Trend'!$C:$C,0))</f>
        <v>0</v>
      </c>
      <c r="AV90" s="193">
        <f>INDEX('[9]Monthly_Consumption _Trend'!CC:CC,MATCH($D90,'[9]Monthly_Consumption _Trend'!$C:$C,0))</f>
        <v>0</v>
      </c>
      <c r="AW90" s="193">
        <f>INDEX('[9]Monthly_Consumption _Trend'!CD:CD,MATCH($D90,'[9]Monthly_Consumption _Trend'!$C:$C,0))</f>
        <v>227.40999999999997</v>
      </c>
      <c r="AX90" s="193">
        <f>INDEX('[9]Monthly_Consumption _Trend'!CE:CE,MATCH($D90,'[9]Monthly_Consumption _Trend'!$C:$C,0))</f>
        <v>402.65000000000009</v>
      </c>
      <c r="AY90" s="193">
        <f>INDEX('[9]Monthly_Consumption _Trend'!CF:CF,MATCH($D90,'[9]Monthly_Consumption _Trend'!$C:$C,0))</f>
        <v>0</v>
      </c>
      <c r="AZ90" s="193">
        <f>INDEX('[9]Monthly_Consumption _Trend'!CG:CG,MATCH($D90,'[9]Monthly_Consumption _Trend'!$C:$C,0))</f>
        <v>0</v>
      </c>
      <c r="BA90" s="193">
        <f>INDEX('[9]Monthly_Consumption _Trend'!CH:CH,MATCH($D90,'[9]Monthly_Consumption _Trend'!$C:$C,0))</f>
        <v>107.42000000000007</v>
      </c>
      <c r="BB90" s="193">
        <f>INDEX('[9]Monthly_Consumption _Trend'!CI:CI,MATCH($D90,'[9]Monthly_Consumption _Trend'!$C:$C,0))</f>
        <v>225.89999999999964</v>
      </c>
      <c r="BC90" s="193">
        <f>INDEX('[9]Monthly_Consumption _Trend'!CJ:CJ,MATCH($D90,'[9]Monthly_Consumption _Trend'!$C:$C,0))</f>
        <v>0</v>
      </c>
      <c r="BD90" s="193">
        <f>INDEX('[9]Monthly_Consumption _Trend'!CK:CK,MATCH($D90,'[9]Monthly_Consumption _Trend'!$C:$C,0))</f>
        <v>0</v>
      </c>
      <c r="BE90" s="193">
        <f>INDEX('[9]Monthly_Consumption _Trend'!CL:CL,MATCH($D90,'[9]Monthly_Consumption _Trend'!$C:$C,0))</f>
        <v>26.699999999999932</v>
      </c>
      <c r="BF90" s="193">
        <f>INDEX('[9]Monthly_Consumption _Trend'!CM:CM,MATCH($D90,'[9]Monthly_Consumption _Trend'!$C:$C,0))</f>
        <v>304.95400000000018</v>
      </c>
      <c r="BG90" s="193">
        <f>INDEX('[9]Monthly_Consumption _Trend'!CN:CN,MATCH($D90,'[9]Monthly_Consumption _Trend'!$C:$C,0))</f>
        <v>0</v>
      </c>
      <c r="BH90" s="193">
        <f>INDEX('[9]Monthly_Consumption _Trend'!CO:CO,MATCH($D90,'[9]Monthly_Consumption _Trend'!$C:$C,0))</f>
        <v>0</v>
      </c>
      <c r="BI90" s="193">
        <f>INDEX('[9]Monthly_Consumption _Trend'!CP:CP,MATCH($D90,'[9]Monthly_Consumption _Trend'!$C:$C,0))</f>
        <v>40</v>
      </c>
    </row>
    <row r="91" spans="1:61" s="223" customFormat="1" x14ac:dyDescent="0.25">
      <c r="A91" s="247" t="str">
        <f>'IMO _2020_Dont Edit'!A95</f>
        <v>TSE</v>
      </c>
      <c r="B91" s="247" t="str">
        <f>'IMO _2020_Dont Edit'!B95</f>
        <v>Handy</v>
      </c>
      <c r="C91" s="98" t="str">
        <f>'IMO _2020_Dont Edit'!C95</f>
        <v>SLO</v>
      </c>
      <c r="D91" s="98">
        <f>'IMO _2020_Dont Edit'!D95</f>
        <v>9306677</v>
      </c>
      <c r="E91" s="139" t="str">
        <f>'IMO _2020_Dont Edit'!E95</f>
        <v>Sloman Themis</v>
      </c>
      <c r="F91" s="193">
        <f t="shared" si="12"/>
        <v>342.11</v>
      </c>
      <c r="G91" s="193">
        <f t="shared" si="13"/>
        <v>307.69999999999993</v>
      </c>
      <c r="H91" s="193">
        <f t="shared" si="14"/>
        <v>213.72000000000003</v>
      </c>
      <c r="I91" s="193">
        <f t="shared" si="15"/>
        <v>74.490000000000009</v>
      </c>
      <c r="J91" s="193">
        <f t="shared" si="16"/>
        <v>333.75</v>
      </c>
      <c r="K91" s="193">
        <f t="shared" si="17"/>
        <v>250.97000000000003</v>
      </c>
      <c r="L91" s="193">
        <f t="shared" si="18"/>
        <v>192.90000000000009</v>
      </c>
      <c r="M91" s="193">
        <f t="shared" si="19"/>
        <v>316.06999999999994</v>
      </c>
      <c r="N91" s="193">
        <f t="shared" si="21"/>
        <v>392.40000000000009</v>
      </c>
      <c r="O91" s="193">
        <f t="shared" si="22"/>
        <v>566.19999999999982</v>
      </c>
      <c r="P91" s="193"/>
      <c r="Q91" s="193"/>
      <c r="R91" s="277">
        <f t="shared" si="20"/>
        <v>299.03100000000001</v>
      </c>
      <c r="S91" s="277">
        <f>IFERROR(INDEX('IMO _2020_Dont Edit'!AB:AB,MATCH('Monthly_Consumption _Trend'!D91,'IMO _2020_Dont Edit'!D:D,0))*30*INDEX('IMO _2020_Dont Edit'!AF:AF,MATCH('Monthly_Consumption _Trend'!D91,'IMO _2020_Dont Edit'!D:D,0)),"")</f>
        <v>343.71671842728767</v>
      </c>
      <c r="T91" s="277">
        <f t="shared" si="23"/>
        <v>199.35400000000001</v>
      </c>
      <c r="U91" s="193"/>
      <c r="V91" s="193">
        <f>INDEX('[9]Monthly_Consumption _Trend'!BC:BC,MATCH($D91,'[9]Monthly_Consumption _Trend'!$C:$C,0))</f>
        <v>342.11</v>
      </c>
      <c r="W91" s="193">
        <f>INDEX('[9]Monthly_Consumption _Trend'!BD:BD,MATCH($D91,'[9]Monthly_Consumption _Trend'!$C:$C,0))</f>
        <v>0</v>
      </c>
      <c r="X91" s="193">
        <f>INDEX('[9]Monthly_Consumption _Trend'!BE:BE,MATCH($D91,'[9]Monthly_Consumption _Trend'!$C:$C,0))</f>
        <v>0</v>
      </c>
      <c r="Y91" s="193">
        <f>INDEX('[9]Monthly_Consumption _Trend'!BF:BF,MATCH($D91,'[9]Monthly_Consumption _Trend'!$C:$C,0))</f>
        <v>59.88</v>
      </c>
      <c r="Z91" s="193">
        <f>INDEX('[9]Monthly_Consumption _Trend'!BG:BG,MATCH($D91,'[9]Monthly_Consumption _Trend'!$C:$C,0))</f>
        <v>307.69999999999993</v>
      </c>
      <c r="AA91" s="193">
        <f>INDEX('[9]Monthly_Consumption _Trend'!BH:BH,MATCH($D91,'[9]Monthly_Consumption _Trend'!$C:$C,0))</f>
        <v>0</v>
      </c>
      <c r="AB91" s="193">
        <f>INDEX('[9]Monthly_Consumption _Trend'!BI:BI,MATCH($D91,'[9]Monthly_Consumption _Trend'!$C:$C,0))</f>
        <v>0</v>
      </c>
      <c r="AC91" s="193">
        <f>INDEX('[9]Monthly_Consumption _Trend'!BJ:BJ,MATCH($D91,'[9]Monthly_Consumption _Trend'!$C:$C,0))</f>
        <v>16.350000000000001</v>
      </c>
      <c r="AD91" s="193">
        <f>INDEX('[9]Monthly_Consumption _Trend'!BK:BK,MATCH($D91,'[9]Monthly_Consumption _Trend'!$C:$C,0))</f>
        <v>213.72000000000003</v>
      </c>
      <c r="AE91" s="193">
        <f>INDEX('[9]Monthly_Consumption _Trend'!BL:BL,MATCH($D91,'[9]Monthly_Consumption _Trend'!$C:$C,0))</f>
        <v>0</v>
      </c>
      <c r="AF91" s="193">
        <f>INDEX('[9]Monthly_Consumption _Trend'!BM:BM,MATCH($D91,'[9]Monthly_Consumption _Trend'!$C:$C,0))</f>
        <v>0</v>
      </c>
      <c r="AG91" s="193">
        <f>INDEX('[9]Monthly_Consumption _Trend'!BN:BN,MATCH($D91,'[9]Monthly_Consumption _Trend'!$C:$C,0))</f>
        <v>77.701000000000008</v>
      </c>
      <c r="AH91" s="193">
        <f>INDEX('[9]Monthly_Consumption _Trend'!BO:BO,MATCH($D91,'[9]Monthly_Consumption _Trend'!$C:$C,0))</f>
        <v>74.490000000000009</v>
      </c>
      <c r="AI91" s="193">
        <f>INDEX('[9]Monthly_Consumption _Trend'!BP:BP,MATCH($D91,'[9]Monthly_Consumption _Trend'!$C:$C,0))</f>
        <v>0</v>
      </c>
      <c r="AJ91" s="193">
        <f>INDEX('[9]Monthly_Consumption _Trend'!BQ:BQ,MATCH($D91,'[9]Monthly_Consumption _Trend'!$C:$C,0))</f>
        <v>0</v>
      </c>
      <c r="AK91" s="193">
        <f>INDEX('[9]Monthly_Consumption _Trend'!BR:BR,MATCH($D91,'[9]Monthly_Consumption _Trend'!$C:$C,0))</f>
        <v>56.389999999999986</v>
      </c>
      <c r="AL91" s="193">
        <f>INDEX('[9]Monthly_Consumption _Trend'!BS:BS,MATCH($D91,'[9]Monthly_Consumption _Trend'!$C:$C,0))</f>
        <v>333.75</v>
      </c>
      <c r="AM91" s="193">
        <f>INDEX('[9]Monthly_Consumption _Trend'!BT:BT,MATCH($D91,'[9]Monthly_Consumption _Trend'!$C:$C,0))</f>
        <v>0</v>
      </c>
      <c r="AN91" s="193">
        <f>INDEX('[9]Monthly_Consumption _Trend'!BU:BU,MATCH($D91,'[9]Monthly_Consumption _Trend'!$C:$C,0))</f>
        <v>0</v>
      </c>
      <c r="AO91" s="193">
        <f>INDEX('[9]Monthly_Consumption _Trend'!BV:BV,MATCH($D91,'[9]Monthly_Consumption _Trend'!$C:$C,0))</f>
        <v>20.650000000000006</v>
      </c>
      <c r="AP91" s="193">
        <f>INDEX('[9]Monthly_Consumption _Trend'!BW:BW,MATCH($D91,'[9]Monthly_Consumption _Trend'!$C:$C,0))</f>
        <v>250.97000000000003</v>
      </c>
      <c r="AQ91" s="193">
        <f>INDEX('[9]Monthly_Consumption _Trend'!BX:BX,MATCH($D91,'[9]Monthly_Consumption _Trend'!$C:$C,0))</f>
        <v>0</v>
      </c>
      <c r="AR91" s="193">
        <f>INDEX('[9]Monthly_Consumption _Trend'!BY:BY,MATCH($D91,'[9]Monthly_Consumption _Trend'!$C:$C,0))</f>
        <v>0</v>
      </c>
      <c r="AS91" s="193">
        <f>INDEX('[9]Monthly_Consumption _Trend'!BZ:BZ,MATCH($D91,'[9]Monthly_Consumption _Trend'!$C:$C,0))</f>
        <v>131.90499999999997</v>
      </c>
      <c r="AT91" s="193">
        <f>INDEX('[9]Monthly_Consumption _Trend'!CA:CA,MATCH($D91,'[9]Monthly_Consumption _Trend'!$C:$C,0))</f>
        <v>192.90000000000009</v>
      </c>
      <c r="AU91" s="193">
        <f>INDEX('[9]Monthly_Consumption _Trend'!CB:CB,MATCH($D91,'[9]Monthly_Consumption _Trend'!$C:$C,0))</f>
        <v>0</v>
      </c>
      <c r="AV91" s="193">
        <f>INDEX('[9]Monthly_Consumption _Trend'!CC:CC,MATCH($D91,'[9]Monthly_Consumption _Trend'!$C:$C,0))</f>
        <v>0</v>
      </c>
      <c r="AW91" s="193">
        <f>INDEX('[9]Monthly_Consumption _Trend'!CD:CD,MATCH($D91,'[9]Monthly_Consumption _Trend'!$C:$C,0))</f>
        <v>140.15000000000003</v>
      </c>
      <c r="AX91" s="193">
        <f>INDEX('[9]Monthly_Consumption _Trend'!CE:CE,MATCH($D91,'[9]Monthly_Consumption _Trend'!$C:$C,0))</f>
        <v>316.06999999999994</v>
      </c>
      <c r="AY91" s="193">
        <f>INDEX('[9]Monthly_Consumption _Trend'!CF:CF,MATCH($D91,'[9]Monthly_Consumption _Trend'!$C:$C,0))</f>
        <v>0</v>
      </c>
      <c r="AZ91" s="193">
        <f>INDEX('[9]Monthly_Consumption _Trend'!CG:CG,MATCH($D91,'[9]Monthly_Consumption _Trend'!$C:$C,0))</f>
        <v>0</v>
      </c>
      <c r="BA91" s="193">
        <f>INDEX('[9]Monthly_Consumption _Trend'!CH:CH,MATCH($D91,'[9]Monthly_Consumption _Trend'!$C:$C,0))</f>
        <v>47.050000000000011</v>
      </c>
      <c r="BB91" s="193">
        <f>INDEX('[9]Monthly_Consumption _Trend'!CI:CI,MATCH($D91,'[9]Monthly_Consumption _Trend'!$C:$C,0))</f>
        <v>392.40000000000009</v>
      </c>
      <c r="BC91" s="193">
        <f>INDEX('[9]Monthly_Consumption _Trend'!CJ:CJ,MATCH($D91,'[9]Monthly_Consumption _Trend'!$C:$C,0))</f>
        <v>0</v>
      </c>
      <c r="BD91" s="193">
        <f>INDEX('[9]Monthly_Consumption _Trend'!CK:CK,MATCH($D91,'[9]Monthly_Consumption _Trend'!$C:$C,0))</f>
        <v>0</v>
      </c>
      <c r="BE91" s="193">
        <f>INDEX('[9]Monthly_Consumption _Trend'!CL:CL,MATCH($D91,'[9]Monthly_Consumption _Trend'!$C:$C,0))</f>
        <v>99.139999999999986</v>
      </c>
      <c r="BF91" s="193">
        <f>INDEX('[9]Monthly_Consumption _Trend'!CM:CM,MATCH($D91,'[9]Monthly_Consumption _Trend'!$C:$C,0))</f>
        <v>566.19999999999982</v>
      </c>
      <c r="BG91" s="193">
        <f>INDEX('[9]Monthly_Consumption _Trend'!CN:CN,MATCH($D91,'[9]Monthly_Consumption _Trend'!$C:$C,0))</f>
        <v>0</v>
      </c>
      <c r="BH91" s="193">
        <f>INDEX('[9]Monthly_Consumption _Trend'!CO:CO,MATCH($D91,'[9]Monthly_Consumption _Trend'!$C:$C,0))</f>
        <v>0</v>
      </c>
      <c r="BI91" s="193">
        <f>INDEX('[9]Monthly_Consumption _Trend'!CP:CP,MATCH($D91,'[9]Monthly_Consumption _Trend'!$C:$C,0))</f>
        <v>58.299999999999955</v>
      </c>
    </row>
    <row r="92" spans="1:61" s="223" customFormat="1" x14ac:dyDescent="0.25">
      <c r="A92" s="247" t="str">
        <f>'IMO _2020_Dont Edit'!A96</f>
        <v>VBU</v>
      </c>
      <c r="B92" s="247" t="str">
        <f>'IMO _2020_Dont Edit'!B96</f>
        <v>Handy</v>
      </c>
      <c r="C92" s="98" t="str">
        <f>'IMO _2020_Dont Edit'!C96</f>
        <v>MOT</v>
      </c>
      <c r="D92" s="98">
        <f>'IMO _2020_Dont Edit'!D96</f>
        <v>9451733</v>
      </c>
      <c r="E92" s="139" t="str">
        <f>'IMO _2020_Dont Edit'!E96</f>
        <v>Nina</v>
      </c>
      <c r="F92" s="193">
        <f t="shared" si="12"/>
        <v>0</v>
      </c>
      <c r="G92" s="193">
        <f t="shared" si="13"/>
        <v>111</v>
      </c>
      <c r="H92" s="193">
        <f t="shared" si="14"/>
        <v>409.6</v>
      </c>
      <c r="I92" s="193">
        <f t="shared" si="15"/>
        <v>294.89999999999998</v>
      </c>
      <c r="J92" s="193">
        <f t="shared" si="16"/>
        <v>315.29999999999995</v>
      </c>
      <c r="K92" s="193">
        <f t="shared" si="17"/>
        <v>376.5</v>
      </c>
      <c r="L92" s="193">
        <f t="shared" si="18"/>
        <v>405.60000000000014</v>
      </c>
      <c r="M92" s="193">
        <f t="shared" si="19"/>
        <v>277.09999999999991</v>
      </c>
      <c r="N92" s="193">
        <f t="shared" si="21"/>
        <v>551.40000000000009</v>
      </c>
      <c r="O92" s="193">
        <f t="shared" si="22"/>
        <v>428.09999999999991</v>
      </c>
      <c r="P92" s="193"/>
      <c r="Q92" s="193"/>
      <c r="R92" s="277">
        <f t="shared" si="20"/>
        <v>352.16666666666669</v>
      </c>
      <c r="S92" s="277">
        <f>IFERROR(INDEX('IMO _2020_Dont Edit'!AB:AB,MATCH('Monthly_Consumption _Trend'!D92,'IMO _2020_Dont Edit'!D:D,0))*30*INDEX('IMO _2020_Dont Edit'!AF:AF,MATCH('Monthly_Consumption _Trend'!D92,'IMO _2020_Dont Edit'!D:D,0)),"")</f>
        <v>439.78348759048606</v>
      </c>
      <c r="T92" s="277">
        <f t="shared" si="23"/>
        <v>234.7777777777778</v>
      </c>
      <c r="U92" s="193"/>
      <c r="V92" s="193">
        <f>INDEX('[9]Monthly_Consumption _Trend'!BC:BC,MATCH($D92,'[9]Monthly_Consumption _Trend'!$C:$C,0))</f>
        <v>0</v>
      </c>
      <c r="W92" s="193">
        <f>INDEX('[9]Monthly_Consumption _Trend'!BD:BD,MATCH($D92,'[9]Monthly_Consumption _Trend'!$C:$C,0))</f>
        <v>0</v>
      </c>
      <c r="X92" s="193">
        <f>INDEX('[9]Monthly_Consumption _Trend'!BE:BE,MATCH($D92,'[9]Monthly_Consumption _Trend'!$C:$C,0))</f>
        <v>0</v>
      </c>
      <c r="Y92" s="193">
        <f>INDEX('[9]Monthly_Consumption _Trend'!BF:BF,MATCH($D92,'[9]Monthly_Consumption _Trend'!$C:$C,0))</f>
        <v>0</v>
      </c>
      <c r="Z92" s="193">
        <f>INDEX('[9]Monthly_Consumption _Trend'!BG:BG,MATCH($D92,'[9]Monthly_Consumption _Trend'!$C:$C,0))</f>
        <v>111</v>
      </c>
      <c r="AA92" s="193">
        <f>INDEX('[9]Monthly_Consumption _Trend'!BH:BH,MATCH($D92,'[9]Monthly_Consumption _Trend'!$C:$C,0))</f>
        <v>0</v>
      </c>
      <c r="AB92" s="193">
        <f>INDEX('[9]Monthly_Consumption _Trend'!BI:BI,MATCH($D92,'[9]Monthly_Consumption _Trend'!$C:$C,0))</f>
        <v>0</v>
      </c>
      <c r="AC92" s="193">
        <f>INDEX('[9]Monthly_Consumption _Trend'!BJ:BJ,MATCH($D92,'[9]Monthly_Consumption _Trend'!$C:$C,0))</f>
        <v>12.1</v>
      </c>
      <c r="AD92" s="193">
        <f>INDEX('[9]Monthly_Consumption _Trend'!BK:BK,MATCH($D92,'[9]Monthly_Consumption _Trend'!$C:$C,0))</f>
        <v>409.6</v>
      </c>
      <c r="AE92" s="193">
        <f>INDEX('[9]Monthly_Consumption _Trend'!BL:BL,MATCH($D92,'[9]Monthly_Consumption _Trend'!$C:$C,0))</f>
        <v>0</v>
      </c>
      <c r="AF92" s="193">
        <f>INDEX('[9]Monthly_Consumption _Trend'!BM:BM,MATCH($D92,'[9]Monthly_Consumption _Trend'!$C:$C,0))</f>
        <v>0</v>
      </c>
      <c r="AG92" s="193">
        <f>INDEX('[9]Monthly_Consumption _Trend'!BN:BN,MATCH($D92,'[9]Monthly_Consumption _Trend'!$C:$C,0))</f>
        <v>80</v>
      </c>
      <c r="AH92" s="193">
        <f>INDEX('[9]Monthly_Consumption _Trend'!BO:BO,MATCH($D92,'[9]Monthly_Consumption _Trend'!$C:$C,0))</f>
        <v>294.89999999999998</v>
      </c>
      <c r="AI92" s="193">
        <f>INDEX('[9]Monthly_Consumption _Trend'!BP:BP,MATCH($D92,'[9]Monthly_Consumption _Trend'!$C:$C,0))</f>
        <v>0</v>
      </c>
      <c r="AJ92" s="193">
        <f>INDEX('[9]Monthly_Consumption _Trend'!BQ:BQ,MATCH($D92,'[9]Monthly_Consumption _Trend'!$C:$C,0))</f>
        <v>0</v>
      </c>
      <c r="AK92" s="193">
        <f>INDEX('[9]Monthly_Consumption _Trend'!BR:BR,MATCH($D92,'[9]Monthly_Consumption _Trend'!$C:$C,0))</f>
        <v>130.80000000000001</v>
      </c>
      <c r="AL92" s="193">
        <f>INDEX('[9]Monthly_Consumption _Trend'!BS:BS,MATCH($D92,'[9]Monthly_Consumption _Trend'!$C:$C,0))</f>
        <v>315.29999999999995</v>
      </c>
      <c r="AM92" s="193">
        <f>INDEX('[9]Monthly_Consumption _Trend'!BT:BT,MATCH($D92,'[9]Monthly_Consumption _Trend'!$C:$C,0))</f>
        <v>0</v>
      </c>
      <c r="AN92" s="193">
        <f>INDEX('[9]Monthly_Consumption _Trend'!BU:BU,MATCH($D92,'[9]Monthly_Consumption _Trend'!$C:$C,0))</f>
        <v>0</v>
      </c>
      <c r="AO92" s="193">
        <f>INDEX('[9]Monthly_Consumption _Trend'!BV:BV,MATCH($D92,'[9]Monthly_Consumption _Trend'!$C:$C,0))</f>
        <v>173.4</v>
      </c>
      <c r="AP92" s="193">
        <f>INDEX('[9]Monthly_Consumption _Trend'!BW:BW,MATCH($D92,'[9]Monthly_Consumption _Trend'!$C:$C,0))</f>
        <v>376.5</v>
      </c>
      <c r="AQ92" s="193">
        <f>INDEX('[9]Monthly_Consumption _Trend'!BX:BX,MATCH($D92,'[9]Monthly_Consumption _Trend'!$C:$C,0))</f>
        <v>0</v>
      </c>
      <c r="AR92" s="193">
        <f>INDEX('[9]Monthly_Consumption _Trend'!BY:BY,MATCH($D92,'[9]Monthly_Consumption _Trend'!$C:$C,0))</f>
        <v>0</v>
      </c>
      <c r="AS92" s="193">
        <f>INDEX('[9]Monthly_Consumption _Trend'!BZ:BZ,MATCH($D92,'[9]Monthly_Consumption _Trend'!$C:$C,0))</f>
        <v>3.3000000000000114</v>
      </c>
      <c r="AT92" s="193">
        <f>INDEX('[9]Monthly_Consumption _Trend'!CA:CA,MATCH($D92,'[9]Monthly_Consumption _Trend'!$C:$C,0))</f>
        <v>405.60000000000014</v>
      </c>
      <c r="AU92" s="193">
        <f>INDEX('[9]Monthly_Consumption _Trend'!CB:CB,MATCH($D92,'[9]Monthly_Consumption _Trend'!$C:$C,0))</f>
        <v>0</v>
      </c>
      <c r="AV92" s="193">
        <f>INDEX('[9]Monthly_Consumption _Trend'!CC:CC,MATCH($D92,'[9]Monthly_Consumption _Trend'!$C:$C,0))</f>
        <v>0</v>
      </c>
      <c r="AW92" s="193">
        <f>INDEX('[9]Monthly_Consumption _Trend'!CD:CD,MATCH($D92,'[9]Monthly_Consumption _Trend'!$C:$C,0))</f>
        <v>30</v>
      </c>
      <c r="AX92" s="193">
        <f>INDEX('[9]Monthly_Consumption _Trend'!CE:CE,MATCH($D92,'[9]Monthly_Consumption _Trend'!$C:$C,0))</f>
        <v>277.09999999999991</v>
      </c>
      <c r="AY92" s="193">
        <f>INDEX('[9]Monthly_Consumption _Trend'!CF:CF,MATCH($D92,'[9]Monthly_Consumption _Trend'!$C:$C,0))</f>
        <v>0</v>
      </c>
      <c r="AZ92" s="193">
        <f>INDEX('[9]Monthly_Consumption _Trend'!CG:CG,MATCH($D92,'[9]Monthly_Consumption _Trend'!$C:$C,0))</f>
        <v>0</v>
      </c>
      <c r="BA92" s="193">
        <f>INDEX('[9]Monthly_Consumption _Trend'!CH:CH,MATCH($D92,'[9]Monthly_Consumption _Trend'!$C:$C,0))</f>
        <v>44.399999999999977</v>
      </c>
      <c r="BB92" s="193">
        <f>INDEX('[9]Monthly_Consumption _Trend'!CI:CI,MATCH($D92,'[9]Monthly_Consumption _Trend'!$C:$C,0))</f>
        <v>551.40000000000009</v>
      </c>
      <c r="BC92" s="193">
        <f>INDEX('[9]Monthly_Consumption _Trend'!CJ:CJ,MATCH($D92,'[9]Monthly_Consumption _Trend'!$C:$C,0))</f>
        <v>0</v>
      </c>
      <c r="BD92" s="193">
        <f>INDEX('[9]Monthly_Consumption _Trend'!CK:CK,MATCH($D92,'[9]Monthly_Consumption _Trend'!$C:$C,0))</f>
        <v>0</v>
      </c>
      <c r="BE92" s="193">
        <f>INDEX('[9]Monthly_Consumption _Trend'!CL:CL,MATCH($D92,'[9]Monthly_Consumption _Trend'!$C:$C,0))</f>
        <v>8.8000000000000114</v>
      </c>
      <c r="BF92" s="193">
        <f>INDEX('[9]Monthly_Consumption _Trend'!CM:CM,MATCH($D92,'[9]Monthly_Consumption _Trend'!$C:$C,0))</f>
        <v>428.09999999999991</v>
      </c>
      <c r="BG92" s="193">
        <f>INDEX('[9]Monthly_Consumption _Trend'!CN:CN,MATCH($D92,'[9]Monthly_Consumption _Trend'!$C:$C,0))</f>
        <v>0</v>
      </c>
      <c r="BH92" s="193">
        <f>INDEX('[9]Monthly_Consumption _Trend'!CO:CO,MATCH($D92,'[9]Monthly_Consumption _Trend'!$C:$C,0))</f>
        <v>0</v>
      </c>
      <c r="BI92" s="193">
        <f>INDEX('[9]Monthly_Consumption _Trend'!CP:CP,MATCH($D92,'[9]Monthly_Consumption _Trend'!$C:$C,0))</f>
        <v>26.599999999999966</v>
      </c>
    </row>
    <row r="93" spans="1:61" s="223" customFormat="1" x14ac:dyDescent="0.25">
      <c r="A93" s="247" t="str">
        <f>'IMO _2020_Dont Edit'!A97</f>
        <v>AKO</v>
      </c>
      <c r="B93" s="247" t="str">
        <f>'IMO _2020_Dont Edit'!B97</f>
        <v>Handy</v>
      </c>
      <c r="C93" s="98" t="str">
        <f>'IMO _2020_Dont Edit'!C97</f>
        <v>MAT</v>
      </c>
      <c r="D93" s="98">
        <f>'IMO _2020_Dont Edit'!D97</f>
        <v>9717503</v>
      </c>
      <c r="E93" s="139" t="str">
        <f>'IMO _2020_Dont Edit'!E97</f>
        <v>Eco Fleet</v>
      </c>
      <c r="F93" s="193">
        <f t="shared" si="12"/>
        <v>0</v>
      </c>
      <c r="G93" s="193">
        <f t="shared" si="13"/>
        <v>0</v>
      </c>
      <c r="H93" s="193">
        <f t="shared" si="14"/>
        <v>0</v>
      </c>
      <c r="I93" s="193">
        <f t="shared" si="15"/>
        <v>0</v>
      </c>
      <c r="J93" s="193">
        <f t="shared" si="16"/>
        <v>0</v>
      </c>
      <c r="K93" s="193">
        <f t="shared" si="17"/>
        <v>0</v>
      </c>
      <c r="L93" s="193">
        <f t="shared" si="18"/>
        <v>0</v>
      </c>
      <c r="M93" s="193">
        <f t="shared" si="19"/>
        <v>0</v>
      </c>
      <c r="N93" s="193">
        <f t="shared" si="21"/>
        <v>178.65</v>
      </c>
      <c r="O93" s="193">
        <f t="shared" si="22"/>
        <v>183.54999999999998</v>
      </c>
      <c r="P93" s="193"/>
      <c r="Q93" s="193"/>
      <c r="R93" s="277">
        <f t="shared" si="20"/>
        <v>181.1</v>
      </c>
      <c r="S93" s="277">
        <f>IFERROR(INDEX('IMO _2020_Dont Edit'!AB:AB,MATCH('Monthly_Consumption _Trend'!D93,'IMO _2020_Dont Edit'!D:D,0))*30*INDEX('IMO _2020_Dont Edit'!AF:AF,MATCH('Monthly_Consumption _Trend'!D93,'IMO _2020_Dont Edit'!D:D,0)),"")</f>
        <v>210.93556489925189</v>
      </c>
      <c r="T93" s="277">
        <f t="shared" si="23"/>
        <v>120.73333333333333</v>
      </c>
      <c r="U93" s="193"/>
      <c r="V93" s="193">
        <f>INDEX('[9]Monthly_Consumption _Trend'!BC:BC,MATCH($D93,'[9]Monthly_Consumption _Trend'!$C:$C,0))</f>
        <v>0</v>
      </c>
      <c r="W93" s="193">
        <f>INDEX('[9]Monthly_Consumption _Trend'!BD:BD,MATCH($D93,'[9]Monthly_Consumption _Trend'!$C:$C,0))</f>
        <v>0</v>
      </c>
      <c r="X93" s="193">
        <f>INDEX('[9]Monthly_Consumption _Trend'!BE:BE,MATCH($D93,'[9]Monthly_Consumption _Trend'!$C:$C,0))</f>
        <v>0</v>
      </c>
      <c r="Y93" s="193">
        <f>INDEX('[9]Monthly_Consumption _Trend'!BF:BF,MATCH($D93,'[9]Monthly_Consumption _Trend'!$C:$C,0))</f>
        <v>0</v>
      </c>
      <c r="Z93" s="193">
        <f>INDEX('[9]Monthly_Consumption _Trend'!BG:BG,MATCH($D93,'[9]Monthly_Consumption _Trend'!$C:$C,0))</f>
        <v>0</v>
      </c>
      <c r="AA93" s="193">
        <f>INDEX('[9]Monthly_Consumption _Trend'!BH:BH,MATCH($D93,'[9]Monthly_Consumption _Trend'!$C:$C,0))</f>
        <v>0</v>
      </c>
      <c r="AB93" s="193">
        <f>INDEX('[9]Monthly_Consumption _Trend'!BI:BI,MATCH($D93,'[9]Monthly_Consumption _Trend'!$C:$C,0))</f>
        <v>0</v>
      </c>
      <c r="AC93" s="193">
        <f>INDEX('[9]Monthly_Consumption _Trend'!BJ:BJ,MATCH($D93,'[9]Monthly_Consumption _Trend'!$C:$C,0))</f>
        <v>0</v>
      </c>
      <c r="AD93" s="193">
        <f>INDEX('[9]Monthly_Consumption _Trend'!BK:BK,MATCH($D93,'[9]Monthly_Consumption _Trend'!$C:$C,0))</f>
        <v>0</v>
      </c>
      <c r="AE93" s="193">
        <f>INDEX('[9]Monthly_Consumption _Trend'!BL:BL,MATCH($D93,'[9]Monthly_Consumption _Trend'!$C:$C,0))</f>
        <v>0</v>
      </c>
      <c r="AF93" s="193">
        <f>INDEX('[9]Monthly_Consumption _Trend'!BM:BM,MATCH($D93,'[9]Monthly_Consumption _Trend'!$C:$C,0))</f>
        <v>0</v>
      </c>
      <c r="AG93" s="193">
        <f>INDEX('[9]Monthly_Consumption _Trend'!BN:BN,MATCH($D93,'[9]Monthly_Consumption _Trend'!$C:$C,0))</f>
        <v>0</v>
      </c>
      <c r="AH93" s="193">
        <f>INDEX('[9]Monthly_Consumption _Trend'!BO:BO,MATCH($D93,'[9]Monthly_Consumption _Trend'!$C:$C,0))</f>
        <v>0</v>
      </c>
      <c r="AI93" s="193">
        <f>INDEX('[9]Monthly_Consumption _Trend'!BP:BP,MATCH($D93,'[9]Monthly_Consumption _Trend'!$C:$C,0))</f>
        <v>0</v>
      </c>
      <c r="AJ93" s="193">
        <f>INDEX('[9]Monthly_Consumption _Trend'!BQ:BQ,MATCH($D93,'[9]Monthly_Consumption _Trend'!$C:$C,0))</f>
        <v>0</v>
      </c>
      <c r="AK93" s="193">
        <f>INDEX('[9]Monthly_Consumption _Trend'!BR:BR,MATCH($D93,'[9]Monthly_Consumption _Trend'!$C:$C,0))</f>
        <v>0</v>
      </c>
      <c r="AL93" s="193">
        <f>INDEX('[9]Monthly_Consumption _Trend'!BS:BS,MATCH($D93,'[9]Monthly_Consumption _Trend'!$C:$C,0))</f>
        <v>0</v>
      </c>
      <c r="AM93" s="193">
        <f>INDEX('[9]Monthly_Consumption _Trend'!BT:BT,MATCH($D93,'[9]Monthly_Consumption _Trend'!$C:$C,0))</f>
        <v>0</v>
      </c>
      <c r="AN93" s="193">
        <f>INDEX('[9]Monthly_Consumption _Trend'!BU:BU,MATCH($D93,'[9]Monthly_Consumption _Trend'!$C:$C,0))</f>
        <v>0</v>
      </c>
      <c r="AO93" s="193">
        <f>INDEX('[9]Monthly_Consumption _Trend'!BV:BV,MATCH($D93,'[9]Monthly_Consumption _Trend'!$C:$C,0))</f>
        <v>0</v>
      </c>
      <c r="AP93" s="193">
        <f>INDEX('[9]Monthly_Consumption _Trend'!BW:BW,MATCH($D93,'[9]Monthly_Consumption _Trend'!$C:$C,0))</f>
        <v>0</v>
      </c>
      <c r="AQ93" s="193">
        <f>INDEX('[9]Monthly_Consumption _Trend'!BX:BX,MATCH($D93,'[9]Monthly_Consumption _Trend'!$C:$C,0))</f>
        <v>0</v>
      </c>
      <c r="AR93" s="193">
        <f>INDEX('[9]Monthly_Consumption _Trend'!BY:BY,MATCH($D93,'[9]Monthly_Consumption _Trend'!$C:$C,0))</f>
        <v>0</v>
      </c>
      <c r="AS93" s="193">
        <f>INDEX('[9]Monthly_Consumption _Trend'!BZ:BZ,MATCH($D93,'[9]Monthly_Consumption _Trend'!$C:$C,0))</f>
        <v>0</v>
      </c>
      <c r="AT93" s="193">
        <f>INDEX('[9]Monthly_Consumption _Trend'!CA:CA,MATCH($D93,'[9]Monthly_Consumption _Trend'!$C:$C,0))</f>
        <v>0</v>
      </c>
      <c r="AU93" s="193">
        <f>INDEX('[9]Monthly_Consumption _Trend'!CB:CB,MATCH($D93,'[9]Monthly_Consumption _Trend'!$C:$C,0))</f>
        <v>0</v>
      </c>
      <c r="AV93" s="193">
        <f>INDEX('[9]Monthly_Consumption _Trend'!CC:CC,MATCH($D93,'[9]Monthly_Consumption _Trend'!$C:$C,0))</f>
        <v>0</v>
      </c>
      <c r="AW93" s="193">
        <f>INDEX('[9]Monthly_Consumption _Trend'!CD:CD,MATCH($D93,'[9]Monthly_Consumption _Trend'!$C:$C,0))</f>
        <v>0</v>
      </c>
      <c r="AX93" s="193">
        <f>INDEX('[9]Monthly_Consumption _Trend'!CE:CE,MATCH($D93,'[9]Monthly_Consumption _Trend'!$C:$C,0))</f>
        <v>0</v>
      </c>
      <c r="AY93" s="193">
        <f>INDEX('[9]Monthly_Consumption _Trend'!CF:CF,MATCH($D93,'[9]Monthly_Consumption _Trend'!$C:$C,0))</f>
        <v>0</v>
      </c>
      <c r="AZ93" s="193">
        <f>INDEX('[9]Monthly_Consumption _Trend'!CG:CG,MATCH($D93,'[9]Monthly_Consumption _Trend'!$C:$C,0))</f>
        <v>0</v>
      </c>
      <c r="BA93" s="193">
        <f>INDEX('[9]Monthly_Consumption _Trend'!CH:CH,MATCH($D93,'[9]Monthly_Consumption _Trend'!$C:$C,0))</f>
        <v>0</v>
      </c>
      <c r="BB93" s="193">
        <f>INDEX('[9]Monthly_Consumption _Trend'!CI:CI,MATCH($D93,'[9]Monthly_Consumption _Trend'!$C:$C,0))</f>
        <v>178.65</v>
      </c>
      <c r="BC93" s="193">
        <f>INDEX('[9]Monthly_Consumption _Trend'!CJ:CJ,MATCH($D93,'[9]Monthly_Consumption _Trend'!$C:$C,0))</f>
        <v>0</v>
      </c>
      <c r="BD93" s="193">
        <f>INDEX('[9]Monthly_Consumption _Trend'!CK:CK,MATCH($D93,'[9]Monthly_Consumption _Trend'!$C:$C,0))</f>
        <v>0</v>
      </c>
      <c r="BE93" s="193">
        <f>INDEX('[9]Monthly_Consumption _Trend'!CL:CL,MATCH($D93,'[9]Monthly_Consumption _Trend'!$C:$C,0))</f>
        <v>53.41</v>
      </c>
      <c r="BF93" s="193">
        <f>INDEX('[9]Monthly_Consumption _Trend'!CM:CM,MATCH($D93,'[9]Monthly_Consumption _Trend'!$C:$C,0))</f>
        <v>183.54999999999998</v>
      </c>
      <c r="BG93" s="193">
        <f>INDEX('[9]Monthly_Consumption _Trend'!CN:CN,MATCH($D93,'[9]Monthly_Consumption _Trend'!$C:$C,0))</f>
        <v>0</v>
      </c>
      <c r="BH93" s="193">
        <f>INDEX('[9]Monthly_Consumption _Trend'!CO:CO,MATCH($D93,'[9]Monthly_Consumption _Trend'!$C:$C,0))</f>
        <v>0</v>
      </c>
      <c r="BI93" s="193">
        <f>INDEX('[9]Monthly_Consumption _Trend'!CP:CP,MATCH($D93,'[9]Monthly_Consumption _Trend'!$C:$C,0))</f>
        <v>127.55000000000001</v>
      </c>
    </row>
    <row r="94" spans="1:61" s="223" customFormat="1" x14ac:dyDescent="0.25">
      <c r="A94" s="247" t="str">
        <f>'IMO _2020_Dont Edit'!A98</f>
        <v>ARA</v>
      </c>
      <c r="B94" s="247" t="str">
        <f>'IMO _2020_Dont Edit'!B98</f>
        <v>Handy</v>
      </c>
      <c r="C94" s="98" t="str">
        <f>'IMO _2020_Dont Edit'!C98</f>
        <v>MPT</v>
      </c>
      <c r="D94" s="98">
        <f>'IMO _2020_Dont Edit'!D98</f>
        <v>9389497</v>
      </c>
      <c r="E94" s="139" t="str">
        <f>'IMO _2020_Dont Edit'!E98</f>
        <v>Hans Maersk</v>
      </c>
      <c r="F94" s="193"/>
      <c r="G94" s="193"/>
      <c r="H94" s="193"/>
      <c r="I94" s="193"/>
      <c r="J94" s="193"/>
      <c r="K94" s="193"/>
      <c r="L94" s="193"/>
      <c r="M94" s="193"/>
      <c r="N94" s="193"/>
      <c r="O94" s="193"/>
      <c r="P94" s="193"/>
      <c r="Q94" s="193"/>
      <c r="R94" s="277"/>
      <c r="S94" s="277"/>
      <c r="T94" s="277"/>
      <c r="U94" s="193"/>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c r="AV94" s="193"/>
      <c r="AW94" s="193"/>
      <c r="AX94" s="193"/>
      <c r="AY94" s="193"/>
      <c r="AZ94" s="193"/>
      <c r="BA94" s="193"/>
      <c r="BB94" s="193"/>
      <c r="BC94" s="193"/>
      <c r="BD94" s="193"/>
      <c r="BE94" s="193"/>
      <c r="BF94" s="193"/>
      <c r="BG94" s="193"/>
      <c r="BH94" s="193"/>
      <c r="BI94" s="193"/>
    </row>
    <row r="95" spans="1:61" s="223" customFormat="1" x14ac:dyDescent="0.25">
      <c r="A95" s="247" t="str">
        <f>'IMO _2020_Dont Edit'!A99</f>
        <v>SJB</v>
      </c>
      <c r="B95" s="247" t="str">
        <f>'IMO _2020_Dont Edit'!B99</f>
        <v>Handy</v>
      </c>
      <c r="C95" s="98" t="str">
        <f>'IMO _2020_Dont Edit'!C99</f>
        <v>MPT</v>
      </c>
      <c r="D95" s="98">
        <f>'IMO _2020_Dont Edit'!D99</f>
        <v>9389502</v>
      </c>
      <c r="E95" s="139" t="str">
        <f>'IMO _2020_Dont Edit'!E99</f>
        <v>Harald Maersk</v>
      </c>
      <c r="F95" s="193"/>
      <c r="G95" s="193"/>
      <c r="H95" s="193"/>
      <c r="I95" s="193"/>
      <c r="J95" s="193"/>
      <c r="K95" s="193"/>
      <c r="L95" s="193"/>
      <c r="M95" s="193"/>
      <c r="N95" s="193"/>
      <c r="O95" s="193"/>
      <c r="P95" s="193"/>
      <c r="Q95" s="193"/>
      <c r="R95" s="277"/>
      <c r="S95" s="277"/>
      <c r="T95" s="277"/>
      <c r="U95" s="193"/>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c r="AV95" s="193"/>
      <c r="AW95" s="193"/>
      <c r="AX95" s="193"/>
      <c r="AY95" s="193"/>
      <c r="AZ95" s="193"/>
      <c r="BA95" s="193"/>
      <c r="BB95" s="193"/>
      <c r="BC95" s="193"/>
      <c r="BD95" s="193"/>
      <c r="BE95" s="193"/>
      <c r="BF95" s="193"/>
      <c r="BG95" s="193"/>
      <c r="BH95" s="193"/>
      <c r="BI95" s="193"/>
    </row>
    <row r="96" spans="1:61" s="223" customFormat="1" x14ac:dyDescent="0.25">
      <c r="A96" s="247" t="str">
        <f>'IMO _2020_Dont Edit'!A100</f>
        <v>SJB</v>
      </c>
      <c r="B96" s="247" t="str">
        <f>'IMO _2020_Dont Edit'!B100</f>
        <v>Handy</v>
      </c>
      <c r="C96" s="98" t="str">
        <f>'IMO _2020_Dont Edit'!C100</f>
        <v>MPT</v>
      </c>
      <c r="D96" s="98">
        <f>'IMO _2020_Dont Edit'!D100</f>
        <v>9389514</v>
      </c>
      <c r="E96" s="139" t="str">
        <f>'IMO _2020_Dont Edit'!E100</f>
        <v>Helene Maersk</v>
      </c>
      <c r="F96" s="193"/>
      <c r="G96" s="193"/>
      <c r="H96" s="193"/>
      <c r="I96" s="193"/>
      <c r="J96" s="193"/>
      <c r="K96" s="193"/>
      <c r="L96" s="193"/>
      <c r="M96" s="193"/>
      <c r="N96" s="193"/>
      <c r="O96" s="193"/>
      <c r="P96" s="193"/>
      <c r="Q96" s="193"/>
      <c r="R96" s="277"/>
      <c r="S96" s="277"/>
      <c r="T96" s="277"/>
      <c r="U96" s="193"/>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c r="AV96" s="193"/>
      <c r="AW96" s="193"/>
      <c r="AX96" s="193"/>
      <c r="AY96" s="193"/>
      <c r="AZ96" s="193"/>
      <c r="BA96" s="193"/>
      <c r="BB96" s="193"/>
      <c r="BC96" s="193"/>
      <c r="BD96" s="193"/>
      <c r="BE96" s="193"/>
      <c r="BF96" s="193"/>
      <c r="BG96" s="193"/>
      <c r="BH96" s="193"/>
      <c r="BI96" s="193"/>
    </row>
    <row r="97" spans="1:61" s="223" customFormat="1" x14ac:dyDescent="0.25">
      <c r="A97" s="247"/>
      <c r="B97" s="247" t="str">
        <f>'IMO _2020_Dont Edit'!B101</f>
        <v>Handy</v>
      </c>
      <c r="C97" s="98" t="str">
        <f>'IMO _2020_Dont Edit'!C101</f>
        <v>MPT</v>
      </c>
      <c r="D97" s="98"/>
      <c r="E97" s="139" t="str">
        <f>'IMO _2020_Dont Edit'!E101</f>
        <v>Henning Maersk</v>
      </c>
      <c r="F97" s="193"/>
      <c r="G97" s="193"/>
      <c r="H97" s="193"/>
      <c r="I97" s="193"/>
      <c r="J97" s="193"/>
      <c r="K97" s="193"/>
      <c r="L97" s="193"/>
      <c r="M97" s="193"/>
      <c r="N97" s="193"/>
      <c r="O97" s="193"/>
      <c r="P97" s="193"/>
      <c r="Q97" s="193"/>
      <c r="R97" s="277"/>
      <c r="S97" s="277"/>
      <c r="T97" s="277"/>
      <c r="U97" s="193"/>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c r="AV97" s="193"/>
      <c r="AW97" s="193"/>
      <c r="AX97" s="193"/>
      <c r="AY97" s="193"/>
      <c r="AZ97" s="193"/>
      <c r="BA97" s="193"/>
      <c r="BB97" s="193"/>
      <c r="BC97" s="193"/>
      <c r="BD97" s="193"/>
      <c r="BE97" s="193"/>
      <c r="BF97" s="193"/>
      <c r="BG97" s="193"/>
      <c r="BH97" s="193"/>
      <c r="BI97" s="193"/>
    </row>
    <row r="98" spans="1:61" s="223" customFormat="1" x14ac:dyDescent="0.25">
      <c r="A98" s="247" t="str">
        <f>'IMO _2020_Dont Edit'!A102</f>
        <v>SJB</v>
      </c>
      <c r="B98" s="247" t="str">
        <f>'IMO _2020_Dont Edit'!B102</f>
        <v>Handy</v>
      </c>
      <c r="C98" s="98" t="str">
        <f>'IMO _2020_Dont Edit'!C102</f>
        <v>MPT</v>
      </c>
      <c r="D98" s="98">
        <f>'IMO _2020_Dont Edit'!D102</f>
        <v>9399349</v>
      </c>
      <c r="E98" s="139" t="str">
        <f>'IMO _2020_Dont Edit'!E102</f>
        <v>Henriette Maersk</v>
      </c>
      <c r="F98" s="193"/>
      <c r="G98" s="193"/>
      <c r="H98" s="193"/>
      <c r="I98" s="193"/>
      <c r="J98" s="193"/>
      <c r="K98" s="193"/>
      <c r="L98" s="193"/>
      <c r="M98" s="193"/>
      <c r="N98" s="193"/>
      <c r="O98" s="193"/>
      <c r="P98" s="193"/>
      <c r="Q98" s="193"/>
      <c r="R98" s="277"/>
      <c r="S98" s="277"/>
      <c r="T98" s="277"/>
      <c r="U98" s="193"/>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193"/>
      <c r="AZ98" s="193"/>
      <c r="BA98" s="193"/>
      <c r="BB98" s="193"/>
      <c r="BC98" s="193"/>
      <c r="BD98" s="193"/>
      <c r="BE98" s="193"/>
      <c r="BF98" s="193"/>
      <c r="BG98" s="193"/>
      <c r="BH98" s="193"/>
      <c r="BI98" s="193"/>
    </row>
    <row r="99" spans="1:61" s="223" customFormat="1" x14ac:dyDescent="0.25">
      <c r="A99" s="247"/>
      <c r="B99" s="247" t="str">
        <f>'IMO _2020_Dont Edit'!B103</f>
        <v>Handy</v>
      </c>
      <c r="C99" s="98" t="str">
        <f>'IMO _2020_Dont Edit'!C103</f>
        <v>MPT</v>
      </c>
      <c r="D99" s="98"/>
      <c r="E99" s="139" t="str">
        <f>'IMO _2020_Dont Edit'!E103</f>
        <v>Henry Maersk</v>
      </c>
      <c r="F99" s="193"/>
      <c r="G99" s="193"/>
      <c r="H99" s="193"/>
      <c r="I99" s="193"/>
      <c r="J99" s="193"/>
      <c r="K99" s="193"/>
      <c r="L99" s="193"/>
      <c r="M99" s="193"/>
      <c r="N99" s="193"/>
      <c r="O99" s="193"/>
      <c r="P99" s="193"/>
      <c r="Q99" s="193"/>
      <c r="R99" s="277"/>
      <c r="S99" s="277"/>
      <c r="T99" s="277"/>
      <c r="U99" s="193"/>
      <c r="V99" s="193"/>
      <c r="W99" s="193"/>
      <c r="X99" s="193"/>
      <c r="Y99" s="193"/>
      <c r="Z99" s="193"/>
      <c r="AA99" s="193"/>
      <c r="AB99" s="193"/>
      <c r="AC99" s="193"/>
      <c r="AD99" s="193"/>
      <c r="AE99" s="193"/>
      <c r="AF99" s="193"/>
      <c r="AG99" s="193"/>
      <c r="AH99" s="193"/>
      <c r="AI99" s="193"/>
      <c r="AJ99" s="193"/>
      <c r="AK99" s="193"/>
      <c r="AL99" s="193"/>
      <c r="AM99" s="193"/>
      <c r="AN99" s="193"/>
      <c r="AO99" s="193"/>
      <c r="AP99" s="193"/>
      <c r="AQ99" s="193"/>
      <c r="AR99" s="193"/>
      <c r="AS99" s="193"/>
      <c r="AT99" s="193"/>
      <c r="AU99" s="193"/>
      <c r="AV99" s="193"/>
      <c r="AW99" s="193"/>
      <c r="AX99" s="193"/>
      <c r="AY99" s="193"/>
      <c r="AZ99" s="193"/>
      <c r="BA99" s="193"/>
      <c r="BB99" s="193"/>
      <c r="BC99" s="193"/>
      <c r="BD99" s="193"/>
      <c r="BE99" s="193"/>
      <c r="BF99" s="193"/>
      <c r="BG99" s="193"/>
      <c r="BH99" s="193"/>
      <c r="BI99" s="193"/>
    </row>
    <row r="100" spans="1:61" s="223" customFormat="1" x14ac:dyDescent="0.25">
      <c r="A100" s="247" t="str">
        <f>'IMO _2020_Dont Edit'!A104</f>
        <v>SJB</v>
      </c>
      <c r="B100" s="247" t="str">
        <f>'IMO _2020_Dont Edit'!B104</f>
        <v>Handy</v>
      </c>
      <c r="C100" s="98" t="str">
        <f>'IMO _2020_Dont Edit'!C104</f>
        <v>MPT</v>
      </c>
      <c r="D100" s="98">
        <f>'IMO _2020_Dont Edit'!D104</f>
        <v>9399363</v>
      </c>
      <c r="E100" s="139" t="str">
        <f>'IMO _2020_Dont Edit'!E104</f>
        <v>Hulda Maersk</v>
      </c>
      <c r="F100" s="193"/>
      <c r="G100" s="193"/>
      <c r="H100" s="193"/>
      <c r="I100" s="193"/>
      <c r="J100" s="193"/>
      <c r="K100" s="193"/>
      <c r="L100" s="193"/>
      <c r="M100" s="193"/>
      <c r="N100" s="193"/>
      <c r="O100" s="193"/>
      <c r="P100" s="193"/>
      <c r="Q100" s="193"/>
      <c r="R100" s="277"/>
      <c r="S100" s="277"/>
      <c r="T100" s="277"/>
      <c r="U100" s="193"/>
      <c r="V100" s="193"/>
      <c r="W100" s="193"/>
      <c r="X100" s="193"/>
      <c r="Y100" s="193"/>
      <c r="Z100" s="193"/>
      <c r="AA100" s="193"/>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c r="AV100" s="193"/>
      <c r="AW100" s="193"/>
      <c r="AX100" s="193"/>
      <c r="AY100" s="193"/>
      <c r="AZ100" s="193"/>
      <c r="BA100" s="193"/>
      <c r="BB100" s="193"/>
      <c r="BC100" s="193"/>
      <c r="BD100" s="193"/>
      <c r="BE100" s="193"/>
      <c r="BF100" s="193"/>
      <c r="BG100" s="193"/>
      <c r="BH100" s="193"/>
      <c r="BI100" s="193"/>
    </row>
    <row r="101" spans="1:61" s="223" customFormat="1" x14ac:dyDescent="0.25">
      <c r="A101" s="248" t="str">
        <f>'IMO _2020_Dont Edit'!A105</f>
        <v>ARA</v>
      </c>
      <c r="B101" s="248" t="str">
        <f>'IMO _2020_Dont Edit'!B105</f>
        <v>MR</v>
      </c>
      <c r="C101" s="137" t="str">
        <f>'IMO _2020_Dont Edit'!C105</f>
        <v>CST</v>
      </c>
      <c r="D101" s="137">
        <f>'IMO _2020_Dont Edit'!D105</f>
        <v>9259886</v>
      </c>
      <c r="E101" s="140" t="str">
        <f>'IMO _2020_Dont Edit'!E105</f>
        <v>Green Point</v>
      </c>
      <c r="F101" s="201">
        <f t="shared" si="12"/>
        <v>402</v>
      </c>
      <c r="G101" s="201">
        <f t="shared" si="13"/>
        <v>472.79999999999995</v>
      </c>
      <c r="H101" s="201">
        <f t="shared" si="14"/>
        <v>522.5</v>
      </c>
      <c r="I101" s="201">
        <f t="shared" si="15"/>
        <v>355.54999999999995</v>
      </c>
      <c r="J101" s="201">
        <f t="shared" si="16"/>
        <v>291.80000000000018</v>
      </c>
      <c r="K101" s="201">
        <f t="shared" si="17"/>
        <v>268.90000000000009</v>
      </c>
      <c r="L101" s="201">
        <f t="shared" si="18"/>
        <v>600.5</v>
      </c>
      <c r="M101" s="201">
        <f t="shared" si="19"/>
        <v>405.89999999999964</v>
      </c>
      <c r="N101" s="201">
        <f t="shared" si="21"/>
        <v>545.40000000000009</v>
      </c>
      <c r="O101" s="201">
        <f t="shared" si="22"/>
        <v>271.20000000000027</v>
      </c>
      <c r="P101" s="201"/>
      <c r="Q101" s="201"/>
      <c r="R101" s="278">
        <f t="shared" si="20"/>
        <v>413.65500000000003</v>
      </c>
      <c r="S101" s="278">
        <f>IFERROR(INDEX('IMO _2020_Dont Edit'!AB:AB,MATCH('Monthly_Consumption _Trend'!D101,'IMO _2020_Dont Edit'!D:D,0))*30*INDEX('IMO _2020_Dont Edit'!AF:AF,MATCH('Monthly_Consumption _Trend'!D101,'IMO _2020_Dont Edit'!D:D,0)),"")</f>
        <v>510.17267637316365</v>
      </c>
      <c r="T101" s="278">
        <f t="shared" si="23"/>
        <v>275.77000000000004</v>
      </c>
      <c r="U101" s="201"/>
      <c r="V101" s="201">
        <f>INDEX('[9]Monthly_Consumption _Trend'!BC:BC,MATCH($D101,'[9]Monthly_Consumption _Trend'!$C:$C,0))</f>
        <v>402</v>
      </c>
      <c r="W101" s="201">
        <f>INDEX('[9]Monthly_Consumption _Trend'!BD:BD,MATCH($D101,'[9]Monthly_Consumption _Trend'!$C:$C,0))</f>
        <v>0</v>
      </c>
      <c r="X101" s="201">
        <f>INDEX('[9]Monthly_Consumption _Trend'!BE:BE,MATCH($D101,'[9]Monthly_Consumption _Trend'!$C:$C,0))</f>
        <v>0</v>
      </c>
      <c r="Y101" s="201">
        <f>INDEX('[9]Monthly_Consumption _Trend'!BF:BF,MATCH($D101,'[9]Monthly_Consumption _Trend'!$C:$C,0))</f>
        <v>52.2</v>
      </c>
      <c r="Z101" s="201">
        <f>INDEX('[9]Monthly_Consumption _Trend'!BG:BG,MATCH($D101,'[9]Monthly_Consumption _Trend'!$C:$C,0))</f>
        <v>472.79999999999995</v>
      </c>
      <c r="AA101" s="201">
        <f>INDEX('[9]Monthly_Consumption _Trend'!BH:BH,MATCH($D101,'[9]Monthly_Consumption _Trend'!$C:$C,0))</f>
        <v>0</v>
      </c>
      <c r="AB101" s="201">
        <f>INDEX('[9]Monthly_Consumption _Trend'!BI:BI,MATCH($D101,'[9]Monthly_Consumption _Trend'!$C:$C,0))</f>
        <v>0</v>
      </c>
      <c r="AC101" s="201">
        <f>INDEX('[9]Monthly_Consumption _Trend'!BJ:BJ,MATCH($D101,'[9]Monthly_Consumption _Trend'!$C:$C,0))</f>
        <v>29.799999999999997</v>
      </c>
      <c r="AD101" s="201">
        <f>INDEX('[9]Monthly_Consumption _Trend'!BK:BK,MATCH($D101,'[9]Monthly_Consumption _Trend'!$C:$C,0))</f>
        <v>522.5</v>
      </c>
      <c r="AE101" s="201">
        <f>INDEX('[9]Monthly_Consumption _Trend'!BL:BL,MATCH($D101,'[9]Monthly_Consumption _Trend'!$C:$C,0))</f>
        <v>0</v>
      </c>
      <c r="AF101" s="201">
        <f>INDEX('[9]Monthly_Consumption _Trend'!BM:BM,MATCH($D101,'[9]Monthly_Consumption _Trend'!$C:$C,0))</f>
        <v>0</v>
      </c>
      <c r="AG101" s="201">
        <f>INDEX('[9]Monthly_Consumption _Trend'!BN:BN,MATCH($D101,'[9]Monthly_Consumption _Trend'!$C:$C,0))</f>
        <v>9.2999999999999972</v>
      </c>
      <c r="AH101" s="201">
        <f>INDEX('[9]Monthly_Consumption _Trend'!BO:BO,MATCH($D101,'[9]Monthly_Consumption _Trend'!$C:$C,0))</f>
        <v>355.54999999999995</v>
      </c>
      <c r="AI101" s="201">
        <f>INDEX('[9]Monthly_Consumption _Trend'!BP:BP,MATCH($D101,'[9]Monthly_Consumption _Trend'!$C:$C,0))</f>
        <v>0</v>
      </c>
      <c r="AJ101" s="201">
        <f>INDEX('[9]Monthly_Consumption _Trend'!BQ:BQ,MATCH($D101,'[9]Monthly_Consumption _Trend'!$C:$C,0))</f>
        <v>0</v>
      </c>
      <c r="AK101" s="201">
        <f>INDEX('[9]Monthly_Consumption _Trend'!BR:BR,MATCH($D101,'[9]Monthly_Consumption _Trend'!$C:$C,0))</f>
        <v>87.100000000000009</v>
      </c>
      <c r="AL101" s="201">
        <f>INDEX('[9]Monthly_Consumption _Trend'!BS:BS,MATCH($D101,'[9]Monthly_Consumption _Trend'!$C:$C,0))</f>
        <v>291.80000000000018</v>
      </c>
      <c r="AM101" s="201">
        <f>INDEX('[9]Monthly_Consumption _Trend'!BT:BT,MATCH($D101,'[9]Monthly_Consumption _Trend'!$C:$C,0))</f>
        <v>0</v>
      </c>
      <c r="AN101" s="201">
        <f>INDEX('[9]Monthly_Consumption _Trend'!BU:BU,MATCH($D101,'[9]Monthly_Consumption _Trend'!$C:$C,0))</f>
        <v>0</v>
      </c>
      <c r="AO101" s="201">
        <f>INDEX('[9]Monthly_Consumption _Trend'!BV:BV,MATCH($D101,'[9]Monthly_Consumption _Trend'!$C:$C,0))</f>
        <v>91.999999999999972</v>
      </c>
      <c r="AP101" s="201">
        <f>INDEX('[9]Monthly_Consumption _Trend'!BW:BW,MATCH($D101,'[9]Monthly_Consumption _Trend'!$C:$C,0))</f>
        <v>268.90000000000009</v>
      </c>
      <c r="AQ101" s="201">
        <f>INDEX('[9]Monthly_Consumption _Trend'!BX:BX,MATCH($D101,'[9]Monthly_Consumption _Trend'!$C:$C,0))</f>
        <v>0</v>
      </c>
      <c r="AR101" s="201">
        <f>INDEX('[9]Monthly_Consumption _Trend'!BY:BY,MATCH($D101,'[9]Monthly_Consumption _Trend'!$C:$C,0))</f>
        <v>0</v>
      </c>
      <c r="AS101" s="201">
        <f>INDEX('[9]Monthly_Consumption _Trend'!BZ:BZ,MATCH($D101,'[9]Monthly_Consumption _Trend'!$C:$C,0))</f>
        <v>68.800000000000011</v>
      </c>
      <c r="AT101" s="201">
        <f>INDEX('[9]Monthly_Consumption _Trend'!CA:CA,MATCH($D101,'[9]Monthly_Consumption _Trend'!$C:$C,0))</f>
        <v>600.5</v>
      </c>
      <c r="AU101" s="201">
        <f>INDEX('[9]Monthly_Consumption _Trend'!CB:CB,MATCH($D101,'[9]Monthly_Consumption _Trend'!$C:$C,0))</f>
        <v>0</v>
      </c>
      <c r="AV101" s="201">
        <f>INDEX('[9]Monthly_Consumption _Trend'!CC:CC,MATCH($D101,'[9]Monthly_Consumption _Trend'!$C:$C,0))</f>
        <v>0</v>
      </c>
      <c r="AW101" s="201">
        <f>INDEX('[9]Monthly_Consumption _Trend'!CD:CD,MATCH($D101,'[9]Monthly_Consumption _Trend'!$C:$C,0))</f>
        <v>31.100000000000023</v>
      </c>
      <c r="AX101" s="201">
        <f>INDEX('[9]Monthly_Consumption _Trend'!CE:CE,MATCH($D101,'[9]Monthly_Consumption _Trend'!$C:$C,0))</f>
        <v>405.89999999999964</v>
      </c>
      <c r="AY101" s="201">
        <f>INDEX('[9]Monthly_Consumption _Trend'!CF:CF,MATCH($D101,'[9]Monthly_Consumption _Trend'!$C:$C,0))</f>
        <v>0</v>
      </c>
      <c r="AZ101" s="201">
        <f>INDEX('[9]Monthly_Consumption _Trend'!CG:CG,MATCH($D101,'[9]Monthly_Consumption _Trend'!$C:$C,0))</f>
        <v>0</v>
      </c>
      <c r="BA101" s="201">
        <f>INDEX('[9]Monthly_Consumption _Trend'!CH:CH,MATCH($D101,'[9]Monthly_Consumption _Trend'!$C:$C,0))</f>
        <v>10.5</v>
      </c>
      <c r="BB101" s="201">
        <f>INDEX('[9]Monthly_Consumption _Trend'!CI:CI,MATCH($D101,'[9]Monthly_Consumption _Trend'!$C:$C,0))</f>
        <v>545.40000000000009</v>
      </c>
      <c r="BC101" s="201">
        <f>INDEX('[9]Monthly_Consumption _Trend'!CJ:CJ,MATCH($D101,'[9]Monthly_Consumption _Trend'!$C:$C,0))</f>
        <v>0</v>
      </c>
      <c r="BD101" s="201">
        <f>INDEX('[9]Monthly_Consumption _Trend'!CK:CK,MATCH($D101,'[9]Monthly_Consumption _Trend'!$C:$C,0))</f>
        <v>0</v>
      </c>
      <c r="BE101" s="201">
        <f>INDEX('[9]Monthly_Consumption _Trend'!CL:CL,MATCH($D101,'[9]Monthly_Consumption _Trend'!$C:$C,0))</f>
        <v>12.800000000000011</v>
      </c>
      <c r="BF101" s="201">
        <f>INDEX('[9]Monthly_Consumption _Trend'!CM:CM,MATCH($D101,'[9]Monthly_Consumption _Trend'!$C:$C,0))</f>
        <v>271.20000000000027</v>
      </c>
      <c r="BG101" s="201">
        <f>INDEX('[9]Monthly_Consumption _Trend'!CN:CN,MATCH($D101,'[9]Monthly_Consumption _Trend'!$C:$C,0))</f>
        <v>0</v>
      </c>
      <c r="BH101" s="201">
        <f>INDEX('[9]Monthly_Consumption _Trend'!CO:CO,MATCH($D101,'[9]Monthly_Consumption _Trend'!$C:$C,0))</f>
        <v>0</v>
      </c>
      <c r="BI101" s="201">
        <f>INDEX('[9]Monthly_Consumption _Trend'!CP:CP,MATCH($D101,'[9]Monthly_Consumption _Trend'!$C:$C,0))</f>
        <v>23</v>
      </c>
    </row>
    <row r="102" spans="1:61" s="223" customFormat="1" x14ac:dyDescent="0.25">
      <c r="A102" s="248" t="str">
        <f>'IMO _2020_Dont Edit'!A106</f>
        <v>TSE</v>
      </c>
      <c r="B102" s="248" t="str">
        <f>'IMO _2020_Dont Edit'!B106</f>
        <v>MR</v>
      </c>
      <c r="C102" s="137" t="str">
        <f>'IMO _2020_Dont Edit'!C106</f>
        <v>MPT</v>
      </c>
      <c r="D102" s="137">
        <f>'IMO _2020_Dont Edit'!D106</f>
        <v>9447732</v>
      </c>
      <c r="E102" s="140" t="str">
        <f>'IMO _2020_Dont Edit'!E106</f>
        <v>Maersk Magellan</v>
      </c>
      <c r="F102" s="201">
        <f t="shared" si="12"/>
        <v>296.70999999999998</v>
      </c>
      <c r="G102" s="201">
        <f t="shared" si="13"/>
        <v>562.72</v>
      </c>
      <c r="H102" s="201">
        <f t="shared" si="14"/>
        <v>347.5200000000001</v>
      </c>
      <c r="I102" s="201">
        <f t="shared" si="15"/>
        <v>341.19000000000005</v>
      </c>
      <c r="J102" s="201">
        <f t="shared" si="16"/>
        <v>234.07999999999993</v>
      </c>
      <c r="K102" s="201">
        <f t="shared" si="17"/>
        <v>185.14100000000008</v>
      </c>
      <c r="L102" s="201">
        <f t="shared" si="18"/>
        <v>411.97999999999979</v>
      </c>
      <c r="M102" s="201">
        <f t="shared" si="19"/>
        <v>421.72000000000025</v>
      </c>
      <c r="N102" s="201">
        <f t="shared" si="21"/>
        <v>284.37999999999965</v>
      </c>
      <c r="O102" s="201">
        <f t="shared" si="22"/>
        <v>473.88300000000027</v>
      </c>
      <c r="P102" s="201"/>
      <c r="Q102" s="201"/>
      <c r="R102" s="278">
        <f t="shared" si="20"/>
        <v>355.93240000000003</v>
      </c>
      <c r="S102" s="278">
        <f>IFERROR(INDEX('IMO _2020_Dont Edit'!AB:AB,MATCH('Monthly_Consumption _Trend'!D102,'IMO _2020_Dont Edit'!D:D,0))*30*INDEX('IMO _2020_Dont Edit'!AF:AF,MATCH('Monthly_Consumption _Trend'!D102,'IMO _2020_Dont Edit'!D:D,0)),"")</f>
        <v>424.84262256984391</v>
      </c>
      <c r="T102" s="278">
        <f t="shared" si="23"/>
        <v>237.28826666666669</v>
      </c>
      <c r="U102" s="201"/>
      <c r="V102" s="201">
        <f>INDEX('[9]Monthly_Consumption _Trend'!BC:BC,MATCH($D102,'[9]Monthly_Consumption _Trend'!$C:$C,0))</f>
        <v>296.70999999999998</v>
      </c>
      <c r="W102" s="201">
        <f>INDEX('[9]Monthly_Consumption _Trend'!BD:BD,MATCH($D102,'[9]Monthly_Consumption _Trend'!$C:$C,0))</f>
        <v>0</v>
      </c>
      <c r="X102" s="201">
        <f>INDEX('[9]Monthly_Consumption _Trend'!BE:BE,MATCH($D102,'[9]Monthly_Consumption _Trend'!$C:$C,0))</f>
        <v>0</v>
      </c>
      <c r="Y102" s="201">
        <f>INDEX('[9]Monthly_Consumption _Trend'!BF:BF,MATCH($D102,'[9]Monthly_Consumption _Trend'!$C:$C,0))</f>
        <v>20.9</v>
      </c>
      <c r="Z102" s="201">
        <f>INDEX('[9]Monthly_Consumption _Trend'!BG:BG,MATCH($D102,'[9]Monthly_Consumption _Trend'!$C:$C,0))</f>
        <v>562.72</v>
      </c>
      <c r="AA102" s="201">
        <f>INDEX('[9]Monthly_Consumption _Trend'!BH:BH,MATCH($D102,'[9]Monthly_Consumption _Trend'!$C:$C,0))</f>
        <v>0</v>
      </c>
      <c r="AB102" s="201">
        <f>INDEX('[9]Monthly_Consumption _Trend'!BI:BI,MATCH($D102,'[9]Monthly_Consumption _Trend'!$C:$C,0))</f>
        <v>0</v>
      </c>
      <c r="AC102" s="201">
        <f>INDEX('[9]Monthly_Consumption _Trend'!BJ:BJ,MATCH($D102,'[9]Monthly_Consumption _Trend'!$C:$C,0))</f>
        <v>1.3399999999999999</v>
      </c>
      <c r="AD102" s="201">
        <f>INDEX('[9]Monthly_Consumption _Trend'!BK:BK,MATCH($D102,'[9]Monthly_Consumption _Trend'!$C:$C,0))</f>
        <v>347.5200000000001</v>
      </c>
      <c r="AE102" s="201">
        <f>INDEX('[9]Monthly_Consumption _Trend'!BL:BL,MATCH($D102,'[9]Monthly_Consumption _Trend'!$C:$C,0))</f>
        <v>0</v>
      </c>
      <c r="AF102" s="201">
        <f>INDEX('[9]Monthly_Consumption _Trend'!BM:BM,MATCH($D102,'[9]Monthly_Consumption _Trend'!$C:$C,0))</f>
        <v>0</v>
      </c>
      <c r="AG102" s="201">
        <f>INDEX('[9]Monthly_Consumption _Trend'!BN:BN,MATCH($D102,'[9]Monthly_Consumption _Trend'!$C:$C,0))</f>
        <v>89.89</v>
      </c>
      <c r="AH102" s="201">
        <f>INDEX('[9]Monthly_Consumption _Trend'!BO:BO,MATCH($D102,'[9]Monthly_Consumption _Trend'!$C:$C,0))</f>
        <v>341.19000000000005</v>
      </c>
      <c r="AI102" s="201">
        <f>INDEX('[9]Monthly_Consumption _Trend'!BP:BP,MATCH($D102,'[9]Monthly_Consumption _Trend'!$C:$C,0))</f>
        <v>0</v>
      </c>
      <c r="AJ102" s="201">
        <f>INDEX('[9]Monthly_Consumption _Trend'!BQ:BQ,MATCH($D102,'[9]Monthly_Consumption _Trend'!$C:$C,0))</f>
        <v>0</v>
      </c>
      <c r="AK102" s="201">
        <f>INDEX('[9]Monthly_Consumption _Trend'!BR:BR,MATCH($D102,'[9]Monthly_Consumption _Trend'!$C:$C,0))</f>
        <v>55.580000000000013</v>
      </c>
      <c r="AL102" s="201">
        <f>INDEX('[9]Monthly_Consumption _Trend'!BS:BS,MATCH($D102,'[9]Monthly_Consumption _Trend'!$C:$C,0))</f>
        <v>234.07999999999993</v>
      </c>
      <c r="AM102" s="201">
        <f>INDEX('[9]Monthly_Consumption _Trend'!BT:BT,MATCH($D102,'[9]Monthly_Consumption _Trend'!$C:$C,0))</f>
        <v>0</v>
      </c>
      <c r="AN102" s="201">
        <f>INDEX('[9]Monthly_Consumption _Trend'!BU:BU,MATCH($D102,'[9]Monthly_Consumption _Trend'!$C:$C,0))</f>
        <v>0</v>
      </c>
      <c r="AO102" s="201">
        <f>INDEX('[9]Monthly_Consumption _Trend'!BV:BV,MATCH($D102,'[9]Monthly_Consumption _Trend'!$C:$C,0))</f>
        <v>15.449999999999989</v>
      </c>
      <c r="AP102" s="201">
        <f>INDEX('[9]Monthly_Consumption _Trend'!BW:BW,MATCH($D102,'[9]Monthly_Consumption _Trend'!$C:$C,0))</f>
        <v>185.14100000000008</v>
      </c>
      <c r="AQ102" s="201">
        <f>INDEX('[9]Monthly_Consumption _Trend'!BX:BX,MATCH($D102,'[9]Monthly_Consumption _Trend'!$C:$C,0))</f>
        <v>0</v>
      </c>
      <c r="AR102" s="201">
        <f>INDEX('[9]Monthly_Consumption _Trend'!BY:BY,MATCH($D102,'[9]Monthly_Consumption _Trend'!$C:$C,0))</f>
        <v>0</v>
      </c>
      <c r="AS102" s="201">
        <f>INDEX('[9]Monthly_Consumption _Trend'!BZ:BZ,MATCH($D102,'[9]Monthly_Consumption _Trend'!$C:$C,0))</f>
        <v>3.0999999999999943</v>
      </c>
      <c r="AT102" s="201">
        <f>INDEX('[9]Monthly_Consumption _Trend'!CA:CA,MATCH($D102,'[9]Monthly_Consumption _Trend'!$C:$C,0))</f>
        <v>411.97999999999979</v>
      </c>
      <c r="AU102" s="201">
        <f>INDEX('[9]Monthly_Consumption _Trend'!CB:CB,MATCH($D102,'[9]Monthly_Consumption _Trend'!$C:$C,0))</f>
        <v>0</v>
      </c>
      <c r="AV102" s="201">
        <f>INDEX('[9]Monthly_Consumption _Trend'!CC:CC,MATCH($D102,'[9]Monthly_Consumption _Trend'!$C:$C,0))</f>
        <v>0</v>
      </c>
      <c r="AW102" s="201">
        <f>INDEX('[9]Monthly_Consumption _Trend'!CD:CD,MATCH($D102,'[9]Monthly_Consumption _Trend'!$C:$C,0))</f>
        <v>166.54000000000002</v>
      </c>
      <c r="AX102" s="201">
        <f>INDEX('[9]Monthly_Consumption _Trend'!CE:CE,MATCH($D102,'[9]Monthly_Consumption _Trend'!$C:$C,0))</f>
        <v>421.72000000000025</v>
      </c>
      <c r="AY102" s="201">
        <f>INDEX('[9]Monthly_Consumption _Trend'!CF:CF,MATCH($D102,'[9]Monthly_Consumption _Trend'!$C:$C,0))</f>
        <v>0</v>
      </c>
      <c r="AZ102" s="201">
        <f>INDEX('[9]Monthly_Consumption _Trend'!CG:CG,MATCH($D102,'[9]Monthly_Consumption _Trend'!$C:$C,0))</f>
        <v>0</v>
      </c>
      <c r="BA102" s="201">
        <f>INDEX('[9]Monthly_Consumption _Trend'!CH:CH,MATCH($D102,'[9]Monthly_Consumption _Trend'!$C:$C,0))</f>
        <v>108.56</v>
      </c>
      <c r="BB102" s="201">
        <f>INDEX('[9]Monthly_Consumption _Trend'!CI:CI,MATCH($D102,'[9]Monthly_Consumption _Trend'!$C:$C,0))</f>
        <v>284.37999999999965</v>
      </c>
      <c r="BC102" s="201">
        <f>INDEX('[9]Monthly_Consumption _Trend'!CJ:CJ,MATCH($D102,'[9]Monthly_Consumption _Trend'!$C:$C,0))</f>
        <v>0</v>
      </c>
      <c r="BD102" s="201">
        <f>INDEX('[9]Monthly_Consumption _Trend'!CK:CK,MATCH($D102,'[9]Monthly_Consumption _Trend'!$C:$C,0))</f>
        <v>0</v>
      </c>
      <c r="BE102" s="201">
        <f>INDEX('[9]Monthly_Consumption _Trend'!CL:CL,MATCH($D102,'[9]Monthly_Consumption _Trend'!$C:$C,0))</f>
        <v>37.329999999999984</v>
      </c>
      <c r="BF102" s="201">
        <f>INDEX('[9]Monthly_Consumption _Trend'!CM:CM,MATCH($D102,'[9]Monthly_Consumption _Trend'!$C:$C,0))</f>
        <v>473.88300000000027</v>
      </c>
      <c r="BG102" s="201">
        <f>INDEX('[9]Monthly_Consumption _Trend'!CN:CN,MATCH($D102,'[9]Monthly_Consumption _Trend'!$C:$C,0))</f>
        <v>0</v>
      </c>
      <c r="BH102" s="201">
        <f>INDEX('[9]Monthly_Consumption _Trend'!CO:CO,MATCH($D102,'[9]Monthly_Consumption _Trend'!$C:$C,0))</f>
        <v>0</v>
      </c>
      <c r="BI102" s="201">
        <f>INDEX('[9]Monthly_Consumption _Trend'!CP:CP,MATCH($D102,'[9]Monthly_Consumption _Trend'!$C:$C,0))</f>
        <v>53.564000000000021</v>
      </c>
    </row>
    <row r="103" spans="1:61" s="223" customFormat="1" x14ac:dyDescent="0.25">
      <c r="A103" s="248" t="str">
        <f>'IMO _2020_Dont Edit'!A107</f>
        <v>ARA</v>
      </c>
      <c r="B103" s="248" t="str">
        <f>'IMO _2020_Dont Edit'!B107</f>
        <v>MR</v>
      </c>
      <c r="C103" s="137" t="str">
        <f>'IMO _2020_Dont Edit'!C107</f>
        <v>MPT</v>
      </c>
      <c r="D103" s="137">
        <f>'IMO _2020_Dont Edit'!D107</f>
        <v>9447768</v>
      </c>
      <c r="E103" s="140" t="str">
        <f>'IMO _2020_Dont Edit'!E107</f>
        <v>Maersk Malaga</v>
      </c>
      <c r="F103" s="201">
        <f t="shared" si="12"/>
        <v>18.850000000000001</v>
      </c>
      <c r="G103" s="201">
        <f t="shared" si="13"/>
        <v>347.38299999999998</v>
      </c>
      <c r="H103" s="201">
        <f t="shared" si="14"/>
        <v>382.64000000000004</v>
      </c>
      <c r="I103" s="201">
        <f t="shared" si="15"/>
        <v>488.72599999999989</v>
      </c>
      <c r="J103" s="201">
        <f t="shared" si="16"/>
        <v>560.26</v>
      </c>
      <c r="K103" s="201">
        <f t="shared" si="17"/>
        <v>452.32000000000016</v>
      </c>
      <c r="L103" s="201">
        <f t="shared" si="18"/>
        <v>460.15000000000009</v>
      </c>
      <c r="M103" s="201">
        <f t="shared" si="19"/>
        <v>314.91499999999996</v>
      </c>
      <c r="N103" s="201">
        <f t="shared" si="21"/>
        <v>431.94999999999982</v>
      </c>
      <c r="O103" s="201">
        <f t="shared" si="22"/>
        <v>254.38200000000006</v>
      </c>
      <c r="P103" s="201"/>
      <c r="Q103" s="201"/>
      <c r="R103" s="278">
        <f t="shared" si="20"/>
        <v>371.1576</v>
      </c>
      <c r="S103" s="278">
        <f>IFERROR(INDEX('IMO _2020_Dont Edit'!AB:AB,MATCH('Monthly_Consumption _Trend'!D103,'IMO _2020_Dont Edit'!D:D,0))*30*INDEX('IMO _2020_Dont Edit'!AF:AF,MATCH('Monthly_Consumption _Trend'!D103,'IMO _2020_Dont Edit'!D:D,0)),"")</f>
        <v>400.37241528519883</v>
      </c>
      <c r="T103" s="278">
        <f t="shared" si="23"/>
        <v>247.4384</v>
      </c>
      <c r="U103" s="201"/>
      <c r="V103" s="201">
        <f>INDEX('[9]Monthly_Consumption _Trend'!BC:BC,MATCH($D103,'[9]Monthly_Consumption _Trend'!$C:$C,0))</f>
        <v>18.850000000000001</v>
      </c>
      <c r="W103" s="201">
        <f>INDEX('[9]Monthly_Consumption _Trend'!BD:BD,MATCH($D103,'[9]Monthly_Consumption _Trend'!$C:$C,0))</f>
        <v>0</v>
      </c>
      <c r="X103" s="201">
        <f>INDEX('[9]Monthly_Consumption _Trend'!BE:BE,MATCH($D103,'[9]Monthly_Consumption _Trend'!$C:$C,0))</f>
        <v>0</v>
      </c>
      <c r="Y103" s="201">
        <f>INDEX('[9]Monthly_Consumption _Trend'!BF:BF,MATCH($D103,'[9]Monthly_Consumption _Trend'!$C:$C,0))</f>
        <v>149.05000000000001</v>
      </c>
      <c r="Z103" s="201">
        <f>INDEX('[9]Monthly_Consumption _Trend'!BG:BG,MATCH($D103,'[9]Monthly_Consumption _Trend'!$C:$C,0))</f>
        <v>347.38299999999998</v>
      </c>
      <c r="AA103" s="201">
        <f>INDEX('[9]Monthly_Consumption _Trend'!BH:BH,MATCH($D103,'[9]Monthly_Consumption _Trend'!$C:$C,0))</f>
        <v>0</v>
      </c>
      <c r="AB103" s="201">
        <f>INDEX('[9]Monthly_Consumption _Trend'!BI:BI,MATCH($D103,'[9]Monthly_Consumption _Trend'!$C:$C,0))</f>
        <v>0</v>
      </c>
      <c r="AC103" s="201">
        <f>INDEX('[9]Monthly_Consumption _Trend'!BJ:BJ,MATCH($D103,'[9]Monthly_Consumption _Trend'!$C:$C,0))</f>
        <v>27.010999999999996</v>
      </c>
      <c r="AD103" s="201">
        <f>INDEX('[9]Monthly_Consumption _Trend'!BK:BK,MATCH($D103,'[9]Monthly_Consumption _Trend'!$C:$C,0))</f>
        <v>382.64000000000004</v>
      </c>
      <c r="AE103" s="201">
        <f>INDEX('[9]Monthly_Consumption _Trend'!BL:BL,MATCH($D103,'[9]Monthly_Consumption _Trend'!$C:$C,0))</f>
        <v>0</v>
      </c>
      <c r="AF103" s="201">
        <f>INDEX('[9]Monthly_Consumption _Trend'!BM:BM,MATCH($D103,'[9]Monthly_Consumption _Trend'!$C:$C,0))</f>
        <v>0</v>
      </c>
      <c r="AG103" s="201">
        <f>INDEX('[9]Monthly_Consumption _Trend'!BN:BN,MATCH($D103,'[9]Monthly_Consumption _Trend'!$C:$C,0))</f>
        <v>85.869999999999976</v>
      </c>
      <c r="AH103" s="201">
        <f>INDEX('[9]Monthly_Consumption _Trend'!BO:BO,MATCH($D103,'[9]Monthly_Consumption _Trend'!$C:$C,0))</f>
        <v>488.72599999999989</v>
      </c>
      <c r="AI103" s="201">
        <f>INDEX('[9]Monthly_Consumption _Trend'!BP:BP,MATCH($D103,'[9]Monthly_Consumption _Trend'!$C:$C,0))</f>
        <v>0</v>
      </c>
      <c r="AJ103" s="201">
        <f>INDEX('[9]Monthly_Consumption _Trend'!BQ:BQ,MATCH($D103,'[9]Monthly_Consumption _Trend'!$C:$C,0))</f>
        <v>0</v>
      </c>
      <c r="AK103" s="201">
        <f>INDEX('[9]Monthly_Consumption _Trend'!BR:BR,MATCH($D103,'[9]Monthly_Consumption _Trend'!$C:$C,0))</f>
        <v>5.0500000000000114</v>
      </c>
      <c r="AL103" s="201">
        <f>INDEX('[9]Monthly_Consumption _Trend'!BS:BS,MATCH($D103,'[9]Monthly_Consumption _Trend'!$C:$C,0))</f>
        <v>560.26</v>
      </c>
      <c r="AM103" s="201">
        <f>INDEX('[9]Monthly_Consumption _Trend'!BT:BT,MATCH($D103,'[9]Monthly_Consumption _Trend'!$C:$C,0))</f>
        <v>0</v>
      </c>
      <c r="AN103" s="201">
        <f>INDEX('[9]Monthly_Consumption _Trend'!BU:BU,MATCH($D103,'[9]Monthly_Consumption _Trend'!$C:$C,0))</f>
        <v>0</v>
      </c>
      <c r="AO103" s="201">
        <f>INDEX('[9]Monthly_Consumption _Trend'!BV:BV,MATCH($D103,'[9]Monthly_Consumption _Trend'!$C:$C,0))</f>
        <v>40.379999999999995</v>
      </c>
      <c r="AP103" s="201">
        <f>INDEX('[9]Monthly_Consumption _Trend'!BW:BW,MATCH($D103,'[9]Monthly_Consumption _Trend'!$C:$C,0))</f>
        <v>452.32000000000016</v>
      </c>
      <c r="AQ103" s="201">
        <f>INDEX('[9]Monthly_Consumption _Trend'!BX:BX,MATCH($D103,'[9]Monthly_Consumption _Trend'!$C:$C,0))</f>
        <v>0</v>
      </c>
      <c r="AR103" s="201">
        <f>INDEX('[9]Monthly_Consumption _Trend'!BY:BY,MATCH($D103,'[9]Monthly_Consumption _Trend'!$C:$C,0))</f>
        <v>0</v>
      </c>
      <c r="AS103" s="201">
        <f>INDEX('[9]Monthly_Consumption _Trend'!BZ:BZ,MATCH($D103,'[9]Monthly_Consumption _Trend'!$C:$C,0))</f>
        <v>25.800000000000011</v>
      </c>
      <c r="AT103" s="201">
        <f>INDEX('[9]Monthly_Consumption _Trend'!CA:CA,MATCH($D103,'[9]Monthly_Consumption _Trend'!$C:$C,0))</f>
        <v>460.15000000000009</v>
      </c>
      <c r="AU103" s="201">
        <f>INDEX('[9]Monthly_Consumption _Trend'!CB:CB,MATCH($D103,'[9]Monthly_Consumption _Trend'!$C:$C,0))</f>
        <v>0</v>
      </c>
      <c r="AV103" s="201">
        <f>INDEX('[9]Monthly_Consumption _Trend'!CC:CC,MATCH($D103,'[9]Monthly_Consumption _Trend'!$C:$C,0))</f>
        <v>0</v>
      </c>
      <c r="AW103" s="201">
        <f>INDEX('[9]Monthly_Consumption _Trend'!CD:CD,MATCH($D103,'[9]Monthly_Consumption _Trend'!$C:$C,0))</f>
        <v>14.269999999999982</v>
      </c>
      <c r="AX103" s="201">
        <f>INDEX('[9]Monthly_Consumption _Trend'!CE:CE,MATCH($D103,'[9]Monthly_Consumption _Trend'!$C:$C,0))</f>
        <v>314.91499999999996</v>
      </c>
      <c r="AY103" s="201">
        <f>INDEX('[9]Monthly_Consumption _Trend'!CF:CF,MATCH($D103,'[9]Monthly_Consumption _Trend'!$C:$C,0))</f>
        <v>0</v>
      </c>
      <c r="AZ103" s="201">
        <f>INDEX('[9]Monthly_Consumption _Trend'!CG:CG,MATCH($D103,'[9]Monthly_Consumption _Trend'!$C:$C,0))</f>
        <v>0</v>
      </c>
      <c r="BA103" s="201">
        <f>INDEX('[9]Monthly_Consumption _Trend'!CH:CH,MATCH($D103,'[9]Monthly_Consumption _Trend'!$C:$C,0))</f>
        <v>16.600000000000023</v>
      </c>
      <c r="BB103" s="201">
        <f>INDEX('[9]Monthly_Consumption _Trend'!CI:CI,MATCH($D103,'[9]Monthly_Consumption _Trend'!$C:$C,0))</f>
        <v>431.94999999999982</v>
      </c>
      <c r="BC103" s="201">
        <f>INDEX('[9]Monthly_Consumption _Trend'!CJ:CJ,MATCH($D103,'[9]Monthly_Consumption _Trend'!$C:$C,0))</f>
        <v>0</v>
      </c>
      <c r="BD103" s="201">
        <f>INDEX('[9]Monthly_Consumption _Trend'!CK:CK,MATCH($D103,'[9]Monthly_Consumption _Trend'!$C:$C,0))</f>
        <v>0</v>
      </c>
      <c r="BE103" s="201">
        <f>INDEX('[9]Monthly_Consumption _Trend'!CL:CL,MATCH($D103,'[9]Monthly_Consumption _Trend'!$C:$C,0))</f>
        <v>62.29000000000002</v>
      </c>
      <c r="BF103" s="201">
        <f>INDEX('[9]Monthly_Consumption _Trend'!CM:CM,MATCH($D103,'[9]Monthly_Consumption _Trend'!$C:$C,0))</f>
        <v>254.38200000000006</v>
      </c>
      <c r="BG103" s="201">
        <f>INDEX('[9]Monthly_Consumption _Trend'!CN:CN,MATCH($D103,'[9]Monthly_Consumption _Trend'!$C:$C,0))</f>
        <v>0</v>
      </c>
      <c r="BH103" s="201">
        <f>INDEX('[9]Monthly_Consumption _Trend'!CO:CO,MATCH($D103,'[9]Monthly_Consumption _Trend'!$C:$C,0))</f>
        <v>0</v>
      </c>
      <c r="BI103" s="201">
        <f>INDEX('[9]Monthly_Consumption _Trend'!CP:CP,MATCH($D103,'[9]Monthly_Consumption _Trend'!$C:$C,0))</f>
        <v>60.659999999999968</v>
      </c>
    </row>
    <row r="104" spans="1:61" s="223" customFormat="1" x14ac:dyDescent="0.25">
      <c r="A104" s="248" t="str">
        <f>'IMO _2020_Dont Edit'!A108</f>
        <v>PKU</v>
      </c>
      <c r="B104" s="248" t="str">
        <f>'IMO _2020_Dont Edit'!B108</f>
        <v>MR</v>
      </c>
      <c r="C104" s="137" t="str">
        <f>'IMO _2020_Dont Edit'!C108</f>
        <v>MPT</v>
      </c>
      <c r="D104" s="137">
        <f>'IMO _2020_Dont Edit'!D108</f>
        <v>9315056</v>
      </c>
      <c r="E104" s="140" t="str">
        <f>'IMO _2020_Dont Edit'!E108</f>
        <v>Maersk Marmara</v>
      </c>
      <c r="F104" s="201">
        <f t="shared" si="12"/>
        <v>106.18</v>
      </c>
      <c r="G104" s="201">
        <f t="shared" si="13"/>
        <v>136.97999999999999</v>
      </c>
      <c r="H104" s="201">
        <f t="shared" si="14"/>
        <v>199.50000000000003</v>
      </c>
      <c r="I104" s="201">
        <f t="shared" si="15"/>
        <v>43.039999999999964</v>
      </c>
      <c r="J104" s="201">
        <f t="shared" si="16"/>
        <v>114.08599999999996</v>
      </c>
      <c r="K104" s="201">
        <f t="shared" si="17"/>
        <v>402.95000000000005</v>
      </c>
      <c r="L104" s="201">
        <f t="shared" si="18"/>
        <v>349.20500000000004</v>
      </c>
      <c r="M104" s="201">
        <f t="shared" si="19"/>
        <v>135.19000000000005</v>
      </c>
      <c r="N104" s="201">
        <f t="shared" si="21"/>
        <v>412.28</v>
      </c>
      <c r="O104" s="201">
        <f t="shared" si="22"/>
        <v>515.92000000000007</v>
      </c>
      <c r="P104" s="201"/>
      <c r="Q104" s="201"/>
      <c r="R104" s="278">
        <f t="shared" si="20"/>
        <v>241.53310000000002</v>
      </c>
      <c r="S104" s="278">
        <f>IFERROR(INDEX('IMO _2020_Dont Edit'!AB:AB,MATCH('Monthly_Consumption _Trend'!D104,'IMO _2020_Dont Edit'!D:D,0))*30*INDEX('IMO _2020_Dont Edit'!AF:AF,MATCH('Monthly_Consumption _Trend'!D104,'IMO _2020_Dont Edit'!D:D,0)),"")</f>
        <v>363.37703399482075</v>
      </c>
      <c r="T104" s="278">
        <f t="shared" si="23"/>
        <v>161.02206666666669</v>
      </c>
      <c r="U104" s="201"/>
      <c r="V104" s="201">
        <f>INDEX('[9]Monthly_Consumption _Trend'!BC:BC,MATCH($D104,'[9]Monthly_Consumption _Trend'!$C:$C,0))</f>
        <v>106.18</v>
      </c>
      <c r="W104" s="201">
        <f>INDEX('[9]Monthly_Consumption _Trend'!BD:BD,MATCH($D104,'[9]Monthly_Consumption _Trend'!$C:$C,0))</f>
        <v>0</v>
      </c>
      <c r="X104" s="201">
        <f>INDEX('[9]Monthly_Consumption _Trend'!BE:BE,MATCH($D104,'[9]Monthly_Consumption _Trend'!$C:$C,0))</f>
        <v>0</v>
      </c>
      <c r="Y104" s="201">
        <f>INDEX('[9]Monthly_Consumption _Trend'!BF:BF,MATCH($D104,'[9]Monthly_Consumption _Trend'!$C:$C,0))</f>
        <v>104.45</v>
      </c>
      <c r="Z104" s="201">
        <f>INDEX('[9]Monthly_Consumption _Trend'!BG:BG,MATCH($D104,'[9]Monthly_Consumption _Trend'!$C:$C,0))</f>
        <v>136.97999999999999</v>
      </c>
      <c r="AA104" s="201">
        <f>INDEX('[9]Monthly_Consumption _Trend'!BH:BH,MATCH($D104,'[9]Monthly_Consumption _Trend'!$C:$C,0))</f>
        <v>0</v>
      </c>
      <c r="AB104" s="201">
        <f>INDEX('[9]Monthly_Consumption _Trend'!BI:BI,MATCH($D104,'[9]Monthly_Consumption _Trend'!$C:$C,0))</f>
        <v>0</v>
      </c>
      <c r="AC104" s="201">
        <f>INDEX('[9]Monthly_Consumption _Trend'!BJ:BJ,MATCH($D104,'[9]Monthly_Consumption _Trend'!$C:$C,0))</f>
        <v>108.7</v>
      </c>
      <c r="AD104" s="201">
        <f>INDEX('[9]Monthly_Consumption _Trend'!BK:BK,MATCH($D104,'[9]Monthly_Consumption _Trend'!$C:$C,0))</f>
        <v>199.50000000000003</v>
      </c>
      <c r="AE104" s="201">
        <f>INDEX('[9]Monthly_Consumption _Trend'!BL:BL,MATCH($D104,'[9]Monthly_Consumption _Trend'!$C:$C,0))</f>
        <v>0</v>
      </c>
      <c r="AF104" s="201">
        <f>INDEX('[9]Monthly_Consumption _Trend'!BM:BM,MATCH($D104,'[9]Monthly_Consumption _Trend'!$C:$C,0))</f>
        <v>0</v>
      </c>
      <c r="AG104" s="201">
        <f>INDEX('[9]Monthly_Consumption _Trend'!BN:BN,MATCH($D104,'[9]Monthly_Consumption _Trend'!$C:$C,0))</f>
        <v>74.999999999999972</v>
      </c>
      <c r="AH104" s="201">
        <f>INDEX('[9]Monthly_Consumption _Trend'!BO:BO,MATCH($D104,'[9]Monthly_Consumption _Trend'!$C:$C,0))</f>
        <v>43.039999999999964</v>
      </c>
      <c r="AI104" s="201">
        <f>INDEX('[9]Monthly_Consumption _Trend'!BP:BP,MATCH($D104,'[9]Monthly_Consumption _Trend'!$C:$C,0))</f>
        <v>0</v>
      </c>
      <c r="AJ104" s="201">
        <f>INDEX('[9]Monthly_Consumption _Trend'!BQ:BQ,MATCH($D104,'[9]Monthly_Consumption _Trend'!$C:$C,0))</f>
        <v>0</v>
      </c>
      <c r="AK104" s="201">
        <f>INDEX('[9]Monthly_Consumption _Trend'!BR:BR,MATCH($D104,'[9]Monthly_Consumption _Trend'!$C:$C,0))</f>
        <v>111.63</v>
      </c>
      <c r="AL104" s="201">
        <f>INDEX('[9]Monthly_Consumption _Trend'!BS:BS,MATCH($D104,'[9]Monthly_Consumption _Trend'!$C:$C,0))</f>
        <v>114.08599999999996</v>
      </c>
      <c r="AM104" s="201">
        <f>INDEX('[9]Monthly_Consumption _Trend'!BT:BT,MATCH($D104,'[9]Monthly_Consumption _Trend'!$C:$C,0))</f>
        <v>0</v>
      </c>
      <c r="AN104" s="201">
        <f>INDEX('[9]Monthly_Consumption _Trend'!BU:BU,MATCH($D104,'[9]Monthly_Consumption _Trend'!$C:$C,0))</f>
        <v>0</v>
      </c>
      <c r="AO104" s="201">
        <f>INDEX('[9]Monthly_Consumption _Trend'!BV:BV,MATCH($D104,'[9]Monthly_Consumption _Trend'!$C:$C,0))</f>
        <v>101.33500000000004</v>
      </c>
      <c r="AP104" s="201">
        <f>INDEX('[9]Monthly_Consumption _Trend'!BW:BW,MATCH($D104,'[9]Monthly_Consumption _Trend'!$C:$C,0))</f>
        <v>402.95000000000005</v>
      </c>
      <c r="AQ104" s="201">
        <f>INDEX('[9]Monthly_Consumption _Trend'!BX:BX,MATCH($D104,'[9]Monthly_Consumption _Trend'!$C:$C,0))</f>
        <v>0</v>
      </c>
      <c r="AR104" s="201">
        <f>INDEX('[9]Monthly_Consumption _Trend'!BY:BY,MATCH($D104,'[9]Monthly_Consumption _Trend'!$C:$C,0))</f>
        <v>0</v>
      </c>
      <c r="AS104" s="201">
        <f>INDEX('[9]Monthly_Consumption _Trend'!BZ:BZ,MATCH($D104,'[9]Monthly_Consumption _Trend'!$C:$C,0))</f>
        <v>19.100000000000023</v>
      </c>
      <c r="AT104" s="201">
        <f>INDEX('[9]Monthly_Consumption _Trend'!CA:CA,MATCH($D104,'[9]Monthly_Consumption _Trend'!$C:$C,0))</f>
        <v>349.20500000000004</v>
      </c>
      <c r="AU104" s="201">
        <f>INDEX('[9]Monthly_Consumption _Trend'!CB:CB,MATCH($D104,'[9]Monthly_Consumption _Trend'!$C:$C,0))</f>
        <v>0</v>
      </c>
      <c r="AV104" s="201">
        <f>INDEX('[9]Monthly_Consumption _Trend'!CC:CC,MATCH($D104,'[9]Monthly_Consumption _Trend'!$C:$C,0))</f>
        <v>0</v>
      </c>
      <c r="AW104" s="201">
        <f>INDEX('[9]Monthly_Consumption _Trend'!CD:CD,MATCH($D104,'[9]Monthly_Consumption _Trend'!$C:$C,0))</f>
        <v>37.25</v>
      </c>
      <c r="AX104" s="201">
        <f>INDEX('[9]Monthly_Consumption _Trend'!CE:CE,MATCH($D104,'[9]Monthly_Consumption _Trend'!$C:$C,0))</f>
        <v>135.19000000000005</v>
      </c>
      <c r="AY104" s="201">
        <f>INDEX('[9]Monthly_Consumption _Trend'!CF:CF,MATCH($D104,'[9]Monthly_Consumption _Trend'!$C:$C,0))</f>
        <v>0</v>
      </c>
      <c r="AZ104" s="201">
        <f>INDEX('[9]Monthly_Consumption _Trend'!CG:CG,MATCH($D104,'[9]Monthly_Consumption _Trend'!$C:$C,0))</f>
        <v>0</v>
      </c>
      <c r="BA104" s="201">
        <f>INDEX('[9]Monthly_Consumption _Trend'!CH:CH,MATCH($D104,'[9]Monthly_Consumption _Trend'!$C:$C,0))</f>
        <v>69.259999999999991</v>
      </c>
      <c r="BB104" s="201">
        <f>INDEX('[9]Monthly_Consumption _Trend'!CI:CI,MATCH($D104,'[9]Monthly_Consumption _Trend'!$C:$C,0))</f>
        <v>412.28</v>
      </c>
      <c r="BC104" s="201">
        <f>INDEX('[9]Monthly_Consumption _Trend'!CJ:CJ,MATCH($D104,'[9]Monthly_Consumption _Trend'!$C:$C,0))</f>
        <v>0</v>
      </c>
      <c r="BD104" s="201">
        <f>INDEX('[9]Monthly_Consumption _Trend'!CK:CK,MATCH($D104,'[9]Monthly_Consumption _Trend'!$C:$C,0))</f>
        <v>0</v>
      </c>
      <c r="BE104" s="201">
        <f>INDEX('[9]Monthly_Consumption _Trend'!CL:CL,MATCH($D104,'[9]Monthly_Consumption _Trend'!$C:$C,0))</f>
        <v>8.6200000000000045</v>
      </c>
      <c r="BF104" s="201">
        <f>INDEX('[9]Monthly_Consumption _Trend'!CM:CM,MATCH($D104,'[9]Monthly_Consumption _Trend'!$C:$C,0))</f>
        <v>515.92000000000007</v>
      </c>
      <c r="BG104" s="201">
        <f>INDEX('[9]Monthly_Consumption _Trend'!CN:CN,MATCH($D104,'[9]Monthly_Consumption _Trend'!$C:$C,0))</f>
        <v>0</v>
      </c>
      <c r="BH104" s="201">
        <f>INDEX('[9]Monthly_Consumption _Trend'!CO:CO,MATCH($D104,'[9]Monthly_Consumption _Trend'!$C:$C,0))</f>
        <v>0</v>
      </c>
      <c r="BI104" s="201">
        <f>INDEX('[9]Monthly_Consumption _Trend'!CP:CP,MATCH($D104,'[9]Monthly_Consumption _Trend'!$C:$C,0))</f>
        <v>37.220000000000027</v>
      </c>
    </row>
    <row r="105" spans="1:61" s="202" customFormat="1" x14ac:dyDescent="0.25">
      <c r="A105" s="248" t="str">
        <f>'IMO _2020_Dont Edit'!A109</f>
        <v>VMP</v>
      </c>
      <c r="B105" s="248" t="str">
        <f>'IMO _2020_Dont Edit'!B109</f>
        <v>MR</v>
      </c>
      <c r="C105" s="137" t="str">
        <f>'IMO _2020_Dont Edit'!C109</f>
        <v>MPT</v>
      </c>
      <c r="D105" s="137">
        <f>'IMO _2020_Dont Edit'!D109</f>
        <v>9314911</v>
      </c>
      <c r="E105" s="140" t="str">
        <f>'IMO _2020_Dont Edit'!E109</f>
        <v>Maersk Mediterranean</v>
      </c>
      <c r="F105" s="201">
        <f t="shared" si="12"/>
        <v>424</v>
      </c>
      <c r="G105" s="201">
        <f t="shared" si="13"/>
        <v>224.64999999999998</v>
      </c>
      <c r="H105" s="201">
        <f t="shared" si="14"/>
        <v>660.50000000000011</v>
      </c>
      <c r="I105" s="201">
        <f t="shared" si="15"/>
        <v>314.34999999999991</v>
      </c>
      <c r="J105" s="201">
        <f t="shared" si="16"/>
        <v>230.99900000000002</v>
      </c>
      <c r="K105" s="201">
        <f t="shared" si="17"/>
        <v>299.01999999999975</v>
      </c>
      <c r="L105" s="201">
        <f t="shared" si="18"/>
        <v>381.9970000000003</v>
      </c>
      <c r="M105" s="201">
        <f t="shared" si="19"/>
        <v>298.87899999999991</v>
      </c>
      <c r="N105" s="201">
        <f t="shared" si="21"/>
        <v>325.73799999999983</v>
      </c>
      <c r="O105" s="201">
        <f t="shared" si="22"/>
        <v>597.27</v>
      </c>
      <c r="P105" s="201"/>
      <c r="Q105" s="201"/>
      <c r="R105" s="278">
        <f t="shared" si="20"/>
        <v>375.74029999999999</v>
      </c>
      <c r="S105" s="278">
        <f>IFERROR(INDEX('IMO _2020_Dont Edit'!AB:AB,MATCH('Monthly_Consumption _Trend'!D105,'IMO _2020_Dont Edit'!D:D,0))*30*INDEX('IMO _2020_Dont Edit'!AF:AF,MATCH('Monthly_Consumption _Trend'!D105,'IMO _2020_Dont Edit'!D:D,0)),"")</f>
        <v>417.24207764962705</v>
      </c>
      <c r="T105" s="278">
        <f t="shared" si="23"/>
        <v>250.49353333333332</v>
      </c>
      <c r="U105" s="201"/>
      <c r="V105" s="201">
        <f>INDEX('[9]Monthly_Consumption _Trend'!BC:BC,MATCH($D105,'[9]Monthly_Consumption _Trend'!$C:$C,0))</f>
        <v>424</v>
      </c>
      <c r="W105" s="201">
        <f>INDEX('[9]Monthly_Consumption _Trend'!BD:BD,MATCH($D105,'[9]Monthly_Consumption _Trend'!$C:$C,0))</f>
        <v>14.82</v>
      </c>
      <c r="X105" s="201">
        <f>INDEX('[9]Monthly_Consumption _Trend'!BE:BE,MATCH($D105,'[9]Monthly_Consumption _Trend'!$C:$C,0))</f>
        <v>0</v>
      </c>
      <c r="Y105" s="201">
        <f>INDEX('[9]Monthly_Consumption _Trend'!BF:BF,MATCH($D105,'[9]Monthly_Consumption _Trend'!$C:$C,0))</f>
        <v>24.38</v>
      </c>
      <c r="Z105" s="201">
        <f>INDEX('[9]Monthly_Consumption _Trend'!BG:BG,MATCH($D105,'[9]Monthly_Consumption _Trend'!$C:$C,0))</f>
        <v>224.64999999999998</v>
      </c>
      <c r="AA105" s="201">
        <f>INDEX('[9]Monthly_Consumption _Trend'!BH:BH,MATCH($D105,'[9]Monthly_Consumption _Trend'!$C:$C,0))</f>
        <v>0</v>
      </c>
      <c r="AB105" s="201">
        <f>INDEX('[9]Monthly_Consumption _Trend'!BI:BI,MATCH($D105,'[9]Monthly_Consumption _Trend'!$C:$C,0))</f>
        <v>0</v>
      </c>
      <c r="AC105" s="201">
        <f>INDEX('[9]Monthly_Consumption _Trend'!BJ:BJ,MATCH($D105,'[9]Monthly_Consumption _Trend'!$C:$C,0))</f>
        <v>56.45</v>
      </c>
      <c r="AD105" s="201">
        <f>INDEX('[9]Monthly_Consumption _Trend'!BK:BK,MATCH($D105,'[9]Monthly_Consumption _Trend'!$C:$C,0))</f>
        <v>660.50000000000011</v>
      </c>
      <c r="AE105" s="201">
        <f>INDEX('[9]Monthly_Consumption _Trend'!BL:BL,MATCH($D105,'[9]Monthly_Consumption _Trend'!$C:$C,0))</f>
        <v>0</v>
      </c>
      <c r="AF105" s="201">
        <f>INDEX('[9]Monthly_Consumption _Trend'!BM:BM,MATCH($D105,'[9]Monthly_Consumption _Trend'!$C:$C,0))</f>
        <v>0</v>
      </c>
      <c r="AG105" s="201">
        <f>INDEX('[9]Monthly_Consumption _Trend'!BN:BN,MATCH($D105,'[9]Monthly_Consumption _Trend'!$C:$C,0))</f>
        <v>11.799999999999997</v>
      </c>
      <c r="AH105" s="201">
        <f>INDEX('[9]Monthly_Consumption _Trend'!BO:BO,MATCH($D105,'[9]Monthly_Consumption _Trend'!$C:$C,0))</f>
        <v>314.34999999999991</v>
      </c>
      <c r="AI105" s="201">
        <f>INDEX('[9]Monthly_Consumption _Trend'!BP:BP,MATCH($D105,'[9]Monthly_Consumption _Trend'!$C:$C,0))</f>
        <v>0</v>
      </c>
      <c r="AJ105" s="201">
        <f>INDEX('[9]Monthly_Consumption _Trend'!BQ:BQ,MATCH($D105,'[9]Monthly_Consumption _Trend'!$C:$C,0))</f>
        <v>0</v>
      </c>
      <c r="AK105" s="201">
        <f>INDEX('[9]Monthly_Consumption _Trend'!BR:BR,MATCH($D105,'[9]Monthly_Consumption _Trend'!$C:$C,0))</f>
        <v>12</v>
      </c>
      <c r="AL105" s="201">
        <f>INDEX('[9]Monthly_Consumption _Trend'!BS:BS,MATCH($D105,'[9]Monthly_Consumption _Trend'!$C:$C,0))</f>
        <v>230.99900000000002</v>
      </c>
      <c r="AM105" s="201">
        <f>INDEX('[9]Monthly_Consumption _Trend'!BT:BT,MATCH($D105,'[9]Monthly_Consumption _Trend'!$C:$C,0))</f>
        <v>0</v>
      </c>
      <c r="AN105" s="201">
        <f>INDEX('[9]Monthly_Consumption _Trend'!BU:BU,MATCH($D105,'[9]Monthly_Consumption _Trend'!$C:$C,0))</f>
        <v>0</v>
      </c>
      <c r="AO105" s="201">
        <f>INDEX('[9]Monthly_Consumption _Trend'!BV:BV,MATCH($D105,'[9]Monthly_Consumption _Trend'!$C:$C,0))</f>
        <v>19.14</v>
      </c>
      <c r="AP105" s="201">
        <f>INDEX('[9]Monthly_Consumption _Trend'!BW:BW,MATCH($D105,'[9]Monthly_Consumption _Trend'!$C:$C,0))</f>
        <v>299.01999999999975</v>
      </c>
      <c r="AQ105" s="201">
        <f>INDEX('[9]Monthly_Consumption _Trend'!BX:BX,MATCH($D105,'[9]Monthly_Consumption _Trend'!$C:$C,0))</f>
        <v>0</v>
      </c>
      <c r="AR105" s="201">
        <f>INDEX('[9]Monthly_Consumption _Trend'!BY:BY,MATCH($D105,'[9]Monthly_Consumption _Trend'!$C:$C,0))</f>
        <v>0</v>
      </c>
      <c r="AS105" s="201">
        <f>INDEX('[9]Monthly_Consumption _Trend'!BZ:BZ,MATCH($D105,'[9]Monthly_Consumption _Trend'!$C:$C,0))</f>
        <v>32.970000000000013</v>
      </c>
      <c r="AT105" s="201">
        <f>INDEX('[9]Monthly_Consumption _Trend'!CA:CA,MATCH($D105,'[9]Monthly_Consumption _Trend'!$C:$C,0))</f>
        <v>381.9970000000003</v>
      </c>
      <c r="AU105" s="201">
        <f>INDEX('[9]Monthly_Consumption _Trend'!CB:CB,MATCH($D105,'[9]Monthly_Consumption _Trend'!$C:$C,0))</f>
        <v>0</v>
      </c>
      <c r="AV105" s="201">
        <f>INDEX('[9]Monthly_Consumption _Trend'!CC:CC,MATCH($D105,'[9]Monthly_Consumption _Trend'!$C:$C,0))</f>
        <v>0</v>
      </c>
      <c r="AW105" s="201">
        <f>INDEX('[9]Monthly_Consumption _Trend'!CD:CD,MATCH($D105,'[9]Monthly_Consumption _Trend'!$C:$C,0))</f>
        <v>13.409999999999997</v>
      </c>
      <c r="AX105" s="201">
        <f>INDEX('[9]Monthly_Consumption _Trend'!CE:CE,MATCH($D105,'[9]Monthly_Consumption _Trend'!$C:$C,0))</f>
        <v>298.87899999999991</v>
      </c>
      <c r="AY105" s="201">
        <f>INDEX('[9]Monthly_Consumption _Trend'!CF:CF,MATCH($D105,'[9]Monthly_Consumption _Trend'!$C:$C,0))</f>
        <v>0</v>
      </c>
      <c r="AZ105" s="201">
        <f>INDEX('[9]Monthly_Consumption _Trend'!CG:CG,MATCH($D105,'[9]Monthly_Consumption _Trend'!$C:$C,0))</f>
        <v>0</v>
      </c>
      <c r="BA105" s="201">
        <f>INDEX('[9]Monthly_Consumption _Trend'!CH:CH,MATCH($D105,'[9]Monthly_Consumption _Trend'!$C:$C,0))</f>
        <v>19.629999999999995</v>
      </c>
      <c r="BB105" s="201">
        <f>INDEX('[9]Monthly_Consumption _Trend'!CI:CI,MATCH($D105,'[9]Monthly_Consumption _Trend'!$C:$C,0))</f>
        <v>325.73799999999983</v>
      </c>
      <c r="BC105" s="201">
        <f>INDEX('[9]Monthly_Consumption _Trend'!CJ:CJ,MATCH($D105,'[9]Monthly_Consumption _Trend'!$C:$C,0))</f>
        <v>0</v>
      </c>
      <c r="BD105" s="201">
        <f>INDEX('[9]Monthly_Consumption _Trend'!CK:CK,MATCH($D105,'[9]Monthly_Consumption _Trend'!$C:$C,0))</f>
        <v>0</v>
      </c>
      <c r="BE105" s="201">
        <f>INDEX('[9]Monthly_Consumption _Trend'!CL:CL,MATCH($D105,'[9]Monthly_Consumption _Trend'!$C:$C,0))</f>
        <v>9.2400000000000091</v>
      </c>
      <c r="BF105" s="201">
        <f>INDEX('[9]Monthly_Consumption _Trend'!CM:CM,MATCH($D105,'[9]Monthly_Consumption _Trend'!$C:$C,0))</f>
        <v>597.27</v>
      </c>
      <c r="BG105" s="201">
        <f>INDEX('[9]Monthly_Consumption _Trend'!CN:CN,MATCH($D105,'[9]Monthly_Consumption _Trend'!$C:$C,0))</f>
        <v>0</v>
      </c>
      <c r="BH105" s="201">
        <f>INDEX('[9]Monthly_Consumption _Trend'!CO:CO,MATCH($D105,'[9]Monthly_Consumption _Trend'!$C:$C,0))</f>
        <v>0</v>
      </c>
      <c r="BI105" s="201">
        <f>INDEX('[9]Monthly_Consumption _Trend'!CP:CP,MATCH($D105,'[9]Monthly_Consumption _Trend'!$C:$C,0))</f>
        <v>21.419999999999987</v>
      </c>
    </row>
    <row r="106" spans="1:61" s="202" customFormat="1" x14ac:dyDescent="0.25">
      <c r="A106" s="248" t="str">
        <f>'IMO _2020_Dont Edit'!A110</f>
        <v>NSR</v>
      </c>
      <c r="B106" s="248" t="str">
        <f>'IMO _2020_Dont Edit'!B110</f>
        <v>MR</v>
      </c>
      <c r="C106" s="137" t="str">
        <f>'IMO _2020_Dont Edit'!C110</f>
        <v>MPT</v>
      </c>
      <c r="D106" s="137">
        <f>'IMO _2020_Dont Edit'!D110</f>
        <v>9544592</v>
      </c>
      <c r="E106" s="140" t="str">
        <f>'IMO _2020_Dont Edit'!E110</f>
        <v>Maersk Messina</v>
      </c>
      <c r="F106" s="201">
        <f t="shared" si="12"/>
        <v>135.5</v>
      </c>
      <c r="G106" s="201">
        <f t="shared" si="13"/>
        <v>298.10000000000002</v>
      </c>
      <c r="H106" s="201">
        <f t="shared" si="14"/>
        <v>381.69999999999993</v>
      </c>
      <c r="I106" s="201">
        <f t="shared" si="15"/>
        <v>360.23</v>
      </c>
      <c r="J106" s="201">
        <f t="shared" si="16"/>
        <v>8.7999999999999545</v>
      </c>
      <c r="K106" s="201">
        <f t="shared" si="17"/>
        <v>88.190000000000055</v>
      </c>
      <c r="L106" s="201">
        <f t="shared" si="18"/>
        <v>595.79999999999995</v>
      </c>
      <c r="M106" s="201">
        <f t="shared" si="19"/>
        <v>562.01</v>
      </c>
      <c r="N106" s="201">
        <f t="shared" si="21"/>
        <v>332.05999999999995</v>
      </c>
      <c r="O106" s="201">
        <f t="shared" si="22"/>
        <v>340.66000000000031</v>
      </c>
      <c r="P106" s="201"/>
      <c r="Q106" s="201"/>
      <c r="R106" s="278">
        <f t="shared" si="20"/>
        <v>310.30500000000001</v>
      </c>
      <c r="S106" s="278">
        <f>IFERROR(INDEX('IMO _2020_Dont Edit'!AB:AB,MATCH('Monthly_Consumption _Trend'!D106,'IMO _2020_Dont Edit'!D:D,0))*30*INDEX('IMO _2020_Dont Edit'!AF:AF,MATCH('Monthly_Consumption _Trend'!D106,'IMO _2020_Dont Edit'!D:D,0)),"")</f>
        <v>370.84940212852416</v>
      </c>
      <c r="T106" s="278">
        <f t="shared" si="23"/>
        <v>206.87</v>
      </c>
      <c r="U106" s="201"/>
      <c r="V106" s="201">
        <f>INDEX('[9]Monthly_Consumption _Trend'!BC:BC,MATCH($D106,'[9]Monthly_Consumption _Trend'!$C:$C,0))</f>
        <v>135.5</v>
      </c>
      <c r="W106" s="201">
        <f>INDEX('[9]Monthly_Consumption _Trend'!BD:BD,MATCH($D106,'[9]Monthly_Consumption _Trend'!$C:$C,0))</f>
        <v>0</v>
      </c>
      <c r="X106" s="201">
        <f>INDEX('[9]Monthly_Consumption _Trend'!BE:BE,MATCH($D106,'[9]Monthly_Consumption _Trend'!$C:$C,0))</f>
        <v>0</v>
      </c>
      <c r="Y106" s="201">
        <f>INDEX('[9]Monthly_Consumption _Trend'!BF:BF,MATCH($D106,'[9]Monthly_Consumption _Trend'!$C:$C,0))</f>
        <v>14.6</v>
      </c>
      <c r="Z106" s="201">
        <f>INDEX('[9]Monthly_Consumption _Trend'!BG:BG,MATCH($D106,'[9]Monthly_Consumption _Trend'!$C:$C,0))</f>
        <v>298.10000000000002</v>
      </c>
      <c r="AA106" s="201">
        <f>INDEX('[9]Monthly_Consumption _Trend'!BH:BH,MATCH($D106,'[9]Monthly_Consumption _Trend'!$C:$C,0))</f>
        <v>0</v>
      </c>
      <c r="AB106" s="201">
        <f>INDEX('[9]Monthly_Consumption _Trend'!BI:BI,MATCH($D106,'[9]Monthly_Consumption _Trend'!$C:$C,0))</f>
        <v>0</v>
      </c>
      <c r="AC106" s="201">
        <f>INDEX('[9]Monthly_Consumption _Trend'!BJ:BJ,MATCH($D106,'[9]Monthly_Consumption _Trend'!$C:$C,0))</f>
        <v>14.000000000000002</v>
      </c>
      <c r="AD106" s="201">
        <f>INDEX('[9]Monthly_Consumption _Trend'!BK:BK,MATCH($D106,'[9]Monthly_Consumption _Trend'!$C:$C,0))</f>
        <v>381.69999999999993</v>
      </c>
      <c r="AE106" s="201">
        <f>INDEX('[9]Monthly_Consumption _Trend'!BL:BL,MATCH($D106,'[9]Monthly_Consumption _Trend'!$C:$C,0))</f>
        <v>0</v>
      </c>
      <c r="AF106" s="201">
        <f>INDEX('[9]Monthly_Consumption _Trend'!BM:BM,MATCH($D106,'[9]Monthly_Consumption _Trend'!$C:$C,0))</f>
        <v>0</v>
      </c>
      <c r="AG106" s="201">
        <f>INDEX('[9]Monthly_Consumption _Trend'!BN:BN,MATCH($D106,'[9]Monthly_Consumption _Trend'!$C:$C,0))</f>
        <v>2.1999999999999993</v>
      </c>
      <c r="AH106" s="201">
        <f>INDEX('[9]Monthly_Consumption _Trend'!BO:BO,MATCH($D106,'[9]Monthly_Consumption _Trend'!$C:$C,0))</f>
        <v>360.23</v>
      </c>
      <c r="AI106" s="201">
        <f>INDEX('[9]Monthly_Consumption _Trend'!BP:BP,MATCH($D106,'[9]Monthly_Consumption _Trend'!$C:$C,0))</f>
        <v>0</v>
      </c>
      <c r="AJ106" s="201">
        <f>INDEX('[9]Monthly_Consumption _Trend'!BQ:BQ,MATCH($D106,'[9]Monthly_Consumption _Trend'!$C:$C,0))</f>
        <v>0</v>
      </c>
      <c r="AK106" s="201">
        <f>INDEX('[9]Monthly_Consumption _Trend'!BR:BR,MATCH($D106,'[9]Monthly_Consumption _Trend'!$C:$C,0))</f>
        <v>42.17</v>
      </c>
      <c r="AL106" s="201">
        <f>INDEX('[9]Monthly_Consumption _Trend'!BS:BS,MATCH($D106,'[9]Monthly_Consumption _Trend'!$C:$C,0))</f>
        <v>8.7999999999999545</v>
      </c>
      <c r="AM106" s="201">
        <f>INDEX('[9]Monthly_Consumption _Trend'!BT:BT,MATCH($D106,'[9]Monthly_Consumption _Trend'!$C:$C,0))</f>
        <v>0</v>
      </c>
      <c r="AN106" s="201">
        <f>INDEX('[9]Monthly_Consumption _Trend'!BU:BU,MATCH($D106,'[9]Monthly_Consumption _Trend'!$C:$C,0))</f>
        <v>0</v>
      </c>
      <c r="AO106" s="201">
        <f>INDEX('[9]Monthly_Consumption _Trend'!BV:BV,MATCH($D106,'[9]Monthly_Consumption _Trend'!$C:$C,0))</f>
        <v>19.599999999999994</v>
      </c>
      <c r="AP106" s="201">
        <f>INDEX('[9]Monthly_Consumption _Trend'!BW:BW,MATCH($D106,'[9]Monthly_Consumption _Trend'!$C:$C,0))</f>
        <v>88.190000000000055</v>
      </c>
      <c r="AQ106" s="201">
        <f>INDEX('[9]Monthly_Consumption _Trend'!BX:BX,MATCH($D106,'[9]Monthly_Consumption _Trend'!$C:$C,0))</f>
        <v>0</v>
      </c>
      <c r="AR106" s="201">
        <f>INDEX('[9]Monthly_Consumption _Trend'!BY:BY,MATCH($D106,'[9]Monthly_Consumption _Trend'!$C:$C,0))</f>
        <v>0</v>
      </c>
      <c r="AS106" s="201">
        <f>INDEX('[9]Monthly_Consumption _Trend'!BZ:BZ,MATCH($D106,'[9]Monthly_Consumption _Trend'!$C:$C,0))</f>
        <v>74.5</v>
      </c>
      <c r="AT106" s="201">
        <f>INDEX('[9]Monthly_Consumption _Trend'!CA:CA,MATCH($D106,'[9]Monthly_Consumption _Trend'!$C:$C,0))</f>
        <v>595.79999999999995</v>
      </c>
      <c r="AU106" s="201">
        <f>INDEX('[9]Monthly_Consumption _Trend'!CB:CB,MATCH($D106,'[9]Monthly_Consumption _Trend'!$C:$C,0))</f>
        <v>0</v>
      </c>
      <c r="AV106" s="201">
        <f>INDEX('[9]Monthly_Consumption _Trend'!CC:CC,MATCH($D106,'[9]Monthly_Consumption _Trend'!$C:$C,0))</f>
        <v>0</v>
      </c>
      <c r="AW106" s="201">
        <f>INDEX('[9]Monthly_Consumption _Trend'!CD:CD,MATCH($D106,'[9]Monthly_Consumption _Trend'!$C:$C,0))</f>
        <v>10.900000000000006</v>
      </c>
      <c r="AX106" s="201">
        <f>INDEX('[9]Monthly_Consumption _Trend'!CE:CE,MATCH($D106,'[9]Monthly_Consumption _Trend'!$C:$C,0))</f>
        <v>562.01</v>
      </c>
      <c r="AY106" s="201">
        <f>INDEX('[9]Monthly_Consumption _Trend'!CF:CF,MATCH($D106,'[9]Monthly_Consumption _Trend'!$C:$C,0))</f>
        <v>0</v>
      </c>
      <c r="AZ106" s="201">
        <f>INDEX('[9]Monthly_Consumption _Trend'!CG:CG,MATCH($D106,'[9]Monthly_Consumption _Trend'!$C:$C,0))</f>
        <v>0</v>
      </c>
      <c r="BA106" s="201">
        <f>INDEX('[9]Monthly_Consumption _Trend'!CH:CH,MATCH($D106,'[9]Monthly_Consumption _Trend'!$C:$C,0))</f>
        <v>10</v>
      </c>
      <c r="BB106" s="201">
        <f>INDEX('[9]Monthly_Consumption _Trend'!CI:CI,MATCH($D106,'[9]Monthly_Consumption _Trend'!$C:$C,0))</f>
        <v>332.05999999999995</v>
      </c>
      <c r="BC106" s="201">
        <f>INDEX('[9]Monthly_Consumption _Trend'!CJ:CJ,MATCH($D106,'[9]Monthly_Consumption _Trend'!$C:$C,0))</f>
        <v>0</v>
      </c>
      <c r="BD106" s="201">
        <f>INDEX('[9]Monthly_Consumption _Trend'!CK:CK,MATCH($D106,'[9]Monthly_Consumption _Trend'!$C:$C,0))</f>
        <v>0</v>
      </c>
      <c r="BE106" s="201">
        <f>INDEX('[9]Monthly_Consumption _Trend'!CL:CL,MATCH($D106,'[9]Monthly_Consumption _Trend'!$C:$C,0))</f>
        <v>26</v>
      </c>
      <c r="BF106" s="201">
        <f>INDEX('[9]Monthly_Consumption _Trend'!CM:CM,MATCH($D106,'[9]Monthly_Consumption _Trend'!$C:$C,0))</f>
        <v>340.66000000000031</v>
      </c>
      <c r="BG106" s="201">
        <f>INDEX('[9]Monthly_Consumption _Trend'!CN:CN,MATCH($D106,'[9]Monthly_Consumption _Trend'!$C:$C,0))</f>
        <v>0</v>
      </c>
      <c r="BH106" s="201">
        <f>INDEX('[9]Monthly_Consumption _Trend'!CO:CO,MATCH($D106,'[9]Monthly_Consumption _Trend'!$C:$C,0))</f>
        <v>0</v>
      </c>
      <c r="BI106" s="201">
        <f>INDEX('[9]Monthly_Consumption _Trend'!CP:CP,MATCH($D106,'[9]Monthly_Consumption _Trend'!$C:$C,0))</f>
        <v>58.099999999999994</v>
      </c>
    </row>
    <row r="107" spans="1:61" s="202" customFormat="1" x14ac:dyDescent="0.25">
      <c r="A107" s="248" t="str">
        <f>'IMO _2020_Dont Edit'!A111</f>
        <v>PKU</v>
      </c>
      <c r="B107" s="248" t="str">
        <f>'IMO _2020_Dont Edit'!B111</f>
        <v>MR</v>
      </c>
      <c r="C107" s="137" t="str">
        <f>'IMO _2020_Dont Edit'!C111</f>
        <v>MPT</v>
      </c>
      <c r="D107" s="137">
        <f>'IMO _2020_Dont Edit'!D111</f>
        <v>9573658</v>
      </c>
      <c r="E107" s="140" t="str">
        <f>'IMO _2020_Dont Edit'!E111</f>
        <v>Maersk Misaki</v>
      </c>
      <c r="F107" s="201">
        <f t="shared" si="12"/>
        <v>169.03</v>
      </c>
      <c r="G107" s="201">
        <f t="shared" si="13"/>
        <v>124.12499999999997</v>
      </c>
      <c r="H107" s="201">
        <f t="shared" si="14"/>
        <v>206.26000000000005</v>
      </c>
      <c r="I107" s="201">
        <f t="shared" si="15"/>
        <v>399.69</v>
      </c>
      <c r="J107" s="201">
        <f t="shared" si="16"/>
        <v>409.596</v>
      </c>
      <c r="K107" s="201">
        <f t="shared" si="17"/>
        <v>386.19000000000005</v>
      </c>
      <c r="L107" s="201">
        <f t="shared" si="18"/>
        <v>366.25</v>
      </c>
      <c r="M107" s="201">
        <f t="shared" si="19"/>
        <v>456.44000000000005</v>
      </c>
      <c r="N107" s="201">
        <f t="shared" si="21"/>
        <v>387.5949999999998</v>
      </c>
      <c r="O107" s="201">
        <f t="shared" si="22"/>
        <v>522.23</v>
      </c>
      <c r="P107" s="201"/>
      <c r="Q107" s="201"/>
      <c r="R107" s="278">
        <f t="shared" si="20"/>
        <v>342.74059999999997</v>
      </c>
      <c r="S107" s="278">
        <f>IFERROR(INDEX('IMO _2020_Dont Edit'!AB:AB,MATCH('Monthly_Consumption _Trend'!D107,'IMO _2020_Dont Edit'!D:D,0))*30*INDEX('IMO _2020_Dont Edit'!AF:AF,MATCH('Monthly_Consumption _Trend'!D107,'IMO _2020_Dont Edit'!D:D,0)),"")</f>
        <v>409.35518720220904</v>
      </c>
      <c r="T107" s="278">
        <f t="shared" si="23"/>
        <v>228.49373333333332</v>
      </c>
      <c r="U107" s="201"/>
      <c r="V107" s="201">
        <f>INDEX('[9]Monthly_Consumption _Trend'!BC:BC,MATCH($D107,'[9]Monthly_Consumption _Trend'!$C:$C,0))</f>
        <v>169.03</v>
      </c>
      <c r="W107" s="201">
        <f>INDEX('[9]Monthly_Consumption _Trend'!BD:BD,MATCH($D107,'[9]Monthly_Consumption _Trend'!$C:$C,0))</f>
        <v>0</v>
      </c>
      <c r="X107" s="201">
        <f>INDEX('[9]Monthly_Consumption _Trend'!BE:BE,MATCH($D107,'[9]Monthly_Consumption _Trend'!$C:$C,0))</f>
        <v>21.11</v>
      </c>
      <c r="Y107" s="201">
        <f>INDEX('[9]Monthly_Consumption _Trend'!BF:BF,MATCH($D107,'[9]Monthly_Consumption _Trend'!$C:$C,0))</f>
        <v>0</v>
      </c>
      <c r="Z107" s="201">
        <f>INDEX('[9]Monthly_Consumption _Trend'!BG:BG,MATCH($D107,'[9]Monthly_Consumption _Trend'!$C:$C,0))</f>
        <v>124.12499999999997</v>
      </c>
      <c r="AA107" s="201">
        <f>INDEX('[9]Monthly_Consumption _Trend'!BH:BH,MATCH($D107,'[9]Monthly_Consumption _Trend'!$C:$C,0))</f>
        <v>0</v>
      </c>
      <c r="AB107" s="201">
        <f>INDEX('[9]Monthly_Consumption _Trend'!BI:BI,MATCH($D107,'[9]Monthly_Consumption _Trend'!$C:$C,0))</f>
        <v>11.64</v>
      </c>
      <c r="AC107" s="201">
        <f>INDEX('[9]Monthly_Consumption _Trend'!BJ:BJ,MATCH($D107,'[9]Monthly_Consumption _Trend'!$C:$C,0))</f>
        <v>16.95</v>
      </c>
      <c r="AD107" s="201">
        <f>INDEX('[9]Monthly_Consumption _Trend'!BK:BK,MATCH($D107,'[9]Monthly_Consumption _Trend'!$C:$C,0))</f>
        <v>206.26000000000005</v>
      </c>
      <c r="AE107" s="201">
        <f>INDEX('[9]Monthly_Consumption _Trend'!BL:BL,MATCH($D107,'[9]Monthly_Consumption _Trend'!$C:$C,0))</f>
        <v>0</v>
      </c>
      <c r="AF107" s="201">
        <f>INDEX('[9]Monthly_Consumption _Trend'!BM:BM,MATCH($D107,'[9]Monthly_Consumption _Trend'!$C:$C,0))</f>
        <v>0</v>
      </c>
      <c r="AG107" s="201">
        <f>INDEX('[9]Monthly_Consumption _Trend'!BN:BN,MATCH($D107,'[9]Monthly_Consumption _Trend'!$C:$C,0))</f>
        <v>26.610000000000003</v>
      </c>
      <c r="AH107" s="201">
        <f>INDEX('[9]Monthly_Consumption _Trend'!BO:BO,MATCH($D107,'[9]Monthly_Consumption _Trend'!$C:$C,0))</f>
        <v>399.69</v>
      </c>
      <c r="AI107" s="201">
        <f>INDEX('[9]Monthly_Consumption _Trend'!BP:BP,MATCH($D107,'[9]Monthly_Consumption _Trend'!$C:$C,0))</f>
        <v>0</v>
      </c>
      <c r="AJ107" s="201">
        <f>INDEX('[9]Monthly_Consumption _Trend'!BQ:BQ,MATCH($D107,'[9]Monthly_Consumption _Trend'!$C:$C,0))</f>
        <v>0</v>
      </c>
      <c r="AK107" s="201">
        <f>INDEX('[9]Monthly_Consumption _Trend'!BR:BR,MATCH($D107,'[9]Monthly_Consumption _Trend'!$C:$C,0))</f>
        <v>7.9099999999999966</v>
      </c>
      <c r="AL107" s="201">
        <f>INDEX('[9]Monthly_Consumption _Trend'!BS:BS,MATCH($D107,'[9]Monthly_Consumption _Trend'!$C:$C,0))</f>
        <v>409.596</v>
      </c>
      <c r="AM107" s="201">
        <f>INDEX('[9]Monthly_Consumption _Trend'!BT:BT,MATCH($D107,'[9]Monthly_Consumption _Trend'!$C:$C,0))</f>
        <v>0</v>
      </c>
      <c r="AN107" s="201">
        <f>INDEX('[9]Monthly_Consumption _Trend'!BU:BU,MATCH($D107,'[9]Monthly_Consumption _Trend'!$C:$C,0))</f>
        <v>0</v>
      </c>
      <c r="AO107" s="201">
        <f>INDEX('[9]Monthly_Consumption _Trend'!BV:BV,MATCH($D107,'[9]Monthly_Consumption _Trend'!$C:$C,0))</f>
        <v>10.490000000000002</v>
      </c>
      <c r="AP107" s="201">
        <f>INDEX('[9]Monthly_Consumption _Trend'!BW:BW,MATCH($D107,'[9]Monthly_Consumption _Trend'!$C:$C,0))</f>
        <v>386.19000000000005</v>
      </c>
      <c r="AQ107" s="201">
        <f>INDEX('[9]Monthly_Consumption _Trend'!BX:BX,MATCH($D107,'[9]Monthly_Consumption _Trend'!$C:$C,0))</f>
        <v>0</v>
      </c>
      <c r="AR107" s="201">
        <f>INDEX('[9]Monthly_Consumption _Trend'!BY:BY,MATCH($D107,'[9]Monthly_Consumption _Trend'!$C:$C,0))</f>
        <v>0</v>
      </c>
      <c r="AS107" s="201">
        <f>INDEX('[9]Monthly_Consumption _Trend'!BZ:BZ,MATCH($D107,'[9]Monthly_Consumption _Trend'!$C:$C,0))</f>
        <v>11.240000000000002</v>
      </c>
      <c r="AT107" s="201">
        <f>INDEX('[9]Monthly_Consumption _Trend'!CA:CA,MATCH($D107,'[9]Monthly_Consumption _Trend'!$C:$C,0))</f>
        <v>366.25</v>
      </c>
      <c r="AU107" s="201">
        <f>INDEX('[9]Monthly_Consumption _Trend'!CB:CB,MATCH($D107,'[9]Monthly_Consumption _Trend'!$C:$C,0))</f>
        <v>0</v>
      </c>
      <c r="AV107" s="201">
        <f>INDEX('[9]Monthly_Consumption _Trend'!CC:CC,MATCH($D107,'[9]Monthly_Consumption _Trend'!$C:$C,0))</f>
        <v>0</v>
      </c>
      <c r="AW107" s="201">
        <f>INDEX('[9]Monthly_Consumption _Trend'!CD:CD,MATCH($D107,'[9]Monthly_Consumption _Trend'!$C:$C,0))</f>
        <v>10.099999999999994</v>
      </c>
      <c r="AX107" s="201">
        <f>INDEX('[9]Monthly_Consumption _Trend'!CE:CE,MATCH($D107,'[9]Monthly_Consumption _Trend'!$C:$C,0))</f>
        <v>456.44000000000005</v>
      </c>
      <c r="AY107" s="201">
        <f>INDEX('[9]Monthly_Consumption _Trend'!CF:CF,MATCH($D107,'[9]Monthly_Consumption _Trend'!$C:$C,0))</f>
        <v>0</v>
      </c>
      <c r="AZ107" s="201">
        <f>INDEX('[9]Monthly_Consumption _Trend'!CG:CG,MATCH($D107,'[9]Monthly_Consumption _Trend'!$C:$C,0))</f>
        <v>0</v>
      </c>
      <c r="BA107" s="201">
        <f>INDEX('[9]Monthly_Consumption _Trend'!CH:CH,MATCH($D107,'[9]Monthly_Consumption _Trend'!$C:$C,0))</f>
        <v>17.700000000000003</v>
      </c>
      <c r="BB107" s="201">
        <f>INDEX('[9]Monthly_Consumption _Trend'!CI:CI,MATCH($D107,'[9]Monthly_Consumption _Trend'!$C:$C,0))</f>
        <v>387.5949999999998</v>
      </c>
      <c r="BC107" s="201">
        <f>INDEX('[9]Monthly_Consumption _Trend'!CJ:CJ,MATCH($D107,'[9]Monthly_Consumption _Trend'!$C:$C,0))</f>
        <v>0</v>
      </c>
      <c r="BD107" s="201">
        <f>INDEX('[9]Monthly_Consumption _Trend'!CK:CK,MATCH($D107,'[9]Monthly_Consumption _Trend'!$C:$C,0))</f>
        <v>0</v>
      </c>
      <c r="BE107" s="201">
        <f>INDEX('[9]Monthly_Consumption _Trend'!CL:CL,MATCH($D107,'[9]Monthly_Consumption _Trend'!$C:$C,0))</f>
        <v>10.5</v>
      </c>
      <c r="BF107" s="201">
        <f>INDEX('[9]Monthly_Consumption _Trend'!CM:CM,MATCH($D107,'[9]Monthly_Consumption _Trend'!$C:$C,0))</f>
        <v>522.23</v>
      </c>
      <c r="BG107" s="201">
        <f>INDEX('[9]Monthly_Consumption _Trend'!CN:CN,MATCH($D107,'[9]Monthly_Consumption _Trend'!$C:$C,0))</f>
        <v>0</v>
      </c>
      <c r="BH107" s="201">
        <f>INDEX('[9]Monthly_Consumption _Trend'!CO:CO,MATCH($D107,'[9]Monthly_Consumption _Trend'!$C:$C,0))</f>
        <v>0</v>
      </c>
      <c r="BI107" s="201">
        <f>INDEX('[9]Monthly_Consumption _Trend'!CP:CP,MATCH($D107,'[9]Monthly_Consumption _Trend'!$C:$C,0))</f>
        <v>17.289999999999992</v>
      </c>
    </row>
    <row r="108" spans="1:61" s="202" customFormat="1" x14ac:dyDescent="0.25">
      <c r="A108" s="248" t="str">
        <f>'IMO _2020_Dont Edit'!A112</f>
        <v>JKA</v>
      </c>
      <c r="B108" s="248" t="str">
        <f>'IMO _2020_Dont Edit'!B112</f>
        <v>MR</v>
      </c>
      <c r="C108" s="137" t="str">
        <f>'IMO _2020_Dont Edit'!C112</f>
        <v>MPT</v>
      </c>
      <c r="D108" s="137">
        <f>'IMO _2020_Dont Edit'!D112</f>
        <v>9708617</v>
      </c>
      <c r="E108" s="140" t="str">
        <f>'IMO _2020_Dont Edit'!E112</f>
        <v>Maersk Tacoma</v>
      </c>
      <c r="F108" s="201">
        <f t="shared" si="12"/>
        <v>452.8</v>
      </c>
      <c r="G108" s="201">
        <f t="shared" si="13"/>
        <v>96.300000000000011</v>
      </c>
      <c r="H108" s="201">
        <f t="shared" si="14"/>
        <v>190.07999999999993</v>
      </c>
      <c r="I108" s="201">
        <f t="shared" si="15"/>
        <v>285.70000000000016</v>
      </c>
      <c r="J108" s="201">
        <f t="shared" si="16"/>
        <v>261.53999999999996</v>
      </c>
      <c r="K108" s="201">
        <f t="shared" si="17"/>
        <v>199.09500000000003</v>
      </c>
      <c r="L108" s="201">
        <f t="shared" si="18"/>
        <v>330.5</v>
      </c>
      <c r="M108" s="201">
        <f t="shared" si="19"/>
        <v>324.30999999999972</v>
      </c>
      <c r="N108" s="201">
        <f t="shared" si="21"/>
        <v>304.85699999999997</v>
      </c>
      <c r="O108" s="201">
        <f t="shared" si="22"/>
        <v>341.52000000000044</v>
      </c>
      <c r="P108" s="201"/>
      <c r="Q108" s="201"/>
      <c r="R108" s="278">
        <f t="shared" si="20"/>
        <v>278.67020000000002</v>
      </c>
      <c r="S108" s="278">
        <f>IFERROR(INDEX('IMO _2020_Dont Edit'!AB:AB,MATCH('Monthly_Consumption _Trend'!D108,'IMO _2020_Dont Edit'!D:D,0))*30*INDEX('IMO _2020_Dont Edit'!AF:AF,MATCH('Monthly_Consumption _Trend'!D108,'IMO _2020_Dont Edit'!D:D,0)),"")</f>
        <v>383.42409410902889</v>
      </c>
      <c r="T108" s="278">
        <f t="shared" si="23"/>
        <v>185.78013333333334</v>
      </c>
      <c r="U108" s="201"/>
      <c r="V108" s="201">
        <f>INDEX('[9]Monthly_Consumption _Trend'!BC:BC,MATCH($D108,'[9]Monthly_Consumption _Trend'!$C:$C,0))</f>
        <v>452.8</v>
      </c>
      <c r="W108" s="201">
        <f>INDEX('[9]Monthly_Consumption _Trend'!BD:BD,MATCH($D108,'[9]Monthly_Consumption _Trend'!$C:$C,0))</f>
        <v>0</v>
      </c>
      <c r="X108" s="201">
        <f>INDEX('[9]Monthly_Consumption _Trend'!BE:BE,MATCH($D108,'[9]Monthly_Consumption _Trend'!$C:$C,0))</f>
        <v>0</v>
      </c>
      <c r="Y108" s="201">
        <f>INDEX('[9]Monthly_Consumption _Trend'!BF:BF,MATCH($D108,'[9]Monthly_Consumption _Trend'!$C:$C,0))</f>
        <v>47.6</v>
      </c>
      <c r="Z108" s="201">
        <f>INDEX('[9]Monthly_Consumption _Trend'!BG:BG,MATCH($D108,'[9]Monthly_Consumption _Trend'!$C:$C,0))</f>
        <v>96.300000000000011</v>
      </c>
      <c r="AA108" s="201">
        <f>INDEX('[9]Monthly_Consumption _Trend'!BH:BH,MATCH($D108,'[9]Monthly_Consumption _Trend'!$C:$C,0))</f>
        <v>0</v>
      </c>
      <c r="AB108" s="201">
        <f>INDEX('[9]Monthly_Consumption _Trend'!BI:BI,MATCH($D108,'[9]Monthly_Consumption _Trend'!$C:$C,0))</f>
        <v>0</v>
      </c>
      <c r="AC108" s="201">
        <f>INDEX('[9]Monthly_Consumption _Trend'!BJ:BJ,MATCH($D108,'[9]Monthly_Consumption _Trend'!$C:$C,0))</f>
        <v>31.6</v>
      </c>
      <c r="AD108" s="201">
        <f>INDEX('[9]Monthly_Consumption _Trend'!BK:BK,MATCH($D108,'[9]Monthly_Consumption _Trend'!$C:$C,0))</f>
        <v>190.07999999999993</v>
      </c>
      <c r="AE108" s="201">
        <f>INDEX('[9]Monthly_Consumption _Trend'!BL:BL,MATCH($D108,'[9]Monthly_Consumption _Trend'!$C:$C,0))</f>
        <v>0</v>
      </c>
      <c r="AF108" s="201">
        <f>INDEX('[9]Monthly_Consumption _Trend'!BM:BM,MATCH($D108,'[9]Monthly_Consumption _Trend'!$C:$C,0))</f>
        <v>0</v>
      </c>
      <c r="AG108" s="201">
        <f>INDEX('[9]Monthly_Consumption _Trend'!BN:BN,MATCH($D108,'[9]Monthly_Consumption _Trend'!$C:$C,0))</f>
        <v>87.05</v>
      </c>
      <c r="AH108" s="201">
        <f>INDEX('[9]Monthly_Consumption _Trend'!BO:BO,MATCH($D108,'[9]Monthly_Consumption _Trend'!$C:$C,0))</f>
        <v>285.70000000000016</v>
      </c>
      <c r="AI108" s="201">
        <f>INDEX('[9]Monthly_Consumption _Trend'!BP:BP,MATCH($D108,'[9]Monthly_Consumption _Trend'!$C:$C,0))</f>
        <v>0</v>
      </c>
      <c r="AJ108" s="201">
        <f>INDEX('[9]Monthly_Consumption _Trend'!BQ:BQ,MATCH($D108,'[9]Monthly_Consumption _Trend'!$C:$C,0))</f>
        <v>0</v>
      </c>
      <c r="AK108" s="201">
        <f>INDEX('[9]Monthly_Consumption _Trend'!BR:BR,MATCH($D108,'[9]Monthly_Consumption _Trend'!$C:$C,0))</f>
        <v>82.18</v>
      </c>
      <c r="AL108" s="201">
        <f>INDEX('[9]Monthly_Consumption _Trend'!BS:BS,MATCH($D108,'[9]Monthly_Consumption _Trend'!$C:$C,0))</f>
        <v>261.53999999999996</v>
      </c>
      <c r="AM108" s="201">
        <f>INDEX('[9]Monthly_Consumption _Trend'!BT:BT,MATCH($D108,'[9]Monthly_Consumption _Trend'!$C:$C,0))</f>
        <v>0</v>
      </c>
      <c r="AN108" s="201">
        <f>INDEX('[9]Monthly_Consumption _Trend'!BU:BU,MATCH($D108,'[9]Monthly_Consumption _Trend'!$C:$C,0))</f>
        <v>0</v>
      </c>
      <c r="AO108" s="201">
        <f>INDEX('[9]Monthly_Consumption _Trend'!BV:BV,MATCH($D108,'[9]Monthly_Consumption _Trend'!$C:$C,0))</f>
        <v>87.579999999999984</v>
      </c>
      <c r="AP108" s="201">
        <f>INDEX('[9]Monthly_Consumption _Trend'!BW:BW,MATCH($D108,'[9]Monthly_Consumption _Trend'!$C:$C,0))</f>
        <v>199.09500000000003</v>
      </c>
      <c r="AQ108" s="201">
        <f>INDEX('[9]Monthly_Consumption _Trend'!BX:BX,MATCH($D108,'[9]Monthly_Consumption _Trend'!$C:$C,0))</f>
        <v>0</v>
      </c>
      <c r="AR108" s="201">
        <f>INDEX('[9]Monthly_Consumption _Trend'!BY:BY,MATCH($D108,'[9]Monthly_Consumption _Trend'!$C:$C,0))</f>
        <v>0</v>
      </c>
      <c r="AS108" s="201">
        <f>INDEX('[9]Monthly_Consumption _Trend'!BZ:BZ,MATCH($D108,'[9]Monthly_Consumption _Trend'!$C:$C,0))</f>
        <v>14.5</v>
      </c>
      <c r="AT108" s="201">
        <f>INDEX('[9]Monthly_Consumption _Trend'!CA:CA,MATCH($D108,'[9]Monthly_Consumption _Trend'!$C:$C,0))</f>
        <v>330.5</v>
      </c>
      <c r="AU108" s="201">
        <f>INDEX('[9]Monthly_Consumption _Trend'!CB:CB,MATCH($D108,'[9]Monthly_Consumption _Trend'!$C:$C,0))</f>
        <v>0</v>
      </c>
      <c r="AV108" s="201">
        <f>INDEX('[9]Monthly_Consumption _Trend'!CC:CC,MATCH($D108,'[9]Monthly_Consumption _Trend'!$C:$C,0))</f>
        <v>0</v>
      </c>
      <c r="AW108" s="201">
        <f>INDEX('[9]Monthly_Consumption _Trend'!CD:CD,MATCH($D108,'[9]Monthly_Consumption _Trend'!$C:$C,0))</f>
        <v>114.19999999999999</v>
      </c>
      <c r="AX108" s="201">
        <f>INDEX('[9]Monthly_Consumption _Trend'!CE:CE,MATCH($D108,'[9]Monthly_Consumption _Trend'!$C:$C,0))</f>
        <v>324.30999999999972</v>
      </c>
      <c r="AY108" s="201">
        <f>INDEX('[9]Monthly_Consumption _Trend'!CF:CF,MATCH($D108,'[9]Monthly_Consumption _Trend'!$C:$C,0))</f>
        <v>0</v>
      </c>
      <c r="AZ108" s="201">
        <f>INDEX('[9]Monthly_Consumption _Trend'!CG:CG,MATCH($D108,'[9]Monthly_Consumption _Trend'!$C:$C,0))</f>
        <v>0</v>
      </c>
      <c r="BA108" s="201">
        <f>INDEX('[9]Monthly_Consumption _Trend'!CH:CH,MATCH($D108,'[9]Monthly_Consumption _Trend'!$C:$C,0))</f>
        <v>31.010000000000048</v>
      </c>
      <c r="BB108" s="201">
        <f>INDEX('[9]Monthly_Consumption _Trend'!CI:CI,MATCH($D108,'[9]Monthly_Consumption _Trend'!$C:$C,0))</f>
        <v>304.85699999999997</v>
      </c>
      <c r="BC108" s="201">
        <f>INDEX('[9]Monthly_Consumption _Trend'!CJ:CJ,MATCH($D108,'[9]Monthly_Consumption _Trend'!$C:$C,0))</f>
        <v>0</v>
      </c>
      <c r="BD108" s="201">
        <f>INDEX('[9]Monthly_Consumption _Trend'!CK:CK,MATCH($D108,'[9]Monthly_Consumption _Trend'!$C:$C,0))</f>
        <v>0</v>
      </c>
      <c r="BE108" s="201">
        <f>INDEX('[9]Monthly_Consumption _Trend'!CL:CL,MATCH($D108,'[9]Monthly_Consumption _Trend'!$C:$C,0))</f>
        <v>93.716999999999985</v>
      </c>
      <c r="BF108" s="201">
        <f>INDEX('[9]Monthly_Consumption _Trend'!CM:CM,MATCH($D108,'[9]Monthly_Consumption _Trend'!$C:$C,0))</f>
        <v>341.52000000000044</v>
      </c>
      <c r="BG108" s="201">
        <f>INDEX('[9]Monthly_Consumption _Trend'!CN:CN,MATCH($D108,'[9]Monthly_Consumption _Trend'!$C:$C,0))</f>
        <v>0</v>
      </c>
      <c r="BH108" s="201">
        <f>INDEX('[9]Monthly_Consumption _Trend'!CO:CO,MATCH($D108,'[9]Monthly_Consumption _Trend'!$C:$C,0))</f>
        <v>0</v>
      </c>
      <c r="BI108" s="201">
        <f>INDEX('[9]Monthly_Consumption _Trend'!CP:CP,MATCH($D108,'[9]Monthly_Consumption _Trend'!$C:$C,0))</f>
        <v>89.080000000000041</v>
      </c>
    </row>
    <row r="109" spans="1:61" s="202" customFormat="1" x14ac:dyDescent="0.25">
      <c r="A109" s="248" t="str">
        <f>'IMO _2020_Dont Edit'!A113</f>
        <v>MGA</v>
      </c>
      <c r="B109" s="248" t="str">
        <f>'IMO _2020_Dont Edit'!B113</f>
        <v>MR</v>
      </c>
      <c r="C109" s="137" t="str">
        <f>'IMO _2020_Dont Edit'!C113</f>
        <v>MPT</v>
      </c>
      <c r="D109" s="137">
        <f>'IMO _2020_Dont Edit'!D113</f>
        <v>9708629</v>
      </c>
      <c r="E109" s="140" t="str">
        <f>'IMO _2020_Dont Edit'!E113</f>
        <v>Maersk Tampa</v>
      </c>
      <c r="F109" s="201">
        <f t="shared" si="12"/>
        <v>456.99200000000002</v>
      </c>
      <c r="G109" s="201">
        <f t="shared" si="13"/>
        <v>428.40899999999993</v>
      </c>
      <c r="H109" s="201">
        <f t="shared" si="14"/>
        <v>455.05000000000007</v>
      </c>
      <c r="I109" s="201">
        <f t="shared" si="15"/>
        <v>256.40000000000009</v>
      </c>
      <c r="J109" s="201">
        <f t="shared" si="16"/>
        <v>303.24099999999999</v>
      </c>
      <c r="K109" s="201">
        <f t="shared" si="17"/>
        <v>355.01699999999983</v>
      </c>
      <c r="L109" s="201">
        <f t="shared" si="18"/>
        <v>526.57500000000027</v>
      </c>
      <c r="M109" s="201">
        <f t="shared" si="19"/>
        <v>173.59999999999991</v>
      </c>
      <c r="N109" s="201">
        <f t="shared" si="21"/>
        <v>258.19999999999982</v>
      </c>
      <c r="O109" s="201">
        <f t="shared" si="22"/>
        <v>367.36999999999989</v>
      </c>
      <c r="P109" s="201"/>
      <c r="Q109" s="201"/>
      <c r="R109" s="278">
        <f t="shared" si="20"/>
        <v>358.08539999999999</v>
      </c>
      <c r="S109" s="278">
        <f>IFERROR(INDEX('IMO _2020_Dont Edit'!AB:AB,MATCH('Monthly_Consumption _Trend'!D109,'IMO _2020_Dont Edit'!D:D,0))*30*INDEX('IMO _2020_Dont Edit'!AF:AF,MATCH('Monthly_Consumption _Trend'!D109,'IMO _2020_Dont Edit'!D:D,0)),"")</f>
        <v>384.18257359809036</v>
      </c>
      <c r="T109" s="278">
        <f t="shared" si="23"/>
        <v>238.7236</v>
      </c>
      <c r="U109" s="201"/>
      <c r="V109" s="201">
        <f>INDEX('[9]Monthly_Consumption _Trend'!BC:BC,MATCH($D109,'[9]Monthly_Consumption _Trend'!$C:$C,0))</f>
        <v>456.99200000000002</v>
      </c>
      <c r="W109" s="201">
        <f>INDEX('[9]Monthly_Consumption _Trend'!BD:BD,MATCH($D109,'[9]Monthly_Consumption _Trend'!$C:$C,0))</f>
        <v>0</v>
      </c>
      <c r="X109" s="201">
        <f>INDEX('[9]Monthly_Consumption _Trend'!BE:BE,MATCH($D109,'[9]Monthly_Consumption _Trend'!$C:$C,0))</f>
        <v>0</v>
      </c>
      <c r="Y109" s="201">
        <f>INDEX('[9]Monthly_Consumption _Trend'!BF:BF,MATCH($D109,'[9]Monthly_Consumption _Trend'!$C:$C,0))</f>
        <v>26.6</v>
      </c>
      <c r="Z109" s="201">
        <f>INDEX('[9]Monthly_Consumption _Trend'!BG:BG,MATCH($D109,'[9]Monthly_Consumption _Trend'!$C:$C,0))</f>
        <v>428.40899999999993</v>
      </c>
      <c r="AA109" s="201">
        <f>INDEX('[9]Monthly_Consumption _Trend'!BH:BH,MATCH($D109,'[9]Monthly_Consumption _Trend'!$C:$C,0))</f>
        <v>0</v>
      </c>
      <c r="AB109" s="201">
        <f>INDEX('[9]Monthly_Consumption _Trend'!BI:BI,MATCH($D109,'[9]Monthly_Consumption _Trend'!$C:$C,0))</f>
        <v>0</v>
      </c>
      <c r="AC109" s="201">
        <f>INDEX('[9]Monthly_Consumption _Trend'!BJ:BJ,MATCH($D109,'[9]Monthly_Consumption _Trend'!$C:$C,0))</f>
        <v>14.68</v>
      </c>
      <c r="AD109" s="201">
        <f>INDEX('[9]Monthly_Consumption _Trend'!BK:BK,MATCH($D109,'[9]Monthly_Consumption _Trend'!$C:$C,0))</f>
        <v>455.05000000000007</v>
      </c>
      <c r="AE109" s="201">
        <f>INDEX('[9]Monthly_Consumption _Trend'!BL:BL,MATCH($D109,'[9]Monthly_Consumption _Trend'!$C:$C,0))</f>
        <v>0</v>
      </c>
      <c r="AF109" s="201">
        <f>INDEX('[9]Monthly_Consumption _Trend'!BM:BM,MATCH($D109,'[9]Monthly_Consumption _Trend'!$C:$C,0))</f>
        <v>0</v>
      </c>
      <c r="AG109" s="201">
        <f>INDEX('[9]Monthly_Consumption _Trend'!BN:BN,MATCH($D109,'[9]Monthly_Consumption _Trend'!$C:$C,0))</f>
        <v>25.688000000000002</v>
      </c>
      <c r="AH109" s="201">
        <f>INDEX('[9]Monthly_Consumption _Trend'!BO:BO,MATCH($D109,'[9]Monthly_Consumption _Trend'!$C:$C,0))</f>
        <v>256.40000000000009</v>
      </c>
      <c r="AI109" s="201">
        <f>INDEX('[9]Monthly_Consumption _Trend'!BP:BP,MATCH($D109,'[9]Monthly_Consumption _Trend'!$C:$C,0))</f>
        <v>0</v>
      </c>
      <c r="AJ109" s="201">
        <f>INDEX('[9]Monthly_Consumption _Trend'!BQ:BQ,MATCH($D109,'[9]Monthly_Consumption _Trend'!$C:$C,0))</f>
        <v>0</v>
      </c>
      <c r="AK109" s="201">
        <f>INDEX('[9]Monthly_Consumption _Trend'!BR:BR,MATCH($D109,'[9]Monthly_Consumption _Trend'!$C:$C,0))</f>
        <v>16.069999999999993</v>
      </c>
      <c r="AL109" s="201">
        <f>INDEX('[9]Monthly_Consumption _Trend'!BS:BS,MATCH($D109,'[9]Monthly_Consumption _Trend'!$C:$C,0))</f>
        <v>303.24099999999999</v>
      </c>
      <c r="AM109" s="201">
        <f>INDEX('[9]Monthly_Consumption _Trend'!BT:BT,MATCH($D109,'[9]Monthly_Consumption _Trend'!$C:$C,0))</f>
        <v>0</v>
      </c>
      <c r="AN109" s="201">
        <f>INDEX('[9]Monthly_Consumption _Trend'!BU:BU,MATCH($D109,'[9]Monthly_Consumption _Trend'!$C:$C,0))</f>
        <v>0</v>
      </c>
      <c r="AO109" s="201">
        <f>INDEX('[9]Monthly_Consumption _Trend'!BV:BV,MATCH($D109,'[9]Monthly_Consumption _Trend'!$C:$C,0))</f>
        <v>10.579999999999998</v>
      </c>
      <c r="AP109" s="201">
        <f>INDEX('[9]Monthly_Consumption _Trend'!BW:BW,MATCH($D109,'[9]Monthly_Consumption _Trend'!$C:$C,0))</f>
        <v>355.01699999999983</v>
      </c>
      <c r="AQ109" s="201">
        <f>INDEX('[9]Monthly_Consumption _Trend'!BX:BX,MATCH($D109,'[9]Monthly_Consumption _Trend'!$C:$C,0))</f>
        <v>0</v>
      </c>
      <c r="AR109" s="201">
        <f>INDEX('[9]Monthly_Consumption _Trend'!BY:BY,MATCH($D109,'[9]Monthly_Consumption _Trend'!$C:$C,0))</f>
        <v>0</v>
      </c>
      <c r="AS109" s="201">
        <f>INDEX('[9]Monthly_Consumption _Trend'!BZ:BZ,MATCH($D109,'[9]Monthly_Consumption _Trend'!$C:$C,0))</f>
        <v>13.820000000000007</v>
      </c>
      <c r="AT109" s="201">
        <f>INDEX('[9]Monthly_Consumption _Trend'!CA:CA,MATCH($D109,'[9]Monthly_Consumption _Trend'!$C:$C,0))</f>
        <v>526.57500000000027</v>
      </c>
      <c r="AU109" s="201">
        <f>INDEX('[9]Monthly_Consumption _Trend'!CB:CB,MATCH($D109,'[9]Monthly_Consumption _Trend'!$C:$C,0))</f>
        <v>0</v>
      </c>
      <c r="AV109" s="201">
        <f>INDEX('[9]Monthly_Consumption _Trend'!CC:CC,MATCH($D109,'[9]Monthly_Consumption _Trend'!$C:$C,0))</f>
        <v>0</v>
      </c>
      <c r="AW109" s="201">
        <f>INDEX('[9]Monthly_Consumption _Trend'!CD:CD,MATCH($D109,'[9]Monthly_Consumption _Trend'!$C:$C,0))</f>
        <v>7.7099999999999937</v>
      </c>
      <c r="AX109" s="201">
        <f>INDEX('[9]Monthly_Consumption _Trend'!CE:CE,MATCH($D109,'[9]Monthly_Consumption _Trend'!$C:$C,0))</f>
        <v>173.59999999999991</v>
      </c>
      <c r="AY109" s="201">
        <f>INDEX('[9]Monthly_Consumption _Trend'!CF:CF,MATCH($D109,'[9]Monthly_Consumption _Trend'!$C:$C,0))</f>
        <v>0</v>
      </c>
      <c r="AZ109" s="201">
        <f>INDEX('[9]Monthly_Consumption _Trend'!CG:CG,MATCH($D109,'[9]Monthly_Consumption _Trend'!$C:$C,0))</f>
        <v>0</v>
      </c>
      <c r="BA109" s="201">
        <f>INDEX('[9]Monthly_Consumption _Trend'!CH:CH,MATCH($D109,'[9]Monthly_Consumption _Trend'!$C:$C,0))</f>
        <v>118.05000000000001</v>
      </c>
      <c r="BB109" s="201">
        <f>INDEX('[9]Monthly_Consumption _Trend'!CI:CI,MATCH($D109,'[9]Monthly_Consumption _Trend'!$C:$C,0))</f>
        <v>258.19999999999982</v>
      </c>
      <c r="BC109" s="201">
        <f>INDEX('[9]Monthly_Consumption _Trend'!CJ:CJ,MATCH($D109,'[9]Monthly_Consumption _Trend'!$C:$C,0))</f>
        <v>0</v>
      </c>
      <c r="BD109" s="201">
        <f>INDEX('[9]Monthly_Consumption _Trend'!CK:CK,MATCH($D109,'[9]Monthly_Consumption _Trend'!$C:$C,0))</f>
        <v>0</v>
      </c>
      <c r="BE109" s="201">
        <f>INDEX('[9]Monthly_Consumption _Trend'!CL:CL,MATCH($D109,'[9]Monthly_Consumption _Trend'!$C:$C,0))</f>
        <v>102.20000000000002</v>
      </c>
      <c r="BF109" s="201">
        <f>INDEX('[9]Monthly_Consumption _Trend'!CM:CM,MATCH($D109,'[9]Monthly_Consumption _Trend'!$C:$C,0))</f>
        <v>367.36999999999989</v>
      </c>
      <c r="BG109" s="201">
        <f>INDEX('[9]Monthly_Consumption _Trend'!CN:CN,MATCH($D109,'[9]Monthly_Consumption _Trend'!$C:$C,0))</f>
        <v>0</v>
      </c>
      <c r="BH109" s="201">
        <f>INDEX('[9]Monthly_Consumption _Trend'!CO:CO,MATCH($D109,'[9]Monthly_Consumption _Trend'!$C:$C,0))</f>
        <v>0</v>
      </c>
      <c r="BI109" s="201">
        <f>INDEX('[9]Monthly_Consumption _Trend'!CP:CP,MATCH($D109,'[9]Monthly_Consumption _Trend'!$C:$C,0))</f>
        <v>92.989999999999952</v>
      </c>
    </row>
    <row r="110" spans="1:61" s="202" customFormat="1" x14ac:dyDescent="0.25">
      <c r="A110" s="248" t="str">
        <f>'IMO _2020_Dont Edit'!A114</f>
        <v>JKA</v>
      </c>
      <c r="B110" s="248" t="str">
        <f>'IMO _2020_Dont Edit'!B114</f>
        <v>MR</v>
      </c>
      <c r="C110" s="137" t="str">
        <f>'IMO _2020_Dont Edit'!C114</f>
        <v>MPT</v>
      </c>
      <c r="D110" s="137">
        <f>'IMO _2020_Dont Edit'!D114</f>
        <v>9726451</v>
      </c>
      <c r="E110" s="140" t="str">
        <f>'IMO _2020_Dont Edit'!E114</f>
        <v>Maersk Tangier</v>
      </c>
      <c r="F110" s="201">
        <f t="shared" si="12"/>
        <v>267.45</v>
      </c>
      <c r="G110" s="201">
        <f t="shared" si="13"/>
        <v>182.57</v>
      </c>
      <c r="H110" s="201">
        <f t="shared" si="14"/>
        <v>414.35</v>
      </c>
      <c r="I110" s="201">
        <f t="shared" si="15"/>
        <v>0</v>
      </c>
      <c r="J110" s="201">
        <f t="shared" si="16"/>
        <v>359.58000000000004</v>
      </c>
      <c r="K110" s="201">
        <f t="shared" si="17"/>
        <v>353.22</v>
      </c>
      <c r="L110" s="201">
        <f t="shared" si="18"/>
        <v>185.35099999999989</v>
      </c>
      <c r="M110" s="201">
        <f t="shared" si="19"/>
        <v>317.46400000000017</v>
      </c>
      <c r="N110" s="201">
        <f t="shared" si="21"/>
        <v>445.98199999999997</v>
      </c>
      <c r="O110" s="201">
        <f t="shared" si="22"/>
        <v>438.49299999999994</v>
      </c>
      <c r="P110" s="201"/>
      <c r="Q110" s="201"/>
      <c r="R110" s="278">
        <f t="shared" si="20"/>
        <v>329.38444444444445</v>
      </c>
      <c r="S110" s="278">
        <f>IFERROR(INDEX('IMO _2020_Dont Edit'!AB:AB,MATCH('Monthly_Consumption _Trend'!D110,'IMO _2020_Dont Edit'!D:D,0))*30*INDEX('IMO _2020_Dont Edit'!AF:AF,MATCH('Monthly_Consumption _Trend'!D110,'IMO _2020_Dont Edit'!D:D,0)),"")</f>
        <v>321.40324795187809</v>
      </c>
      <c r="T110" s="278">
        <f t="shared" si="23"/>
        <v>214.26883196791871</v>
      </c>
      <c r="U110" s="201"/>
      <c r="V110" s="201">
        <f>INDEX('[9]Monthly_Consumption _Trend'!BC:BC,MATCH($D110,'[9]Monthly_Consumption _Trend'!$C:$C,0))</f>
        <v>267.45</v>
      </c>
      <c r="W110" s="201">
        <f>INDEX('[9]Monthly_Consumption _Trend'!BD:BD,MATCH($D110,'[9]Monthly_Consumption _Trend'!$C:$C,0))</f>
        <v>0</v>
      </c>
      <c r="X110" s="201">
        <f>INDEX('[9]Monthly_Consumption _Trend'!BE:BE,MATCH($D110,'[9]Monthly_Consumption _Trend'!$C:$C,0))</f>
        <v>0</v>
      </c>
      <c r="Y110" s="201">
        <f>INDEX('[9]Monthly_Consumption _Trend'!BF:BF,MATCH($D110,'[9]Monthly_Consumption _Trend'!$C:$C,0))</f>
        <v>92.95</v>
      </c>
      <c r="Z110" s="201">
        <f>INDEX('[9]Monthly_Consumption _Trend'!BG:BG,MATCH($D110,'[9]Monthly_Consumption _Trend'!$C:$C,0))</f>
        <v>182.57</v>
      </c>
      <c r="AA110" s="201">
        <f>INDEX('[9]Monthly_Consumption _Trend'!BH:BH,MATCH($D110,'[9]Monthly_Consumption _Trend'!$C:$C,0))</f>
        <v>0</v>
      </c>
      <c r="AB110" s="201">
        <f>INDEX('[9]Monthly_Consumption _Trend'!BI:BI,MATCH($D110,'[9]Monthly_Consumption _Trend'!$C:$C,0))</f>
        <v>0</v>
      </c>
      <c r="AC110" s="201">
        <f>INDEX('[9]Monthly_Consumption _Trend'!BJ:BJ,MATCH($D110,'[9]Monthly_Consumption _Trend'!$C:$C,0))</f>
        <v>149.26999999999998</v>
      </c>
      <c r="AD110" s="201">
        <f>INDEX('[9]Monthly_Consumption _Trend'!BK:BK,MATCH($D110,'[9]Monthly_Consumption _Trend'!$C:$C,0))</f>
        <v>414.35</v>
      </c>
      <c r="AE110" s="201">
        <f>INDEX('[9]Monthly_Consumption _Trend'!BL:BL,MATCH($D110,'[9]Monthly_Consumption _Trend'!$C:$C,0))</f>
        <v>0</v>
      </c>
      <c r="AF110" s="201">
        <f>INDEX('[9]Monthly_Consumption _Trend'!BM:BM,MATCH($D110,'[9]Monthly_Consumption _Trend'!$C:$C,0))</f>
        <v>0</v>
      </c>
      <c r="AG110" s="201">
        <f>INDEX('[9]Monthly_Consumption _Trend'!BN:BN,MATCH($D110,'[9]Monthly_Consumption _Trend'!$C:$C,0))</f>
        <v>52.03</v>
      </c>
      <c r="AH110" s="201">
        <f>INDEX('[9]Monthly_Consumption _Trend'!BO:BO,MATCH($D110,'[9]Monthly_Consumption _Trend'!$C:$C,0))</f>
        <v>0</v>
      </c>
      <c r="AI110" s="201">
        <f>INDEX('[9]Monthly_Consumption _Trend'!BP:BP,MATCH($D110,'[9]Monthly_Consumption _Trend'!$C:$C,0))</f>
        <v>0</v>
      </c>
      <c r="AJ110" s="201">
        <f>INDEX('[9]Monthly_Consumption _Trend'!BQ:BQ,MATCH($D110,'[9]Monthly_Consumption _Trend'!$C:$C,0))</f>
        <v>0</v>
      </c>
      <c r="AK110" s="201">
        <f>INDEX('[9]Monthly_Consumption _Trend'!BR:BR,MATCH($D110,'[9]Monthly_Consumption _Trend'!$C:$C,0))</f>
        <v>197.73000000000002</v>
      </c>
      <c r="AL110" s="201">
        <f>INDEX('[9]Monthly_Consumption _Trend'!BS:BS,MATCH($D110,'[9]Monthly_Consumption _Trend'!$C:$C,0))</f>
        <v>359.58000000000004</v>
      </c>
      <c r="AM110" s="201">
        <f>INDEX('[9]Monthly_Consumption _Trend'!BT:BT,MATCH($D110,'[9]Monthly_Consumption _Trend'!$C:$C,0))</f>
        <v>0</v>
      </c>
      <c r="AN110" s="201">
        <f>INDEX('[9]Monthly_Consumption _Trend'!BU:BU,MATCH($D110,'[9]Monthly_Consumption _Trend'!$C:$C,0))</f>
        <v>0</v>
      </c>
      <c r="AO110" s="201">
        <f>INDEX('[9]Monthly_Consumption _Trend'!BV:BV,MATCH($D110,'[9]Monthly_Consumption _Trend'!$C:$C,0))</f>
        <v>135.91999999999996</v>
      </c>
      <c r="AP110" s="201">
        <f>INDEX('[9]Monthly_Consumption _Trend'!BW:BW,MATCH($D110,'[9]Monthly_Consumption _Trend'!$C:$C,0))</f>
        <v>353.22</v>
      </c>
      <c r="AQ110" s="201">
        <f>INDEX('[9]Monthly_Consumption _Trend'!BX:BX,MATCH($D110,'[9]Monthly_Consumption _Trend'!$C:$C,0))</f>
        <v>0</v>
      </c>
      <c r="AR110" s="201">
        <f>INDEX('[9]Monthly_Consumption _Trend'!BY:BY,MATCH($D110,'[9]Monthly_Consumption _Trend'!$C:$C,0))</f>
        <v>0</v>
      </c>
      <c r="AS110" s="201">
        <f>INDEX('[9]Monthly_Consumption _Trend'!BZ:BZ,MATCH($D110,'[9]Monthly_Consumption _Trend'!$C:$C,0))</f>
        <v>35.330000000000041</v>
      </c>
      <c r="AT110" s="201">
        <f>INDEX('[9]Monthly_Consumption _Trend'!CA:CA,MATCH($D110,'[9]Monthly_Consumption _Trend'!$C:$C,0))</f>
        <v>185.35099999999989</v>
      </c>
      <c r="AU110" s="201">
        <f>INDEX('[9]Monthly_Consumption _Trend'!CB:CB,MATCH($D110,'[9]Monthly_Consumption _Trend'!$C:$C,0))</f>
        <v>0</v>
      </c>
      <c r="AV110" s="201">
        <f>INDEX('[9]Monthly_Consumption _Trend'!CC:CC,MATCH($D110,'[9]Monthly_Consumption _Trend'!$C:$C,0))</f>
        <v>0</v>
      </c>
      <c r="AW110" s="201">
        <f>INDEX('[9]Monthly_Consumption _Trend'!CD:CD,MATCH($D110,'[9]Monthly_Consumption _Trend'!$C:$C,0))</f>
        <v>144.07600000000002</v>
      </c>
      <c r="AX110" s="201">
        <f>INDEX('[9]Monthly_Consumption _Trend'!CE:CE,MATCH($D110,'[9]Monthly_Consumption _Trend'!$C:$C,0))</f>
        <v>317.46400000000017</v>
      </c>
      <c r="AY110" s="201">
        <f>INDEX('[9]Monthly_Consumption _Trend'!CF:CF,MATCH($D110,'[9]Monthly_Consumption _Trend'!$C:$C,0))</f>
        <v>0</v>
      </c>
      <c r="AZ110" s="201">
        <f>INDEX('[9]Monthly_Consumption _Trend'!CG:CG,MATCH($D110,'[9]Monthly_Consumption _Trend'!$C:$C,0))</f>
        <v>0</v>
      </c>
      <c r="BA110" s="201">
        <f>INDEX('[9]Monthly_Consumption _Trend'!CH:CH,MATCH($D110,'[9]Monthly_Consumption _Trend'!$C:$C,0))</f>
        <v>51.718999999999937</v>
      </c>
      <c r="BB110" s="201">
        <f>INDEX('[9]Monthly_Consumption _Trend'!CI:CI,MATCH($D110,'[9]Monthly_Consumption _Trend'!$C:$C,0))</f>
        <v>445.98199999999997</v>
      </c>
      <c r="BC110" s="201">
        <f>INDEX('[9]Monthly_Consumption _Trend'!CJ:CJ,MATCH($D110,'[9]Monthly_Consumption _Trend'!$C:$C,0))</f>
        <v>0</v>
      </c>
      <c r="BD110" s="201">
        <f>INDEX('[9]Monthly_Consumption _Trend'!CK:CK,MATCH($D110,'[9]Monthly_Consumption _Trend'!$C:$C,0))</f>
        <v>0</v>
      </c>
      <c r="BE110" s="201">
        <f>INDEX('[9]Monthly_Consumption _Trend'!CL:CL,MATCH($D110,'[9]Monthly_Consumption _Trend'!$C:$C,0))</f>
        <v>0</v>
      </c>
      <c r="BF110" s="201">
        <f>INDEX('[9]Monthly_Consumption _Trend'!CM:CM,MATCH($D110,'[9]Monthly_Consumption _Trend'!$C:$C,0))</f>
        <v>438.49299999999994</v>
      </c>
      <c r="BG110" s="201">
        <f>INDEX('[9]Monthly_Consumption _Trend'!CN:CN,MATCH($D110,'[9]Monthly_Consumption _Trend'!$C:$C,0))</f>
        <v>0</v>
      </c>
      <c r="BH110" s="201">
        <f>INDEX('[9]Monthly_Consumption _Trend'!CO:CO,MATCH($D110,'[9]Monthly_Consumption _Trend'!$C:$C,0))</f>
        <v>0</v>
      </c>
      <c r="BI110" s="201">
        <f>INDEX('[9]Monthly_Consumption _Trend'!CP:CP,MATCH($D110,'[9]Monthly_Consumption _Trend'!$C:$C,0))</f>
        <v>0.81000000000005912</v>
      </c>
    </row>
    <row r="111" spans="1:61" s="202" customFormat="1" x14ac:dyDescent="0.25">
      <c r="A111" s="248" t="str">
        <f>'IMO _2020_Dont Edit'!A115</f>
        <v>GGA</v>
      </c>
      <c r="B111" s="248" t="str">
        <f>'IMO _2020_Dont Edit'!B115</f>
        <v>MR</v>
      </c>
      <c r="C111" s="137" t="str">
        <f>'IMO _2020_Dont Edit'!C115</f>
        <v>MPT</v>
      </c>
      <c r="D111" s="137">
        <f>'IMO _2020_Dont Edit'!D115</f>
        <v>9726463</v>
      </c>
      <c r="E111" s="140" t="str">
        <f>'IMO _2020_Dont Edit'!E115</f>
        <v>Maersk Teesport</v>
      </c>
      <c r="F111" s="201">
        <f t="shared" si="12"/>
        <v>264.31</v>
      </c>
      <c r="G111" s="201">
        <f t="shared" si="13"/>
        <v>419.2</v>
      </c>
      <c r="H111" s="201">
        <f t="shared" si="14"/>
        <v>295.40999999999997</v>
      </c>
      <c r="I111" s="201">
        <f t="shared" si="15"/>
        <v>435.99000000000012</v>
      </c>
      <c r="J111" s="201">
        <f t="shared" si="16"/>
        <v>194.10099999999989</v>
      </c>
      <c r="K111" s="201">
        <f t="shared" si="17"/>
        <v>381.18499999999995</v>
      </c>
      <c r="L111" s="201">
        <f t="shared" si="18"/>
        <v>443.45000000000027</v>
      </c>
      <c r="M111" s="201">
        <f t="shared" si="19"/>
        <v>344.69999999999982</v>
      </c>
      <c r="N111" s="201">
        <f t="shared" si="21"/>
        <v>314.40000000000009</v>
      </c>
      <c r="O111" s="201">
        <f t="shared" si="22"/>
        <v>253.78999999999996</v>
      </c>
      <c r="P111" s="201"/>
      <c r="Q111" s="201"/>
      <c r="R111" s="278">
        <f t="shared" si="20"/>
        <v>334.65359999999998</v>
      </c>
      <c r="S111" s="278">
        <f>IFERROR(INDEX('IMO _2020_Dont Edit'!AB:AB,MATCH('Monthly_Consumption _Trend'!D111,'IMO _2020_Dont Edit'!D:D,0))*30*INDEX('IMO _2020_Dont Edit'!AF:AF,MATCH('Monthly_Consumption _Trend'!D111,'IMO _2020_Dont Edit'!D:D,0)),"")</f>
        <v>375.54343885200393</v>
      </c>
      <c r="T111" s="278">
        <f t="shared" si="23"/>
        <v>223.10239999999999</v>
      </c>
      <c r="U111" s="201"/>
      <c r="V111" s="201">
        <f>INDEX('[9]Monthly_Consumption _Trend'!BC:BC,MATCH($D111,'[9]Monthly_Consumption _Trend'!$C:$C,0))</f>
        <v>264.31</v>
      </c>
      <c r="W111" s="201">
        <f>INDEX('[9]Monthly_Consumption _Trend'!BD:BD,MATCH($D111,'[9]Monthly_Consumption _Trend'!$C:$C,0))</f>
        <v>0</v>
      </c>
      <c r="X111" s="201">
        <f>INDEX('[9]Monthly_Consumption _Trend'!BE:BE,MATCH($D111,'[9]Monthly_Consumption _Trend'!$C:$C,0))</f>
        <v>0</v>
      </c>
      <c r="Y111" s="201">
        <f>INDEX('[9]Monthly_Consumption _Trend'!BF:BF,MATCH($D111,'[9]Monthly_Consumption _Trend'!$C:$C,0))</f>
        <v>32.64</v>
      </c>
      <c r="Z111" s="201">
        <f>INDEX('[9]Monthly_Consumption _Trend'!BG:BG,MATCH($D111,'[9]Monthly_Consumption _Trend'!$C:$C,0))</f>
        <v>419.2</v>
      </c>
      <c r="AA111" s="201">
        <f>INDEX('[9]Monthly_Consumption _Trend'!BH:BH,MATCH($D111,'[9]Monthly_Consumption _Trend'!$C:$C,0))</f>
        <v>0</v>
      </c>
      <c r="AB111" s="201">
        <f>INDEX('[9]Monthly_Consumption _Trend'!BI:BI,MATCH($D111,'[9]Monthly_Consumption _Trend'!$C:$C,0))</f>
        <v>0</v>
      </c>
      <c r="AC111" s="201">
        <f>INDEX('[9]Monthly_Consumption _Trend'!BJ:BJ,MATCH($D111,'[9]Monthly_Consumption _Trend'!$C:$C,0))</f>
        <v>20.39</v>
      </c>
      <c r="AD111" s="201">
        <f>INDEX('[9]Monthly_Consumption _Trend'!BK:BK,MATCH($D111,'[9]Monthly_Consumption _Trend'!$C:$C,0))</f>
        <v>295.40999999999997</v>
      </c>
      <c r="AE111" s="201">
        <f>INDEX('[9]Monthly_Consumption _Trend'!BL:BL,MATCH($D111,'[9]Monthly_Consumption _Trend'!$C:$C,0))</f>
        <v>0</v>
      </c>
      <c r="AF111" s="201">
        <f>INDEX('[9]Monthly_Consumption _Trend'!BM:BM,MATCH($D111,'[9]Monthly_Consumption _Trend'!$C:$C,0))</f>
        <v>0</v>
      </c>
      <c r="AG111" s="201">
        <f>INDEX('[9]Monthly_Consumption _Trend'!BN:BN,MATCH($D111,'[9]Monthly_Consumption _Trend'!$C:$C,0))</f>
        <v>15.579999999999998</v>
      </c>
      <c r="AH111" s="201">
        <f>INDEX('[9]Monthly_Consumption _Trend'!BO:BO,MATCH($D111,'[9]Monthly_Consumption _Trend'!$C:$C,0))</f>
        <v>435.99000000000012</v>
      </c>
      <c r="AI111" s="201">
        <f>INDEX('[9]Monthly_Consumption _Trend'!BP:BP,MATCH($D111,'[9]Monthly_Consumption _Trend'!$C:$C,0))</f>
        <v>0</v>
      </c>
      <c r="AJ111" s="201">
        <f>INDEX('[9]Monthly_Consumption _Trend'!BQ:BQ,MATCH($D111,'[9]Monthly_Consumption _Trend'!$C:$C,0))</f>
        <v>0</v>
      </c>
      <c r="AK111" s="201">
        <f>INDEX('[9]Monthly_Consumption _Trend'!BR:BR,MATCH($D111,'[9]Monthly_Consumption _Trend'!$C:$C,0))</f>
        <v>14.670000000000002</v>
      </c>
      <c r="AL111" s="201">
        <f>INDEX('[9]Monthly_Consumption _Trend'!BS:BS,MATCH($D111,'[9]Monthly_Consumption _Trend'!$C:$C,0))</f>
        <v>194.10099999999989</v>
      </c>
      <c r="AM111" s="201">
        <f>INDEX('[9]Monthly_Consumption _Trend'!BT:BT,MATCH($D111,'[9]Monthly_Consumption _Trend'!$C:$C,0))</f>
        <v>0</v>
      </c>
      <c r="AN111" s="201">
        <f>INDEX('[9]Monthly_Consumption _Trend'!BU:BU,MATCH($D111,'[9]Monthly_Consumption _Trend'!$C:$C,0))</f>
        <v>0</v>
      </c>
      <c r="AO111" s="201">
        <f>INDEX('[9]Monthly_Consumption _Trend'!BV:BV,MATCH($D111,'[9]Monthly_Consumption _Trend'!$C:$C,0))</f>
        <v>16.799999999999997</v>
      </c>
      <c r="AP111" s="201">
        <f>INDEX('[9]Monthly_Consumption _Trend'!BW:BW,MATCH($D111,'[9]Monthly_Consumption _Trend'!$C:$C,0))</f>
        <v>381.18499999999995</v>
      </c>
      <c r="AQ111" s="201">
        <f>INDEX('[9]Monthly_Consumption _Trend'!BX:BX,MATCH($D111,'[9]Monthly_Consumption _Trend'!$C:$C,0))</f>
        <v>0</v>
      </c>
      <c r="AR111" s="201">
        <f>INDEX('[9]Monthly_Consumption _Trend'!BY:BY,MATCH($D111,'[9]Monthly_Consumption _Trend'!$C:$C,0))</f>
        <v>0</v>
      </c>
      <c r="AS111" s="201">
        <f>INDEX('[9]Monthly_Consumption _Trend'!BZ:BZ,MATCH($D111,'[9]Monthly_Consumption _Trend'!$C:$C,0))</f>
        <v>0.40000000000000568</v>
      </c>
      <c r="AT111" s="201">
        <f>INDEX('[9]Monthly_Consumption _Trend'!CA:CA,MATCH($D111,'[9]Monthly_Consumption _Trend'!$C:$C,0))</f>
        <v>443.45000000000027</v>
      </c>
      <c r="AU111" s="201">
        <f>INDEX('[9]Monthly_Consumption _Trend'!CB:CB,MATCH($D111,'[9]Monthly_Consumption _Trend'!$C:$C,0))</f>
        <v>0</v>
      </c>
      <c r="AV111" s="201">
        <f>INDEX('[9]Monthly_Consumption _Trend'!CC:CC,MATCH($D111,'[9]Monthly_Consumption _Trend'!$C:$C,0))</f>
        <v>41.25</v>
      </c>
      <c r="AW111" s="201">
        <f>INDEX('[9]Monthly_Consumption _Trend'!CD:CD,MATCH($D111,'[9]Monthly_Consumption _Trend'!$C:$C,0))</f>
        <v>3.2999999999999972</v>
      </c>
      <c r="AX111" s="201">
        <f>INDEX('[9]Monthly_Consumption _Trend'!CE:CE,MATCH($D111,'[9]Monthly_Consumption _Trend'!$C:$C,0))</f>
        <v>344.69999999999982</v>
      </c>
      <c r="AY111" s="201">
        <f>INDEX('[9]Monthly_Consumption _Trend'!CF:CF,MATCH($D111,'[9]Monthly_Consumption _Trend'!$C:$C,0))</f>
        <v>0</v>
      </c>
      <c r="AZ111" s="201">
        <f>INDEX('[9]Monthly_Consumption _Trend'!CG:CG,MATCH($D111,'[9]Monthly_Consumption _Trend'!$C:$C,0))</f>
        <v>22.33</v>
      </c>
      <c r="BA111" s="201">
        <f>INDEX('[9]Monthly_Consumption _Trend'!CH:CH,MATCH($D111,'[9]Monthly_Consumption _Trend'!$C:$C,0))</f>
        <v>3.6500000000000057</v>
      </c>
      <c r="BB111" s="201">
        <f>INDEX('[9]Monthly_Consumption _Trend'!CI:CI,MATCH($D111,'[9]Monthly_Consumption _Trend'!$C:$C,0))</f>
        <v>314.40000000000009</v>
      </c>
      <c r="BC111" s="201">
        <f>INDEX('[9]Monthly_Consumption _Trend'!CJ:CJ,MATCH($D111,'[9]Monthly_Consumption _Trend'!$C:$C,0))</f>
        <v>0</v>
      </c>
      <c r="BD111" s="201">
        <f>INDEX('[9]Monthly_Consumption _Trend'!CK:CK,MATCH($D111,'[9]Monthly_Consumption _Trend'!$C:$C,0))</f>
        <v>0</v>
      </c>
      <c r="BE111" s="201">
        <f>INDEX('[9]Monthly_Consumption _Trend'!CL:CL,MATCH($D111,'[9]Monthly_Consumption _Trend'!$C:$C,0))</f>
        <v>112.43</v>
      </c>
      <c r="BF111" s="201">
        <f>INDEX('[9]Monthly_Consumption _Trend'!CM:CM,MATCH($D111,'[9]Monthly_Consumption _Trend'!$C:$C,0))</f>
        <v>253.78999999999996</v>
      </c>
      <c r="BG111" s="201">
        <f>INDEX('[9]Monthly_Consumption _Trend'!CN:CN,MATCH($D111,'[9]Monthly_Consumption _Trend'!$C:$C,0))</f>
        <v>0</v>
      </c>
      <c r="BH111" s="201">
        <f>INDEX('[9]Monthly_Consumption _Trend'!CO:CO,MATCH($D111,'[9]Monthly_Consumption _Trend'!$C:$C,0))</f>
        <v>0</v>
      </c>
      <c r="BI111" s="201">
        <f>INDEX('[9]Monthly_Consumption _Trend'!CP:CP,MATCH($D111,'[9]Monthly_Consumption _Trend'!$C:$C,0))</f>
        <v>48.159999999999968</v>
      </c>
    </row>
    <row r="112" spans="1:61" s="202" customFormat="1" x14ac:dyDescent="0.25">
      <c r="A112" s="248" t="str">
        <f>'IMO _2020_Dont Edit'!A116</f>
        <v>JKA</v>
      </c>
      <c r="B112" s="248" t="str">
        <f>'IMO _2020_Dont Edit'!B116</f>
        <v>MR</v>
      </c>
      <c r="C112" s="137" t="str">
        <f>'IMO _2020_Dont Edit'!C116</f>
        <v>MPT</v>
      </c>
      <c r="D112" s="137">
        <f>'IMO _2020_Dont Edit'!D116</f>
        <v>9718064</v>
      </c>
      <c r="E112" s="140" t="str">
        <f>'IMO _2020_Dont Edit'!E116</f>
        <v>Maersk Tianjin</v>
      </c>
      <c r="F112" s="201">
        <f t="shared" si="12"/>
        <v>498.97</v>
      </c>
      <c r="G112" s="201">
        <f t="shared" si="13"/>
        <v>441.29999999999995</v>
      </c>
      <c r="H112" s="201">
        <f t="shared" si="14"/>
        <v>283.20000000000005</v>
      </c>
      <c r="I112" s="201">
        <f t="shared" si="15"/>
        <v>473.70000000000005</v>
      </c>
      <c r="J112" s="201">
        <f t="shared" si="16"/>
        <v>191.46000000000004</v>
      </c>
      <c r="K112" s="201">
        <f t="shared" si="17"/>
        <v>376.05999999999995</v>
      </c>
      <c r="L112" s="201">
        <f t="shared" si="18"/>
        <v>404.07999999999993</v>
      </c>
      <c r="M112" s="201">
        <f t="shared" si="19"/>
        <v>207</v>
      </c>
      <c r="N112" s="201">
        <f t="shared" si="21"/>
        <v>497.40000000000009</v>
      </c>
      <c r="O112" s="201">
        <f t="shared" si="22"/>
        <v>272.77999999999975</v>
      </c>
      <c r="P112" s="201"/>
      <c r="Q112" s="201"/>
      <c r="R112" s="278">
        <f t="shared" si="20"/>
        <v>364.59499999999997</v>
      </c>
      <c r="S112" s="278">
        <f>IFERROR(INDEX('IMO _2020_Dont Edit'!AB:AB,MATCH('Monthly_Consumption _Trend'!D112,'IMO _2020_Dont Edit'!D:D,0))*30*INDEX('IMO _2020_Dont Edit'!AF:AF,MATCH('Monthly_Consumption _Trend'!D112,'IMO _2020_Dont Edit'!D:D,0)),"")</f>
        <v>343.06835554445018</v>
      </c>
      <c r="T112" s="278">
        <f t="shared" si="23"/>
        <v>228.71223702963346</v>
      </c>
      <c r="U112" s="201"/>
      <c r="V112" s="201">
        <f>INDEX('[9]Monthly_Consumption _Trend'!BC:BC,MATCH($D112,'[9]Monthly_Consumption _Trend'!$C:$C,0))</f>
        <v>498.97</v>
      </c>
      <c r="W112" s="201">
        <f>INDEX('[9]Monthly_Consumption _Trend'!BD:BD,MATCH($D112,'[9]Monthly_Consumption _Trend'!$C:$C,0))</f>
        <v>0</v>
      </c>
      <c r="X112" s="201">
        <f>INDEX('[9]Monthly_Consumption _Trend'!BE:BE,MATCH($D112,'[9]Monthly_Consumption _Trend'!$C:$C,0))</f>
        <v>0</v>
      </c>
      <c r="Y112" s="201">
        <f>INDEX('[9]Monthly_Consumption _Trend'!BF:BF,MATCH($D112,'[9]Monthly_Consumption _Trend'!$C:$C,0))</f>
        <v>60.09</v>
      </c>
      <c r="Z112" s="201">
        <f>INDEX('[9]Monthly_Consumption _Trend'!BG:BG,MATCH($D112,'[9]Monthly_Consumption _Trend'!$C:$C,0))</f>
        <v>441.29999999999995</v>
      </c>
      <c r="AA112" s="201">
        <f>INDEX('[9]Monthly_Consumption _Trend'!BH:BH,MATCH($D112,'[9]Monthly_Consumption _Trend'!$C:$C,0))</f>
        <v>0</v>
      </c>
      <c r="AB112" s="201">
        <f>INDEX('[9]Monthly_Consumption _Trend'!BI:BI,MATCH($D112,'[9]Monthly_Consumption _Trend'!$C:$C,0))</f>
        <v>0</v>
      </c>
      <c r="AC112" s="201">
        <f>INDEX('[9]Monthly_Consumption _Trend'!BJ:BJ,MATCH($D112,'[9]Monthly_Consumption _Trend'!$C:$C,0))</f>
        <v>10</v>
      </c>
      <c r="AD112" s="201">
        <f>INDEX('[9]Monthly_Consumption _Trend'!BK:BK,MATCH($D112,'[9]Monthly_Consumption _Trend'!$C:$C,0))</f>
        <v>283.20000000000005</v>
      </c>
      <c r="AE112" s="201">
        <f>INDEX('[9]Monthly_Consumption _Trend'!BL:BL,MATCH($D112,'[9]Monthly_Consumption _Trend'!$C:$C,0))</f>
        <v>0</v>
      </c>
      <c r="AF112" s="201">
        <f>INDEX('[9]Monthly_Consumption _Trend'!BM:BM,MATCH($D112,'[9]Monthly_Consumption _Trend'!$C:$C,0))</f>
        <v>0</v>
      </c>
      <c r="AG112" s="201">
        <f>INDEX('[9]Monthly_Consumption _Trend'!BN:BN,MATCH($D112,'[9]Monthly_Consumption _Trend'!$C:$C,0))</f>
        <v>76.5</v>
      </c>
      <c r="AH112" s="201">
        <f>INDEX('[9]Monthly_Consumption _Trend'!BO:BO,MATCH($D112,'[9]Monthly_Consumption _Trend'!$C:$C,0))</f>
        <v>473.70000000000005</v>
      </c>
      <c r="AI112" s="201">
        <f>INDEX('[9]Monthly_Consumption _Trend'!BP:BP,MATCH($D112,'[9]Monthly_Consumption _Trend'!$C:$C,0))</f>
        <v>0</v>
      </c>
      <c r="AJ112" s="201">
        <f>INDEX('[9]Monthly_Consumption _Trend'!BQ:BQ,MATCH($D112,'[9]Monthly_Consumption _Trend'!$C:$C,0))</f>
        <v>0</v>
      </c>
      <c r="AK112" s="201">
        <f>INDEX('[9]Monthly_Consumption _Trend'!BR:BR,MATCH($D112,'[9]Monthly_Consumption _Trend'!$C:$C,0))</f>
        <v>53.81</v>
      </c>
      <c r="AL112" s="201">
        <f>INDEX('[9]Monthly_Consumption _Trend'!BS:BS,MATCH($D112,'[9]Monthly_Consumption _Trend'!$C:$C,0))</f>
        <v>191.46000000000004</v>
      </c>
      <c r="AM112" s="201">
        <f>INDEX('[9]Monthly_Consumption _Trend'!BT:BT,MATCH($D112,'[9]Monthly_Consumption _Trend'!$C:$C,0))</f>
        <v>0</v>
      </c>
      <c r="AN112" s="201">
        <f>INDEX('[9]Monthly_Consumption _Trend'!BU:BU,MATCH($D112,'[9]Monthly_Consumption _Trend'!$C:$C,0))</f>
        <v>0</v>
      </c>
      <c r="AO112" s="201">
        <f>INDEX('[9]Monthly_Consumption _Trend'!BV:BV,MATCH($D112,'[9]Monthly_Consumption _Trend'!$C:$C,0))</f>
        <v>41.66</v>
      </c>
      <c r="AP112" s="201">
        <f>INDEX('[9]Monthly_Consumption _Trend'!BW:BW,MATCH($D112,'[9]Monthly_Consumption _Trend'!$C:$C,0))</f>
        <v>376.05999999999995</v>
      </c>
      <c r="AQ112" s="201">
        <f>INDEX('[9]Monthly_Consumption _Trend'!BX:BX,MATCH($D112,'[9]Monthly_Consumption _Trend'!$C:$C,0))</f>
        <v>0</v>
      </c>
      <c r="AR112" s="201">
        <f>INDEX('[9]Monthly_Consumption _Trend'!BY:BY,MATCH($D112,'[9]Monthly_Consumption _Trend'!$C:$C,0))</f>
        <v>0</v>
      </c>
      <c r="AS112" s="201">
        <f>INDEX('[9]Monthly_Consumption _Trend'!BZ:BZ,MATCH($D112,'[9]Monthly_Consumption _Trend'!$C:$C,0))</f>
        <v>44.089999999999975</v>
      </c>
      <c r="AT112" s="201">
        <f>INDEX('[9]Monthly_Consumption _Trend'!CA:CA,MATCH($D112,'[9]Monthly_Consumption _Trend'!$C:$C,0))</f>
        <v>404.07999999999993</v>
      </c>
      <c r="AU112" s="201">
        <f>INDEX('[9]Monthly_Consumption _Trend'!CB:CB,MATCH($D112,'[9]Monthly_Consumption _Trend'!$C:$C,0))</f>
        <v>0</v>
      </c>
      <c r="AV112" s="201">
        <f>INDEX('[9]Monthly_Consumption _Trend'!CC:CC,MATCH($D112,'[9]Monthly_Consumption _Trend'!$C:$C,0))</f>
        <v>0</v>
      </c>
      <c r="AW112" s="201">
        <f>INDEX('[9]Monthly_Consumption _Trend'!CD:CD,MATCH($D112,'[9]Monthly_Consumption _Trend'!$C:$C,0))</f>
        <v>11.470000000000027</v>
      </c>
      <c r="AX112" s="201">
        <f>INDEX('[9]Monthly_Consumption _Trend'!CE:CE,MATCH($D112,'[9]Monthly_Consumption _Trend'!$C:$C,0))</f>
        <v>207</v>
      </c>
      <c r="AY112" s="201">
        <f>INDEX('[9]Monthly_Consumption _Trend'!CF:CF,MATCH($D112,'[9]Monthly_Consumption _Trend'!$C:$C,0))</f>
        <v>0</v>
      </c>
      <c r="AZ112" s="201">
        <f>INDEX('[9]Monthly_Consumption _Trend'!CG:CG,MATCH($D112,'[9]Monthly_Consumption _Trend'!$C:$C,0))</f>
        <v>0</v>
      </c>
      <c r="BA112" s="201">
        <f>INDEX('[9]Monthly_Consumption _Trend'!CH:CH,MATCH($D112,'[9]Monthly_Consumption _Trend'!$C:$C,0))</f>
        <v>47.659999999999968</v>
      </c>
      <c r="BB112" s="201">
        <f>INDEX('[9]Monthly_Consumption _Trend'!CI:CI,MATCH($D112,'[9]Monthly_Consumption _Trend'!$C:$C,0))</f>
        <v>497.40000000000009</v>
      </c>
      <c r="BC112" s="201">
        <f>INDEX('[9]Monthly_Consumption _Trend'!CJ:CJ,MATCH($D112,'[9]Monthly_Consumption _Trend'!$C:$C,0))</f>
        <v>0</v>
      </c>
      <c r="BD112" s="201">
        <f>INDEX('[9]Monthly_Consumption _Trend'!CK:CK,MATCH($D112,'[9]Monthly_Consumption _Trend'!$C:$C,0))</f>
        <v>0</v>
      </c>
      <c r="BE112" s="201">
        <f>INDEX('[9]Monthly_Consumption _Trend'!CL:CL,MATCH($D112,'[9]Monthly_Consumption _Trend'!$C:$C,0))</f>
        <v>24.190000000000055</v>
      </c>
      <c r="BF112" s="201">
        <f>INDEX('[9]Monthly_Consumption _Trend'!CM:CM,MATCH($D112,'[9]Monthly_Consumption _Trend'!$C:$C,0))</f>
        <v>272.77999999999975</v>
      </c>
      <c r="BG112" s="201">
        <f>INDEX('[9]Monthly_Consumption _Trend'!CN:CN,MATCH($D112,'[9]Monthly_Consumption _Trend'!$C:$C,0))</f>
        <v>0</v>
      </c>
      <c r="BH112" s="201">
        <f>INDEX('[9]Monthly_Consumption _Trend'!CO:CO,MATCH($D112,'[9]Monthly_Consumption _Trend'!$C:$C,0))</f>
        <v>0</v>
      </c>
      <c r="BI112" s="201">
        <f>INDEX('[9]Monthly_Consumption _Trend'!CP:CP,MATCH($D112,'[9]Monthly_Consumption _Trend'!$C:$C,0))</f>
        <v>164.14999999999998</v>
      </c>
    </row>
    <row r="113" spans="1:61" s="202" customFormat="1" x14ac:dyDescent="0.25">
      <c r="A113" s="248" t="str">
        <f>'IMO _2020_Dont Edit'!A117</f>
        <v>RME</v>
      </c>
      <c r="B113" s="248" t="str">
        <f>'IMO _2020_Dont Edit'!B117</f>
        <v>MR</v>
      </c>
      <c r="C113" s="137" t="str">
        <f>'IMO _2020_Dont Edit'!C117</f>
        <v>MPT</v>
      </c>
      <c r="D113" s="137">
        <f>'IMO _2020_Dont Edit'!D117</f>
        <v>9718090</v>
      </c>
      <c r="E113" s="140" t="str">
        <f>'IMO _2020_Dont Edit'!E117</f>
        <v>Maersk Timaru</v>
      </c>
      <c r="F113" s="201">
        <f t="shared" si="12"/>
        <v>331.19</v>
      </c>
      <c r="G113" s="201">
        <f t="shared" si="13"/>
        <v>252.78000000000003</v>
      </c>
      <c r="H113" s="201">
        <f t="shared" si="14"/>
        <v>419.67999999999995</v>
      </c>
      <c r="I113" s="201">
        <f t="shared" si="15"/>
        <v>338.19999999999993</v>
      </c>
      <c r="J113" s="201">
        <f t="shared" si="16"/>
        <v>365.21000000000004</v>
      </c>
      <c r="K113" s="201">
        <f t="shared" si="17"/>
        <v>453.53999999999996</v>
      </c>
      <c r="L113" s="201">
        <f t="shared" si="18"/>
        <v>457.45000000000027</v>
      </c>
      <c r="M113" s="201">
        <f t="shared" si="19"/>
        <v>390.75</v>
      </c>
      <c r="N113" s="201">
        <f t="shared" si="21"/>
        <v>337.08299999999963</v>
      </c>
      <c r="O113" s="201">
        <f t="shared" si="22"/>
        <v>412.42800000000034</v>
      </c>
      <c r="P113" s="201"/>
      <c r="Q113" s="201"/>
      <c r="R113" s="278">
        <f t="shared" si="20"/>
        <v>375.83109999999999</v>
      </c>
      <c r="S113" s="278">
        <f>IFERROR(INDEX('IMO _2020_Dont Edit'!AB:AB,MATCH('Monthly_Consumption _Trend'!D113,'IMO _2020_Dont Edit'!D:D,0))*30*INDEX('IMO _2020_Dont Edit'!AF:AF,MATCH('Monthly_Consumption _Trend'!D113,'IMO _2020_Dont Edit'!D:D,0)),"")</f>
        <v>364.89376735453055</v>
      </c>
      <c r="T113" s="278">
        <f t="shared" si="23"/>
        <v>243.26251156968704</v>
      </c>
      <c r="U113" s="201"/>
      <c r="V113" s="201">
        <f>INDEX('[9]Monthly_Consumption _Trend'!BC:BC,MATCH($D113,'[9]Monthly_Consumption _Trend'!$C:$C,0))</f>
        <v>331.19</v>
      </c>
      <c r="W113" s="201">
        <f>INDEX('[9]Monthly_Consumption _Trend'!BD:BD,MATCH($D113,'[9]Monthly_Consumption _Trend'!$C:$C,0))</f>
        <v>0</v>
      </c>
      <c r="X113" s="201">
        <f>INDEX('[9]Monthly_Consumption _Trend'!BE:BE,MATCH($D113,'[9]Monthly_Consumption _Trend'!$C:$C,0))</f>
        <v>0</v>
      </c>
      <c r="Y113" s="201">
        <f>INDEX('[9]Monthly_Consumption _Trend'!BF:BF,MATCH($D113,'[9]Monthly_Consumption _Trend'!$C:$C,0))</f>
        <v>45.2</v>
      </c>
      <c r="Z113" s="201">
        <f>INDEX('[9]Monthly_Consumption _Trend'!BG:BG,MATCH($D113,'[9]Monthly_Consumption _Trend'!$C:$C,0))</f>
        <v>252.78000000000003</v>
      </c>
      <c r="AA113" s="201">
        <f>INDEX('[9]Monthly_Consumption _Trend'!BH:BH,MATCH($D113,'[9]Monthly_Consumption _Trend'!$C:$C,0))</f>
        <v>0</v>
      </c>
      <c r="AB113" s="201">
        <f>INDEX('[9]Monthly_Consumption _Trend'!BI:BI,MATCH($D113,'[9]Monthly_Consumption _Trend'!$C:$C,0))</f>
        <v>0</v>
      </c>
      <c r="AC113" s="201">
        <f>INDEX('[9]Monthly_Consumption _Trend'!BJ:BJ,MATCH($D113,'[9]Monthly_Consumption _Trend'!$C:$C,0))</f>
        <v>120.80999999999999</v>
      </c>
      <c r="AD113" s="201">
        <f>INDEX('[9]Monthly_Consumption _Trend'!BK:BK,MATCH($D113,'[9]Monthly_Consumption _Trend'!$C:$C,0))</f>
        <v>419.67999999999995</v>
      </c>
      <c r="AE113" s="201">
        <f>INDEX('[9]Monthly_Consumption _Trend'!BL:BL,MATCH($D113,'[9]Monthly_Consumption _Trend'!$C:$C,0))</f>
        <v>0</v>
      </c>
      <c r="AF113" s="201">
        <f>INDEX('[9]Monthly_Consumption _Trend'!BM:BM,MATCH($D113,'[9]Monthly_Consumption _Trend'!$C:$C,0))</f>
        <v>0</v>
      </c>
      <c r="AG113" s="201">
        <f>INDEX('[9]Monthly_Consumption _Trend'!BN:BN,MATCH($D113,'[9]Monthly_Consumption _Trend'!$C:$C,0))</f>
        <v>39.730000000000018</v>
      </c>
      <c r="AH113" s="201">
        <f>INDEX('[9]Monthly_Consumption _Trend'!BO:BO,MATCH($D113,'[9]Monthly_Consumption _Trend'!$C:$C,0))</f>
        <v>338.19999999999993</v>
      </c>
      <c r="AI113" s="201">
        <f>INDEX('[9]Monthly_Consumption _Trend'!BP:BP,MATCH($D113,'[9]Monthly_Consumption _Trend'!$C:$C,0))</f>
        <v>0</v>
      </c>
      <c r="AJ113" s="201">
        <f>INDEX('[9]Monthly_Consumption _Trend'!BQ:BQ,MATCH($D113,'[9]Monthly_Consumption _Trend'!$C:$C,0))</f>
        <v>0</v>
      </c>
      <c r="AK113" s="201">
        <f>INDEX('[9]Monthly_Consumption _Trend'!BR:BR,MATCH($D113,'[9]Monthly_Consumption _Trend'!$C:$C,0))</f>
        <v>11.949999999999989</v>
      </c>
      <c r="AL113" s="201">
        <f>INDEX('[9]Monthly_Consumption _Trend'!BS:BS,MATCH($D113,'[9]Monthly_Consumption _Trend'!$C:$C,0))</f>
        <v>365.21000000000004</v>
      </c>
      <c r="AM113" s="201">
        <f>INDEX('[9]Monthly_Consumption _Trend'!BT:BT,MATCH($D113,'[9]Monthly_Consumption _Trend'!$C:$C,0))</f>
        <v>0</v>
      </c>
      <c r="AN113" s="201">
        <f>INDEX('[9]Monthly_Consumption _Trend'!BU:BU,MATCH($D113,'[9]Monthly_Consumption _Trend'!$C:$C,0))</f>
        <v>0</v>
      </c>
      <c r="AO113" s="201">
        <f>INDEX('[9]Monthly_Consumption _Trend'!BV:BV,MATCH($D113,'[9]Monthly_Consumption _Trend'!$C:$C,0))</f>
        <v>26.789999999999992</v>
      </c>
      <c r="AP113" s="201">
        <f>INDEX('[9]Monthly_Consumption _Trend'!BW:BW,MATCH($D113,'[9]Monthly_Consumption _Trend'!$C:$C,0))</f>
        <v>453.53999999999996</v>
      </c>
      <c r="AQ113" s="201">
        <f>INDEX('[9]Monthly_Consumption _Trend'!BX:BX,MATCH($D113,'[9]Monthly_Consumption _Trend'!$C:$C,0))</f>
        <v>0</v>
      </c>
      <c r="AR113" s="201">
        <f>INDEX('[9]Monthly_Consumption _Trend'!BY:BY,MATCH($D113,'[9]Monthly_Consumption _Trend'!$C:$C,0))</f>
        <v>0</v>
      </c>
      <c r="AS113" s="201">
        <f>INDEX('[9]Monthly_Consumption _Trend'!BZ:BZ,MATCH($D113,'[9]Monthly_Consumption _Trend'!$C:$C,0))</f>
        <v>4.7000000000000171</v>
      </c>
      <c r="AT113" s="201">
        <f>INDEX('[9]Monthly_Consumption _Trend'!CA:CA,MATCH($D113,'[9]Monthly_Consumption _Trend'!$C:$C,0))</f>
        <v>457.45000000000027</v>
      </c>
      <c r="AU113" s="201">
        <f>INDEX('[9]Monthly_Consumption _Trend'!CB:CB,MATCH($D113,'[9]Monthly_Consumption _Trend'!$C:$C,0))</f>
        <v>0</v>
      </c>
      <c r="AV113" s="201">
        <f>INDEX('[9]Monthly_Consumption _Trend'!CC:CC,MATCH($D113,'[9]Monthly_Consumption _Trend'!$C:$C,0))</f>
        <v>0</v>
      </c>
      <c r="AW113" s="201">
        <f>INDEX('[9]Monthly_Consumption _Trend'!CD:CD,MATCH($D113,'[9]Monthly_Consumption _Trend'!$C:$C,0))</f>
        <v>19.800000000000011</v>
      </c>
      <c r="AX113" s="201">
        <f>INDEX('[9]Monthly_Consumption _Trend'!CE:CE,MATCH($D113,'[9]Monthly_Consumption _Trend'!$C:$C,0))</f>
        <v>390.75</v>
      </c>
      <c r="AY113" s="201">
        <f>INDEX('[9]Monthly_Consumption _Trend'!CF:CF,MATCH($D113,'[9]Monthly_Consumption _Trend'!$C:$C,0))</f>
        <v>0</v>
      </c>
      <c r="AZ113" s="201">
        <f>INDEX('[9]Monthly_Consumption _Trend'!CG:CG,MATCH($D113,'[9]Monthly_Consumption _Trend'!$C:$C,0))</f>
        <v>0</v>
      </c>
      <c r="BA113" s="201">
        <f>INDEX('[9]Monthly_Consumption _Trend'!CH:CH,MATCH($D113,'[9]Monthly_Consumption _Trend'!$C:$C,0))</f>
        <v>36.009999999999991</v>
      </c>
      <c r="BB113" s="201">
        <f>INDEX('[9]Monthly_Consumption _Trend'!CI:CI,MATCH($D113,'[9]Monthly_Consumption _Trend'!$C:$C,0))</f>
        <v>337.08299999999963</v>
      </c>
      <c r="BC113" s="201">
        <f>INDEX('[9]Monthly_Consumption _Trend'!CJ:CJ,MATCH($D113,'[9]Monthly_Consumption _Trend'!$C:$C,0))</f>
        <v>0</v>
      </c>
      <c r="BD113" s="201">
        <f>INDEX('[9]Monthly_Consumption _Trend'!CK:CK,MATCH($D113,'[9]Monthly_Consumption _Trend'!$C:$C,0))</f>
        <v>0</v>
      </c>
      <c r="BE113" s="201">
        <f>INDEX('[9]Monthly_Consumption _Trend'!CL:CL,MATCH($D113,'[9]Monthly_Consumption _Trend'!$C:$C,0))</f>
        <v>22.849999999999966</v>
      </c>
      <c r="BF113" s="201">
        <f>INDEX('[9]Monthly_Consumption _Trend'!CM:CM,MATCH($D113,'[9]Monthly_Consumption _Trend'!$C:$C,0))</f>
        <v>412.42800000000034</v>
      </c>
      <c r="BG113" s="201">
        <f>INDEX('[9]Monthly_Consumption _Trend'!CN:CN,MATCH($D113,'[9]Monthly_Consumption _Trend'!$C:$C,0))</f>
        <v>0</v>
      </c>
      <c r="BH113" s="201">
        <f>INDEX('[9]Monthly_Consumption _Trend'!CO:CO,MATCH($D113,'[9]Monthly_Consumption _Trend'!$C:$C,0))</f>
        <v>0</v>
      </c>
      <c r="BI113" s="201">
        <f>INDEX('[9]Monthly_Consumption _Trend'!CP:CP,MATCH($D113,'[9]Monthly_Consumption _Trend'!$C:$C,0))</f>
        <v>30.189999999999998</v>
      </c>
    </row>
    <row r="114" spans="1:61" s="202" customFormat="1" x14ac:dyDescent="0.25">
      <c r="A114" s="248" t="str">
        <f>'IMO _2020_Dont Edit'!A118</f>
        <v>VMP</v>
      </c>
      <c r="B114" s="248" t="str">
        <f>'IMO _2020_Dont Edit'!B118</f>
        <v>MR</v>
      </c>
      <c r="C114" s="137" t="str">
        <f>'IMO _2020_Dont Edit'!C118</f>
        <v>MPT</v>
      </c>
      <c r="D114" s="137">
        <f>'IMO _2020_Dont Edit'!D118</f>
        <v>9718076</v>
      </c>
      <c r="E114" s="140" t="str">
        <f>'IMO _2020_Dont Edit'!E118</f>
        <v>Maersk Tokyo</v>
      </c>
      <c r="F114" s="201">
        <f t="shared" si="12"/>
        <v>597.9</v>
      </c>
      <c r="G114" s="201">
        <f t="shared" si="13"/>
        <v>118.25</v>
      </c>
      <c r="H114" s="201">
        <f t="shared" si="14"/>
        <v>273.38</v>
      </c>
      <c r="I114" s="201">
        <f t="shared" si="15"/>
        <v>408.43000000000006</v>
      </c>
      <c r="J114" s="201">
        <f t="shared" si="16"/>
        <v>376.17000000000007</v>
      </c>
      <c r="K114" s="201">
        <f t="shared" si="17"/>
        <v>417.02999999999975</v>
      </c>
      <c r="L114" s="201">
        <f t="shared" si="18"/>
        <v>442.57000000000016</v>
      </c>
      <c r="M114" s="201">
        <f t="shared" si="19"/>
        <v>473.55000000000018</v>
      </c>
      <c r="N114" s="201">
        <f t="shared" si="21"/>
        <v>273.07999999999993</v>
      </c>
      <c r="O114" s="201">
        <f t="shared" si="22"/>
        <v>457.28999999999996</v>
      </c>
      <c r="P114" s="201"/>
      <c r="Q114" s="201"/>
      <c r="R114" s="278">
        <f t="shared" si="20"/>
        <v>383.76499999999999</v>
      </c>
      <c r="S114" s="278">
        <f>IFERROR(INDEX('IMO _2020_Dont Edit'!AB:AB,MATCH('Monthly_Consumption _Trend'!D114,'IMO _2020_Dont Edit'!D:D,0))*30*INDEX('IMO _2020_Dont Edit'!AF:AF,MATCH('Monthly_Consumption _Trend'!D114,'IMO _2020_Dont Edit'!D:D,0)),"")</f>
        <v>362.10059682195936</v>
      </c>
      <c r="T114" s="278">
        <f t="shared" si="23"/>
        <v>241.40039788130625</v>
      </c>
      <c r="U114" s="201"/>
      <c r="V114" s="201">
        <f>INDEX('[9]Monthly_Consumption _Trend'!BC:BC,MATCH($D114,'[9]Monthly_Consumption _Trend'!$C:$C,0))</f>
        <v>597.9</v>
      </c>
      <c r="W114" s="201">
        <f>INDEX('[9]Monthly_Consumption _Trend'!BD:BD,MATCH($D114,'[9]Monthly_Consumption _Trend'!$C:$C,0))</f>
        <v>0</v>
      </c>
      <c r="X114" s="201">
        <f>INDEX('[9]Monthly_Consumption _Trend'!BE:BE,MATCH($D114,'[9]Monthly_Consumption _Trend'!$C:$C,0))</f>
        <v>0</v>
      </c>
      <c r="Y114" s="201">
        <f>INDEX('[9]Monthly_Consumption _Trend'!BF:BF,MATCH($D114,'[9]Monthly_Consumption _Trend'!$C:$C,0))</f>
        <v>7.72</v>
      </c>
      <c r="Z114" s="201">
        <f>INDEX('[9]Monthly_Consumption _Trend'!BG:BG,MATCH($D114,'[9]Monthly_Consumption _Trend'!$C:$C,0))</f>
        <v>118.25</v>
      </c>
      <c r="AA114" s="201">
        <f>INDEX('[9]Monthly_Consumption _Trend'!BH:BH,MATCH($D114,'[9]Monthly_Consumption _Trend'!$C:$C,0))</f>
        <v>0</v>
      </c>
      <c r="AB114" s="201">
        <f>INDEX('[9]Monthly_Consumption _Trend'!BI:BI,MATCH($D114,'[9]Monthly_Consumption _Trend'!$C:$C,0))</f>
        <v>0</v>
      </c>
      <c r="AC114" s="201">
        <f>INDEX('[9]Monthly_Consumption _Trend'!BJ:BJ,MATCH($D114,'[9]Monthly_Consumption _Trend'!$C:$C,0))</f>
        <v>99.86</v>
      </c>
      <c r="AD114" s="201">
        <f>INDEX('[9]Monthly_Consumption _Trend'!BK:BK,MATCH($D114,'[9]Monthly_Consumption _Trend'!$C:$C,0))</f>
        <v>273.38</v>
      </c>
      <c r="AE114" s="201">
        <f>INDEX('[9]Monthly_Consumption _Trend'!BL:BL,MATCH($D114,'[9]Monthly_Consumption _Trend'!$C:$C,0))</f>
        <v>0</v>
      </c>
      <c r="AF114" s="201">
        <f>INDEX('[9]Monthly_Consumption _Trend'!BM:BM,MATCH($D114,'[9]Monthly_Consumption _Trend'!$C:$C,0))</f>
        <v>0</v>
      </c>
      <c r="AG114" s="201">
        <f>INDEX('[9]Monthly_Consumption _Trend'!BN:BN,MATCH($D114,'[9]Monthly_Consumption _Trend'!$C:$C,0))</f>
        <v>46.42</v>
      </c>
      <c r="AH114" s="201">
        <f>INDEX('[9]Monthly_Consumption _Trend'!BO:BO,MATCH($D114,'[9]Monthly_Consumption _Trend'!$C:$C,0))</f>
        <v>408.43000000000006</v>
      </c>
      <c r="AI114" s="201">
        <f>INDEX('[9]Monthly_Consumption _Trend'!BP:BP,MATCH($D114,'[9]Monthly_Consumption _Trend'!$C:$C,0))</f>
        <v>0</v>
      </c>
      <c r="AJ114" s="201">
        <f>INDEX('[9]Monthly_Consumption _Trend'!BQ:BQ,MATCH($D114,'[9]Monthly_Consumption _Trend'!$C:$C,0))</f>
        <v>0</v>
      </c>
      <c r="AK114" s="201">
        <f>INDEX('[9]Monthly_Consumption _Trend'!BR:BR,MATCH($D114,'[9]Monthly_Consumption _Trend'!$C:$C,0))</f>
        <v>26.099999999999994</v>
      </c>
      <c r="AL114" s="201">
        <f>INDEX('[9]Monthly_Consumption _Trend'!BS:BS,MATCH($D114,'[9]Monthly_Consumption _Trend'!$C:$C,0))</f>
        <v>376.17000000000007</v>
      </c>
      <c r="AM114" s="201">
        <f>INDEX('[9]Monthly_Consumption _Trend'!BT:BT,MATCH($D114,'[9]Monthly_Consumption _Trend'!$C:$C,0))</f>
        <v>0</v>
      </c>
      <c r="AN114" s="201">
        <f>INDEX('[9]Monthly_Consumption _Trend'!BU:BU,MATCH($D114,'[9]Monthly_Consumption _Trend'!$C:$C,0))</f>
        <v>0</v>
      </c>
      <c r="AO114" s="201">
        <f>INDEX('[9]Monthly_Consumption _Trend'!BV:BV,MATCH($D114,'[9]Monthly_Consumption _Trend'!$C:$C,0))</f>
        <v>10.219999999999999</v>
      </c>
      <c r="AP114" s="201">
        <f>INDEX('[9]Monthly_Consumption _Trend'!BW:BW,MATCH($D114,'[9]Monthly_Consumption _Trend'!$C:$C,0))</f>
        <v>417.02999999999975</v>
      </c>
      <c r="AQ114" s="201">
        <f>INDEX('[9]Monthly_Consumption _Trend'!BX:BX,MATCH($D114,'[9]Monthly_Consumption _Trend'!$C:$C,0))</f>
        <v>0</v>
      </c>
      <c r="AR114" s="201">
        <f>INDEX('[9]Monthly_Consumption _Trend'!BY:BY,MATCH($D114,'[9]Monthly_Consumption _Trend'!$C:$C,0))</f>
        <v>0</v>
      </c>
      <c r="AS114" s="201">
        <f>INDEX('[9]Monthly_Consumption _Trend'!BZ:BZ,MATCH($D114,'[9]Monthly_Consumption _Trend'!$C:$C,0))</f>
        <v>16.629999999999995</v>
      </c>
      <c r="AT114" s="201">
        <f>INDEX('[9]Monthly_Consumption _Trend'!CA:CA,MATCH($D114,'[9]Monthly_Consumption _Trend'!$C:$C,0))</f>
        <v>442.57000000000016</v>
      </c>
      <c r="AU114" s="201">
        <f>INDEX('[9]Monthly_Consumption _Trend'!CB:CB,MATCH($D114,'[9]Monthly_Consumption _Trend'!$C:$C,0))</f>
        <v>0</v>
      </c>
      <c r="AV114" s="201">
        <f>INDEX('[9]Monthly_Consumption _Trend'!CC:CC,MATCH($D114,'[9]Monthly_Consumption _Trend'!$C:$C,0))</f>
        <v>0</v>
      </c>
      <c r="AW114" s="201">
        <f>INDEX('[9]Monthly_Consumption _Trend'!CD:CD,MATCH($D114,'[9]Monthly_Consumption _Trend'!$C:$C,0))</f>
        <v>11.02000000000001</v>
      </c>
      <c r="AX114" s="201">
        <f>INDEX('[9]Monthly_Consumption _Trend'!CE:CE,MATCH($D114,'[9]Monthly_Consumption _Trend'!$C:$C,0))</f>
        <v>473.55000000000018</v>
      </c>
      <c r="AY114" s="201">
        <f>INDEX('[9]Monthly_Consumption _Trend'!CF:CF,MATCH($D114,'[9]Monthly_Consumption _Trend'!$C:$C,0))</f>
        <v>0</v>
      </c>
      <c r="AZ114" s="201">
        <f>INDEX('[9]Monthly_Consumption _Trend'!CG:CG,MATCH($D114,'[9]Monthly_Consumption _Trend'!$C:$C,0))</f>
        <v>0</v>
      </c>
      <c r="BA114" s="201">
        <f>INDEX('[9]Monthly_Consumption _Trend'!CH:CH,MATCH($D114,'[9]Monthly_Consumption _Trend'!$C:$C,0))</f>
        <v>10.819999999999993</v>
      </c>
      <c r="BB114" s="201">
        <f>INDEX('[9]Monthly_Consumption _Trend'!CI:CI,MATCH($D114,'[9]Monthly_Consumption _Trend'!$C:$C,0))</f>
        <v>273.07999999999993</v>
      </c>
      <c r="BC114" s="201">
        <f>INDEX('[9]Monthly_Consumption _Trend'!CJ:CJ,MATCH($D114,'[9]Monthly_Consumption _Trend'!$C:$C,0))</f>
        <v>0</v>
      </c>
      <c r="BD114" s="201">
        <f>INDEX('[9]Monthly_Consumption _Trend'!CK:CK,MATCH($D114,'[9]Monthly_Consumption _Trend'!$C:$C,0))</f>
        <v>0</v>
      </c>
      <c r="BE114" s="201">
        <f>INDEX('[9]Monthly_Consumption _Trend'!CL:CL,MATCH($D114,'[9]Monthly_Consumption _Trend'!$C:$C,0))</f>
        <v>67.210000000000008</v>
      </c>
      <c r="BF114" s="201">
        <f>INDEX('[9]Monthly_Consumption _Trend'!CM:CM,MATCH($D114,'[9]Monthly_Consumption _Trend'!$C:$C,0))</f>
        <v>457.28999999999996</v>
      </c>
      <c r="BG114" s="201">
        <f>INDEX('[9]Monthly_Consumption _Trend'!CN:CN,MATCH($D114,'[9]Monthly_Consumption _Trend'!$C:$C,0))</f>
        <v>0</v>
      </c>
      <c r="BH114" s="201">
        <f>INDEX('[9]Monthly_Consumption _Trend'!CO:CO,MATCH($D114,'[9]Monthly_Consumption _Trend'!$C:$C,0))</f>
        <v>0</v>
      </c>
      <c r="BI114" s="201">
        <f>INDEX('[9]Monthly_Consumption _Trend'!CP:CP,MATCH($D114,'[9]Monthly_Consumption _Trend'!$C:$C,0))</f>
        <v>19.379999999999995</v>
      </c>
    </row>
    <row r="115" spans="1:61" s="202" customFormat="1" x14ac:dyDescent="0.25">
      <c r="A115" s="248" t="str">
        <f>'IMO _2020_Dont Edit'!A119</f>
        <v>RME</v>
      </c>
      <c r="B115" s="248" t="str">
        <f>'IMO _2020_Dont Edit'!B119</f>
        <v>MR</v>
      </c>
      <c r="C115" s="137" t="str">
        <f>'IMO _2020_Dont Edit'!C119</f>
        <v>MPT</v>
      </c>
      <c r="D115" s="137">
        <f>'IMO _2020_Dont Edit'!D119</f>
        <v>9718088</v>
      </c>
      <c r="E115" s="140" t="str">
        <f>'IMO _2020_Dont Edit'!E119</f>
        <v>Maersk Torshavn</v>
      </c>
      <c r="F115" s="201">
        <f t="shared" si="12"/>
        <v>188.15</v>
      </c>
      <c r="G115" s="201">
        <f t="shared" si="13"/>
        <v>316.39999999999998</v>
      </c>
      <c r="H115" s="201">
        <f t="shared" si="14"/>
        <v>340.47999999999996</v>
      </c>
      <c r="I115" s="201">
        <f t="shared" si="15"/>
        <v>296</v>
      </c>
      <c r="J115" s="201">
        <f t="shared" si="16"/>
        <v>548.68000000000006</v>
      </c>
      <c r="K115" s="201">
        <f t="shared" si="17"/>
        <v>611.70199999999977</v>
      </c>
      <c r="L115" s="201">
        <f t="shared" si="18"/>
        <v>223.9970000000003</v>
      </c>
      <c r="M115" s="201">
        <f t="shared" si="19"/>
        <v>566.60399999999981</v>
      </c>
      <c r="N115" s="201">
        <f t="shared" si="21"/>
        <v>288.51000000000022</v>
      </c>
      <c r="O115" s="201">
        <f t="shared" si="22"/>
        <v>375.69999999999982</v>
      </c>
      <c r="P115" s="201"/>
      <c r="Q115" s="201"/>
      <c r="R115" s="278">
        <f t="shared" si="20"/>
        <v>375.6223</v>
      </c>
      <c r="S115" s="278">
        <f>IFERROR(INDEX('IMO _2020_Dont Edit'!AB:AB,MATCH('Monthly_Consumption _Trend'!D115,'IMO _2020_Dont Edit'!D:D,0))*30*INDEX('IMO _2020_Dont Edit'!AF:AF,MATCH('Monthly_Consumption _Trend'!D115,'IMO _2020_Dont Edit'!D:D,0)),"")</f>
        <v>349.57541016780692</v>
      </c>
      <c r="T115" s="278">
        <f t="shared" si="23"/>
        <v>233.05027344520462</v>
      </c>
      <c r="U115" s="201"/>
      <c r="V115" s="201">
        <f>INDEX('[9]Monthly_Consumption _Trend'!BC:BC,MATCH($D115,'[9]Monthly_Consumption _Trend'!$C:$C,0))</f>
        <v>188.15</v>
      </c>
      <c r="W115" s="201">
        <f>INDEX('[9]Monthly_Consumption _Trend'!BD:BD,MATCH($D115,'[9]Monthly_Consumption _Trend'!$C:$C,0))</f>
        <v>0</v>
      </c>
      <c r="X115" s="201">
        <f>INDEX('[9]Monthly_Consumption _Trend'!BE:BE,MATCH($D115,'[9]Monthly_Consumption _Trend'!$C:$C,0))</f>
        <v>0</v>
      </c>
      <c r="Y115" s="201">
        <f>INDEX('[9]Monthly_Consumption _Trend'!BF:BF,MATCH($D115,'[9]Monthly_Consumption _Trend'!$C:$C,0))</f>
        <v>108.12</v>
      </c>
      <c r="Z115" s="201">
        <f>INDEX('[9]Monthly_Consumption _Trend'!BG:BG,MATCH($D115,'[9]Monthly_Consumption _Trend'!$C:$C,0))</f>
        <v>316.39999999999998</v>
      </c>
      <c r="AA115" s="201">
        <f>INDEX('[9]Monthly_Consumption _Trend'!BH:BH,MATCH($D115,'[9]Monthly_Consumption _Trend'!$C:$C,0))</f>
        <v>0</v>
      </c>
      <c r="AB115" s="201">
        <f>INDEX('[9]Monthly_Consumption _Trend'!BI:BI,MATCH($D115,'[9]Monthly_Consumption _Trend'!$C:$C,0))</f>
        <v>0</v>
      </c>
      <c r="AC115" s="201">
        <f>INDEX('[9]Monthly_Consumption _Trend'!BJ:BJ,MATCH($D115,'[9]Monthly_Consumption _Trend'!$C:$C,0))</f>
        <v>68.53</v>
      </c>
      <c r="AD115" s="201">
        <f>INDEX('[9]Monthly_Consumption _Trend'!BK:BK,MATCH($D115,'[9]Monthly_Consumption _Trend'!$C:$C,0))</f>
        <v>340.47999999999996</v>
      </c>
      <c r="AE115" s="201">
        <f>INDEX('[9]Monthly_Consumption _Trend'!BL:BL,MATCH($D115,'[9]Monthly_Consumption _Trend'!$C:$C,0))</f>
        <v>0</v>
      </c>
      <c r="AF115" s="201">
        <f>INDEX('[9]Monthly_Consumption _Trend'!BM:BM,MATCH($D115,'[9]Monthly_Consumption _Trend'!$C:$C,0))</f>
        <v>0</v>
      </c>
      <c r="AG115" s="201">
        <f>INDEX('[9]Monthly_Consumption _Trend'!BN:BN,MATCH($D115,'[9]Monthly_Consumption _Trend'!$C:$C,0))</f>
        <v>27.019999999999982</v>
      </c>
      <c r="AH115" s="201">
        <f>INDEX('[9]Monthly_Consumption _Trend'!BO:BO,MATCH($D115,'[9]Monthly_Consumption _Trend'!$C:$C,0))</f>
        <v>296</v>
      </c>
      <c r="AI115" s="201">
        <f>INDEX('[9]Monthly_Consumption _Trend'!BP:BP,MATCH($D115,'[9]Monthly_Consumption _Trend'!$C:$C,0))</f>
        <v>0</v>
      </c>
      <c r="AJ115" s="201">
        <f>INDEX('[9]Monthly_Consumption _Trend'!BQ:BQ,MATCH($D115,'[9]Monthly_Consumption _Trend'!$C:$C,0))</f>
        <v>0</v>
      </c>
      <c r="AK115" s="201">
        <f>INDEX('[9]Monthly_Consumption _Trend'!BR:BR,MATCH($D115,'[9]Monthly_Consumption _Trend'!$C:$C,0))</f>
        <v>33.630000000000024</v>
      </c>
      <c r="AL115" s="201">
        <f>INDEX('[9]Monthly_Consumption _Trend'!BS:BS,MATCH($D115,'[9]Monthly_Consumption _Trend'!$C:$C,0))</f>
        <v>548.68000000000006</v>
      </c>
      <c r="AM115" s="201">
        <f>INDEX('[9]Monthly_Consumption _Trend'!BT:BT,MATCH($D115,'[9]Monthly_Consumption _Trend'!$C:$C,0))</f>
        <v>0</v>
      </c>
      <c r="AN115" s="201">
        <f>INDEX('[9]Monthly_Consumption _Trend'!BU:BU,MATCH($D115,'[9]Monthly_Consumption _Trend'!$C:$C,0))</f>
        <v>0</v>
      </c>
      <c r="AO115" s="201">
        <f>INDEX('[9]Monthly_Consumption _Trend'!BV:BV,MATCH($D115,'[9]Monthly_Consumption _Trend'!$C:$C,0))</f>
        <v>13.689999999999998</v>
      </c>
      <c r="AP115" s="201">
        <f>INDEX('[9]Monthly_Consumption _Trend'!BW:BW,MATCH($D115,'[9]Monthly_Consumption _Trend'!$C:$C,0))</f>
        <v>611.70199999999977</v>
      </c>
      <c r="AQ115" s="201">
        <f>INDEX('[9]Monthly_Consumption _Trend'!BX:BX,MATCH($D115,'[9]Monthly_Consumption _Trend'!$C:$C,0))</f>
        <v>0</v>
      </c>
      <c r="AR115" s="201">
        <f>INDEX('[9]Monthly_Consumption _Trend'!BY:BY,MATCH($D115,'[9]Monthly_Consumption _Trend'!$C:$C,0))</f>
        <v>0</v>
      </c>
      <c r="AS115" s="201">
        <f>INDEX('[9]Monthly_Consumption _Trend'!BZ:BZ,MATCH($D115,'[9]Monthly_Consumption _Trend'!$C:$C,0))</f>
        <v>8.3000000000000114</v>
      </c>
      <c r="AT115" s="201">
        <f>INDEX('[9]Monthly_Consumption _Trend'!CA:CA,MATCH($D115,'[9]Monthly_Consumption _Trend'!$C:$C,0))</f>
        <v>223.9970000000003</v>
      </c>
      <c r="AU115" s="201">
        <f>INDEX('[9]Monthly_Consumption _Trend'!CB:CB,MATCH($D115,'[9]Monthly_Consumption _Trend'!$C:$C,0))</f>
        <v>0</v>
      </c>
      <c r="AV115" s="201">
        <f>INDEX('[9]Monthly_Consumption _Trend'!CC:CC,MATCH($D115,'[9]Monthly_Consumption _Trend'!$C:$C,0))</f>
        <v>0</v>
      </c>
      <c r="AW115" s="201">
        <f>INDEX('[9]Monthly_Consumption _Trend'!CD:CD,MATCH($D115,'[9]Monthly_Consumption _Trend'!$C:$C,0))</f>
        <v>31.199999999999989</v>
      </c>
      <c r="AX115" s="201">
        <f>INDEX('[9]Monthly_Consumption _Trend'!CE:CE,MATCH($D115,'[9]Monthly_Consumption _Trend'!$C:$C,0))</f>
        <v>566.60399999999981</v>
      </c>
      <c r="AY115" s="201">
        <f>INDEX('[9]Monthly_Consumption _Trend'!CF:CF,MATCH($D115,'[9]Monthly_Consumption _Trend'!$C:$C,0))</f>
        <v>0</v>
      </c>
      <c r="AZ115" s="201">
        <f>INDEX('[9]Monthly_Consumption _Trend'!CG:CG,MATCH($D115,'[9]Monthly_Consumption _Trend'!$C:$C,0))</f>
        <v>0</v>
      </c>
      <c r="BA115" s="201">
        <f>INDEX('[9]Monthly_Consumption _Trend'!CH:CH,MATCH($D115,'[9]Monthly_Consumption _Trend'!$C:$C,0))</f>
        <v>0.69999999999998863</v>
      </c>
      <c r="BB115" s="201">
        <f>INDEX('[9]Monthly_Consumption _Trend'!CI:CI,MATCH($D115,'[9]Monthly_Consumption _Trend'!$C:$C,0))</f>
        <v>288.51000000000022</v>
      </c>
      <c r="BC115" s="201">
        <f>INDEX('[9]Monthly_Consumption _Trend'!CJ:CJ,MATCH($D115,'[9]Monthly_Consumption _Trend'!$C:$C,0))</f>
        <v>0</v>
      </c>
      <c r="BD115" s="201">
        <f>INDEX('[9]Monthly_Consumption _Trend'!CK:CK,MATCH($D115,'[9]Monthly_Consumption _Trend'!$C:$C,0))</f>
        <v>0</v>
      </c>
      <c r="BE115" s="201">
        <f>INDEX('[9]Monthly_Consumption _Trend'!CL:CL,MATCH($D115,'[9]Monthly_Consumption _Trend'!$C:$C,0))</f>
        <v>29.800000000000011</v>
      </c>
      <c r="BF115" s="201">
        <f>INDEX('[9]Monthly_Consumption _Trend'!CM:CM,MATCH($D115,'[9]Monthly_Consumption _Trend'!$C:$C,0))</f>
        <v>375.69999999999982</v>
      </c>
      <c r="BG115" s="201">
        <f>INDEX('[9]Monthly_Consumption _Trend'!CN:CN,MATCH($D115,'[9]Monthly_Consumption _Trend'!$C:$C,0))</f>
        <v>0</v>
      </c>
      <c r="BH115" s="201">
        <f>INDEX('[9]Monthly_Consumption _Trend'!CO:CO,MATCH($D115,'[9]Monthly_Consumption _Trend'!$C:$C,0))</f>
        <v>0</v>
      </c>
      <c r="BI115" s="201">
        <f>INDEX('[9]Monthly_Consumption _Trend'!CP:CP,MATCH($D115,'[9]Monthly_Consumption _Trend'!$C:$C,0))</f>
        <v>16.620000000000005</v>
      </c>
    </row>
    <row r="116" spans="1:61" s="202" customFormat="1" x14ac:dyDescent="0.25">
      <c r="A116" s="248" t="str">
        <f>'IMO _2020_Dont Edit'!A120</f>
        <v>GGA</v>
      </c>
      <c r="B116" s="248" t="str">
        <f>'IMO _2020_Dont Edit'!B120</f>
        <v>MR</v>
      </c>
      <c r="C116" s="137" t="str">
        <f>'IMO _2020_Dont Edit'!C120</f>
        <v>MPT</v>
      </c>
      <c r="D116" s="137">
        <f>'IMO _2020_Dont Edit'!D120</f>
        <v>9732929</v>
      </c>
      <c r="E116" s="140" t="str">
        <f>'IMO _2020_Dont Edit'!E120</f>
        <v>Maersk Trenton</v>
      </c>
      <c r="F116" s="201">
        <f t="shared" si="12"/>
        <v>364.7</v>
      </c>
      <c r="G116" s="201">
        <f t="shared" si="13"/>
        <v>423.50000000000006</v>
      </c>
      <c r="H116" s="201">
        <f t="shared" si="14"/>
        <v>484.29999999999995</v>
      </c>
      <c r="I116" s="201">
        <f t="shared" si="15"/>
        <v>411.09999999999991</v>
      </c>
      <c r="J116" s="201">
        <f t="shared" si="16"/>
        <v>434.40000000000009</v>
      </c>
      <c r="K116" s="201">
        <f t="shared" si="17"/>
        <v>247.30000000000018</v>
      </c>
      <c r="L116" s="201">
        <f t="shared" si="18"/>
        <v>265.59999999999991</v>
      </c>
      <c r="M116" s="201">
        <f t="shared" si="19"/>
        <v>542.90000000000009</v>
      </c>
      <c r="N116" s="201">
        <f t="shared" si="21"/>
        <v>489.19999999999982</v>
      </c>
      <c r="O116" s="201">
        <f t="shared" si="22"/>
        <v>561.60000000000036</v>
      </c>
      <c r="P116" s="201"/>
      <c r="Q116" s="201"/>
      <c r="R116" s="278">
        <f t="shared" si="20"/>
        <v>422.46000000000004</v>
      </c>
      <c r="S116" s="278">
        <f>IFERROR(INDEX('IMO _2020_Dont Edit'!AB:AB,MATCH('Monthly_Consumption _Trend'!D116,'IMO _2020_Dont Edit'!D:D,0))*30*INDEX('IMO _2020_Dont Edit'!AF:AF,MATCH('Monthly_Consumption _Trend'!D116,'IMO _2020_Dont Edit'!D:D,0)),"")</f>
        <v>374.10159265337182</v>
      </c>
      <c r="T116" s="278">
        <f t="shared" si="23"/>
        <v>249.40106176891456</v>
      </c>
      <c r="U116" s="201"/>
      <c r="V116" s="201">
        <f>INDEX('[9]Monthly_Consumption _Trend'!BC:BC,MATCH($D116,'[9]Monthly_Consumption _Trend'!$C:$C,0))</f>
        <v>364.7</v>
      </c>
      <c r="W116" s="201">
        <f>INDEX('[9]Monthly_Consumption _Trend'!BD:BD,MATCH($D116,'[9]Monthly_Consumption _Trend'!$C:$C,0))</f>
        <v>0</v>
      </c>
      <c r="X116" s="201">
        <f>INDEX('[9]Monthly_Consumption _Trend'!BE:BE,MATCH($D116,'[9]Monthly_Consumption _Trend'!$C:$C,0))</f>
        <v>0</v>
      </c>
      <c r="Y116" s="201">
        <f>INDEX('[9]Monthly_Consumption _Trend'!BF:BF,MATCH($D116,'[9]Monthly_Consumption _Trend'!$C:$C,0))</f>
        <v>8.5</v>
      </c>
      <c r="Z116" s="201">
        <f>INDEX('[9]Monthly_Consumption _Trend'!BG:BG,MATCH($D116,'[9]Monthly_Consumption _Trend'!$C:$C,0))</f>
        <v>423.50000000000006</v>
      </c>
      <c r="AA116" s="201">
        <f>INDEX('[9]Monthly_Consumption _Trend'!BH:BH,MATCH($D116,'[9]Monthly_Consumption _Trend'!$C:$C,0))</f>
        <v>0</v>
      </c>
      <c r="AB116" s="201">
        <f>INDEX('[9]Monthly_Consumption _Trend'!BI:BI,MATCH($D116,'[9]Monthly_Consumption _Trend'!$C:$C,0))</f>
        <v>0</v>
      </c>
      <c r="AC116" s="201">
        <f>INDEX('[9]Monthly_Consumption _Trend'!BJ:BJ,MATCH($D116,'[9]Monthly_Consumption _Trend'!$C:$C,0))</f>
        <v>14</v>
      </c>
      <c r="AD116" s="201">
        <f>INDEX('[9]Monthly_Consumption _Trend'!BK:BK,MATCH($D116,'[9]Monthly_Consumption _Trend'!$C:$C,0))</f>
        <v>484.29999999999995</v>
      </c>
      <c r="AE116" s="201">
        <f>INDEX('[9]Monthly_Consumption _Trend'!BL:BL,MATCH($D116,'[9]Monthly_Consumption _Trend'!$C:$C,0))</f>
        <v>0</v>
      </c>
      <c r="AF116" s="201">
        <f>INDEX('[9]Monthly_Consumption _Trend'!BM:BM,MATCH($D116,'[9]Monthly_Consumption _Trend'!$C:$C,0))</f>
        <v>0</v>
      </c>
      <c r="AG116" s="201">
        <f>INDEX('[9]Monthly_Consumption _Trend'!BN:BN,MATCH($D116,'[9]Monthly_Consumption _Trend'!$C:$C,0))</f>
        <v>0.10000000000000142</v>
      </c>
      <c r="AH116" s="201">
        <f>INDEX('[9]Monthly_Consumption _Trend'!BO:BO,MATCH($D116,'[9]Monthly_Consumption _Trend'!$C:$C,0))</f>
        <v>411.09999999999991</v>
      </c>
      <c r="AI116" s="201">
        <f>INDEX('[9]Monthly_Consumption _Trend'!BP:BP,MATCH($D116,'[9]Monthly_Consumption _Trend'!$C:$C,0))</f>
        <v>0</v>
      </c>
      <c r="AJ116" s="201">
        <f>INDEX('[9]Monthly_Consumption _Trend'!BQ:BQ,MATCH($D116,'[9]Monthly_Consumption _Trend'!$C:$C,0))</f>
        <v>0</v>
      </c>
      <c r="AK116" s="201">
        <f>INDEX('[9]Monthly_Consumption _Trend'!BR:BR,MATCH($D116,'[9]Monthly_Consumption _Trend'!$C:$C,0))</f>
        <v>9.9999999999997868E-2</v>
      </c>
      <c r="AL116" s="201">
        <f>INDEX('[9]Monthly_Consumption _Trend'!BS:BS,MATCH($D116,'[9]Monthly_Consumption _Trend'!$C:$C,0))</f>
        <v>434.40000000000009</v>
      </c>
      <c r="AM116" s="201">
        <f>INDEX('[9]Monthly_Consumption _Trend'!BT:BT,MATCH($D116,'[9]Monthly_Consumption _Trend'!$C:$C,0))</f>
        <v>0</v>
      </c>
      <c r="AN116" s="201">
        <f>INDEX('[9]Monthly_Consumption _Trend'!BU:BU,MATCH($D116,'[9]Monthly_Consumption _Trend'!$C:$C,0))</f>
        <v>0</v>
      </c>
      <c r="AO116" s="201">
        <f>INDEX('[9]Monthly_Consumption _Trend'!BV:BV,MATCH($D116,'[9]Monthly_Consumption _Trend'!$C:$C,0))</f>
        <v>0</v>
      </c>
      <c r="AP116" s="201">
        <f>INDEX('[9]Monthly_Consumption _Trend'!BW:BW,MATCH($D116,'[9]Monthly_Consumption _Trend'!$C:$C,0))</f>
        <v>247.30000000000018</v>
      </c>
      <c r="AQ116" s="201">
        <f>INDEX('[9]Monthly_Consumption _Trend'!BX:BX,MATCH($D116,'[9]Monthly_Consumption _Trend'!$C:$C,0))</f>
        <v>0</v>
      </c>
      <c r="AR116" s="201">
        <f>INDEX('[9]Monthly_Consumption _Trend'!BY:BY,MATCH($D116,'[9]Monthly_Consumption _Trend'!$C:$C,0))</f>
        <v>0</v>
      </c>
      <c r="AS116" s="201">
        <f>INDEX('[9]Monthly_Consumption _Trend'!BZ:BZ,MATCH($D116,'[9]Monthly_Consumption _Trend'!$C:$C,0))</f>
        <v>119.49999999999999</v>
      </c>
      <c r="AT116" s="201">
        <f>INDEX('[9]Monthly_Consumption _Trend'!CA:CA,MATCH($D116,'[9]Monthly_Consumption _Trend'!$C:$C,0))</f>
        <v>265.59999999999991</v>
      </c>
      <c r="AU116" s="201">
        <f>INDEX('[9]Monthly_Consumption _Trend'!CB:CB,MATCH($D116,'[9]Monthly_Consumption _Trend'!$C:$C,0))</f>
        <v>0</v>
      </c>
      <c r="AV116" s="201">
        <f>INDEX('[9]Monthly_Consumption _Trend'!CC:CC,MATCH($D116,'[9]Monthly_Consumption _Trend'!$C:$C,0))</f>
        <v>0</v>
      </c>
      <c r="AW116" s="201">
        <f>INDEX('[9]Monthly_Consumption _Trend'!CD:CD,MATCH($D116,'[9]Monthly_Consumption _Trend'!$C:$C,0))</f>
        <v>33.900000000000006</v>
      </c>
      <c r="AX116" s="201">
        <f>INDEX('[9]Monthly_Consumption _Trend'!CE:CE,MATCH($D116,'[9]Monthly_Consumption _Trend'!$C:$C,0))</f>
        <v>542.90000000000009</v>
      </c>
      <c r="AY116" s="201">
        <f>INDEX('[9]Monthly_Consumption _Trend'!CF:CF,MATCH($D116,'[9]Monthly_Consumption _Trend'!$C:$C,0))</f>
        <v>0</v>
      </c>
      <c r="AZ116" s="201">
        <f>INDEX('[9]Monthly_Consumption _Trend'!CG:CG,MATCH($D116,'[9]Monthly_Consumption _Trend'!$C:$C,0))</f>
        <v>0</v>
      </c>
      <c r="BA116" s="201">
        <f>INDEX('[9]Monthly_Consumption _Trend'!CH:CH,MATCH($D116,'[9]Monthly_Consumption _Trend'!$C:$C,0))</f>
        <v>11.700000000000017</v>
      </c>
      <c r="BB116" s="201">
        <f>INDEX('[9]Monthly_Consumption _Trend'!CI:CI,MATCH($D116,'[9]Monthly_Consumption _Trend'!$C:$C,0))</f>
        <v>489.19999999999982</v>
      </c>
      <c r="BC116" s="201">
        <f>INDEX('[9]Monthly_Consumption _Trend'!CJ:CJ,MATCH($D116,'[9]Monthly_Consumption _Trend'!$C:$C,0))</f>
        <v>0</v>
      </c>
      <c r="BD116" s="201">
        <f>INDEX('[9]Monthly_Consumption _Trend'!CK:CK,MATCH($D116,'[9]Monthly_Consumption _Trend'!$C:$C,0))</f>
        <v>0</v>
      </c>
      <c r="BE116" s="201">
        <f>INDEX('[9]Monthly_Consumption _Trend'!CL:CL,MATCH($D116,'[9]Monthly_Consumption _Trend'!$C:$C,0))</f>
        <v>17</v>
      </c>
      <c r="BF116" s="201">
        <f>INDEX('[9]Monthly_Consumption _Trend'!CM:CM,MATCH($D116,'[9]Monthly_Consumption _Trend'!$C:$C,0))</f>
        <v>561.60000000000036</v>
      </c>
      <c r="BG116" s="201">
        <f>INDEX('[9]Monthly_Consumption _Trend'!CN:CN,MATCH($D116,'[9]Monthly_Consumption _Trend'!$C:$C,0))</f>
        <v>0</v>
      </c>
      <c r="BH116" s="201">
        <f>INDEX('[9]Monthly_Consumption _Trend'!CO:CO,MATCH($D116,'[9]Monthly_Consumption _Trend'!$C:$C,0))</f>
        <v>0</v>
      </c>
      <c r="BI116" s="201">
        <f>INDEX('[9]Monthly_Consumption _Trend'!CP:CP,MATCH($D116,'[9]Monthly_Consumption _Trend'!$C:$C,0))</f>
        <v>13.299999999999983</v>
      </c>
    </row>
    <row r="117" spans="1:61" s="202" customFormat="1" x14ac:dyDescent="0.25">
      <c r="A117" s="248" t="str">
        <f>'IMO _2020_Dont Edit'!A121</f>
        <v>PKU</v>
      </c>
      <c r="B117" s="248" t="str">
        <f>'IMO _2020_Dont Edit'!B121</f>
        <v>MR</v>
      </c>
      <c r="C117" s="137" t="str">
        <f>'IMO _2020_Dont Edit'!C121</f>
        <v>MPT</v>
      </c>
      <c r="D117" s="137">
        <f>'IMO _2020_Dont Edit'!D121</f>
        <v>9732931</v>
      </c>
      <c r="E117" s="140" t="str">
        <f>'IMO _2020_Dont Edit'!E121</f>
        <v>Maersk Trieste</v>
      </c>
      <c r="F117" s="201">
        <f t="shared" si="12"/>
        <v>344.05</v>
      </c>
      <c r="G117" s="201">
        <f t="shared" si="13"/>
        <v>463.12999999999994</v>
      </c>
      <c r="H117" s="201">
        <f t="shared" si="14"/>
        <v>236.35000000000002</v>
      </c>
      <c r="I117" s="201">
        <f t="shared" si="15"/>
        <v>502.15000000000009</v>
      </c>
      <c r="J117" s="201">
        <f t="shared" si="16"/>
        <v>402.78</v>
      </c>
      <c r="K117" s="201">
        <f t="shared" si="17"/>
        <v>308.36499999999978</v>
      </c>
      <c r="L117" s="201">
        <f t="shared" si="18"/>
        <v>513.3100000000004</v>
      </c>
      <c r="M117" s="201">
        <f t="shared" si="19"/>
        <v>423.02999999999975</v>
      </c>
      <c r="N117" s="201">
        <f t="shared" si="21"/>
        <v>493.17000000000007</v>
      </c>
      <c r="O117" s="201">
        <f t="shared" si="22"/>
        <v>409.9399999999996</v>
      </c>
      <c r="P117" s="201"/>
      <c r="Q117" s="201"/>
      <c r="R117" s="278">
        <f t="shared" si="20"/>
        <v>409.62749999999994</v>
      </c>
      <c r="S117" s="278">
        <f>IFERROR(INDEX('IMO _2020_Dont Edit'!AB:AB,MATCH('Monthly_Consumption _Trend'!D117,'IMO _2020_Dont Edit'!D:D,0))*30*INDEX('IMO _2020_Dont Edit'!AF:AF,MATCH('Monthly_Consumption _Trend'!D117,'IMO _2020_Dont Edit'!D:D,0)),"")</f>
        <v>356.44229075257226</v>
      </c>
      <c r="T117" s="278">
        <f t="shared" si="23"/>
        <v>237.62819383504817</v>
      </c>
      <c r="U117" s="201"/>
      <c r="V117" s="201">
        <f>INDEX('[9]Monthly_Consumption _Trend'!BC:BC,MATCH($D117,'[9]Monthly_Consumption _Trend'!$C:$C,0))</f>
        <v>344.05</v>
      </c>
      <c r="W117" s="201">
        <f>INDEX('[9]Monthly_Consumption _Trend'!BD:BD,MATCH($D117,'[9]Monthly_Consumption _Trend'!$C:$C,0))</f>
        <v>0</v>
      </c>
      <c r="X117" s="201">
        <f>INDEX('[9]Monthly_Consumption _Trend'!BE:BE,MATCH($D117,'[9]Monthly_Consumption _Trend'!$C:$C,0))</f>
        <v>0</v>
      </c>
      <c r="Y117" s="201">
        <f>INDEX('[9]Monthly_Consumption _Trend'!BF:BF,MATCH($D117,'[9]Monthly_Consumption _Trend'!$C:$C,0))</f>
        <v>23.66</v>
      </c>
      <c r="Z117" s="201">
        <f>INDEX('[9]Monthly_Consumption _Trend'!BG:BG,MATCH($D117,'[9]Monthly_Consumption _Trend'!$C:$C,0))</f>
        <v>463.12999999999994</v>
      </c>
      <c r="AA117" s="201">
        <f>INDEX('[9]Monthly_Consumption _Trend'!BH:BH,MATCH($D117,'[9]Monthly_Consumption _Trend'!$C:$C,0))</f>
        <v>0</v>
      </c>
      <c r="AB117" s="201">
        <f>INDEX('[9]Monthly_Consumption _Trend'!BI:BI,MATCH($D117,'[9]Monthly_Consumption _Trend'!$C:$C,0))</f>
        <v>0</v>
      </c>
      <c r="AC117" s="201">
        <f>INDEX('[9]Monthly_Consumption _Trend'!BJ:BJ,MATCH($D117,'[9]Monthly_Consumption _Trend'!$C:$C,0))</f>
        <v>4.7800000000000011</v>
      </c>
      <c r="AD117" s="201">
        <f>INDEX('[9]Monthly_Consumption _Trend'!BK:BK,MATCH($D117,'[9]Monthly_Consumption _Trend'!$C:$C,0))</f>
        <v>236.35000000000002</v>
      </c>
      <c r="AE117" s="201">
        <f>INDEX('[9]Monthly_Consumption _Trend'!BL:BL,MATCH($D117,'[9]Monthly_Consumption _Trend'!$C:$C,0))</f>
        <v>0</v>
      </c>
      <c r="AF117" s="201">
        <f>INDEX('[9]Monthly_Consumption _Trend'!BM:BM,MATCH($D117,'[9]Monthly_Consumption _Trend'!$C:$C,0))</f>
        <v>0</v>
      </c>
      <c r="AG117" s="201">
        <f>INDEX('[9]Monthly_Consumption _Trend'!BN:BN,MATCH($D117,'[9]Monthly_Consumption _Trend'!$C:$C,0))</f>
        <v>24.74</v>
      </c>
      <c r="AH117" s="201">
        <f>INDEX('[9]Monthly_Consumption _Trend'!BO:BO,MATCH($D117,'[9]Monthly_Consumption _Trend'!$C:$C,0))</f>
        <v>502.15000000000009</v>
      </c>
      <c r="AI117" s="201">
        <f>INDEX('[9]Monthly_Consumption _Trend'!BP:BP,MATCH($D117,'[9]Monthly_Consumption _Trend'!$C:$C,0))</f>
        <v>0</v>
      </c>
      <c r="AJ117" s="201">
        <f>INDEX('[9]Monthly_Consumption _Trend'!BQ:BQ,MATCH($D117,'[9]Monthly_Consumption _Trend'!$C:$C,0))</f>
        <v>0</v>
      </c>
      <c r="AK117" s="201">
        <f>INDEX('[9]Monthly_Consumption _Trend'!BR:BR,MATCH($D117,'[9]Monthly_Consumption _Trend'!$C:$C,0))</f>
        <v>1.2999999999999972</v>
      </c>
      <c r="AL117" s="201">
        <f>INDEX('[9]Monthly_Consumption _Trend'!BS:BS,MATCH($D117,'[9]Monthly_Consumption _Trend'!$C:$C,0))</f>
        <v>402.78</v>
      </c>
      <c r="AM117" s="201">
        <f>INDEX('[9]Monthly_Consumption _Trend'!BT:BT,MATCH($D117,'[9]Monthly_Consumption _Trend'!$C:$C,0))</f>
        <v>0</v>
      </c>
      <c r="AN117" s="201">
        <f>INDEX('[9]Monthly_Consumption _Trend'!BU:BU,MATCH($D117,'[9]Monthly_Consumption _Trend'!$C:$C,0))</f>
        <v>0</v>
      </c>
      <c r="AO117" s="201">
        <f>INDEX('[9]Monthly_Consumption _Trend'!BV:BV,MATCH($D117,'[9]Monthly_Consumption _Trend'!$C:$C,0))</f>
        <v>1.4100000000000037</v>
      </c>
      <c r="AP117" s="201">
        <f>INDEX('[9]Monthly_Consumption _Trend'!BW:BW,MATCH($D117,'[9]Monthly_Consumption _Trend'!$C:$C,0))</f>
        <v>308.36499999999978</v>
      </c>
      <c r="AQ117" s="201">
        <f>INDEX('[9]Monthly_Consumption _Trend'!BX:BX,MATCH($D117,'[9]Monthly_Consumption _Trend'!$C:$C,0))</f>
        <v>0</v>
      </c>
      <c r="AR117" s="201">
        <f>INDEX('[9]Monthly_Consumption _Trend'!BY:BY,MATCH($D117,'[9]Monthly_Consumption _Trend'!$C:$C,0))</f>
        <v>0</v>
      </c>
      <c r="AS117" s="201">
        <f>INDEX('[9]Monthly_Consumption _Trend'!BZ:BZ,MATCH($D117,'[9]Monthly_Consumption _Trend'!$C:$C,0))</f>
        <v>21.319999999999993</v>
      </c>
      <c r="AT117" s="201">
        <f>INDEX('[9]Monthly_Consumption _Trend'!CA:CA,MATCH($D117,'[9]Monthly_Consumption _Trend'!$C:$C,0))</f>
        <v>513.3100000000004</v>
      </c>
      <c r="AU117" s="201">
        <f>INDEX('[9]Monthly_Consumption _Trend'!CB:CB,MATCH($D117,'[9]Monthly_Consumption _Trend'!$C:$C,0))</f>
        <v>0</v>
      </c>
      <c r="AV117" s="201">
        <f>INDEX('[9]Monthly_Consumption _Trend'!CC:CC,MATCH($D117,'[9]Monthly_Consumption _Trend'!$C:$C,0))</f>
        <v>0</v>
      </c>
      <c r="AW117" s="201">
        <f>INDEX('[9]Monthly_Consumption _Trend'!CD:CD,MATCH($D117,'[9]Monthly_Consumption _Trend'!$C:$C,0))</f>
        <v>12.040000000000006</v>
      </c>
      <c r="AX117" s="201">
        <f>INDEX('[9]Monthly_Consumption _Trend'!CE:CE,MATCH($D117,'[9]Monthly_Consumption _Trend'!$C:$C,0))</f>
        <v>423.02999999999975</v>
      </c>
      <c r="AY117" s="201">
        <f>INDEX('[9]Monthly_Consumption _Trend'!CF:CF,MATCH($D117,'[9]Monthly_Consumption _Trend'!$C:$C,0))</f>
        <v>0</v>
      </c>
      <c r="AZ117" s="201">
        <f>INDEX('[9]Monthly_Consumption _Trend'!CG:CG,MATCH($D117,'[9]Monthly_Consumption _Trend'!$C:$C,0))</f>
        <v>0</v>
      </c>
      <c r="BA117" s="201">
        <f>INDEX('[9]Monthly_Consumption _Trend'!CH:CH,MATCH($D117,'[9]Monthly_Consumption _Trend'!$C:$C,0))</f>
        <v>15.489999999999995</v>
      </c>
      <c r="BB117" s="201">
        <f>INDEX('[9]Monthly_Consumption _Trend'!CI:CI,MATCH($D117,'[9]Monthly_Consumption _Trend'!$C:$C,0))</f>
        <v>493.17000000000007</v>
      </c>
      <c r="BC117" s="201">
        <f>INDEX('[9]Monthly_Consumption _Trend'!CJ:CJ,MATCH($D117,'[9]Monthly_Consumption _Trend'!$C:$C,0))</f>
        <v>0</v>
      </c>
      <c r="BD117" s="201">
        <f>INDEX('[9]Monthly_Consumption _Trend'!CK:CK,MATCH($D117,'[9]Monthly_Consumption _Trend'!$C:$C,0))</f>
        <v>0</v>
      </c>
      <c r="BE117" s="201">
        <f>INDEX('[9]Monthly_Consumption _Trend'!CL:CL,MATCH($D117,'[9]Monthly_Consumption _Trend'!$C:$C,0))</f>
        <v>19.61</v>
      </c>
      <c r="BF117" s="201">
        <f>INDEX('[9]Monthly_Consumption _Trend'!CM:CM,MATCH($D117,'[9]Monthly_Consumption _Trend'!$C:$C,0))</f>
        <v>409.9399999999996</v>
      </c>
      <c r="BG117" s="201">
        <f>INDEX('[9]Monthly_Consumption _Trend'!CN:CN,MATCH($D117,'[9]Monthly_Consumption _Trend'!$C:$C,0))</f>
        <v>0</v>
      </c>
      <c r="BH117" s="201">
        <f>INDEX('[9]Monthly_Consumption _Trend'!CO:CO,MATCH($D117,'[9]Monthly_Consumption _Trend'!$C:$C,0))</f>
        <v>0</v>
      </c>
      <c r="BI117" s="201">
        <f>INDEX('[9]Monthly_Consumption _Trend'!CP:CP,MATCH($D117,'[9]Monthly_Consumption _Trend'!$C:$C,0))</f>
        <v>40.376000000000005</v>
      </c>
    </row>
    <row r="118" spans="1:61" s="202" customFormat="1" x14ac:dyDescent="0.25">
      <c r="A118" s="248" t="str">
        <f>'IMO _2020_Dont Edit'!A122</f>
        <v>GGA</v>
      </c>
      <c r="B118" s="248" t="str">
        <f>'IMO _2020_Dont Edit'!B122</f>
        <v>MR</v>
      </c>
      <c r="C118" s="137" t="str">
        <f>'IMO _2020_Dont Edit'!C122</f>
        <v>MPT</v>
      </c>
      <c r="D118" s="137">
        <f>'IMO _2020_Dont Edit'!D122</f>
        <v>9786140</v>
      </c>
      <c r="E118" s="140" t="str">
        <f>'IMO _2020_Dont Edit'!E122</f>
        <v>Maersk Capri</v>
      </c>
      <c r="F118" s="201">
        <f t="shared" si="12"/>
        <v>373.7</v>
      </c>
      <c r="G118" s="201">
        <f t="shared" si="13"/>
        <v>326.40000000000003</v>
      </c>
      <c r="H118" s="201">
        <f t="shared" si="14"/>
        <v>554.79399999999998</v>
      </c>
      <c r="I118" s="201">
        <f t="shared" si="15"/>
        <v>99.502999999999929</v>
      </c>
      <c r="J118" s="201">
        <f t="shared" si="16"/>
        <v>144.21600000000012</v>
      </c>
      <c r="K118" s="201">
        <f t="shared" si="17"/>
        <v>169.12199999999984</v>
      </c>
      <c r="L118" s="201">
        <f t="shared" si="18"/>
        <v>394.29299999999989</v>
      </c>
      <c r="M118" s="201">
        <f t="shared" si="19"/>
        <v>137.00700000000006</v>
      </c>
      <c r="N118" s="201">
        <f t="shared" si="21"/>
        <v>439.0300000000002</v>
      </c>
      <c r="O118" s="201">
        <f t="shared" si="22"/>
        <v>215.72899999999981</v>
      </c>
      <c r="P118" s="201"/>
      <c r="Q118" s="201"/>
      <c r="R118" s="278">
        <f t="shared" si="20"/>
        <v>285.37939999999998</v>
      </c>
      <c r="S118" s="278">
        <f>IFERROR(INDEX('IMO _2020_Dont Edit'!AB:AB,MATCH('Monthly_Consumption _Trend'!D118,'IMO _2020_Dont Edit'!D:D,0))*30*INDEX('IMO _2020_Dont Edit'!AF:AF,MATCH('Monthly_Consumption _Trend'!D118,'IMO _2020_Dont Edit'!D:D,0)),"")</f>
        <v>293.34193628050497</v>
      </c>
      <c r="T118" s="278">
        <f t="shared" si="23"/>
        <v>190.25293333333332</v>
      </c>
      <c r="U118" s="201"/>
      <c r="V118" s="201">
        <f>INDEX('[9]Monthly_Consumption _Trend'!BC:BC,MATCH($D118,'[9]Monthly_Consumption _Trend'!$C:$C,0))</f>
        <v>373.7</v>
      </c>
      <c r="W118" s="201">
        <f>INDEX('[9]Monthly_Consumption _Trend'!BD:BD,MATCH($D118,'[9]Monthly_Consumption _Trend'!$C:$C,0))</f>
        <v>0</v>
      </c>
      <c r="X118" s="201">
        <f>INDEX('[9]Monthly_Consumption _Trend'!BE:BE,MATCH($D118,'[9]Monthly_Consumption _Trend'!$C:$C,0))</f>
        <v>0</v>
      </c>
      <c r="Y118" s="201">
        <f>INDEX('[9]Monthly_Consumption _Trend'!BF:BF,MATCH($D118,'[9]Monthly_Consumption _Trend'!$C:$C,0))</f>
        <v>15.2</v>
      </c>
      <c r="Z118" s="201">
        <f>INDEX('[9]Monthly_Consumption _Trend'!BG:BG,MATCH($D118,'[9]Monthly_Consumption _Trend'!$C:$C,0))</f>
        <v>326.40000000000003</v>
      </c>
      <c r="AA118" s="201">
        <f>INDEX('[9]Monthly_Consumption _Trend'!BH:BH,MATCH($D118,'[9]Monthly_Consumption _Trend'!$C:$C,0))</f>
        <v>0</v>
      </c>
      <c r="AB118" s="201">
        <f>INDEX('[9]Monthly_Consumption _Trend'!BI:BI,MATCH($D118,'[9]Monthly_Consumption _Trend'!$C:$C,0))</f>
        <v>0</v>
      </c>
      <c r="AC118" s="201">
        <f>INDEX('[9]Monthly_Consumption _Trend'!BJ:BJ,MATCH($D118,'[9]Monthly_Consumption _Trend'!$C:$C,0))</f>
        <v>0</v>
      </c>
      <c r="AD118" s="201">
        <f>INDEX('[9]Monthly_Consumption _Trend'!BK:BK,MATCH($D118,'[9]Monthly_Consumption _Trend'!$C:$C,0))</f>
        <v>554.79399999999998</v>
      </c>
      <c r="AE118" s="201">
        <f>INDEX('[9]Monthly_Consumption _Trend'!BL:BL,MATCH($D118,'[9]Monthly_Consumption _Trend'!$C:$C,0))</f>
        <v>123.49</v>
      </c>
      <c r="AF118" s="201">
        <f>INDEX('[9]Monthly_Consumption _Trend'!BM:BM,MATCH($D118,'[9]Monthly_Consumption _Trend'!$C:$C,0))</f>
        <v>0</v>
      </c>
      <c r="AG118" s="201">
        <f>INDEX('[9]Monthly_Consumption _Trend'!BN:BN,MATCH($D118,'[9]Monthly_Consumption _Trend'!$C:$C,0))</f>
        <v>18.500000000000004</v>
      </c>
      <c r="AH118" s="201">
        <f>INDEX('[9]Monthly_Consumption _Trend'!BO:BO,MATCH($D118,'[9]Monthly_Consumption _Trend'!$C:$C,0))</f>
        <v>99.502999999999929</v>
      </c>
      <c r="AI118" s="201">
        <f>INDEX('[9]Monthly_Consumption _Trend'!BP:BP,MATCH($D118,'[9]Monthly_Consumption _Trend'!$C:$C,0))</f>
        <v>152.10699999999997</v>
      </c>
      <c r="AJ118" s="201">
        <f>INDEX('[9]Monthly_Consumption _Trend'!BQ:BQ,MATCH($D118,'[9]Monthly_Consumption _Trend'!$C:$C,0))</f>
        <v>0</v>
      </c>
      <c r="AK118" s="201">
        <f>INDEX('[9]Monthly_Consumption _Trend'!BR:BR,MATCH($D118,'[9]Monthly_Consumption _Trend'!$C:$C,0))</f>
        <v>53.286000000000001</v>
      </c>
      <c r="AL118" s="201">
        <f>INDEX('[9]Monthly_Consumption _Trend'!BS:BS,MATCH($D118,'[9]Monthly_Consumption _Trend'!$C:$C,0))</f>
        <v>144.21600000000012</v>
      </c>
      <c r="AM118" s="201">
        <f>INDEX('[9]Monthly_Consumption _Trend'!BT:BT,MATCH($D118,'[9]Monthly_Consumption _Trend'!$C:$C,0))</f>
        <v>1.9230000000000018</v>
      </c>
      <c r="AN118" s="201">
        <f>INDEX('[9]Monthly_Consumption _Trend'!BU:BU,MATCH($D118,'[9]Monthly_Consumption _Trend'!$C:$C,0))</f>
        <v>0</v>
      </c>
      <c r="AO118" s="201">
        <f>INDEX('[9]Monthly_Consumption _Trend'!BV:BV,MATCH($D118,'[9]Monthly_Consumption _Trend'!$C:$C,0))</f>
        <v>37.720999999999989</v>
      </c>
      <c r="AP118" s="201">
        <f>INDEX('[9]Monthly_Consumption _Trend'!BW:BW,MATCH($D118,'[9]Monthly_Consumption _Trend'!$C:$C,0))</f>
        <v>169.12199999999984</v>
      </c>
      <c r="AQ118" s="201">
        <f>INDEX('[9]Monthly_Consumption _Trend'!BX:BX,MATCH($D118,'[9]Monthly_Consumption _Trend'!$C:$C,0))</f>
        <v>111.16400000000004</v>
      </c>
      <c r="AR118" s="201">
        <f>INDEX('[9]Monthly_Consumption _Trend'!BY:BY,MATCH($D118,'[9]Monthly_Consumption _Trend'!$C:$C,0))</f>
        <v>0</v>
      </c>
      <c r="AS118" s="201">
        <f>INDEX('[9]Monthly_Consumption _Trend'!BZ:BZ,MATCH($D118,'[9]Monthly_Consumption _Trend'!$C:$C,0))</f>
        <v>55.349000000000018</v>
      </c>
      <c r="AT118" s="201">
        <f>INDEX('[9]Monthly_Consumption _Trend'!CA:CA,MATCH($D118,'[9]Monthly_Consumption _Trend'!$C:$C,0))</f>
        <v>394.29299999999989</v>
      </c>
      <c r="AU118" s="201">
        <f>INDEX('[9]Monthly_Consumption _Trend'!CB:CB,MATCH($D118,'[9]Monthly_Consumption _Trend'!$C:$C,0))</f>
        <v>64.085999999999956</v>
      </c>
      <c r="AV118" s="201">
        <f>INDEX('[9]Monthly_Consumption _Trend'!CC:CC,MATCH($D118,'[9]Monthly_Consumption _Trend'!$C:$C,0))</f>
        <v>0</v>
      </c>
      <c r="AW118" s="201">
        <f>INDEX('[9]Monthly_Consumption _Trend'!CD:CD,MATCH($D118,'[9]Monthly_Consumption _Trend'!$C:$C,0))</f>
        <v>39.988</v>
      </c>
      <c r="AX118" s="201">
        <f>INDEX('[9]Monthly_Consumption _Trend'!CE:CE,MATCH($D118,'[9]Monthly_Consumption _Trend'!$C:$C,0))</f>
        <v>137.00700000000006</v>
      </c>
      <c r="AY118" s="201">
        <f>INDEX('[9]Monthly_Consumption _Trend'!CF:CF,MATCH($D118,'[9]Monthly_Consumption _Trend'!$C:$C,0))</f>
        <v>60.276000000000067</v>
      </c>
      <c r="AZ118" s="201">
        <f>INDEX('[9]Monthly_Consumption _Trend'!CG:CG,MATCH($D118,'[9]Monthly_Consumption _Trend'!$C:$C,0))</f>
        <v>0</v>
      </c>
      <c r="BA118" s="201">
        <f>INDEX('[9]Monthly_Consumption _Trend'!CH:CH,MATCH($D118,'[9]Monthly_Consumption _Trend'!$C:$C,0))</f>
        <v>0</v>
      </c>
      <c r="BB118" s="201">
        <f>INDEX('[9]Monthly_Consumption _Trend'!CI:CI,MATCH($D118,'[9]Monthly_Consumption _Trend'!$C:$C,0))</f>
        <v>439.0300000000002</v>
      </c>
      <c r="BC118" s="201">
        <f>INDEX('[9]Monthly_Consumption _Trend'!CJ:CJ,MATCH($D118,'[9]Monthly_Consumption _Trend'!$C:$C,0))</f>
        <v>0</v>
      </c>
      <c r="BD118" s="201">
        <f>INDEX('[9]Monthly_Consumption _Trend'!CK:CK,MATCH($D118,'[9]Monthly_Consumption _Trend'!$C:$C,0))</f>
        <v>0</v>
      </c>
      <c r="BE118" s="201">
        <f>INDEX('[9]Monthly_Consumption _Trend'!CL:CL,MATCH($D118,'[9]Monthly_Consumption _Trend'!$C:$C,0))</f>
        <v>1.2599999999999909</v>
      </c>
      <c r="BF118" s="201">
        <f>INDEX('[9]Monthly_Consumption _Trend'!CM:CM,MATCH($D118,'[9]Monthly_Consumption _Trend'!$C:$C,0))</f>
        <v>215.72899999999981</v>
      </c>
      <c r="BG118" s="201">
        <f>INDEX('[9]Monthly_Consumption _Trend'!CN:CN,MATCH($D118,'[9]Monthly_Consumption _Trend'!$C:$C,0))</f>
        <v>0</v>
      </c>
      <c r="BH118" s="201">
        <f>INDEX('[9]Monthly_Consumption _Trend'!CO:CO,MATCH($D118,'[9]Monthly_Consumption _Trend'!$C:$C,0))</f>
        <v>0</v>
      </c>
      <c r="BI118" s="201">
        <f>INDEX('[9]Monthly_Consumption _Trend'!CP:CP,MATCH($D118,'[9]Monthly_Consumption _Trend'!$C:$C,0))</f>
        <v>16.169999999999987</v>
      </c>
    </row>
    <row r="119" spans="1:61" s="202" customFormat="1" x14ac:dyDescent="0.25">
      <c r="A119" s="248" t="str">
        <f>'IMO _2020_Dont Edit'!A123</f>
        <v>MSA</v>
      </c>
      <c r="B119" s="248" t="str">
        <f>'IMO _2020_Dont Edit'!B123</f>
        <v>MR</v>
      </c>
      <c r="C119" s="137" t="str">
        <f>'IMO _2020_Dont Edit'!C123</f>
        <v>MPT</v>
      </c>
      <c r="D119" s="137">
        <f>'IMO _2020_Dont Edit'!D123</f>
        <v>9786152</v>
      </c>
      <c r="E119" s="140" t="str">
        <f>'IMO _2020_Dont Edit'!E123</f>
        <v>Maersk Callao</v>
      </c>
      <c r="F119" s="201">
        <f t="shared" si="12"/>
        <v>143.114</v>
      </c>
      <c r="G119" s="201">
        <f t="shared" si="13"/>
        <v>316.41700000000003</v>
      </c>
      <c r="H119" s="201">
        <f t="shared" si="14"/>
        <v>203.48999999999995</v>
      </c>
      <c r="I119" s="201">
        <f t="shared" si="15"/>
        <v>374.99</v>
      </c>
      <c r="J119" s="201">
        <f t="shared" si="16"/>
        <v>428.77</v>
      </c>
      <c r="K119" s="201">
        <f t="shared" si="17"/>
        <v>398.66000000000008</v>
      </c>
      <c r="L119" s="201">
        <f t="shared" si="18"/>
        <v>287.54999999999995</v>
      </c>
      <c r="M119" s="201">
        <f t="shared" si="19"/>
        <v>422.67999999999984</v>
      </c>
      <c r="N119" s="201">
        <f t="shared" si="21"/>
        <v>263.61000000000013</v>
      </c>
      <c r="O119" s="201">
        <f t="shared" si="22"/>
        <v>346.11999999999989</v>
      </c>
      <c r="P119" s="201"/>
      <c r="Q119" s="201"/>
      <c r="R119" s="278">
        <f t="shared" si="20"/>
        <v>318.5401</v>
      </c>
      <c r="S119" s="278">
        <f>IFERROR(INDEX('IMO _2020_Dont Edit'!AB:AB,MATCH('Monthly_Consumption _Trend'!D119,'IMO _2020_Dont Edit'!D:D,0))*30*INDEX('IMO _2020_Dont Edit'!AF:AF,MATCH('Monthly_Consumption _Trend'!D119,'IMO _2020_Dont Edit'!D:D,0)),"")</f>
        <v>320.87856194852259</v>
      </c>
      <c r="T119" s="278">
        <f t="shared" si="23"/>
        <v>212.36006666666665</v>
      </c>
      <c r="U119" s="201"/>
      <c r="V119" s="201">
        <f>INDEX('[9]Monthly_Consumption _Trend'!BC:BC,MATCH($D119,'[9]Monthly_Consumption _Trend'!$C:$C,0))</f>
        <v>143.114</v>
      </c>
      <c r="W119" s="201">
        <f>INDEX('[9]Monthly_Consumption _Trend'!BD:BD,MATCH($D119,'[9]Monthly_Consumption _Trend'!$C:$C,0))</f>
        <v>0</v>
      </c>
      <c r="X119" s="201">
        <f>INDEX('[9]Monthly_Consumption _Trend'!BE:BE,MATCH($D119,'[9]Monthly_Consumption _Trend'!$C:$C,0))</f>
        <v>0</v>
      </c>
      <c r="Y119" s="201">
        <f>INDEX('[9]Monthly_Consumption _Trend'!BF:BF,MATCH($D119,'[9]Monthly_Consumption _Trend'!$C:$C,0))</f>
        <v>7.6</v>
      </c>
      <c r="Z119" s="201">
        <f>INDEX('[9]Monthly_Consumption _Trend'!BG:BG,MATCH($D119,'[9]Monthly_Consumption _Trend'!$C:$C,0))</f>
        <v>316.41700000000003</v>
      </c>
      <c r="AA119" s="201">
        <f>INDEX('[9]Monthly_Consumption _Trend'!BH:BH,MATCH($D119,'[9]Monthly_Consumption _Trend'!$C:$C,0))</f>
        <v>0</v>
      </c>
      <c r="AB119" s="201">
        <f>INDEX('[9]Monthly_Consumption _Trend'!BI:BI,MATCH($D119,'[9]Monthly_Consumption _Trend'!$C:$C,0))</f>
        <v>0</v>
      </c>
      <c r="AC119" s="201">
        <f>INDEX('[9]Monthly_Consumption _Trend'!BJ:BJ,MATCH($D119,'[9]Monthly_Consumption _Trend'!$C:$C,0))</f>
        <v>64.350999999999999</v>
      </c>
      <c r="AD119" s="201">
        <f>INDEX('[9]Monthly_Consumption _Trend'!BK:BK,MATCH($D119,'[9]Monthly_Consumption _Trend'!$C:$C,0))</f>
        <v>203.48999999999995</v>
      </c>
      <c r="AE119" s="201">
        <f>INDEX('[9]Monthly_Consumption _Trend'!BL:BL,MATCH($D119,'[9]Monthly_Consumption _Trend'!$C:$C,0))</f>
        <v>0</v>
      </c>
      <c r="AF119" s="201">
        <f>INDEX('[9]Monthly_Consumption _Trend'!BM:BM,MATCH($D119,'[9]Monthly_Consumption _Trend'!$C:$C,0))</f>
        <v>0</v>
      </c>
      <c r="AG119" s="201">
        <f>INDEX('[9]Monthly_Consumption _Trend'!BN:BN,MATCH($D119,'[9]Monthly_Consumption _Trend'!$C:$C,0))</f>
        <v>171.73000000000002</v>
      </c>
      <c r="AH119" s="201">
        <f>INDEX('[9]Monthly_Consumption _Trend'!BO:BO,MATCH($D119,'[9]Monthly_Consumption _Trend'!$C:$C,0))</f>
        <v>374.99</v>
      </c>
      <c r="AI119" s="201">
        <f>INDEX('[9]Monthly_Consumption _Trend'!BP:BP,MATCH($D119,'[9]Monthly_Consumption _Trend'!$C:$C,0))</f>
        <v>0</v>
      </c>
      <c r="AJ119" s="201">
        <f>INDEX('[9]Monthly_Consumption _Trend'!BQ:BQ,MATCH($D119,'[9]Monthly_Consumption _Trend'!$C:$C,0))</f>
        <v>0</v>
      </c>
      <c r="AK119" s="201">
        <f>INDEX('[9]Monthly_Consumption _Trend'!BR:BR,MATCH($D119,'[9]Monthly_Consumption _Trend'!$C:$C,0))</f>
        <v>69.289999999999992</v>
      </c>
      <c r="AL119" s="201">
        <f>INDEX('[9]Monthly_Consumption _Trend'!BS:BS,MATCH($D119,'[9]Monthly_Consumption _Trend'!$C:$C,0))</f>
        <v>428.77</v>
      </c>
      <c r="AM119" s="201">
        <f>INDEX('[9]Monthly_Consumption _Trend'!BT:BT,MATCH($D119,'[9]Monthly_Consumption _Trend'!$C:$C,0))</f>
        <v>0</v>
      </c>
      <c r="AN119" s="201">
        <f>INDEX('[9]Monthly_Consumption _Trend'!BU:BU,MATCH($D119,'[9]Monthly_Consumption _Trend'!$C:$C,0))</f>
        <v>0</v>
      </c>
      <c r="AO119" s="201">
        <f>INDEX('[9]Monthly_Consumption _Trend'!BV:BV,MATCH($D119,'[9]Monthly_Consumption _Trend'!$C:$C,0))</f>
        <v>60.980000000000018</v>
      </c>
      <c r="AP119" s="201">
        <f>INDEX('[9]Monthly_Consumption _Trend'!BW:BW,MATCH($D119,'[9]Monthly_Consumption _Trend'!$C:$C,0))</f>
        <v>398.66000000000008</v>
      </c>
      <c r="AQ119" s="201">
        <f>INDEX('[9]Monthly_Consumption _Trend'!BX:BX,MATCH($D119,'[9]Monthly_Consumption _Trend'!$C:$C,0))</f>
        <v>0</v>
      </c>
      <c r="AR119" s="201">
        <f>INDEX('[9]Monthly_Consumption _Trend'!BY:BY,MATCH($D119,'[9]Monthly_Consumption _Trend'!$C:$C,0))</f>
        <v>0</v>
      </c>
      <c r="AS119" s="201">
        <f>INDEX('[9]Monthly_Consumption _Trend'!BZ:BZ,MATCH($D119,'[9]Monthly_Consumption _Trend'!$C:$C,0))</f>
        <v>17.889999999999986</v>
      </c>
      <c r="AT119" s="201">
        <f>INDEX('[9]Monthly_Consumption _Trend'!CA:CA,MATCH($D119,'[9]Monthly_Consumption _Trend'!$C:$C,0))</f>
        <v>287.54999999999995</v>
      </c>
      <c r="AU119" s="201">
        <f>INDEX('[9]Monthly_Consumption _Trend'!CB:CB,MATCH($D119,'[9]Monthly_Consumption _Trend'!$C:$C,0))</f>
        <v>0</v>
      </c>
      <c r="AV119" s="201">
        <f>INDEX('[9]Monthly_Consumption _Trend'!CC:CC,MATCH($D119,'[9]Monthly_Consumption _Trend'!$C:$C,0))</f>
        <v>0</v>
      </c>
      <c r="AW119" s="201">
        <f>INDEX('[9]Monthly_Consumption _Trend'!CD:CD,MATCH($D119,'[9]Monthly_Consumption _Trend'!$C:$C,0))</f>
        <v>15.670000000000016</v>
      </c>
      <c r="AX119" s="201">
        <f>INDEX('[9]Monthly_Consumption _Trend'!CE:CE,MATCH($D119,'[9]Monthly_Consumption _Trend'!$C:$C,0))</f>
        <v>422.67999999999984</v>
      </c>
      <c r="AY119" s="201">
        <f>INDEX('[9]Monthly_Consumption _Trend'!CF:CF,MATCH($D119,'[9]Monthly_Consumption _Trend'!$C:$C,0))</f>
        <v>0</v>
      </c>
      <c r="AZ119" s="201">
        <f>INDEX('[9]Monthly_Consumption _Trend'!CG:CG,MATCH($D119,'[9]Monthly_Consumption _Trend'!$C:$C,0))</f>
        <v>0</v>
      </c>
      <c r="BA119" s="201">
        <f>INDEX('[9]Monthly_Consumption _Trend'!CH:CH,MATCH($D119,'[9]Monthly_Consumption _Trend'!$C:$C,0))</f>
        <v>0</v>
      </c>
      <c r="BB119" s="201">
        <f>INDEX('[9]Monthly_Consumption _Trend'!CI:CI,MATCH($D119,'[9]Monthly_Consumption _Trend'!$C:$C,0))</f>
        <v>263.61000000000013</v>
      </c>
      <c r="BC119" s="201">
        <f>INDEX('[9]Monthly_Consumption _Trend'!CJ:CJ,MATCH($D119,'[9]Monthly_Consumption _Trend'!$C:$C,0))</f>
        <v>0</v>
      </c>
      <c r="BD119" s="201">
        <f>INDEX('[9]Monthly_Consumption _Trend'!CK:CK,MATCH($D119,'[9]Monthly_Consumption _Trend'!$C:$C,0))</f>
        <v>0</v>
      </c>
      <c r="BE119" s="201">
        <f>INDEX('[9]Monthly_Consumption _Trend'!CL:CL,MATCH($D119,'[9]Monthly_Consumption _Trend'!$C:$C,0))</f>
        <v>14.849999999999966</v>
      </c>
      <c r="BF119" s="201">
        <f>INDEX('[9]Monthly_Consumption _Trend'!CM:CM,MATCH($D119,'[9]Monthly_Consumption _Trend'!$C:$C,0))</f>
        <v>346.11999999999989</v>
      </c>
      <c r="BG119" s="201">
        <f>INDEX('[9]Monthly_Consumption _Trend'!CN:CN,MATCH($D119,'[9]Monthly_Consumption _Trend'!$C:$C,0))</f>
        <v>0</v>
      </c>
      <c r="BH119" s="201">
        <f>INDEX('[9]Monthly_Consumption _Trend'!CO:CO,MATCH($D119,'[9]Monthly_Consumption _Trend'!$C:$C,0))</f>
        <v>0</v>
      </c>
      <c r="BI119" s="201">
        <f>INDEX('[9]Monthly_Consumption _Trend'!CP:CP,MATCH($D119,'[9]Monthly_Consumption _Trend'!$C:$C,0))</f>
        <v>78.800000000000011</v>
      </c>
    </row>
    <row r="120" spans="1:61" s="202" customFormat="1" x14ac:dyDescent="0.25">
      <c r="A120" s="248" t="str">
        <f>'IMO _2020_Dont Edit'!A124</f>
        <v>GGA</v>
      </c>
      <c r="B120" s="248" t="str">
        <f>'IMO _2020_Dont Edit'!B124</f>
        <v>MR</v>
      </c>
      <c r="C120" s="137" t="str">
        <f>'IMO _2020_Dont Edit'!C124</f>
        <v>MPT</v>
      </c>
      <c r="D120" s="137">
        <f>'IMO _2020_Dont Edit'!D124</f>
        <v>9786164</v>
      </c>
      <c r="E120" s="140" t="str">
        <f>'IMO _2020_Dont Edit'!E124</f>
        <v>Maersk Cayman</v>
      </c>
      <c r="F120" s="201">
        <f t="shared" si="12"/>
        <v>196.05</v>
      </c>
      <c r="G120" s="201">
        <f t="shared" si="13"/>
        <v>258.08999999999997</v>
      </c>
      <c r="H120" s="201">
        <f t="shared" si="14"/>
        <v>417.83000000000004</v>
      </c>
      <c r="I120" s="201">
        <f t="shared" si="15"/>
        <v>329.69000000000005</v>
      </c>
      <c r="J120" s="201">
        <f t="shared" si="16"/>
        <v>339.53499999999985</v>
      </c>
      <c r="K120" s="201">
        <f t="shared" si="17"/>
        <v>554.33000000000015</v>
      </c>
      <c r="L120" s="201">
        <f t="shared" si="18"/>
        <v>107.56999999999971</v>
      </c>
      <c r="M120" s="201">
        <f t="shared" si="19"/>
        <v>155</v>
      </c>
      <c r="N120" s="201">
        <f t="shared" si="21"/>
        <v>212.5600000000004</v>
      </c>
      <c r="O120" s="201">
        <f t="shared" si="22"/>
        <v>279.20999999999958</v>
      </c>
      <c r="P120" s="201"/>
      <c r="Q120" s="201"/>
      <c r="R120" s="278">
        <f t="shared" si="20"/>
        <v>284.98649999999998</v>
      </c>
      <c r="S120" s="278">
        <f>IFERROR(INDEX('IMO _2020_Dont Edit'!AB:AB,MATCH('Monthly_Consumption _Trend'!D120,'IMO _2020_Dont Edit'!D:D,0))*30*INDEX('IMO _2020_Dont Edit'!AF:AF,MATCH('Monthly_Consumption _Trend'!D120,'IMO _2020_Dont Edit'!D:D,0)),"")</f>
        <v>281.6319911161371</v>
      </c>
      <c r="T120" s="278">
        <f t="shared" si="23"/>
        <v>187.75466074409141</v>
      </c>
      <c r="U120" s="201"/>
      <c r="V120" s="201">
        <f>INDEX('[9]Monthly_Consumption _Trend'!BC:BC,MATCH($D120,'[9]Monthly_Consumption _Trend'!$C:$C,0))</f>
        <v>196.05</v>
      </c>
      <c r="W120" s="201">
        <f>INDEX('[9]Monthly_Consumption _Trend'!BD:BD,MATCH($D120,'[9]Monthly_Consumption _Trend'!$C:$C,0))</f>
        <v>0</v>
      </c>
      <c r="X120" s="201">
        <f>INDEX('[9]Monthly_Consumption _Trend'!BE:BE,MATCH($D120,'[9]Monthly_Consumption _Trend'!$C:$C,0))</f>
        <v>0</v>
      </c>
      <c r="Y120" s="201">
        <f>INDEX('[9]Monthly_Consumption _Trend'!BF:BF,MATCH($D120,'[9]Monthly_Consumption _Trend'!$C:$C,0))</f>
        <v>276.36</v>
      </c>
      <c r="Z120" s="201">
        <f>INDEX('[9]Monthly_Consumption _Trend'!BG:BG,MATCH($D120,'[9]Monthly_Consumption _Trend'!$C:$C,0))</f>
        <v>258.08999999999997</v>
      </c>
      <c r="AA120" s="201">
        <f>INDEX('[9]Monthly_Consumption _Trend'!BH:BH,MATCH($D120,'[9]Monthly_Consumption _Trend'!$C:$C,0))</f>
        <v>0</v>
      </c>
      <c r="AB120" s="201">
        <f>INDEX('[9]Monthly_Consumption _Trend'!BI:BI,MATCH($D120,'[9]Monthly_Consumption _Trend'!$C:$C,0))</f>
        <v>0</v>
      </c>
      <c r="AC120" s="201">
        <f>INDEX('[9]Monthly_Consumption _Trend'!BJ:BJ,MATCH($D120,'[9]Monthly_Consumption _Trend'!$C:$C,0))</f>
        <v>95.979999999999961</v>
      </c>
      <c r="AD120" s="201">
        <f>INDEX('[9]Monthly_Consumption _Trend'!BK:BK,MATCH($D120,'[9]Monthly_Consumption _Trend'!$C:$C,0))</f>
        <v>417.83000000000004</v>
      </c>
      <c r="AE120" s="201">
        <f>INDEX('[9]Monthly_Consumption _Trend'!BL:BL,MATCH($D120,'[9]Monthly_Consumption _Trend'!$C:$C,0))</f>
        <v>0</v>
      </c>
      <c r="AF120" s="201">
        <f>INDEX('[9]Monthly_Consumption _Trend'!BM:BM,MATCH($D120,'[9]Monthly_Consumption _Trend'!$C:$C,0))</f>
        <v>0</v>
      </c>
      <c r="AG120" s="201">
        <f>INDEX('[9]Monthly_Consumption _Trend'!BN:BN,MATCH($D120,'[9]Monthly_Consumption _Trend'!$C:$C,0))</f>
        <v>0.80000000000001137</v>
      </c>
      <c r="AH120" s="201">
        <f>INDEX('[9]Monthly_Consumption _Trend'!BO:BO,MATCH($D120,'[9]Monthly_Consumption _Trend'!$C:$C,0))</f>
        <v>329.69000000000005</v>
      </c>
      <c r="AI120" s="201">
        <f>INDEX('[9]Monthly_Consumption _Trend'!BP:BP,MATCH($D120,'[9]Monthly_Consumption _Trend'!$C:$C,0))</f>
        <v>0</v>
      </c>
      <c r="AJ120" s="201">
        <f>INDEX('[9]Monthly_Consumption _Trend'!BQ:BQ,MATCH($D120,'[9]Monthly_Consumption _Trend'!$C:$C,0))</f>
        <v>0</v>
      </c>
      <c r="AK120" s="201">
        <f>INDEX('[9]Monthly_Consumption _Trend'!BR:BR,MATCH($D120,'[9]Monthly_Consumption _Trend'!$C:$C,0))</f>
        <v>0</v>
      </c>
      <c r="AL120" s="201">
        <f>INDEX('[9]Monthly_Consumption _Trend'!BS:BS,MATCH($D120,'[9]Monthly_Consumption _Trend'!$C:$C,0))</f>
        <v>339.53499999999985</v>
      </c>
      <c r="AM120" s="201">
        <f>INDEX('[9]Monthly_Consumption _Trend'!BT:BT,MATCH($D120,'[9]Monthly_Consumption _Trend'!$C:$C,0))</f>
        <v>0</v>
      </c>
      <c r="AN120" s="201">
        <f>INDEX('[9]Monthly_Consumption _Trend'!BU:BU,MATCH($D120,'[9]Monthly_Consumption _Trend'!$C:$C,0))</f>
        <v>0</v>
      </c>
      <c r="AO120" s="201">
        <f>INDEX('[9]Monthly_Consumption _Trend'!BV:BV,MATCH($D120,'[9]Monthly_Consumption _Trend'!$C:$C,0))</f>
        <v>0</v>
      </c>
      <c r="AP120" s="201">
        <f>INDEX('[9]Monthly_Consumption _Trend'!BW:BW,MATCH($D120,'[9]Monthly_Consumption _Trend'!$C:$C,0))</f>
        <v>554.33000000000015</v>
      </c>
      <c r="AQ120" s="201">
        <f>INDEX('[9]Monthly_Consumption _Trend'!BX:BX,MATCH($D120,'[9]Monthly_Consumption _Trend'!$C:$C,0))</f>
        <v>0</v>
      </c>
      <c r="AR120" s="201">
        <f>INDEX('[9]Monthly_Consumption _Trend'!BY:BY,MATCH($D120,'[9]Monthly_Consumption _Trend'!$C:$C,0))</f>
        <v>0</v>
      </c>
      <c r="AS120" s="201">
        <f>INDEX('[9]Monthly_Consumption _Trend'!BZ:BZ,MATCH($D120,'[9]Monthly_Consumption _Trend'!$C:$C,0))</f>
        <v>91.908000000000015</v>
      </c>
      <c r="AT120" s="201">
        <f>INDEX('[9]Monthly_Consumption _Trend'!CA:CA,MATCH($D120,'[9]Monthly_Consumption _Trend'!$C:$C,0))</f>
        <v>107.56999999999971</v>
      </c>
      <c r="AU120" s="201">
        <f>INDEX('[9]Monthly_Consumption _Trend'!CB:CB,MATCH($D120,'[9]Monthly_Consumption _Trend'!$C:$C,0))</f>
        <v>0</v>
      </c>
      <c r="AV120" s="201">
        <f>INDEX('[9]Monthly_Consumption _Trend'!CC:CC,MATCH($D120,'[9]Monthly_Consumption _Trend'!$C:$C,0))</f>
        <v>0</v>
      </c>
      <c r="AW120" s="201">
        <f>INDEX('[9]Monthly_Consumption _Trend'!CD:CD,MATCH($D120,'[9]Monthly_Consumption _Trend'!$C:$C,0))</f>
        <v>296.54999999999995</v>
      </c>
      <c r="AX120" s="201">
        <f>INDEX('[9]Monthly_Consumption _Trend'!CE:CE,MATCH($D120,'[9]Monthly_Consumption _Trend'!$C:$C,0))</f>
        <v>155</v>
      </c>
      <c r="AY120" s="201">
        <f>INDEX('[9]Monthly_Consumption _Trend'!CF:CF,MATCH($D120,'[9]Monthly_Consumption _Trend'!$C:$C,0))</f>
        <v>0</v>
      </c>
      <c r="AZ120" s="201">
        <f>INDEX('[9]Monthly_Consumption _Trend'!CG:CG,MATCH($D120,'[9]Monthly_Consumption _Trend'!$C:$C,0))</f>
        <v>0</v>
      </c>
      <c r="BA120" s="201">
        <f>INDEX('[9]Monthly_Consumption _Trend'!CH:CH,MATCH($D120,'[9]Monthly_Consumption _Trend'!$C:$C,0))</f>
        <v>89.430000000000064</v>
      </c>
      <c r="BB120" s="201">
        <f>INDEX('[9]Monthly_Consumption _Trend'!CI:CI,MATCH($D120,'[9]Monthly_Consumption _Trend'!$C:$C,0))</f>
        <v>212.5600000000004</v>
      </c>
      <c r="BC120" s="201">
        <f>INDEX('[9]Monthly_Consumption _Trend'!CJ:CJ,MATCH($D120,'[9]Monthly_Consumption _Trend'!$C:$C,0))</f>
        <v>0</v>
      </c>
      <c r="BD120" s="201">
        <f>INDEX('[9]Monthly_Consumption _Trend'!CK:CK,MATCH($D120,'[9]Monthly_Consumption _Trend'!$C:$C,0))</f>
        <v>0</v>
      </c>
      <c r="BE120" s="201">
        <f>INDEX('[9]Monthly_Consumption _Trend'!CL:CL,MATCH($D120,'[9]Monthly_Consumption _Trend'!$C:$C,0))</f>
        <v>69.460000000000036</v>
      </c>
      <c r="BF120" s="201">
        <f>INDEX('[9]Monthly_Consumption _Trend'!CM:CM,MATCH($D120,'[9]Monthly_Consumption _Trend'!$C:$C,0))</f>
        <v>279.20999999999958</v>
      </c>
      <c r="BG120" s="201">
        <f>INDEX('[9]Monthly_Consumption _Trend'!CN:CN,MATCH($D120,'[9]Monthly_Consumption _Trend'!$C:$C,0))</f>
        <v>0</v>
      </c>
      <c r="BH120" s="201">
        <f>INDEX('[9]Monthly_Consumption _Trend'!CO:CO,MATCH($D120,'[9]Monthly_Consumption _Trend'!$C:$C,0))</f>
        <v>0</v>
      </c>
      <c r="BI120" s="201">
        <f>INDEX('[9]Monthly_Consumption _Trend'!CP:CP,MATCH($D120,'[9]Monthly_Consumption _Trend'!$C:$C,0))</f>
        <v>25.339999999999918</v>
      </c>
    </row>
    <row r="121" spans="1:61" s="202" customFormat="1" x14ac:dyDescent="0.25">
      <c r="A121" s="248" t="str">
        <f>'IMO _2020_Dont Edit'!A125</f>
        <v>NSR</v>
      </c>
      <c r="B121" s="248" t="str">
        <f>'IMO _2020_Dont Edit'!B125</f>
        <v>MR</v>
      </c>
      <c r="C121" s="137" t="str">
        <f>'IMO _2020_Dont Edit'!C125</f>
        <v>MPT</v>
      </c>
      <c r="D121" s="137">
        <f>'IMO _2020_Dont Edit'!D125</f>
        <v>9786138</v>
      </c>
      <c r="E121" s="140" t="str">
        <f>'IMO _2020_Dont Edit'!E125</f>
        <v>Maersk Cancun</v>
      </c>
      <c r="F121" s="201">
        <f t="shared" si="12"/>
        <v>249.84</v>
      </c>
      <c r="G121" s="201">
        <f t="shared" si="13"/>
        <v>214.10999999999999</v>
      </c>
      <c r="H121" s="201">
        <f t="shared" si="14"/>
        <v>180.13000000000005</v>
      </c>
      <c r="I121" s="201">
        <f t="shared" si="15"/>
        <v>123.92999999999995</v>
      </c>
      <c r="J121" s="201">
        <f t="shared" si="16"/>
        <v>359.78</v>
      </c>
      <c r="K121" s="201">
        <f t="shared" si="17"/>
        <v>249.92000000000007</v>
      </c>
      <c r="L121" s="201">
        <f t="shared" si="18"/>
        <v>341.93000000000006</v>
      </c>
      <c r="M121" s="201">
        <f t="shared" si="19"/>
        <v>437.12999999999988</v>
      </c>
      <c r="N121" s="201">
        <f t="shared" si="21"/>
        <v>436.82999999999993</v>
      </c>
      <c r="O121" s="201">
        <f t="shared" si="22"/>
        <v>369.27</v>
      </c>
      <c r="P121" s="201"/>
      <c r="Q121" s="201"/>
      <c r="R121" s="278">
        <f t="shared" si="20"/>
        <v>296.28699999999998</v>
      </c>
      <c r="S121" s="278">
        <f>IFERROR(INDEX('IMO _2020_Dont Edit'!AB:AB,MATCH('Monthly_Consumption _Trend'!D121,'IMO _2020_Dont Edit'!D:D,0))*30*INDEX('IMO _2020_Dont Edit'!AF:AF,MATCH('Monthly_Consumption _Trend'!D121,'IMO _2020_Dont Edit'!D:D,0)),"")</f>
        <v>282.91412129901647</v>
      </c>
      <c r="T121" s="278">
        <f t="shared" si="23"/>
        <v>188.60941419934431</v>
      </c>
      <c r="U121" s="201"/>
      <c r="V121" s="201">
        <f>INDEX('[9]Monthly_Consumption _Trend'!BC:BC,MATCH($D121,'[9]Monthly_Consumption _Trend'!$C:$C,0))</f>
        <v>249.84</v>
      </c>
      <c r="W121" s="201">
        <f>INDEX('[9]Monthly_Consumption _Trend'!BD:BD,MATCH($D121,'[9]Monthly_Consumption _Trend'!$C:$C,0))</f>
        <v>0</v>
      </c>
      <c r="X121" s="201">
        <f>INDEX('[9]Monthly_Consumption _Trend'!BE:BE,MATCH($D121,'[9]Monthly_Consumption _Trend'!$C:$C,0))</f>
        <v>0</v>
      </c>
      <c r="Y121" s="201">
        <f>INDEX('[9]Monthly_Consumption _Trend'!BF:BF,MATCH($D121,'[9]Monthly_Consumption _Trend'!$C:$C,0))</f>
        <v>184.92</v>
      </c>
      <c r="Z121" s="201">
        <f>INDEX('[9]Monthly_Consumption _Trend'!BG:BG,MATCH($D121,'[9]Monthly_Consumption _Trend'!$C:$C,0))</f>
        <v>214.10999999999999</v>
      </c>
      <c r="AA121" s="201">
        <f>INDEX('[9]Monthly_Consumption _Trend'!BH:BH,MATCH($D121,'[9]Monthly_Consumption _Trend'!$C:$C,0))</f>
        <v>0</v>
      </c>
      <c r="AB121" s="201">
        <f>INDEX('[9]Monthly_Consumption _Trend'!BI:BI,MATCH($D121,'[9]Monthly_Consumption _Trend'!$C:$C,0))</f>
        <v>0</v>
      </c>
      <c r="AC121" s="201">
        <f>INDEX('[9]Monthly_Consumption _Trend'!BJ:BJ,MATCH($D121,'[9]Monthly_Consumption _Trend'!$C:$C,0))</f>
        <v>32.400000000000006</v>
      </c>
      <c r="AD121" s="201">
        <f>INDEX('[9]Monthly_Consumption _Trend'!BK:BK,MATCH($D121,'[9]Monthly_Consumption _Trend'!$C:$C,0))</f>
        <v>180.13000000000005</v>
      </c>
      <c r="AE121" s="201">
        <f>INDEX('[9]Monthly_Consumption _Trend'!BL:BL,MATCH($D121,'[9]Monthly_Consumption _Trend'!$C:$C,0))</f>
        <v>0</v>
      </c>
      <c r="AF121" s="201">
        <f>INDEX('[9]Monthly_Consumption _Trend'!BM:BM,MATCH($D121,'[9]Monthly_Consumption _Trend'!$C:$C,0))</f>
        <v>0</v>
      </c>
      <c r="AG121" s="201">
        <f>INDEX('[9]Monthly_Consumption _Trend'!BN:BN,MATCH($D121,'[9]Monthly_Consumption _Trend'!$C:$C,0))</f>
        <v>104.97000000000003</v>
      </c>
      <c r="AH121" s="201">
        <f>INDEX('[9]Monthly_Consumption _Trend'!BO:BO,MATCH($D121,'[9]Monthly_Consumption _Trend'!$C:$C,0))</f>
        <v>123.92999999999995</v>
      </c>
      <c r="AI121" s="201">
        <f>INDEX('[9]Monthly_Consumption _Trend'!BP:BP,MATCH($D121,'[9]Monthly_Consumption _Trend'!$C:$C,0))</f>
        <v>0</v>
      </c>
      <c r="AJ121" s="201">
        <f>INDEX('[9]Monthly_Consumption _Trend'!BQ:BQ,MATCH($D121,'[9]Monthly_Consumption _Trend'!$C:$C,0))</f>
        <v>0</v>
      </c>
      <c r="AK121" s="201">
        <f>INDEX('[9]Monthly_Consumption _Trend'!BR:BR,MATCH($D121,'[9]Monthly_Consumption _Trend'!$C:$C,0))</f>
        <v>132.81</v>
      </c>
      <c r="AL121" s="201">
        <f>INDEX('[9]Monthly_Consumption _Trend'!BS:BS,MATCH($D121,'[9]Monthly_Consumption _Trend'!$C:$C,0))</f>
        <v>359.78</v>
      </c>
      <c r="AM121" s="201">
        <f>INDEX('[9]Monthly_Consumption _Trend'!BT:BT,MATCH($D121,'[9]Monthly_Consumption _Trend'!$C:$C,0))</f>
        <v>0</v>
      </c>
      <c r="AN121" s="201">
        <f>INDEX('[9]Monthly_Consumption _Trend'!BU:BU,MATCH($D121,'[9]Monthly_Consumption _Trend'!$C:$C,0))</f>
        <v>0</v>
      </c>
      <c r="AO121" s="201">
        <f>INDEX('[9]Monthly_Consumption _Trend'!BV:BV,MATCH($D121,'[9]Monthly_Consumption _Trend'!$C:$C,0))</f>
        <v>114.82999999999993</v>
      </c>
      <c r="AP121" s="201">
        <f>INDEX('[9]Monthly_Consumption _Trend'!BW:BW,MATCH($D121,'[9]Monthly_Consumption _Trend'!$C:$C,0))</f>
        <v>249.92000000000007</v>
      </c>
      <c r="AQ121" s="201">
        <f>INDEX('[9]Monthly_Consumption _Trend'!BX:BX,MATCH($D121,'[9]Monthly_Consumption _Trend'!$C:$C,0))</f>
        <v>0</v>
      </c>
      <c r="AR121" s="201">
        <f>INDEX('[9]Monthly_Consumption _Trend'!BY:BY,MATCH($D121,'[9]Monthly_Consumption _Trend'!$C:$C,0))</f>
        <v>0</v>
      </c>
      <c r="AS121" s="201">
        <f>INDEX('[9]Monthly_Consumption _Trend'!BZ:BZ,MATCH($D121,'[9]Monthly_Consumption _Trend'!$C:$C,0))</f>
        <v>143.80000000000007</v>
      </c>
      <c r="AT121" s="201">
        <f>INDEX('[9]Monthly_Consumption _Trend'!CA:CA,MATCH($D121,'[9]Monthly_Consumption _Trend'!$C:$C,0))</f>
        <v>341.93000000000006</v>
      </c>
      <c r="AU121" s="201">
        <f>INDEX('[9]Monthly_Consumption _Trend'!CB:CB,MATCH($D121,'[9]Monthly_Consumption _Trend'!$C:$C,0))</f>
        <v>0</v>
      </c>
      <c r="AV121" s="201">
        <f>INDEX('[9]Monthly_Consumption _Trend'!CC:CC,MATCH($D121,'[9]Monthly_Consumption _Trend'!$C:$C,0))</f>
        <v>0</v>
      </c>
      <c r="AW121" s="201">
        <f>INDEX('[9]Monthly_Consumption _Trend'!CD:CD,MATCH($D121,'[9]Monthly_Consumption _Trend'!$C:$C,0))</f>
        <v>71.779999999999973</v>
      </c>
      <c r="AX121" s="201">
        <f>INDEX('[9]Monthly_Consumption _Trend'!CE:CE,MATCH($D121,'[9]Monthly_Consumption _Trend'!$C:$C,0))</f>
        <v>437.12999999999988</v>
      </c>
      <c r="AY121" s="201">
        <f>INDEX('[9]Monthly_Consumption _Trend'!CF:CF,MATCH($D121,'[9]Monthly_Consumption _Trend'!$C:$C,0))</f>
        <v>0</v>
      </c>
      <c r="AZ121" s="201">
        <f>INDEX('[9]Monthly_Consumption _Trend'!CG:CG,MATCH($D121,'[9]Monthly_Consumption _Trend'!$C:$C,0))</f>
        <v>0</v>
      </c>
      <c r="BA121" s="201">
        <f>INDEX('[9]Monthly_Consumption _Trend'!CH:CH,MATCH($D121,'[9]Monthly_Consumption _Trend'!$C:$C,0))</f>
        <v>12.970000000000027</v>
      </c>
      <c r="BB121" s="201">
        <f>INDEX('[9]Monthly_Consumption _Trend'!CI:CI,MATCH($D121,'[9]Monthly_Consumption _Trend'!$C:$C,0))</f>
        <v>436.82999999999993</v>
      </c>
      <c r="BC121" s="201">
        <f>INDEX('[9]Monthly_Consumption _Trend'!CJ:CJ,MATCH($D121,'[9]Monthly_Consumption _Trend'!$C:$C,0))</f>
        <v>0</v>
      </c>
      <c r="BD121" s="201">
        <f>INDEX('[9]Monthly_Consumption _Trend'!CK:CK,MATCH($D121,'[9]Monthly_Consumption _Trend'!$C:$C,0))</f>
        <v>0</v>
      </c>
      <c r="BE121" s="201">
        <f>INDEX('[9]Monthly_Consumption _Trend'!CL:CL,MATCH($D121,'[9]Monthly_Consumption _Trend'!$C:$C,0))</f>
        <v>51.039999999999964</v>
      </c>
      <c r="BF121" s="201">
        <f>INDEX('[9]Monthly_Consumption _Trend'!CM:CM,MATCH($D121,'[9]Monthly_Consumption _Trend'!$C:$C,0))</f>
        <v>369.27</v>
      </c>
      <c r="BG121" s="201">
        <f>INDEX('[9]Monthly_Consumption _Trend'!CN:CN,MATCH($D121,'[9]Monthly_Consumption _Trend'!$C:$C,0))</f>
        <v>0</v>
      </c>
      <c r="BH121" s="201">
        <f>INDEX('[9]Monthly_Consumption _Trend'!CO:CO,MATCH($D121,'[9]Monthly_Consumption _Trend'!$C:$C,0))</f>
        <v>0</v>
      </c>
      <c r="BI121" s="201">
        <f>INDEX('[9]Monthly_Consumption _Trend'!CP:CP,MATCH($D121,'[9]Monthly_Consumption _Trend'!$C:$C,0))</f>
        <v>47.75</v>
      </c>
    </row>
    <row r="122" spans="1:61" s="202" customFormat="1" x14ac:dyDescent="0.25">
      <c r="A122" s="248" t="str">
        <f>'IMO _2020_Dont Edit'!A126</f>
        <v>MGA</v>
      </c>
      <c r="B122" s="248" t="str">
        <f>'IMO _2020_Dont Edit'!B126</f>
        <v>MR</v>
      </c>
      <c r="C122" s="137" t="str">
        <f>'IMO _2020_Dont Edit'!C126</f>
        <v>MPT</v>
      </c>
      <c r="D122" s="137">
        <f>'IMO _2020_Dont Edit'!D126</f>
        <v>9786188</v>
      </c>
      <c r="E122" s="140" t="str">
        <f>'IMO _2020_Dont Edit'!E126</f>
        <v>Maersk Corsica</v>
      </c>
      <c r="F122" s="201">
        <f t="shared" si="12"/>
        <v>0</v>
      </c>
      <c r="G122" s="201">
        <f t="shared" si="13"/>
        <v>0</v>
      </c>
      <c r="H122" s="201">
        <f t="shared" si="14"/>
        <v>0</v>
      </c>
      <c r="I122" s="201">
        <f t="shared" si="15"/>
        <v>14.44</v>
      </c>
      <c r="J122" s="201">
        <f t="shared" si="16"/>
        <v>350.21199999999999</v>
      </c>
      <c r="K122" s="201">
        <f t="shared" si="17"/>
        <v>472.34</v>
      </c>
      <c r="L122" s="201">
        <f t="shared" si="18"/>
        <v>194.70000000000005</v>
      </c>
      <c r="M122" s="201">
        <f t="shared" si="19"/>
        <v>281.20000000000005</v>
      </c>
      <c r="N122" s="201">
        <f t="shared" si="21"/>
        <v>84.599999999999909</v>
      </c>
      <c r="O122" s="201">
        <f t="shared" si="22"/>
        <v>109.20000000000005</v>
      </c>
      <c r="P122" s="201"/>
      <c r="Q122" s="201"/>
      <c r="R122" s="278">
        <f t="shared" si="20"/>
        <v>215.24171428571429</v>
      </c>
      <c r="S122" s="278">
        <f>IFERROR(INDEX('IMO _2020_Dont Edit'!AB:AB,MATCH('Monthly_Consumption _Trend'!D122,'IMO _2020_Dont Edit'!D:D,0))*30*INDEX('IMO _2020_Dont Edit'!AF:AF,MATCH('Monthly_Consumption _Trend'!D122,'IMO _2020_Dont Edit'!D:D,0)),"")</f>
        <v>299.02248650507687</v>
      </c>
      <c r="T122" s="278">
        <f t="shared" si="23"/>
        <v>143.49447619047621</v>
      </c>
      <c r="U122" s="201"/>
      <c r="V122" s="201">
        <f>INDEX('[9]Monthly_Consumption _Trend'!BC:BC,MATCH($D122,'[9]Monthly_Consumption _Trend'!$C:$C,0))</f>
        <v>0</v>
      </c>
      <c r="W122" s="201">
        <f>INDEX('[9]Monthly_Consumption _Trend'!BD:BD,MATCH($D122,'[9]Monthly_Consumption _Trend'!$C:$C,0))</f>
        <v>0</v>
      </c>
      <c r="X122" s="201">
        <f>INDEX('[9]Monthly_Consumption _Trend'!BE:BE,MATCH($D122,'[9]Monthly_Consumption _Trend'!$C:$C,0))</f>
        <v>0</v>
      </c>
      <c r="Y122" s="201">
        <f>INDEX('[9]Monthly_Consumption _Trend'!BF:BF,MATCH($D122,'[9]Monthly_Consumption _Trend'!$C:$C,0))</f>
        <v>0</v>
      </c>
      <c r="Z122" s="201">
        <f>INDEX('[9]Monthly_Consumption _Trend'!BG:BG,MATCH($D122,'[9]Monthly_Consumption _Trend'!$C:$C,0))</f>
        <v>0</v>
      </c>
      <c r="AA122" s="201">
        <f>INDEX('[9]Monthly_Consumption _Trend'!BH:BH,MATCH($D122,'[9]Monthly_Consumption _Trend'!$C:$C,0))</f>
        <v>0</v>
      </c>
      <c r="AB122" s="201">
        <f>INDEX('[9]Monthly_Consumption _Trend'!BI:BI,MATCH($D122,'[9]Monthly_Consumption _Trend'!$C:$C,0))</f>
        <v>0</v>
      </c>
      <c r="AC122" s="201">
        <f>INDEX('[9]Monthly_Consumption _Trend'!BJ:BJ,MATCH($D122,'[9]Monthly_Consumption _Trend'!$C:$C,0))</f>
        <v>0</v>
      </c>
      <c r="AD122" s="201">
        <f>INDEX('[9]Monthly_Consumption _Trend'!BK:BK,MATCH($D122,'[9]Monthly_Consumption _Trend'!$C:$C,0))</f>
        <v>0</v>
      </c>
      <c r="AE122" s="201">
        <f>INDEX('[9]Monthly_Consumption _Trend'!BL:BL,MATCH($D122,'[9]Monthly_Consumption _Trend'!$C:$C,0))</f>
        <v>0</v>
      </c>
      <c r="AF122" s="201">
        <f>INDEX('[9]Monthly_Consumption _Trend'!BM:BM,MATCH($D122,'[9]Monthly_Consumption _Trend'!$C:$C,0))</f>
        <v>0</v>
      </c>
      <c r="AG122" s="201">
        <f>INDEX('[9]Monthly_Consumption _Trend'!BN:BN,MATCH($D122,'[9]Monthly_Consumption _Trend'!$C:$C,0))</f>
        <v>0</v>
      </c>
      <c r="AH122" s="201">
        <f>INDEX('[9]Monthly_Consumption _Trend'!BO:BO,MATCH($D122,'[9]Monthly_Consumption _Trend'!$C:$C,0))</f>
        <v>14.44</v>
      </c>
      <c r="AI122" s="201">
        <f>INDEX('[9]Monthly_Consumption _Trend'!BP:BP,MATCH($D122,'[9]Monthly_Consumption _Trend'!$C:$C,0))</f>
        <v>0</v>
      </c>
      <c r="AJ122" s="201">
        <f>INDEX('[9]Monthly_Consumption _Trend'!BQ:BQ,MATCH($D122,'[9]Monthly_Consumption _Trend'!$C:$C,0))</f>
        <v>0</v>
      </c>
      <c r="AK122" s="201">
        <f>INDEX('[9]Monthly_Consumption _Trend'!BR:BR,MATCH($D122,'[9]Monthly_Consumption _Trend'!$C:$C,0))</f>
        <v>10.590999999999999</v>
      </c>
      <c r="AL122" s="201">
        <f>INDEX('[9]Monthly_Consumption _Trend'!BS:BS,MATCH($D122,'[9]Monthly_Consumption _Trend'!$C:$C,0))</f>
        <v>350.21199999999999</v>
      </c>
      <c r="AM122" s="201">
        <f>INDEX('[9]Monthly_Consumption _Trend'!BT:BT,MATCH($D122,'[9]Monthly_Consumption _Trend'!$C:$C,0))</f>
        <v>0</v>
      </c>
      <c r="AN122" s="201">
        <f>INDEX('[9]Monthly_Consumption _Trend'!BU:BU,MATCH($D122,'[9]Monthly_Consumption _Trend'!$C:$C,0))</f>
        <v>0</v>
      </c>
      <c r="AO122" s="201">
        <f>INDEX('[9]Monthly_Consumption _Trend'!BV:BV,MATCH($D122,'[9]Monthly_Consumption _Trend'!$C:$C,0))</f>
        <v>2.1000000000000014</v>
      </c>
      <c r="AP122" s="201">
        <f>INDEX('[9]Monthly_Consumption _Trend'!BW:BW,MATCH($D122,'[9]Monthly_Consumption _Trend'!$C:$C,0))</f>
        <v>472.34</v>
      </c>
      <c r="AQ122" s="201">
        <f>INDEX('[9]Monthly_Consumption _Trend'!BX:BX,MATCH($D122,'[9]Monthly_Consumption _Trend'!$C:$C,0))</f>
        <v>0</v>
      </c>
      <c r="AR122" s="201">
        <f>INDEX('[9]Monthly_Consumption _Trend'!BY:BY,MATCH($D122,'[9]Monthly_Consumption _Trend'!$C:$C,0))</f>
        <v>0</v>
      </c>
      <c r="AS122" s="201">
        <f>INDEX('[9]Monthly_Consumption _Trend'!BZ:BZ,MATCH($D122,'[9]Monthly_Consumption _Trend'!$C:$C,0))</f>
        <v>120.16999999999999</v>
      </c>
      <c r="AT122" s="201">
        <f>INDEX('[9]Monthly_Consumption _Trend'!CA:CA,MATCH($D122,'[9]Monthly_Consumption _Trend'!$C:$C,0))</f>
        <v>194.70000000000005</v>
      </c>
      <c r="AU122" s="201">
        <f>INDEX('[9]Monthly_Consumption _Trend'!CB:CB,MATCH($D122,'[9]Monthly_Consumption _Trend'!$C:$C,0))</f>
        <v>0</v>
      </c>
      <c r="AV122" s="201">
        <f>INDEX('[9]Monthly_Consumption _Trend'!CC:CC,MATCH($D122,'[9]Monthly_Consumption _Trend'!$C:$C,0))</f>
        <v>0</v>
      </c>
      <c r="AW122" s="201">
        <f>INDEX('[9]Monthly_Consumption _Trend'!CD:CD,MATCH($D122,'[9]Monthly_Consumption _Trend'!$C:$C,0))</f>
        <v>185.3</v>
      </c>
      <c r="AX122" s="201">
        <f>INDEX('[9]Monthly_Consumption _Trend'!CE:CE,MATCH($D122,'[9]Monthly_Consumption _Trend'!$C:$C,0))</f>
        <v>281.20000000000005</v>
      </c>
      <c r="AY122" s="201">
        <f>INDEX('[9]Monthly_Consumption _Trend'!CF:CF,MATCH($D122,'[9]Monthly_Consumption _Trend'!$C:$C,0))</f>
        <v>0</v>
      </c>
      <c r="AZ122" s="201">
        <f>INDEX('[9]Monthly_Consumption _Trend'!CG:CG,MATCH($D122,'[9]Monthly_Consumption _Trend'!$C:$C,0))</f>
        <v>0</v>
      </c>
      <c r="BA122" s="201">
        <f>INDEX('[9]Monthly_Consumption _Trend'!CH:CH,MATCH($D122,'[9]Monthly_Consumption _Trend'!$C:$C,0))</f>
        <v>44.899999999999977</v>
      </c>
      <c r="BB122" s="201">
        <f>INDEX('[9]Monthly_Consumption _Trend'!CI:CI,MATCH($D122,'[9]Monthly_Consumption _Trend'!$C:$C,0))</f>
        <v>84.599999999999909</v>
      </c>
      <c r="BC122" s="201">
        <f>INDEX('[9]Monthly_Consumption _Trend'!CJ:CJ,MATCH($D122,'[9]Monthly_Consumption _Trend'!$C:$C,0))</f>
        <v>0</v>
      </c>
      <c r="BD122" s="201">
        <f>INDEX('[9]Monthly_Consumption _Trend'!CK:CK,MATCH($D122,'[9]Monthly_Consumption _Trend'!$C:$C,0))</f>
        <v>0</v>
      </c>
      <c r="BE122" s="201">
        <f>INDEX('[9]Monthly_Consumption _Trend'!CL:CL,MATCH($D122,'[9]Monthly_Consumption _Trend'!$C:$C,0))</f>
        <v>6.9000000000000341</v>
      </c>
      <c r="BF122" s="201">
        <f>INDEX('[9]Monthly_Consumption _Trend'!CM:CM,MATCH($D122,'[9]Monthly_Consumption _Trend'!$C:$C,0))</f>
        <v>109.20000000000005</v>
      </c>
      <c r="BG122" s="201">
        <f>INDEX('[9]Monthly_Consumption _Trend'!CN:CN,MATCH($D122,'[9]Monthly_Consumption _Trend'!$C:$C,0))</f>
        <v>0</v>
      </c>
      <c r="BH122" s="201">
        <f>INDEX('[9]Monthly_Consumption _Trend'!CO:CO,MATCH($D122,'[9]Monthly_Consumption _Trend'!$C:$C,0))</f>
        <v>0</v>
      </c>
      <c r="BI122" s="201">
        <f>INDEX('[9]Monthly_Consumption _Trend'!CP:CP,MATCH($D122,'[9]Monthly_Consumption _Trend'!$C:$C,0))</f>
        <v>14</v>
      </c>
    </row>
    <row r="123" spans="1:61" s="202" customFormat="1" x14ac:dyDescent="0.25">
      <c r="A123" s="248" t="str">
        <f>'IMO _2020_Dont Edit'!A127</f>
        <v>GGA</v>
      </c>
      <c r="B123" s="248" t="str">
        <f>'IMO _2020_Dont Edit'!B127</f>
        <v>MR</v>
      </c>
      <c r="C123" s="137" t="str">
        <f>'IMO _2020_Dont Edit'!C127</f>
        <v>MPT</v>
      </c>
      <c r="D123" s="137">
        <f>'IMO _2020_Dont Edit'!D127</f>
        <v>9555319</v>
      </c>
      <c r="E123" s="140" t="str">
        <f>'IMO _2020_Dont Edit'!E127</f>
        <v>Maersk Mississippi</v>
      </c>
      <c r="F123" s="201">
        <f t="shared" si="12"/>
        <v>261.81</v>
      </c>
      <c r="G123" s="201">
        <f t="shared" si="13"/>
        <v>559.72</v>
      </c>
      <c r="H123" s="201">
        <f t="shared" si="14"/>
        <v>203.21000000000004</v>
      </c>
      <c r="I123" s="201">
        <f t="shared" si="15"/>
        <v>195.1099999999999</v>
      </c>
      <c r="J123" s="201">
        <f t="shared" si="16"/>
        <v>148.11000000000013</v>
      </c>
      <c r="K123" s="201">
        <f t="shared" si="17"/>
        <v>266.52</v>
      </c>
      <c r="L123" s="201">
        <f t="shared" si="18"/>
        <v>541.40000000000009</v>
      </c>
      <c r="M123" s="201">
        <f t="shared" si="19"/>
        <v>192.10999999999967</v>
      </c>
      <c r="N123" s="201">
        <f t="shared" si="21"/>
        <v>154.15000000000009</v>
      </c>
      <c r="O123" s="201">
        <f t="shared" si="22"/>
        <v>190.69000000000005</v>
      </c>
      <c r="P123" s="201"/>
      <c r="Q123" s="201"/>
      <c r="R123" s="278">
        <f t="shared" si="20"/>
        <v>271.28300000000002</v>
      </c>
      <c r="S123" s="278">
        <f>IFERROR(INDEX('IMO _2020_Dont Edit'!AB:AB,MATCH('Monthly_Consumption _Trend'!D123,'IMO _2020_Dont Edit'!D:D,0))*30*INDEX('IMO _2020_Dont Edit'!AF:AF,MATCH('Monthly_Consumption _Trend'!D123,'IMO _2020_Dont Edit'!D:D,0)),"")</f>
        <v>377.59674113491241</v>
      </c>
      <c r="T123" s="278">
        <f t="shared" si="23"/>
        <v>180.85533333333333</v>
      </c>
      <c r="U123" s="201"/>
      <c r="V123" s="201">
        <f>INDEX('[9]Monthly_Consumption _Trend'!BC:BC,MATCH($D123,'[9]Monthly_Consumption _Trend'!$C:$C,0))</f>
        <v>261.81</v>
      </c>
      <c r="W123" s="201">
        <f>INDEX('[9]Monthly_Consumption _Trend'!BD:BD,MATCH($D123,'[9]Monthly_Consumption _Trend'!$C:$C,0))</f>
        <v>0</v>
      </c>
      <c r="X123" s="201">
        <f>INDEX('[9]Monthly_Consumption _Trend'!BE:BE,MATCH($D123,'[9]Monthly_Consumption _Trend'!$C:$C,0))</f>
        <v>0</v>
      </c>
      <c r="Y123" s="201">
        <f>INDEX('[9]Monthly_Consumption _Trend'!BF:BF,MATCH($D123,'[9]Monthly_Consumption _Trend'!$C:$C,0))</f>
        <v>252.75</v>
      </c>
      <c r="Z123" s="201">
        <f>INDEX('[9]Monthly_Consumption _Trend'!BG:BG,MATCH($D123,'[9]Monthly_Consumption _Trend'!$C:$C,0))</f>
        <v>559.72</v>
      </c>
      <c r="AA123" s="201">
        <f>INDEX('[9]Monthly_Consumption _Trend'!BH:BH,MATCH($D123,'[9]Monthly_Consumption _Trend'!$C:$C,0))</f>
        <v>0</v>
      </c>
      <c r="AB123" s="201">
        <f>INDEX('[9]Monthly_Consumption _Trend'!BI:BI,MATCH($D123,'[9]Monthly_Consumption _Trend'!$C:$C,0))</f>
        <v>0</v>
      </c>
      <c r="AC123" s="201">
        <f>INDEX('[9]Monthly_Consumption _Trend'!BJ:BJ,MATCH($D123,'[9]Monthly_Consumption _Trend'!$C:$C,0))</f>
        <v>10.769999999999982</v>
      </c>
      <c r="AD123" s="201">
        <f>INDEX('[9]Monthly_Consumption _Trend'!BK:BK,MATCH($D123,'[9]Monthly_Consumption _Trend'!$C:$C,0))</f>
        <v>203.21000000000004</v>
      </c>
      <c r="AE123" s="201">
        <f>INDEX('[9]Monthly_Consumption _Trend'!BL:BL,MATCH($D123,'[9]Monthly_Consumption _Trend'!$C:$C,0))</f>
        <v>0</v>
      </c>
      <c r="AF123" s="201">
        <f>INDEX('[9]Monthly_Consumption _Trend'!BM:BM,MATCH($D123,'[9]Monthly_Consumption _Trend'!$C:$C,0))</f>
        <v>0</v>
      </c>
      <c r="AG123" s="201">
        <f>INDEX('[9]Monthly_Consumption _Trend'!BN:BN,MATCH($D123,'[9]Monthly_Consumption _Trend'!$C:$C,0))</f>
        <v>87.19</v>
      </c>
      <c r="AH123" s="201">
        <f>INDEX('[9]Monthly_Consumption _Trend'!BO:BO,MATCH($D123,'[9]Monthly_Consumption _Trend'!$C:$C,0))</f>
        <v>195.1099999999999</v>
      </c>
      <c r="AI123" s="201">
        <f>INDEX('[9]Monthly_Consumption _Trend'!BP:BP,MATCH($D123,'[9]Monthly_Consumption _Trend'!$C:$C,0))</f>
        <v>0</v>
      </c>
      <c r="AJ123" s="201">
        <f>INDEX('[9]Monthly_Consumption _Trend'!BQ:BQ,MATCH($D123,'[9]Monthly_Consumption _Trend'!$C:$C,0))</f>
        <v>0</v>
      </c>
      <c r="AK123" s="201">
        <f>INDEX('[9]Monthly_Consumption _Trend'!BR:BR,MATCH($D123,'[9]Monthly_Consumption _Trend'!$C:$C,0))</f>
        <v>126.93</v>
      </c>
      <c r="AL123" s="201">
        <f>INDEX('[9]Monthly_Consumption _Trend'!BS:BS,MATCH($D123,'[9]Monthly_Consumption _Trend'!$C:$C,0))</f>
        <v>148.11000000000013</v>
      </c>
      <c r="AM123" s="201">
        <f>INDEX('[9]Monthly_Consumption _Trend'!BT:BT,MATCH($D123,'[9]Monthly_Consumption _Trend'!$C:$C,0))</f>
        <v>0</v>
      </c>
      <c r="AN123" s="201">
        <f>INDEX('[9]Monthly_Consumption _Trend'!BU:BU,MATCH($D123,'[9]Monthly_Consumption _Trend'!$C:$C,0))</f>
        <v>0</v>
      </c>
      <c r="AO123" s="201">
        <f>INDEX('[9]Monthly_Consumption _Trend'!BV:BV,MATCH($D123,'[9]Monthly_Consumption _Trend'!$C:$C,0))</f>
        <v>116.50000000000102</v>
      </c>
      <c r="AP123" s="201">
        <f>INDEX('[9]Monthly_Consumption _Trend'!BW:BW,MATCH($D123,'[9]Monthly_Consumption _Trend'!$C:$C,0))</f>
        <v>266.52</v>
      </c>
      <c r="AQ123" s="201">
        <f>INDEX('[9]Monthly_Consumption _Trend'!BX:BX,MATCH($D123,'[9]Monthly_Consumption _Trend'!$C:$C,0))</f>
        <v>0</v>
      </c>
      <c r="AR123" s="201">
        <f>INDEX('[9]Monthly_Consumption _Trend'!BY:BY,MATCH($D123,'[9]Monthly_Consumption _Trend'!$C:$C,0))</f>
        <v>0</v>
      </c>
      <c r="AS123" s="201">
        <f>INDEX('[9]Monthly_Consumption _Trend'!BZ:BZ,MATCH($D123,'[9]Monthly_Consumption _Trend'!$C:$C,0))</f>
        <v>100.70000000000005</v>
      </c>
      <c r="AT123" s="201">
        <f>INDEX('[9]Monthly_Consumption _Trend'!CA:CA,MATCH($D123,'[9]Monthly_Consumption _Trend'!$C:$C,0))</f>
        <v>541.40000000000009</v>
      </c>
      <c r="AU123" s="201">
        <f>INDEX('[9]Monthly_Consumption _Trend'!CB:CB,MATCH($D123,'[9]Monthly_Consumption _Trend'!$C:$C,0))</f>
        <v>0</v>
      </c>
      <c r="AV123" s="201">
        <f>INDEX('[9]Monthly_Consumption _Trend'!CC:CC,MATCH($D123,'[9]Monthly_Consumption _Trend'!$C:$C,0))</f>
        <v>0</v>
      </c>
      <c r="AW123" s="201">
        <f>INDEX('[9]Monthly_Consumption _Trend'!CD:CD,MATCH($D123,'[9]Monthly_Consumption _Trend'!$C:$C,0))</f>
        <v>24.270000000000891</v>
      </c>
      <c r="AX123" s="201">
        <f>INDEX('[9]Monthly_Consumption _Trend'!CE:CE,MATCH($D123,'[9]Monthly_Consumption _Trend'!$C:$C,0))</f>
        <v>192.10999999999967</v>
      </c>
      <c r="AY123" s="201">
        <f>INDEX('[9]Monthly_Consumption _Trend'!CF:CF,MATCH($D123,'[9]Monthly_Consumption _Trend'!$C:$C,0))</f>
        <v>0</v>
      </c>
      <c r="AZ123" s="201">
        <f>INDEX('[9]Monthly_Consumption _Trend'!CG:CG,MATCH($D123,'[9]Monthly_Consumption _Trend'!$C:$C,0))</f>
        <v>0</v>
      </c>
      <c r="BA123" s="201">
        <f>INDEX('[9]Monthly_Consumption _Trend'!CH:CH,MATCH($D123,'[9]Monthly_Consumption _Trend'!$C:$C,0))</f>
        <v>116.75</v>
      </c>
      <c r="BB123" s="201">
        <f>INDEX('[9]Monthly_Consumption _Trend'!CI:CI,MATCH($D123,'[9]Monthly_Consumption _Trend'!$C:$C,0))</f>
        <v>154.15000000000009</v>
      </c>
      <c r="BC123" s="201">
        <f>INDEX('[9]Monthly_Consumption _Trend'!CJ:CJ,MATCH($D123,'[9]Monthly_Consumption _Trend'!$C:$C,0))</f>
        <v>0</v>
      </c>
      <c r="BD123" s="201">
        <f>INDEX('[9]Monthly_Consumption _Trend'!CK:CK,MATCH($D123,'[9]Monthly_Consumption _Trend'!$C:$C,0))</f>
        <v>0</v>
      </c>
      <c r="BE123" s="201">
        <f>INDEX('[9]Monthly_Consumption _Trend'!CL:CL,MATCH($D123,'[9]Monthly_Consumption _Trend'!$C:$C,0))</f>
        <v>43.650000000000091</v>
      </c>
      <c r="BF123" s="201">
        <f>INDEX('[9]Monthly_Consumption _Trend'!CM:CM,MATCH($D123,'[9]Monthly_Consumption _Trend'!$C:$C,0))</f>
        <v>190.69000000000005</v>
      </c>
      <c r="BG123" s="201">
        <f>INDEX('[9]Monthly_Consumption _Trend'!CN:CN,MATCH($D123,'[9]Monthly_Consumption _Trend'!$C:$C,0))</f>
        <v>0</v>
      </c>
      <c r="BH123" s="201">
        <f>INDEX('[9]Monthly_Consumption _Trend'!CO:CO,MATCH($D123,'[9]Monthly_Consumption _Trend'!$C:$C,0))</f>
        <v>0</v>
      </c>
      <c r="BI123" s="201">
        <f>INDEX('[9]Monthly_Consumption _Trend'!CP:CP,MATCH($D123,'[9]Monthly_Consumption _Trend'!$C:$C,0))</f>
        <v>117.52999999999997</v>
      </c>
    </row>
    <row r="124" spans="1:61" s="202" customFormat="1" x14ac:dyDescent="0.25">
      <c r="A124" s="248" t="str">
        <f>'IMO _2020_Dont Edit'!A128</f>
        <v>MGA</v>
      </c>
      <c r="B124" s="248" t="str">
        <f>'IMO _2020_Dont Edit'!B128</f>
        <v>MR</v>
      </c>
      <c r="C124" s="137" t="str">
        <f>'IMO _2020_Dont Edit'!C128</f>
        <v>MPT</v>
      </c>
      <c r="D124" s="137">
        <f>'IMO _2020_Dont Edit'!D128</f>
        <v>9581447</v>
      </c>
      <c r="E124" s="140" t="str">
        <f>'IMO _2020_Dont Edit'!E128</f>
        <v>Maersk Maru</v>
      </c>
      <c r="F124" s="201">
        <f t="shared" si="12"/>
        <v>0</v>
      </c>
      <c r="G124" s="201">
        <f t="shared" si="13"/>
        <v>0</v>
      </c>
      <c r="H124" s="201">
        <f t="shared" si="14"/>
        <v>0</v>
      </c>
      <c r="I124" s="201">
        <f t="shared" si="15"/>
        <v>0</v>
      </c>
      <c r="J124" s="201">
        <f t="shared" si="16"/>
        <v>0</v>
      </c>
      <c r="K124" s="201">
        <f t="shared" si="17"/>
        <v>0</v>
      </c>
      <c r="L124" s="201">
        <f t="shared" si="18"/>
        <v>0</v>
      </c>
      <c r="M124" s="201">
        <f t="shared" si="19"/>
        <v>114.2</v>
      </c>
      <c r="N124" s="201">
        <f t="shared" si="21"/>
        <v>159.5</v>
      </c>
      <c r="O124" s="201">
        <f t="shared" si="22"/>
        <v>339.3</v>
      </c>
      <c r="P124" s="201"/>
      <c r="Q124" s="201"/>
      <c r="R124" s="278">
        <f t="shared" si="20"/>
        <v>204.33333333333334</v>
      </c>
      <c r="S124" s="278">
        <f>IFERROR(INDEX('IMO _2020_Dont Edit'!AB:AB,MATCH('Monthly_Consumption _Trend'!D124,'IMO _2020_Dont Edit'!D:D,0))*30*INDEX('IMO _2020_Dont Edit'!AF:AF,MATCH('Monthly_Consumption _Trend'!D124,'IMO _2020_Dont Edit'!D:D,0)),"")</f>
        <v>400.77535680554104</v>
      </c>
      <c r="T124" s="278">
        <f t="shared" si="23"/>
        <v>136.22222222222223</v>
      </c>
      <c r="U124" s="201"/>
      <c r="V124" s="201">
        <f>INDEX('[9]Monthly_Consumption _Trend'!BC:BC,MATCH($D124,'[9]Monthly_Consumption _Trend'!$C:$C,0))</f>
        <v>0</v>
      </c>
      <c r="W124" s="201">
        <f>INDEX('[9]Monthly_Consumption _Trend'!BD:BD,MATCH($D124,'[9]Monthly_Consumption _Trend'!$C:$C,0))</f>
        <v>0</v>
      </c>
      <c r="X124" s="201">
        <f>INDEX('[9]Monthly_Consumption _Trend'!BE:BE,MATCH($D124,'[9]Monthly_Consumption _Trend'!$C:$C,0))</f>
        <v>0</v>
      </c>
      <c r="Y124" s="201">
        <f>INDEX('[9]Monthly_Consumption _Trend'!BF:BF,MATCH($D124,'[9]Monthly_Consumption _Trend'!$C:$C,0))</f>
        <v>0</v>
      </c>
      <c r="Z124" s="201">
        <f>INDEX('[9]Monthly_Consumption _Trend'!BG:BG,MATCH($D124,'[9]Monthly_Consumption _Trend'!$C:$C,0))</f>
        <v>0</v>
      </c>
      <c r="AA124" s="201">
        <f>INDEX('[9]Monthly_Consumption _Trend'!BH:BH,MATCH($D124,'[9]Monthly_Consumption _Trend'!$C:$C,0))</f>
        <v>0</v>
      </c>
      <c r="AB124" s="201">
        <f>INDEX('[9]Monthly_Consumption _Trend'!BI:BI,MATCH($D124,'[9]Monthly_Consumption _Trend'!$C:$C,0))</f>
        <v>0</v>
      </c>
      <c r="AC124" s="201">
        <f>INDEX('[9]Monthly_Consumption _Trend'!BJ:BJ,MATCH($D124,'[9]Monthly_Consumption _Trend'!$C:$C,0))</f>
        <v>0</v>
      </c>
      <c r="AD124" s="201">
        <f>INDEX('[9]Monthly_Consumption _Trend'!BK:BK,MATCH($D124,'[9]Monthly_Consumption _Trend'!$C:$C,0))</f>
        <v>0</v>
      </c>
      <c r="AE124" s="201">
        <f>INDEX('[9]Monthly_Consumption _Trend'!BL:BL,MATCH($D124,'[9]Monthly_Consumption _Trend'!$C:$C,0))</f>
        <v>0</v>
      </c>
      <c r="AF124" s="201">
        <f>INDEX('[9]Monthly_Consumption _Trend'!BM:BM,MATCH($D124,'[9]Monthly_Consumption _Trend'!$C:$C,0))</f>
        <v>0</v>
      </c>
      <c r="AG124" s="201">
        <f>INDEX('[9]Monthly_Consumption _Trend'!BN:BN,MATCH($D124,'[9]Monthly_Consumption _Trend'!$C:$C,0))</f>
        <v>0</v>
      </c>
      <c r="AH124" s="201">
        <f>INDEX('[9]Monthly_Consumption _Trend'!BO:BO,MATCH($D124,'[9]Monthly_Consumption _Trend'!$C:$C,0))</f>
        <v>0</v>
      </c>
      <c r="AI124" s="201">
        <f>INDEX('[9]Monthly_Consumption _Trend'!BP:BP,MATCH($D124,'[9]Monthly_Consumption _Trend'!$C:$C,0))</f>
        <v>0</v>
      </c>
      <c r="AJ124" s="201">
        <f>INDEX('[9]Monthly_Consumption _Trend'!BQ:BQ,MATCH($D124,'[9]Monthly_Consumption _Trend'!$C:$C,0))</f>
        <v>0</v>
      </c>
      <c r="AK124" s="201">
        <f>INDEX('[9]Monthly_Consumption _Trend'!BR:BR,MATCH($D124,'[9]Monthly_Consumption _Trend'!$C:$C,0))</f>
        <v>0</v>
      </c>
      <c r="AL124" s="201">
        <f>INDEX('[9]Monthly_Consumption _Trend'!BS:BS,MATCH($D124,'[9]Monthly_Consumption _Trend'!$C:$C,0))</f>
        <v>0</v>
      </c>
      <c r="AM124" s="201">
        <f>INDEX('[9]Monthly_Consumption _Trend'!BT:BT,MATCH($D124,'[9]Monthly_Consumption _Trend'!$C:$C,0))</f>
        <v>0</v>
      </c>
      <c r="AN124" s="201">
        <f>INDEX('[9]Monthly_Consumption _Trend'!BU:BU,MATCH($D124,'[9]Monthly_Consumption _Trend'!$C:$C,0))</f>
        <v>0</v>
      </c>
      <c r="AO124" s="201">
        <f>INDEX('[9]Monthly_Consumption _Trend'!BV:BV,MATCH($D124,'[9]Monthly_Consumption _Trend'!$C:$C,0))</f>
        <v>0</v>
      </c>
      <c r="AP124" s="201">
        <f>INDEX('[9]Monthly_Consumption _Trend'!BW:BW,MATCH($D124,'[9]Monthly_Consumption _Trend'!$C:$C,0))</f>
        <v>0</v>
      </c>
      <c r="AQ124" s="201">
        <f>INDEX('[9]Monthly_Consumption _Trend'!BX:BX,MATCH($D124,'[9]Monthly_Consumption _Trend'!$C:$C,0))</f>
        <v>0</v>
      </c>
      <c r="AR124" s="201">
        <f>INDEX('[9]Monthly_Consumption _Trend'!BY:BY,MATCH($D124,'[9]Monthly_Consumption _Trend'!$C:$C,0))</f>
        <v>0</v>
      </c>
      <c r="AS124" s="201">
        <f>INDEX('[9]Monthly_Consumption _Trend'!BZ:BZ,MATCH($D124,'[9]Monthly_Consumption _Trend'!$C:$C,0))</f>
        <v>0</v>
      </c>
      <c r="AT124" s="201">
        <f>INDEX('[9]Monthly_Consumption _Trend'!CA:CA,MATCH($D124,'[9]Monthly_Consumption _Trend'!$C:$C,0))</f>
        <v>0</v>
      </c>
      <c r="AU124" s="201">
        <f>INDEX('[9]Monthly_Consumption _Trend'!CB:CB,MATCH($D124,'[9]Monthly_Consumption _Trend'!$C:$C,0))</f>
        <v>0</v>
      </c>
      <c r="AV124" s="201">
        <f>INDEX('[9]Monthly_Consumption _Trend'!CC:CC,MATCH($D124,'[9]Monthly_Consumption _Trend'!$C:$C,0))</f>
        <v>0</v>
      </c>
      <c r="AW124" s="201">
        <f>INDEX('[9]Monthly_Consumption _Trend'!CD:CD,MATCH($D124,'[9]Monthly_Consumption _Trend'!$C:$C,0))</f>
        <v>0</v>
      </c>
      <c r="AX124" s="201">
        <f>INDEX('[9]Monthly_Consumption _Trend'!CE:CE,MATCH($D124,'[9]Monthly_Consumption _Trend'!$C:$C,0))</f>
        <v>114.2</v>
      </c>
      <c r="AY124" s="201">
        <f>INDEX('[9]Monthly_Consumption _Trend'!CF:CF,MATCH($D124,'[9]Monthly_Consumption _Trend'!$C:$C,0))</f>
        <v>0</v>
      </c>
      <c r="AZ124" s="201">
        <f>INDEX('[9]Monthly_Consumption _Trend'!CG:CG,MATCH($D124,'[9]Monthly_Consumption _Trend'!$C:$C,0))</f>
        <v>0</v>
      </c>
      <c r="BA124" s="201">
        <f>INDEX('[9]Monthly_Consumption _Trend'!CH:CH,MATCH($D124,'[9]Monthly_Consumption _Trend'!$C:$C,0))</f>
        <v>26.4</v>
      </c>
      <c r="BB124" s="201">
        <f>INDEX('[9]Monthly_Consumption _Trend'!CI:CI,MATCH($D124,'[9]Monthly_Consumption _Trend'!$C:$C,0))</f>
        <v>159.5</v>
      </c>
      <c r="BC124" s="201">
        <f>INDEX('[9]Monthly_Consumption _Trend'!CJ:CJ,MATCH($D124,'[9]Monthly_Consumption _Trend'!$C:$C,0))</f>
        <v>0</v>
      </c>
      <c r="BD124" s="201">
        <f>INDEX('[9]Monthly_Consumption _Trend'!CK:CK,MATCH($D124,'[9]Monthly_Consumption _Trend'!$C:$C,0))</f>
        <v>0</v>
      </c>
      <c r="BE124" s="201">
        <f>INDEX('[9]Monthly_Consumption _Trend'!CL:CL,MATCH($D124,'[9]Monthly_Consumption _Trend'!$C:$C,0))</f>
        <v>92.199999999999989</v>
      </c>
      <c r="BF124" s="201">
        <f>INDEX('[9]Monthly_Consumption _Trend'!CM:CM,MATCH($D124,'[9]Monthly_Consumption _Trend'!$C:$C,0))</f>
        <v>339.3</v>
      </c>
      <c r="BG124" s="201">
        <f>INDEX('[9]Monthly_Consumption _Trend'!CN:CN,MATCH($D124,'[9]Monthly_Consumption _Trend'!$C:$C,0))</f>
        <v>0</v>
      </c>
      <c r="BH124" s="201">
        <f>INDEX('[9]Monthly_Consumption _Trend'!CO:CO,MATCH($D124,'[9]Monthly_Consumption _Trend'!$C:$C,0))</f>
        <v>0</v>
      </c>
      <c r="BI124" s="201">
        <f>INDEX('[9]Monthly_Consumption _Trend'!CP:CP,MATCH($D124,'[9]Monthly_Consumption _Trend'!$C:$C,0))</f>
        <v>74.800000000000011</v>
      </c>
    </row>
    <row r="125" spans="1:61" s="202" customFormat="1" x14ac:dyDescent="0.25">
      <c r="A125" s="248" t="str">
        <f>'IMO _2020_Dont Edit'!A129</f>
        <v>JKA</v>
      </c>
      <c r="B125" s="248" t="str">
        <f>'IMO _2020_Dont Edit'!B129</f>
        <v>MR</v>
      </c>
      <c r="C125" s="137" t="str">
        <f>'IMO _2020_Dont Edit'!C129</f>
        <v>FUY</v>
      </c>
      <c r="D125" s="137">
        <f>'IMO _2020_Dont Edit'!D129</f>
        <v>9367748</v>
      </c>
      <c r="E125" s="140" t="str">
        <f>'IMO _2020_Dont Edit'!E129</f>
        <v>Nord Organiser</v>
      </c>
      <c r="F125" s="201">
        <f t="shared" si="12"/>
        <v>206.71</v>
      </c>
      <c r="G125" s="201">
        <f t="shared" si="13"/>
        <v>252.08</v>
      </c>
      <c r="H125" s="201">
        <f t="shared" si="14"/>
        <v>250.19</v>
      </c>
      <c r="I125" s="201">
        <f t="shared" si="15"/>
        <v>387.58999999999992</v>
      </c>
      <c r="J125" s="201">
        <f t="shared" si="16"/>
        <v>442.87000000000012</v>
      </c>
      <c r="K125" s="201">
        <f t="shared" si="17"/>
        <v>494.28</v>
      </c>
      <c r="L125" s="201">
        <f t="shared" si="18"/>
        <v>357.66000000000008</v>
      </c>
      <c r="M125" s="201">
        <f t="shared" si="19"/>
        <v>477.02999999999975</v>
      </c>
      <c r="N125" s="201">
        <f t="shared" si="21"/>
        <v>458.84000000000015</v>
      </c>
      <c r="O125" s="201">
        <f t="shared" si="22"/>
        <v>320.92000000000007</v>
      </c>
      <c r="P125" s="201"/>
      <c r="Q125" s="201"/>
      <c r="R125" s="278">
        <f t="shared" si="20"/>
        <v>364.81700000000001</v>
      </c>
      <c r="S125" s="278">
        <f>IFERROR(INDEX('IMO _2020_Dont Edit'!AB:AB,MATCH('Monthly_Consumption _Trend'!D125,'IMO _2020_Dont Edit'!D:D,0))*30*INDEX('IMO _2020_Dont Edit'!AF:AF,MATCH('Monthly_Consumption _Trend'!D125,'IMO _2020_Dont Edit'!D:D,0)),"")</f>
        <v>352.96252370944632</v>
      </c>
      <c r="T125" s="278">
        <f t="shared" si="23"/>
        <v>235.30834913963088</v>
      </c>
      <c r="U125" s="201"/>
      <c r="V125" s="201">
        <f>INDEX('[9]Monthly_Consumption _Trend'!BC:BC,MATCH($D125,'[9]Monthly_Consumption _Trend'!$C:$C,0))</f>
        <v>206.71</v>
      </c>
      <c r="W125" s="201">
        <f>INDEX('[9]Monthly_Consumption _Trend'!BD:BD,MATCH($D125,'[9]Monthly_Consumption _Trend'!$C:$C,0))</f>
        <v>0</v>
      </c>
      <c r="X125" s="201">
        <f>INDEX('[9]Monthly_Consumption _Trend'!BE:BE,MATCH($D125,'[9]Monthly_Consumption _Trend'!$C:$C,0))</f>
        <v>0</v>
      </c>
      <c r="Y125" s="201">
        <f>INDEX('[9]Monthly_Consumption _Trend'!BF:BF,MATCH($D125,'[9]Monthly_Consumption _Trend'!$C:$C,0))</f>
        <v>56.73</v>
      </c>
      <c r="Z125" s="201">
        <f>INDEX('[9]Monthly_Consumption _Trend'!BG:BG,MATCH($D125,'[9]Monthly_Consumption _Trend'!$C:$C,0))</f>
        <v>252.08</v>
      </c>
      <c r="AA125" s="201">
        <f>INDEX('[9]Monthly_Consumption _Trend'!BH:BH,MATCH($D125,'[9]Monthly_Consumption _Trend'!$C:$C,0))</f>
        <v>0</v>
      </c>
      <c r="AB125" s="201">
        <f>INDEX('[9]Monthly_Consumption _Trend'!BI:BI,MATCH($D125,'[9]Monthly_Consumption _Trend'!$C:$C,0))</f>
        <v>0</v>
      </c>
      <c r="AC125" s="201">
        <f>INDEX('[9]Monthly_Consumption _Trend'!BJ:BJ,MATCH($D125,'[9]Monthly_Consumption _Trend'!$C:$C,0))</f>
        <v>61.27</v>
      </c>
      <c r="AD125" s="201">
        <f>INDEX('[9]Monthly_Consumption _Trend'!BK:BK,MATCH($D125,'[9]Monthly_Consumption _Trend'!$C:$C,0))</f>
        <v>250.19</v>
      </c>
      <c r="AE125" s="201">
        <f>INDEX('[9]Monthly_Consumption _Trend'!BL:BL,MATCH($D125,'[9]Monthly_Consumption _Trend'!$C:$C,0))</f>
        <v>0</v>
      </c>
      <c r="AF125" s="201">
        <f>INDEX('[9]Monthly_Consumption _Trend'!BM:BM,MATCH($D125,'[9]Monthly_Consumption _Trend'!$C:$C,0))</f>
        <v>0</v>
      </c>
      <c r="AG125" s="201">
        <f>INDEX('[9]Monthly_Consumption _Trend'!BN:BN,MATCH($D125,'[9]Monthly_Consumption _Trend'!$C:$C,0))</f>
        <v>152.85000000000002</v>
      </c>
      <c r="AH125" s="201">
        <f>INDEX('[9]Monthly_Consumption _Trend'!BO:BO,MATCH($D125,'[9]Monthly_Consumption _Trend'!$C:$C,0))</f>
        <v>387.58999999999992</v>
      </c>
      <c r="AI125" s="201">
        <f>INDEX('[9]Monthly_Consumption _Trend'!BP:BP,MATCH($D125,'[9]Monthly_Consumption _Trend'!$C:$C,0))</f>
        <v>0</v>
      </c>
      <c r="AJ125" s="201">
        <f>INDEX('[9]Monthly_Consumption _Trend'!BQ:BQ,MATCH($D125,'[9]Monthly_Consumption _Trend'!$C:$C,0))</f>
        <v>0</v>
      </c>
      <c r="AK125" s="201">
        <f>INDEX('[9]Monthly_Consumption _Trend'!BR:BR,MATCH($D125,'[9]Monthly_Consumption _Trend'!$C:$C,0))</f>
        <v>103.84999999999997</v>
      </c>
      <c r="AL125" s="201">
        <f>INDEX('[9]Monthly_Consumption _Trend'!BS:BS,MATCH($D125,'[9]Monthly_Consumption _Trend'!$C:$C,0))</f>
        <v>442.87000000000012</v>
      </c>
      <c r="AM125" s="201">
        <f>INDEX('[9]Monthly_Consumption _Trend'!BT:BT,MATCH($D125,'[9]Monthly_Consumption _Trend'!$C:$C,0))</f>
        <v>0</v>
      </c>
      <c r="AN125" s="201">
        <f>INDEX('[9]Monthly_Consumption _Trend'!BU:BU,MATCH($D125,'[9]Monthly_Consumption _Trend'!$C:$C,0))</f>
        <v>0</v>
      </c>
      <c r="AO125" s="201">
        <f>INDEX('[9]Monthly_Consumption _Trend'!BV:BV,MATCH($D125,'[9]Monthly_Consumption _Trend'!$C:$C,0))</f>
        <v>141.40000000000003</v>
      </c>
      <c r="AP125" s="201">
        <f>INDEX('[9]Monthly_Consumption _Trend'!BW:BW,MATCH($D125,'[9]Monthly_Consumption _Trend'!$C:$C,0))</f>
        <v>494.28</v>
      </c>
      <c r="AQ125" s="201">
        <f>INDEX('[9]Monthly_Consumption _Trend'!BX:BX,MATCH($D125,'[9]Monthly_Consumption _Trend'!$C:$C,0))</f>
        <v>0</v>
      </c>
      <c r="AR125" s="201">
        <f>INDEX('[9]Monthly_Consumption _Trend'!BY:BY,MATCH($D125,'[9]Monthly_Consumption _Trend'!$C:$C,0))</f>
        <v>0</v>
      </c>
      <c r="AS125" s="201">
        <f>INDEX('[9]Monthly_Consumption _Trend'!BZ:BZ,MATCH($D125,'[9]Monthly_Consumption _Trend'!$C:$C,0))</f>
        <v>64.730000000000018</v>
      </c>
      <c r="AT125" s="201">
        <f>INDEX('[9]Monthly_Consumption _Trend'!CA:CA,MATCH($D125,'[9]Monthly_Consumption _Trend'!$C:$C,0))</f>
        <v>357.66000000000008</v>
      </c>
      <c r="AU125" s="201">
        <f>INDEX('[9]Monthly_Consumption _Trend'!CB:CB,MATCH($D125,'[9]Monthly_Consumption _Trend'!$C:$C,0))</f>
        <v>0</v>
      </c>
      <c r="AV125" s="201">
        <f>INDEX('[9]Monthly_Consumption _Trend'!CC:CC,MATCH($D125,'[9]Monthly_Consumption _Trend'!$C:$C,0))</f>
        <v>0</v>
      </c>
      <c r="AW125" s="201">
        <f>INDEX('[9]Monthly_Consumption _Trend'!CD:CD,MATCH($D125,'[9]Monthly_Consumption _Trend'!$C:$C,0))</f>
        <v>40.549999999999955</v>
      </c>
      <c r="AX125" s="201">
        <f>INDEX('[9]Monthly_Consumption _Trend'!CE:CE,MATCH($D125,'[9]Monthly_Consumption _Trend'!$C:$C,0))</f>
        <v>477.02999999999975</v>
      </c>
      <c r="AY125" s="201">
        <f>INDEX('[9]Monthly_Consumption _Trend'!CF:CF,MATCH($D125,'[9]Monthly_Consumption _Trend'!$C:$C,0))</f>
        <v>0</v>
      </c>
      <c r="AZ125" s="201">
        <f>INDEX('[9]Monthly_Consumption _Trend'!CG:CG,MATCH($D125,'[9]Monthly_Consumption _Trend'!$C:$C,0))</f>
        <v>0</v>
      </c>
      <c r="BA125" s="201">
        <f>INDEX('[9]Monthly_Consumption _Trend'!CH:CH,MATCH($D125,'[9]Monthly_Consumption _Trend'!$C:$C,0))</f>
        <v>3.3500000000000227</v>
      </c>
      <c r="BB125" s="201">
        <f>INDEX('[9]Monthly_Consumption _Trend'!CI:CI,MATCH($D125,'[9]Monthly_Consumption _Trend'!$C:$C,0))</f>
        <v>458.84000000000015</v>
      </c>
      <c r="BC125" s="201">
        <f>INDEX('[9]Monthly_Consumption _Trend'!CJ:CJ,MATCH($D125,'[9]Monthly_Consumption _Trend'!$C:$C,0))</f>
        <v>0</v>
      </c>
      <c r="BD125" s="201">
        <f>INDEX('[9]Monthly_Consumption _Trend'!CK:CK,MATCH($D125,'[9]Monthly_Consumption _Trend'!$C:$C,0))</f>
        <v>0</v>
      </c>
      <c r="BE125" s="201">
        <f>INDEX('[9]Monthly_Consumption _Trend'!CL:CL,MATCH($D125,'[9]Monthly_Consumption _Trend'!$C:$C,0))</f>
        <v>126.59000000000094</v>
      </c>
      <c r="BF125" s="201">
        <f>INDEX('[9]Monthly_Consumption _Trend'!CM:CM,MATCH($D125,'[9]Monthly_Consumption _Trend'!$C:$C,0))</f>
        <v>320.92000000000007</v>
      </c>
      <c r="BG125" s="201">
        <f>INDEX('[9]Monthly_Consumption _Trend'!CN:CN,MATCH($D125,'[9]Monthly_Consumption _Trend'!$C:$C,0))</f>
        <v>0</v>
      </c>
      <c r="BH125" s="201">
        <f>INDEX('[9]Monthly_Consumption _Trend'!CO:CO,MATCH($D125,'[9]Monthly_Consumption _Trend'!$C:$C,0))</f>
        <v>0</v>
      </c>
      <c r="BI125" s="201">
        <f>INDEX('[9]Monthly_Consumption _Trend'!CP:CP,MATCH($D125,'[9]Monthly_Consumption _Trend'!$C:$C,0))</f>
        <v>131.85000000000002</v>
      </c>
    </row>
    <row r="126" spans="1:61" s="202" customFormat="1" x14ac:dyDescent="0.25">
      <c r="A126" s="248" t="str">
        <f>'IMO _2020_Dont Edit'!A130</f>
        <v>GGA</v>
      </c>
      <c r="B126" s="248" t="str">
        <f>'IMO _2020_Dont Edit'!B130</f>
        <v>MR</v>
      </c>
      <c r="C126" s="137" t="str">
        <f>'IMO _2020_Dont Edit'!C130</f>
        <v>NAF</v>
      </c>
      <c r="D126" s="137">
        <f>'IMO _2020_Dont Edit'!D130</f>
        <v>9365362</v>
      </c>
      <c r="E126" s="140" t="str">
        <f>'IMO _2020_Dont Edit'!E130</f>
        <v>New Dawn</v>
      </c>
      <c r="F126" s="201">
        <f t="shared" si="12"/>
        <v>524.15</v>
      </c>
      <c r="G126" s="201">
        <f t="shared" si="13"/>
        <v>282.70000000000005</v>
      </c>
      <c r="H126" s="201">
        <f t="shared" si="14"/>
        <v>689.05000000000007</v>
      </c>
      <c r="I126" s="201">
        <f t="shared" si="15"/>
        <v>505.14999999999986</v>
      </c>
      <c r="J126" s="201">
        <f t="shared" si="16"/>
        <v>626.6400000000001</v>
      </c>
      <c r="K126" s="201">
        <f t="shared" si="17"/>
        <v>398.63999999999987</v>
      </c>
      <c r="L126" s="201">
        <f t="shared" si="18"/>
        <v>420.90000000000009</v>
      </c>
      <c r="M126" s="201">
        <f t="shared" si="19"/>
        <v>401.13000000000011</v>
      </c>
      <c r="N126" s="201">
        <f t="shared" si="21"/>
        <v>116.59999999999991</v>
      </c>
      <c r="O126" s="201">
        <f t="shared" si="22"/>
        <v>575.97999999999956</v>
      </c>
      <c r="P126" s="201"/>
      <c r="Q126" s="201"/>
      <c r="R126" s="278">
        <f t="shared" si="20"/>
        <v>454.09399999999994</v>
      </c>
      <c r="S126" s="278">
        <f>IFERROR(INDEX('IMO _2020_Dont Edit'!AB:AB,MATCH('Monthly_Consumption _Trend'!D126,'IMO _2020_Dont Edit'!D:D,0))*30*INDEX('IMO _2020_Dont Edit'!AF:AF,MATCH('Monthly_Consumption _Trend'!D126,'IMO _2020_Dont Edit'!D:D,0)),"")</f>
        <v>414.97099317824217</v>
      </c>
      <c r="T126" s="278">
        <f t="shared" si="23"/>
        <v>276.64732878549478</v>
      </c>
      <c r="U126" s="201"/>
      <c r="V126" s="201">
        <f>INDEX('[9]Monthly_Consumption _Trend'!BC:BC,MATCH($D126,'[9]Monthly_Consumption _Trend'!$C:$C,0))</f>
        <v>524.15</v>
      </c>
      <c r="W126" s="201">
        <f>INDEX('[9]Monthly_Consumption _Trend'!BD:BD,MATCH($D126,'[9]Monthly_Consumption _Trend'!$C:$C,0))</f>
        <v>0</v>
      </c>
      <c r="X126" s="201">
        <f>INDEX('[9]Monthly_Consumption _Trend'!BE:BE,MATCH($D126,'[9]Monthly_Consumption _Trend'!$C:$C,0))</f>
        <v>0</v>
      </c>
      <c r="Y126" s="201">
        <f>INDEX('[9]Monthly_Consumption _Trend'!BF:BF,MATCH($D126,'[9]Monthly_Consumption _Trend'!$C:$C,0))</f>
        <v>119.3</v>
      </c>
      <c r="Z126" s="201">
        <f>INDEX('[9]Monthly_Consumption _Trend'!BG:BG,MATCH($D126,'[9]Monthly_Consumption _Trend'!$C:$C,0))</f>
        <v>282.70000000000005</v>
      </c>
      <c r="AA126" s="201">
        <f>INDEX('[9]Monthly_Consumption _Trend'!BH:BH,MATCH($D126,'[9]Monthly_Consumption _Trend'!$C:$C,0))</f>
        <v>0</v>
      </c>
      <c r="AB126" s="201">
        <f>INDEX('[9]Monthly_Consumption _Trend'!BI:BI,MATCH($D126,'[9]Monthly_Consumption _Trend'!$C:$C,0))</f>
        <v>0</v>
      </c>
      <c r="AC126" s="201">
        <f>INDEX('[9]Monthly_Consumption _Trend'!BJ:BJ,MATCH($D126,'[9]Monthly_Consumption _Trend'!$C:$C,0))</f>
        <v>38.299999999999997</v>
      </c>
      <c r="AD126" s="201">
        <f>INDEX('[9]Monthly_Consumption _Trend'!BK:BK,MATCH($D126,'[9]Monthly_Consumption _Trend'!$C:$C,0))</f>
        <v>689.05000000000007</v>
      </c>
      <c r="AE126" s="201">
        <f>INDEX('[9]Monthly_Consumption _Trend'!BL:BL,MATCH($D126,'[9]Monthly_Consumption _Trend'!$C:$C,0))</f>
        <v>0</v>
      </c>
      <c r="AF126" s="201">
        <f>INDEX('[9]Monthly_Consumption _Trend'!BM:BM,MATCH($D126,'[9]Monthly_Consumption _Trend'!$C:$C,0))</f>
        <v>0</v>
      </c>
      <c r="AG126" s="201">
        <f>INDEX('[9]Monthly_Consumption _Trend'!BN:BN,MATCH($D126,'[9]Monthly_Consumption _Trend'!$C:$C,0))</f>
        <v>0</v>
      </c>
      <c r="AH126" s="201">
        <f>INDEX('[9]Monthly_Consumption _Trend'!BO:BO,MATCH($D126,'[9]Monthly_Consumption _Trend'!$C:$C,0))</f>
        <v>505.14999999999986</v>
      </c>
      <c r="AI126" s="201">
        <f>INDEX('[9]Monthly_Consumption _Trend'!BP:BP,MATCH($D126,'[9]Monthly_Consumption _Trend'!$C:$C,0))</f>
        <v>0</v>
      </c>
      <c r="AJ126" s="201">
        <f>INDEX('[9]Monthly_Consumption _Trend'!BQ:BQ,MATCH($D126,'[9]Monthly_Consumption _Trend'!$C:$C,0))</f>
        <v>0</v>
      </c>
      <c r="AK126" s="201">
        <f>INDEX('[9]Monthly_Consumption _Trend'!BR:BR,MATCH($D126,'[9]Monthly_Consumption _Trend'!$C:$C,0))</f>
        <v>5.5</v>
      </c>
      <c r="AL126" s="201">
        <f>INDEX('[9]Monthly_Consumption _Trend'!BS:BS,MATCH($D126,'[9]Monthly_Consumption _Trend'!$C:$C,0))</f>
        <v>626.6400000000001</v>
      </c>
      <c r="AM126" s="201">
        <f>INDEX('[9]Monthly_Consumption _Trend'!BT:BT,MATCH($D126,'[9]Monthly_Consumption _Trend'!$C:$C,0))</f>
        <v>0</v>
      </c>
      <c r="AN126" s="201">
        <f>INDEX('[9]Monthly_Consumption _Trend'!BU:BU,MATCH($D126,'[9]Monthly_Consumption _Trend'!$C:$C,0))</f>
        <v>0</v>
      </c>
      <c r="AO126" s="201">
        <f>INDEX('[9]Monthly_Consumption _Trend'!BV:BV,MATCH($D126,'[9]Monthly_Consumption _Trend'!$C:$C,0))</f>
        <v>37.400000000000006</v>
      </c>
      <c r="AP126" s="201">
        <f>INDEX('[9]Monthly_Consumption _Trend'!BW:BW,MATCH($D126,'[9]Monthly_Consumption _Trend'!$C:$C,0))</f>
        <v>398.63999999999987</v>
      </c>
      <c r="AQ126" s="201">
        <f>INDEX('[9]Monthly_Consumption _Trend'!BX:BX,MATCH($D126,'[9]Monthly_Consumption _Trend'!$C:$C,0))</f>
        <v>0</v>
      </c>
      <c r="AR126" s="201">
        <f>INDEX('[9]Monthly_Consumption _Trend'!BY:BY,MATCH($D126,'[9]Monthly_Consumption _Trend'!$C:$C,0))</f>
        <v>0</v>
      </c>
      <c r="AS126" s="201">
        <f>INDEX('[9]Monthly_Consumption _Trend'!BZ:BZ,MATCH($D126,'[9]Monthly_Consumption _Trend'!$C:$C,0))</f>
        <v>67.25</v>
      </c>
      <c r="AT126" s="201">
        <f>INDEX('[9]Monthly_Consumption _Trend'!CA:CA,MATCH($D126,'[9]Monthly_Consumption _Trend'!$C:$C,0))</f>
        <v>420.90000000000009</v>
      </c>
      <c r="AU126" s="201">
        <f>INDEX('[9]Monthly_Consumption _Trend'!CB:CB,MATCH($D126,'[9]Monthly_Consumption _Trend'!$C:$C,0))</f>
        <v>0</v>
      </c>
      <c r="AV126" s="201">
        <f>INDEX('[9]Monthly_Consumption _Trend'!CC:CC,MATCH($D126,'[9]Monthly_Consumption _Trend'!$C:$C,0))</f>
        <v>0</v>
      </c>
      <c r="AW126" s="201">
        <f>INDEX('[9]Monthly_Consumption _Trend'!CD:CD,MATCH($D126,'[9]Monthly_Consumption _Trend'!$C:$C,0))</f>
        <v>185.19</v>
      </c>
      <c r="AX126" s="201">
        <f>INDEX('[9]Monthly_Consumption _Trend'!CE:CE,MATCH($D126,'[9]Monthly_Consumption _Trend'!$C:$C,0))</f>
        <v>401.13000000000011</v>
      </c>
      <c r="AY126" s="201">
        <f>INDEX('[9]Monthly_Consumption _Trend'!CF:CF,MATCH($D126,'[9]Monthly_Consumption _Trend'!$C:$C,0))</f>
        <v>0</v>
      </c>
      <c r="AZ126" s="201">
        <f>INDEX('[9]Monthly_Consumption _Trend'!CG:CG,MATCH($D126,'[9]Monthly_Consumption _Trend'!$C:$C,0))</f>
        <v>0</v>
      </c>
      <c r="BA126" s="201">
        <f>INDEX('[9]Monthly_Consumption _Trend'!CH:CH,MATCH($D126,'[9]Monthly_Consumption _Trend'!$C:$C,0))</f>
        <v>0</v>
      </c>
      <c r="BB126" s="201">
        <f>INDEX('[9]Monthly_Consumption _Trend'!CI:CI,MATCH($D126,'[9]Monthly_Consumption _Trend'!$C:$C,0))</f>
        <v>116.59999999999991</v>
      </c>
      <c r="BC126" s="201">
        <f>INDEX('[9]Monthly_Consumption _Trend'!CJ:CJ,MATCH($D126,'[9]Monthly_Consumption _Trend'!$C:$C,0))</f>
        <v>0</v>
      </c>
      <c r="BD126" s="201">
        <f>INDEX('[9]Monthly_Consumption _Trend'!CK:CK,MATCH($D126,'[9]Monthly_Consumption _Trend'!$C:$C,0))</f>
        <v>0</v>
      </c>
      <c r="BE126" s="201">
        <f>INDEX('[9]Monthly_Consumption _Trend'!CL:CL,MATCH($D126,'[9]Monthly_Consumption _Trend'!$C:$C,0))</f>
        <v>252.32999999999998</v>
      </c>
      <c r="BF126" s="201">
        <f>INDEX('[9]Monthly_Consumption _Trend'!CM:CM,MATCH($D126,'[9]Monthly_Consumption _Trend'!$C:$C,0))</f>
        <v>575.97999999999956</v>
      </c>
      <c r="BG126" s="201">
        <f>INDEX('[9]Monthly_Consumption _Trend'!CN:CN,MATCH($D126,'[9]Monthly_Consumption _Trend'!$C:$C,0))</f>
        <v>0</v>
      </c>
      <c r="BH126" s="201">
        <f>INDEX('[9]Monthly_Consumption _Trend'!CO:CO,MATCH($D126,'[9]Monthly_Consumption _Trend'!$C:$C,0))</f>
        <v>0</v>
      </c>
      <c r="BI126" s="201">
        <f>INDEX('[9]Monthly_Consumption _Trend'!CP:CP,MATCH($D126,'[9]Monthly_Consumption _Trend'!$C:$C,0))</f>
        <v>68.300000000000068</v>
      </c>
    </row>
    <row r="127" spans="1:61" s="202" customFormat="1" x14ac:dyDescent="0.25">
      <c r="A127" s="248" t="str">
        <f>'IMO _2020_Dont Edit'!A131</f>
        <v>GGA</v>
      </c>
      <c r="B127" s="248" t="str">
        <f>'IMO _2020_Dont Edit'!B131</f>
        <v>MR</v>
      </c>
      <c r="C127" s="137" t="str">
        <f>'IMO _2020_Dont Edit'!C131</f>
        <v>NAF</v>
      </c>
      <c r="D127" s="137">
        <f>'IMO _2020_Dont Edit'!D131</f>
        <v>9362372</v>
      </c>
      <c r="E127" s="140" t="str">
        <f>'IMO _2020_Dont Edit'!E131</f>
        <v>Bright Dawn</v>
      </c>
      <c r="F127" s="201">
        <f t="shared" si="12"/>
        <v>680.1</v>
      </c>
      <c r="G127" s="201">
        <f t="shared" si="13"/>
        <v>272.79999999999995</v>
      </c>
      <c r="H127" s="201">
        <f t="shared" si="14"/>
        <v>122.89999999999998</v>
      </c>
      <c r="I127" s="201">
        <f t="shared" si="15"/>
        <v>650.40000000000009</v>
      </c>
      <c r="J127" s="201">
        <f t="shared" si="16"/>
        <v>611.70999999999981</v>
      </c>
      <c r="K127" s="201">
        <f t="shared" si="17"/>
        <v>745.07999999999993</v>
      </c>
      <c r="L127" s="201">
        <f t="shared" si="18"/>
        <v>399.54000000000042</v>
      </c>
      <c r="M127" s="201">
        <f t="shared" si="19"/>
        <v>743.61999999999944</v>
      </c>
      <c r="N127" s="201">
        <f t="shared" si="21"/>
        <v>442.57999999999993</v>
      </c>
      <c r="O127" s="201">
        <f t="shared" si="22"/>
        <v>471.67000000000007</v>
      </c>
      <c r="P127" s="201"/>
      <c r="Q127" s="201"/>
      <c r="R127" s="278">
        <f t="shared" si="20"/>
        <v>514.04</v>
      </c>
      <c r="S127" s="278">
        <f>IFERROR(INDEX('IMO _2020_Dont Edit'!AB:AB,MATCH('Monthly_Consumption _Trend'!D127,'IMO _2020_Dont Edit'!D:D,0))*30*INDEX('IMO _2020_Dont Edit'!AF:AF,MATCH('Monthly_Consumption _Trend'!D127,'IMO _2020_Dont Edit'!D:D,0)),"")</f>
        <v>406.92127844983742</v>
      </c>
      <c r="T127" s="278">
        <f t="shared" si="23"/>
        <v>271.28085229989159</v>
      </c>
      <c r="U127" s="201"/>
      <c r="V127" s="201">
        <f>INDEX('[9]Monthly_Consumption _Trend'!BC:BC,MATCH($D127,'[9]Monthly_Consumption _Trend'!$C:$C,0))</f>
        <v>680.1</v>
      </c>
      <c r="W127" s="201">
        <f>INDEX('[9]Monthly_Consumption _Trend'!BD:BD,MATCH($D127,'[9]Monthly_Consumption _Trend'!$C:$C,0))</f>
        <v>0</v>
      </c>
      <c r="X127" s="201">
        <f>INDEX('[9]Monthly_Consumption _Trend'!BE:BE,MATCH($D127,'[9]Monthly_Consumption _Trend'!$C:$C,0))</f>
        <v>0</v>
      </c>
      <c r="Y127" s="201">
        <f>INDEX('[9]Monthly_Consumption _Trend'!BF:BF,MATCH($D127,'[9]Monthly_Consumption _Trend'!$C:$C,0))</f>
        <v>0</v>
      </c>
      <c r="Z127" s="201">
        <f>INDEX('[9]Monthly_Consumption _Trend'!BG:BG,MATCH($D127,'[9]Monthly_Consumption _Trend'!$C:$C,0))</f>
        <v>272.79999999999995</v>
      </c>
      <c r="AA127" s="201">
        <f>INDEX('[9]Monthly_Consumption _Trend'!BH:BH,MATCH($D127,'[9]Monthly_Consumption _Trend'!$C:$C,0))</f>
        <v>0</v>
      </c>
      <c r="AB127" s="201">
        <f>INDEX('[9]Monthly_Consumption _Trend'!BI:BI,MATCH($D127,'[9]Monthly_Consumption _Trend'!$C:$C,0))</f>
        <v>0</v>
      </c>
      <c r="AC127" s="201">
        <f>INDEX('[9]Monthly_Consumption _Trend'!BJ:BJ,MATCH($D127,'[9]Monthly_Consumption _Trend'!$C:$C,0))</f>
        <v>411.8</v>
      </c>
      <c r="AD127" s="201">
        <f>INDEX('[9]Monthly_Consumption _Trend'!BK:BK,MATCH($D127,'[9]Monthly_Consumption _Trend'!$C:$C,0))</f>
        <v>122.89999999999998</v>
      </c>
      <c r="AE127" s="201">
        <f>INDEX('[9]Monthly_Consumption _Trend'!BL:BL,MATCH($D127,'[9]Monthly_Consumption _Trend'!$C:$C,0))</f>
        <v>0</v>
      </c>
      <c r="AF127" s="201">
        <f>INDEX('[9]Monthly_Consumption _Trend'!BM:BM,MATCH($D127,'[9]Monthly_Consumption _Trend'!$C:$C,0))</f>
        <v>0</v>
      </c>
      <c r="AG127" s="201">
        <f>INDEX('[9]Monthly_Consumption _Trend'!BN:BN,MATCH($D127,'[9]Monthly_Consumption _Trend'!$C:$C,0))</f>
        <v>478.99999999999994</v>
      </c>
      <c r="AH127" s="201">
        <f>INDEX('[9]Monthly_Consumption _Trend'!BO:BO,MATCH($D127,'[9]Monthly_Consumption _Trend'!$C:$C,0))</f>
        <v>650.40000000000009</v>
      </c>
      <c r="AI127" s="201">
        <f>INDEX('[9]Monthly_Consumption _Trend'!BP:BP,MATCH($D127,'[9]Monthly_Consumption _Trend'!$C:$C,0))</f>
        <v>0</v>
      </c>
      <c r="AJ127" s="201">
        <f>INDEX('[9]Monthly_Consumption _Trend'!BQ:BQ,MATCH($D127,'[9]Monthly_Consumption _Trend'!$C:$C,0))</f>
        <v>0</v>
      </c>
      <c r="AK127" s="201">
        <f>INDEX('[9]Monthly_Consumption _Trend'!BR:BR,MATCH($D127,'[9]Monthly_Consumption _Trend'!$C:$C,0))</f>
        <v>60</v>
      </c>
      <c r="AL127" s="201">
        <f>INDEX('[9]Monthly_Consumption _Trend'!BS:BS,MATCH($D127,'[9]Monthly_Consumption _Trend'!$C:$C,0))</f>
        <v>611.70999999999981</v>
      </c>
      <c r="AM127" s="201">
        <f>INDEX('[9]Monthly_Consumption _Trend'!BT:BT,MATCH($D127,'[9]Monthly_Consumption _Trend'!$C:$C,0))</f>
        <v>0</v>
      </c>
      <c r="AN127" s="201">
        <f>INDEX('[9]Monthly_Consumption _Trend'!BU:BU,MATCH($D127,'[9]Monthly_Consumption _Trend'!$C:$C,0))</f>
        <v>0</v>
      </c>
      <c r="AO127" s="201">
        <f>INDEX('[9]Monthly_Consumption _Trend'!BV:BV,MATCH($D127,'[9]Monthly_Consumption _Trend'!$C:$C,0))</f>
        <v>7.5</v>
      </c>
      <c r="AP127" s="201">
        <f>INDEX('[9]Monthly_Consumption _Trend'!BW:BW,MATCH($D127,'[9]Monthly_Consumption _Trend'!$C:$C,0))</f>
        <v>745.07999999999993</v>
      </c>
      <c r="AQ127" s="201">
        <f>INDEX('[9]Monthly_Consumption _Trend'!BX:BX,MATCH($D127,'[9]Monthly_Consumption _Trend'!$C:$C,0))</f>
        <v>0</v>
      </c>
      <c r="AR127" s="201">
        <f>INDEX('[9]Monthly_Consumption _Trend'!BY:BY,MATCH($D127,'[9]Monthly_Consumption _Trend'!$C:$C,0))</f>
        <v>0</v>
      </c>
      <c r="AS127" s="201">
        <f>INDEX('[9]Monthly_Consumption _Trend'!BZ:BZ,MATCH($D127,'[9]Monthly_Consumption _Trend'!$C:$C,0))</f>
        <v>0</v>
      </c>
      <c r="AT127" s="201">
        <f>INDEX('[9]Monthly_Consumption _Trend'!CA:CA,MATCH($D127,'[9]Monthly_Consumption _Trend'!$C:$C,0))</f>
        <v>399.54000000000042</v>
      </c>
      <c r="AU127" s="201">
        <f>INDEX('[9]Monthly_Consumption _Trend'!CB:CB,MATCH($D127,'[9]Monthly_Consumption _Trend'!$C:$C,0))</f>
        <v>0</v>
      </c>
      <c r="AV127" s="201">
        <f>INDEX('[9]Monthly_Consumption _Trend'!CC:CC,MATCH($D127,'[9]Monthly_Consumption _Trend'!$C:$C,0))</f>
        <v>0</v>
      </c>
      <c r="AW127" s="201">
        <f>INDEX('[9]Monthly_Consumption _Trend'!CD:CD,MATCH($D127,'[9]Monthly_Consumption _Trend'!$C:$C,0))</f>
        <v>2.4000000000000909</v>
      </c>
      <c r="AX127" s="201">
        <f>INDEX('[9]Monthly_Consumption _Trend'!CE:CE,MATCH($D127,'[9]Monthly_Consumption _Trend'!$C:$C,0))</f>
        <v>743.61999999999944</v>
      </c>
      <c r="AY127" s="201">
        <f>INDEX('[9]Monthly_Consumption _Trend'!CF:CF,MATCH($D127,'[9]Monthly_Consumption _Trend'!$C:$C,0))</f>
        <v>0</v>
      </c>
      <c r="AZ127" s="201">
        <f>INDEX('[9]Monthly_Consumption _Trend'!CG:CG,MATCH($D127,'[9]Monthly_Consumption _Trend'!$C:$C,0))</f>
        <v>0</v>
      </c>
      <c r="BA127" s="201">
        <f>INDEX('[9]Monthly_Consumption _Trend'!CH:CH,MATCH($D127,'[9]Monthly_Consumption _Trend'!$C:$C,0))</f>
        <v>1.6999999999999318</v>
      </c>
      <c r="BB127" s="201">
        <f>INDEX('[9]Monthly_Consumption _Trend'!CI:CI,MATCH($D127,'[9]Monthly_Consumption _Trend'!$C:$C,0))</f>
        <v>442.57999999999993</v>
      </c>
      <c r="BC127" s="201">
        <f>INDEX('[9]Monthly_Consumption _Trend'!CJ:CJ,MATCH($D127,'[9]Monthly_Consumption _Trend'!$C:$C,0))</f>
        <v>0</v>
      </c>
      <c r="BD127" s="201">
        <f>INDEX('[9]Monthly_Consumption _Trend'!CK:CK,MATCH($D127,'[9]Monthly_Consumption _Trend'!$C:$C,0))</f>
        <v>0</v>
      </c>
      <c r="BE127" s="201">
        <f>INDEX('[9]Monthly_Consumption _Trend'!CL:CL,MATCH($D127,'[9]Monthly_Consumption _Trend'!$C:$C,0))</f>
        <v>7.1499999999999773</v>
      </c>
      <c r="BF127" s="201">
        <f>INDEX('[9]Monthly_Consumption _Trend'!CM:CM,MATCH($D127,'[9]Monthly_Consumption _Trend'!$C:$C,0))</f>
        <v>471.67000000000007</v>
      </c>
      <c r="BG127" s="201">
        <f>INDEX('[9]Monthly_Consumption _Trend'!CN:CN,MATCH($D127,'[9]Monthly_Consumption _Trend'!$C:$C,0))</f>
        <v>0</v>
      </c>
      <c r="BH127" s="201">
        <f>INDEX('[9]Monthly_Consumption _Trend'!CO:CO,MATCH($D127,'[9]Monthly_Consumption _Trend'!$C:$C,0))</f>
        <v>0</v>
      </c>
      <c r="BI127" s="201">
        <f>INDEX('[9]Monthly_Consumption _Trend'!CP:CP,MATCH($D127,'[9]Monthly_Consumption _Trend'!$C:$C,0))</f>
        <v>193.08000000000015</v>
      </c>
    </row>
    <row r="128" spans="1:61" s="202" customFormat="1" x14ac:dyDescent="0.25">
      <c r="A128" s="248" t="str">
        <f>'IMO _2020_Dont Edit'!A132</f>
        <v>PKU</v>
      </c>
      <c r="B128" s="248" t="str">
        <f>'IMO _2020_Dont Edit'!B132</f>
        <v>MR</v>
      </c>
      <c r="C128" s="137" t="str">
        <f>'IMO _2020_Dont Edit'!C132</f>
        <v>ISL</v>
      </c>
      <c r="D128" s="137">
        <f>'IMO _2020_Dont Edit'!D132</f>
        <v>9405928</v>
      </c>
      <c r="E128" s="140" t="str">
        <f>'IMO _2020_Dont Edit'!E132</f>
        <v>Pine Express</v>
      </c>
      <c r="F128" s="201">
        <f t="shared" si="12"/>
        <v>626.57000000000005</v>
      </c>
      <c r="G128" s="201">
        <f t="shared" si="13"/>
        <v>141.29999999999995</v>
      </c>
      <c r="H128" s="201">
        <f t="shared" si="14"/>
        <v>223.70000000000005</v>
      </c>
      <c r="I128" s="201">
        <f t="shared" si="15"/>
        <v>450.63</v>
      </c>
      <c r="J128" s="201">
        <f t="shared" si="16"/>
        <v>166.34999999999991</v>
      </c>
      <c r="K128" s="201">
        <f t="shared" si="17"/>
        <v>511.27400000000011</v>
      </c>
      <c r="L128" s="201">
        <f t="shared" si="18"/>
        <v>625.84299999999985</v>
      </c>
      <c r="M128" s="201">
        <f t="shared" si="19"/>
        <v>608.59000000000015</v>
      </c>
      <c r="N128" s="201">
        <f t="shared" si="21"/>
        <v>595.68399999999974</v>
      </c>
      <c r="O128" s="201">
        <f t="shared" si="22"/>
        <v>281.18000000000029</v>
      </c>
      <c r="P128" s="201"/>
      <c r="Q128" s="201"/>
      <c r="R128" s="278">
        <f t="shared" si="20"/>
        <v>423.1121</v>
      </c>
      <c r="S128" s="278">
        <f>IFERROR(INDEX('IMO _2020_Dont Edit'!AB:AB,MATCH('Monthly_Consumption _Trend'!D128,'IMO _2020_Dont Edit'!D:D,0))*30*INDEX('IMO _2020_Dont Edit'!AF:AF,MATCH('Monthly_Consumption _Trend'!D128,'IMO _2020_Dont Edit'!D:D,0)),"")</f>
        <v>450.43769662658673</v>
      </c>
      <c r="T128" s="278">
        <f t="shared" si="23"/>
        <v>282.07473333333331</v>
      </c>
      <c r="U128" s="201"/>
      <c r="V128" s="201">
        <f>INDEX('[9]Monthly_Consumption _Trend'!BC:BC,MATCH($D128,'[9]Monthly_Consumption _Trend'!$C:$C,0))</f>
        <v>626.57000000000005</v>
      </c>
      <c r="W128" s="201">
        <f>INDEX('[9]Monthly_Consumption _Trend'!BD:BD,MATCH($D128,'[9]Monthly_Consumption _Trend'!$C:$C,0))</f>
        <v>0</v>
      </c>
      <c r="X128" s="201">
        <f>INDEX('[9]Monthly_Consumption _Trend'!BE:BE,MATCH($D128,'[9]Monthly_Consumption _Trend'!$C:$C,0))</f>
        <v>0</v>
      </c>
      <c r="Y128" s="201">
        <f>INDEX('[9]Monthly_Consumption _Trend'!BF:BF,MATCH($D128,'[9]Monthly_Consumption _Trend'!$C:$C,0))</f>
        <v>13.4</v>
      </c>
      <c r="Z128" s="201">
        <f>INDEX('[9]Monthly_Consumption _Trend'!BG:BG,MATCH($D128,'[9]Monthly_Consumption _Trend'!$C:$C,0))</f>
        <v>141.29999999999995</v>
      </c>
      <c r="AA128" s="201">
        <f>INDEX('[9]Monthly_Consumption _Trend'!BH:BH,MATCH($D128,'[9]Monthly_Consumption _Trend'!$C:$C,0))</f>
        <v>0</v>
      </c>
      <c r="AB128" s="201">
        <f>INDEX('[9]Monthly_Consumption _Trend'!BI:BI,MATCH($D128,'[9]Monthly_Consumption _Trend'!$C:$C,0))</f>
        <v>0</v>
      </c>
      <c r="AC128" s="201">
        <f>INDEX('[9]Monthly_Consumption _Trend'!BJ:BJ,MATCH($D128,'[9]Monthly_Consumption _Trend'!$C:$C,0))</f>
        <v>242.67</v>
      </c>
      <c r="AD128" s="201">
        <f>INDEX('[9]Monthly_Consumption _Trend'!BK:BK,MATCH($D128,'[9]Monthly_Consumption _Trend'!$C:$C,0))</f>
        <v>223.70000000000005</v>
      </c>
      <c r="AE128" s="201">
        <f>INDEX('[9]Monthly_Consumption _Trend'!BL:BL,MATCH($D128,'[9]Monthly_Consumption _Trend'!$C:$C,0))</f>
        <v>0</v>
      </c>
      <c r="AF128" s="201">
        <f>INDEX('[9]Monthly_Consumption _Trend'!BM:BM,MATCH($D128,'[9]Monthly_Consumption _Trend'!$C:$C,0))</f>
        <v>0</v>
      </c>
      <c r="AG128" s="201">
        <f>INDEX('[9]Monthly_Consumption _Trend'!BN:BN,MATCH($D128,'[9]Monthly_Consumption _Trend'!$C:$C,0))</f>
        <v>246.66000000000003</v>
      </c>
      <c r="AH128" s="201">
        <f>INDEX('[9]Monthly_Consumption _Trend'!BO:BO,MATCH($D128,'[9]Monthly_Consumption _Trend'!$C:$C,0))</f>
        <v>450.63</v>
      </c>
      <c r="AI128" s="201">
        <f>INDEX('[9]Monthly_Consumption _Trend'!BP:BP,MATCH($D128,'[9]Monthly_Consumption _Trend'!$C:$C,0))</f>
        <v>0</v>
      </c>
      <c r="AJ128" s="201">
        <f>INDEX('[9]Monthly_Consumption _Trend'!BQ:BQ,MATCH($D128,'[9]Monthly_Consumption _Trend'!$C:$C,0))</f>
        <v>0</v>
      </c>
      <c r="AK128" s="201">
        <f>INDEX('[9]Monthly_Consumption _Trend'!BR:BR,MATCH($D128,'[9]Monthly_Consumption _Trend'!$C:$C,0))</f>
        <v>28.199999999999932</v>
      </c>
      <c r="AL128" s="201">
        <f>INDEX('[9]Monthly_Consumption _Trend'!BS:BS,MATCH($D128,'[9]Monthly_Consumption _Trend'!$C:$C,0))</f>
        <v>166.34999999999991</v>
      </c>
      <c r="AM128" s="201">
        <f>INDEX('[9]Monthly_Consumption _Trend'!BT:BT,MATCH($D128,'[9]Monthly_Consumption _Trend'!$C:$C,0))</f>
        <v>0</v>
      </c>
      <c r="AN128" s="201">
        <f>INDEX('[9]Monthly_Consumption _Trend'!BU:BU,MATCH($D128,'[9]Monthly_Consumption _Trend'!$C:$C,0))</f>
        <v>0</v>
      </c>
      <c r="AO128" s="201">
        <f>INDEX('[9]Monthly_Consumption _Trend'!BV:BV,MATCH($D128,'[9]Monthly_Consumption _Trend'!$C:$C,0))</f>
        <v>7.5500000000000682</v>
      </c>
      <c r="AP128" s="201">
        <f>INDEX('[9]Monthly_Consumption _Trend'!BW:BW,MATCH($D128,'[9]Monthly_Consumption _Trend'!$C:$C,0))</f>
        <v>511.27400000000011</v>
      </c>
      <c r="AQ128" s="201">
        <f>INDEX('[9]Monthly_Consumption _Trend'!BX:BX,MATCH($D128,'[9]Monthly_Consumption _Trend'!$C:$C,0))</f>
        <v>0</v>
      </c>
      <c r="AR128" s="201">
        <f>INDEX('[9]Monthly_Consumption _Trend'!BY:BY,MATCH($D128,'[9]Monthly_Consumption _Trend'!$C:$C,0))</f>
        <v>0</v>
      </c>
      <c r="AS128" s="201">
        <f>INDEX('[9]Monthly_Consumption _Trend'!BZ:BZ,MATCH($D128,'[9]Monthly_Consumption _Trend'!$C:$C,0))</f>
        <v>21.321000000000936</v>
      </c>
      <c r="AT128" s="201">
        <f>INDEX('[9]Monthly_Consumption _Trend'!CA:CA,MATCH($D128,'[9]Monthly_Consumption _Trend'!$C:$C,0))</f>
        <v>625.84299999999985</v>
      </c>
      <c r="AU128" s="201">
        <f>INDEX('[9]Monthly_Consumption _Trend'!CB:CB,MATCH($D128,'[9]Monthly_Consumption _Trend'!$C:$C,0))</f>
        <v>0</v>
      </c>
      <c r="AV128" s="201">
        <f>INDEX('[9]Monthly_Consumption _Trend'!CC:CC,MATCH($D128,'[9]Monthly_Consumption _Trend'!$C:$C,0))</f>
        <v>0</v>
      </c>
      <c r="AW128" s="201">
        <f>INDEX('[9]Monthly_Consumption _Trend'!CD:CD,MATCH($D128,'[9]Monthly_Consumption _Trend'!$C:$C,0))</f>
        <v>17.909999999999059</v>
      </c>
      <c r="AX128" s="201">
        <f>INDEX('[9]Monthly_Consumption _Trend'!CE:CE,MATCH($D128,'[9]Monthly_Consumption _Trend'!$C:$C,0))</f>
        <v>608.59000000000015</v>
      </c>
      <c r="AY128" s="201">
        <f>INDEX('[9]Monthly_Consumption _Trend'!CF:CF,MATCH($D128,'[9]Monthly_Consumption _Trend'!$C:$C,0))</f>
        <v>0</v>
      </c>
      <c r="AZ128" s="201">
        <f>INDEX('[9]Monthly_Consumption _Trend'!CG:CG,MATCH($D128,'[9]Monthly_Consumption _Trend'!$C:$C,0))</f>
        <v>0</v>
      </c>
      <c r="BA128" s="201">
        <f>INDEX('[9]Monthly_Consumption _Trend'!CH:CH,MATCH($D128,'[9]Monthly_Consumption _Trend'!$C:$C,0))</f>
        <v>7</v>
      </c>
      <c r="BB128" s="201">
        <f>INDEX('[9]Monthly_Consumption _Trend'!CI:CI,MATCH($D128,'[9]Monthly_Consumption _Trend'!$C:$C,0))</f>
        <v>595.68399999999974</v>
      </c>
      <c r="BC128" s="201">
        <f>INDEX('[9]Monthly_Consumption _Trend'!CJ:CJ,MATCH($D128,'[9]Monthly_Consumption _Trend'!$C:$C,0))</f>
        <v>0</v>
      </c>
      <c r="BD128" s="201">
        <f>INDEX('[9]Monthly_Consumption _Trend'!CK:CK,MATCH($D128,'[9]Monthly_Consumption _Trend'!$C:$C,0))</f>
        <v>0</v>
      </c>
      <c r="BE128" s="201">
        <f>INDEX('[9]Monthly_Consumption _Trend'!CL:CL,MATCH($D128,'[9]Monthly_Consumption _Trend'!$C:$C,0))</f>
        <v>19.860000000000014</v>
      </c>
      <c r="BF128" s="201">
        <f>INDEX('[9]Monthly_Consumption _Trend'!CM:CM,MATCH($D128,'[9]Monthly_Consumption _Trend'!$C:$C,0))</f>
        <v>281.18000000000029</v>
      </c>
      <c r="BG128" s="201">
        <f>INDEX('[9]Monthly_Consumption _Trend'!CN:CN,MATCH($D128,'[9]Monthly_Consumption _Trend'!$C:$C,0))</f>
        <v>0</v>
      </c>
      <c r="BH128" s="201">
        <f>INDEX('[9]Monthly_Consumption _Trend'!CO:CO,MATCH($D128,'[9]Monthly_Consumption _Trend'!$C:$C,0))</f>
        <v>0</v>
      </c>
      <c r="BI128" s="201">
        <f>INDEX('[9]Monthly_Consumption _Trend'!CP:CP,MATCH($D128,'[9]Monthly_Consumption _Trend'!$C:$C,0))</f>
        <v>27.180000000000973</v>
      </c>
    </row>
    <row r="129" spans="1:61" s="202" customFormat="1" x14ac:dyDescent="0.25">
      <c r="A129" s="248" t="str">
        <f>'IMO _2020_Dont Edit'!A133</f>
        <v>NSR</v>
      </c>
      <c r="B129" s="248" t="str">
        <f>'IMO _2020_Dont Edit'!B133</f>
        <v>MR</v>
      </c>
      <c r="C129" s="137" t="str">
        <f>'IMO _2020_Dont Edit'!C133</f>
        <v>TRO</v>
      </c>
      <c r="D129" s="137">
        <f>'IMO _2020_Dont Edit'!D133</f>
        <v>9450789</v>
      </c>
      <c r="E129" s="140" t="str">
        <f>'IMO _2020_Dont Edit'!E133</f>
        <v>Atalanta T</v>
      </c>
      <c r="F129" s="201">
        <f t="shared" si="12"/>
        <v>0</v>
      </c>
      <c r="G129" s="201">
        <f t="shared" si="13"/>
        <v>0</v>
      </c>
      <c r="H129" s="201">
        <f t="shared" si="14"/>
        <v>0</v>
      </c>
      <c r="I129" s="201">
        <f t="shared" si="15"/>
        <v>1552.94</v>
      </c>
      <c r="J129" s="201">
        <f t="shared" si="16"/>
        <v>545.57999999999993</v>
      </c>
      <c r="K129" s="201">
        <f t="shared" si="17"/>
        <v>308.44000000000005</v>
      </c>
      <c r="L129" s="201">
        <f t="shared" si="18"/>
        <v>467.65000000000009</v>
      </c>
      <c r="M129" s="201">
        <f t="shared" si="19"/>
        <v>437.15000000000009</v>
      </c>
      <c r="N129" s="201">
        <f t="shared" si="21"/>
        <v>440.09999999999991</v>
      </c>
      <c r="O129" s="201">
        <f t="shared" si="22"/>
        <v>487.82799999999997</v>
      </c>
      <c r="P129" s="201"/>
      <c r="Q129" s="201"/>
      <c r="R129" s="278">
        <f t="shared" si="20"/>
        <v>605.66971428571435</v>
      </c>
      <c r="S129" s="278">
        <f>IFERROR(INDEX('IMO _2020_Dont Edit'!AB:AB,MATCH('Monthly_Consumption _Trend'!D129,'IMO _2020_Dont Edit'!D:D,0))*30*INDEX('IMO _2020_Dont Edit'!AF:AF,MATCH('Monthly_Consumption _Trend'!D129,'IMO _2020_Dont Edit'!D:D,0)),"")</f>
        <v>383.11990888302012</v>
      </c>
      <c r="T129" s="278">
        <f t="shared" si="23"/>
        <v>255.41327258868009</v>
      </c>
      <c r="U129" s="201"/>
      <c r="V129" s="201">
        <f>INDEX('[9]Monthly_Consumption _Trend'!BC:BC,MATCH($D129,'[9]Monthly_Consumption _Trend'!$C:$C,0))</f>
        <v>0</v>
      </c>
      <c r="W129" s="201">
        <f>INDEX('[9]Monthly_Consumption _Trend'!BD:BD,MATCH($D129,'[9]Monthly_Consumption _Trend'!$C:$C,0))</f>
        <v>0</v>
      </c>
      <c r="X129" s="201">
        <f>INDEX('[9]Monthly_Consumption _Trend'!BE:BE,MATCH($D129,'[9]Monthly_Consumption _Trend'!$C:$C,0))</f>
        <v>0</v>
      </c>
      <c r="Y129" s="201">
        <f>INDEX('[9]Monthly_Consumption _Trend'!BF:BF,MATCH($D129,'[9]Monthly_Consumption _Trend'!$C:$C,0))</f>
        <v>0</v>
      </c>
      <c r="Z129" s="201">
        <f>INDEX('[9]Monthly_Consumption _Trend'!BG:BG,MATCH($D129,'[9]Monthly_Consumption _Trend'!$C:$C,0))</f>
        <v>0</v>
      </c>
      <c r="AA129" s="201">
        <f>INDEX('[9]Monthly_Consumption _Trend'!BH:BH,MATCH($D129,'[9]Monthly_Consumption _Trend'!$C:$C,0))</f>
        <v>0</v>
      </c>
      <c r="AB129" s="201">
        <f>INDEX('[9]Monthly_Consumption _Trend'!BI:BI,MATCH($D129,'[9]Monthly_Consumption _Trend'!$C:$C,0))</f>
        <v>0</v>
      </c>
      <c r="AC129" s="201">
        <f>INDEX('[9]Monthly_Consumption _Trend'!BJ:BJ,MATCH($D129,'[9]Monthly_Consumption _Trend'!$C:$C,0))</f>
        <v>0</v>
      </c>
      <c r="AD129" s="201">
        <f>INDEX('[9]Monthly_Consumption _Trend'!BK:BK,MATCH($D129,'[9]Monthly_Consumption _Trend'!$C:$C,0))</f>
        <v>0</v>
      </c>
      <c r="AE129" s="201">
        <f>INDEX('[9]Monthly_Consumption _Trend'!BL:BL,MATCH($D129,'[9]Monthly_Consumption _Trend'!$C:$C,0))</f>
        <v>0</v>
      </c>
      <c r="AF129" s="201">
        <f>INDEX('[9]Monthly_Consumption _Trend'!BM:BM,MATCH($D129,'[9]Monthly_Consumption _Trend'!$C:$C,0))</f>
        <v>0</v>
      </c>
      <c r="AG129" s="201">
        <f>INDEX('[9]Monthly_Consumption _Trend'!BN:BN,MATCH($D129,'[9]Monthly_Consumption _Trend'!$C:$C,0))</f>
        <v>0</v>
      </c>
      <c r="AH129" s="201">
        <f>INDEX('[9]Monthly_Consumption _Trend'!BO:BO,MATCH($D129,'[9]Monthly_Consumption _Trend'!$C:$C,0))</f>
        <v>1552.94</v>
      </c>
      <c r="AI129" s="201">
        <f>INDEX('[9]Monthly_Consumption _Trend'!BP:BP,MATCH($D129,'[9]Monthly_Consumption _Trend'!$C:$C,0))</f>
        <v>0</v>
      </c>
      <c r="AJ129" s="201">
        <f>INDEX('[9]Monthly_Consumption _Trend'!BQ:BQ,MATCH($D129,'[9]Monthly_Consumption _Trend'!$C:$C,0))</f>
        <v>0</v>
      </c>
      <c r="AK129" s="201">
        <f>INDEX('[9]Monthly_Consumption _Trend'!BR:BR,MATCH($D129,'[9]Monthly_Consumption _Trend'!$C:$C,0))</f>
        <v>268.89</v>
      </c>
      <c r="AL129" s="201">
        <f>INDEX('[9]Monthly_Consumption _Trend'!BS:BS,MATCH($D129,'[9]Monthly_Consumption _Trend'!$C:$C,0))</f>
        <v>545.57999999999993</v>
      </c>
      <c r="AM129" s="201">
        <f>INDEX('[9]Monthly_Consumption _Trend'!BT:BT,MATCH($D129,'[9]Monthly_Consumption _Trend'!$C:$C,0))</f>
        <v>0</v>
      </c>
      <c r="AN129" s="201">
        <f>INDEX('[9]Monthly_Consumption _Trend'!BU:BU,MATCH($D129,'[9]Monthly_Consumption _Trend'!$C:$C,0))</f>
        <v>0</v>
      </c>
      <c r="AO129" s="201">
        <f>INDEX('[9]Monthly_Consumption _Trend'!BV:BV,MATCH($D129,'[9]Monthly_Consumption _Trend'!$C:$C,0))</f>
        <v>34.5</v>
      </c>
      <c r="AP129" s="201">
        <f>INDEX('[9]Monthly_Consumption _Trend'!BW:BW,MATCH($D129,'[9]Monthly_Consumption _Trend'!$C:$C,0))</f>
        <v>308.44000000000005</v>
      </c>
      <c r="AQ129" s="201">
        <f>INDEX('[9]Monthly_Consumption _Trend'!BX:BX,MATCH($D129,'[9]Monthly_Consumption _Trend'!$C:$C,0))</f>
        <v>0</v>
      </c>
      <c r="AR129" s="201">
        <f>INDEX('[9]Monthly_Consumption _Trend'!BY:BY,MATCH($D129,'[9]Monthly_Consumption _Trend'!$C:$C,0))</f>
        <v>0</v>
      </c>
      <c r="AS129" s="201">
        <f>INDEX('[9]Monthly_Consumption _Trend'!BZ:BZ,MATCH($D129,'[9]Monthly_Consumption _Trend'!$C:$C,0))</f>
        <v>83.900000000000034</v>
      </c>
      <c r="AT129" s="201">
        <f>INDEX('[9]Monthly_Consumption _Trend'!CA:CA,MATCH($D129,'[9]Monthly_Consumption _Trend'!$C:$C,0))</f>
        <v>467.65000000000009</v>
      </c>
      <c r="AU129" s="201">
        <f>INDEX('[9]Monthly_Consumption _Trend'!CB:CB,MATCH($D129,'[9]Monthly_Consumption _Trend'!$C:$C,0))</f>
        <v>0</v>
      </c>
      <c r="AV129" s="201">
        <f>INDEX('[9]Monthly_Consumption _Trend'!CC:CC,MATCH($D129,'[9]Monthly_Consumption _Trend'!$C:$C,0))</f>
        <v>0</v>
      </c>
      <c r="AW129" s="201">
        <f>INDEX('[9]Monthly_Consumption _Trend'!CD:CD,MATCH($D129,'[9]Monthly_Consumption _Trend'!$C:$C,0))</f>
        <v>63.739999999999952</v>
      </c>
      <c r="AX129" s="201">
        <f>INDEX('[9]Monthly_Consumption _Trend'!CE:CE,MATCH($D129,'[9]Monthly_Consumption _Trend'!$C:$C,0))</f>
        <v>437.15000000000009</v>
      </c>
      <c r="AY129" s="201">
        <f>INDEX('[9]Monthly_Consumption _Trend'!CF:CF,MATCH($D129,'[9]Monthly_Consumption _Trend'!$C:$C,0))</f>
        <v>0</v>
      </c>
      <c r="AZ129" s="201">
        <f>INDEX('[9]Monthly_Consumption _Trend'!CG:CG,MATCH($D129,'[9]Monthly_Consumption _Trend'!$C:$C,0))</f>
        <v>0</v>
      </c>
      <c r="BA129" s="201">
        <f>INDEX('[9]Monthly_Consumption _Trend'!CH:CH,MATCH($D129,'[9]Monthly_Consumption _Trend'!$C:$C,0))</f>
        <v>42.440000000000055</v>
      </c>
      <c r="BB129" s="201">
        <f>INDEX('[9]Monthly_Consumption _Trend'!CI:CI,MATCH($D129,'[9]Monthly_Consumption _Trend'!$C:$C,0))</f>
        <v>440.09999999999991</v>
      </c>
      <c r="BC129" s="201">
        <f>INDEX('[9]Monthly_Consumption _Trend'!CJ:CJ,MATCH($D129,'[9]Monthly_Consumption _Trend'!$C:$C,0))</f>
        <v>0</v>
      </c>
      <c r="BD129" s="201">
        <f>INDEX('[9]Monthly_Consumption _Trend'!CK:CK,MATCH($D129,'[9]Monthly_Consumption _Trend'!$C:$C,0))</f>
        <v>0</v>
      </c>
      <c r="BE129" s="201">
        <f>INDEX('[9]Monthly_Consumption _Trend'!CL:CL,MATCH($D129,'[9]Monthly_Consumption _Trend'!$C:$C,0))</f>
        <v>0.39999999999997726</v>
      </c>
      <c r="BF129" s="201">
        <f>INDEX('[9]Monthly_Consumption _Trend'!CM:CM,MATCH($D129,'[9]Monthly_Consumption _Trend'!$C:$C,0))</f>
        <v>487.82799999999997</v>
      </c>
      <c r="BG129" s="201">
        <f>INDEX('[9]Monthly_Consumption _Trend'!CN:CN,MATCH($D129,'[9]Monthly_Consumption _Trend'!$C:$C,0))</f>
        <v>0</v>
      </c>
      <c r="BH129" s="201">
        <f>INDEX('[9]Monthly_Consumption _Trend'!CO:CO,MATCH($D129,'[9]Monthly_Consumption _Trend'!$C:$C,0))</f>
        <v>0</v>
      </c>
      <c r="BI129" s="201">
        <f>INDEX('[9]Monthly_Consumption _Trend'!CP:CP,MATCH($D129,'[9]Monthly_Consumption _Trend'!$C:$C,0))</f>
        <v>0.62000000000000455</v>
      </c>
    </row>
    <row r="130" spans="1:61" s="202" customFormat="1" x14ac:dyDescent="0.25">
      <c r="A130" s="248" t="str">
        <f>'IMO _2020_Dont Edit'!A134</f>
        <v>MGA</v>
      </c>
      <c r="B130" s="248" t="str">
        <f>'IMO _2020_Dont Edit'!B134</f>
        <v>MR</v>
      </c>
      <c r="C130" s="137" t="str">
        <f>'IMO _2020_Dont Edit'!C134</f>
        <v>TRO</v>
      </c>
      <c r="D130" s="137">
        <f>'IMO _2020_Dont Edit'!D134</f>
        <v>9385831</v>
      </c>
      <c r="E130" s="140" t="str">
        <f>'IMO _2020_Dont Edit'!E134</f>
        <v>Alcyone T</v>
      </c>
      <c r="F130" s="201">
        <f t="shared" si="12"/>
        <v>322.39999999999998</v>
      </c>
      <c r="G130" s="201">
        <f t="shared" si="13"/>
        <v>335.81000000000006</v>
      </c>
      <c r="H130" s="201">
        <f t="shared" si="14"/>
        <v>332.48</v>
      </c>
      <c r="I130" s="201">
        <f t="shared" si="15"/>
        <v>535.59999999999991</v>
      </c>
      <c r="J130" s="201">
        <f t="shared" si="16"/>
        <v>223.10000000000014</v>
      </c>
      <c r="K130" s="201">
        <f t="shared" si="17"/>
        <v>468.03999999999974</v>
      </c>
      <c r="L130" s="201">
        <f t="shared" si="18"/>
        <v>616.75</v>
      </c>
      <c r="M130" s="201">
        <f t="shared" si="19"/>
        <v>384</v>
      </c>
      <c r="N130" s="201">
        <f t="shared" si="21"/>
        <v>296.69000000000005</v>
      </c>
      <c r="O130" s="201">
        <f t="shared" si="22"/>
        <v>281.52</v>
      </c>
      <c r="P130" s="201"/>
      <c r="Q130" s="201"/>
      <c r="R130" s="278">
        <f t="shared" si="20"/>
        <v>379.63900000000001</v>
      </c>
      <c r="S130" s="278">
        <f>IFERROR(INDEX('IMO _2020_Dont Edit'!AB:AB,MATCH('Monthly_Consumption _Trend'!D130,'IMO _2020_Dont Edit'!D:D,0))*30*INDEX('IMO _2020_Dont Edit'!AF:AF,MATCH('Monthly_Consumption _Trend'!D130,'IMO _2020_Dont Edit'!D:D,0)),"")</f>
        <v>427.80097714434385</v>
      </c>
      <c r="T130" s="278">
        <f t="shared" si="23"/>
        <v>253.09266666666667</v>
      </c>
      <c r="U130" s="201"/>
      <c r="V130" s="201">
        <f>INDEX('[9]Monthly_Consumption _Trend'!BC:BC,MATCH($D130,'[9]Monthly_Consumption _Trend'!$C:$C,0))</f>
        <v>322.39999999999998</v>
      </c>
      <c r="W130" s="201">
        <f>INDEX('[9]Monthly_Consumption _Trend'!BD:BD,MATCH($D130,'[9]Monthly_Consumption _Trend'!$C:$C,0))</f>
        <v>0</v>
      </c>
      <c r="X130" s="201">
        <f>INDEX('[9]Monthly_Consumption _Trend'!BE:BE,MATCH($D130,'[9]Monthly_Consumption _Trend'!$C:$C,0))</f>
        <v>0</v>
      </c>
      <c r="Y130" s="201">
        <f>INDEX('[9]Monthly_Consumption _Trend'!BF:BF,MATCH($D130,'[9]Monthly_Consumption _Trend'!$C:$C,0))</f>
        <v>2.4</v>
      </c>
      <c r="Z130" s="201">
        <f>INDEX('[9]Monthly_Consumption _Trend'!BG:BG,MATCH($D130,'[9]Monthly_Consumption _Trend'!$C:$C,0))</f>
        <v>335.81000000000006</v>
      </c>
      <c r="AA130" s="201">
        <f>INDEX('[9]Monthly_Consumption _Trend'!BH:BH,MATCH($D130,'[9]Monthly_Consumption _Trend'!$C:$C,0))</f>
        <v>0</v>
      </c>
      <c r="AB130" s="201">
        <f>INDEX('[9]Monthly_Consumption _Trend'!BI:BI,MATCH($D130,'[9]Monthly_Consumption _Trend'!$C:$C,0))</f>
        <v>0</v>
      </c>
      <c r="AC130" s="201">
        <f>INDEX('[9]Monthly_Consumption _Trend'!BJ:BJ,MATCH($D130,'[9]Monthly_Consumption _Trend'!$C:$C,0))</f>
        <v>2.0000000000000004</v>
      </c>
      <c r="AD130" s="201">
        <f>INDEX('[9]Monthly_Consumption _Trend'!BK:BK,MATCH($D130,'[9]Monthly_Consumption _Trend'!$C:$C,0))</f>
        <v>332.48</v>
      </c>
      <c r="AE130" s="201">
        <f>INDEX('[9]Monthly_Consumption _Trend'!BL:BL,MATCH($D130,'[9]Monthly_Consumption _Trend'!$C:$C,0))</f>
        <v>0</v>
      </c>
      <c r="AF130" s="201">
        <f>INDEX('[9]Monthly_Consumption _Trend'!BM:BM,MATCH($D130,'[9]Monthly_Consumption _Trend'!$C:$C,0))</f>
        <v>0</v>
      </c>
      <c r="AG130" s="201">
        <f>INDEX('[9]Monthly_Consumption _Trend'!BN:BN,MATCH($D130,'[9]Monthly_Consumption _Trend'!$C:$C,0))</f>
        <v>1.2999999999999998</v>
      </c>
      <c r="AH130" s="201">
        <f>INDEX('[9]Monthly_Consumption _Trend'!BO:BO,MATCH($D130,'[9]Monthly_Consumption _Trend'!$C:$C,0))</f>
        <v>535.59999999999991</v>
      </c>
      <c r="AI130" s="201">
        <f>INDEX('[9]Monthly_Consumption _Trend'!BP:BP,MATCH($D130,'[9]Monthly_Consumption _Trend'!$C:$C,0))</f>
        <v>0</v>
      </c>
      <c r="AJ130" s="201">
        <f>INDEX('[9]Monthly_Consumption _Trend'!BQ:BQ,MATCH($D130,'[9]Monthly_Consumption _Trend'!$C:$C,0))</f>
        <v>0</v>
      </c>
      <c r="AK130" s="201">
        <f>INDEX('[9]Monthly_Consumption _Trend'!BR:BR,MATCH($D130,'[9]Monthly_Consumption _Trend'!$C:$C,0))</f>
        <v>60.679999999999993</v>
      </c>
      <c r="AL130" s="201">
        <f>INDEX('[9]Monthly_Consumption _Trend'!BS:BS,MATCH($D130,'[9]Monthly_Consumption _Trend'!$C:$C,0))</f>
        <v>223.10000000000014</v>
      </c>
      <c r="AM130" s="201">
        <f>INDEX('[9]Monthly_Consumption _Trend'!BT:BT,MATCH($D130,'[9]Monthly_Consumption _Trend'!$C:$C,0))</f>
        <v>0</v>
      </c>
      <c r="AN130" s="201">
        <f>INDEX('[9]Monthly_Consumption _Trend'!BU:BU,MATCH($D130,'[9]Monthly_Consumption _Trend'!$C:$C,0))</f>
        <v>0</v>
      </c>
      <c r="AO130" s="201">
        <f>INDEX('[9]Monthly_Consumption _Trend'!BV:BV,MATCH($D130,'[9]Monthly_Consumption _Trend'!$C:$C,0))</f>
        <v>245.065</v>
      </c>
      <c r="AP130" s="201">
        <f>INDEX('[9]Monthly_Consumption _Trend'!BW:BW,MATCH($D130,'[9]Monthly_Consumption _Trend'!$C:$C,0))</f>
        <v>468.03999999999974</v>
      </c>
      <c r="AQ130" s="201">
        <f>INDEX('[9]Monthly_Consumption _Trend'!BX:BX,MATCH($D130,'[9]Monthly_Consumption _Trend'!$C:$C,0))</f>
        <v>0</v>
      </c>
      <c r="AR130" s="201">
        <f>INDEX('[9]Monthly_Consumption _Trend'!BY:BY,MATCH($D130,'[9]Monthly_Consumption _Trend'!$C:$C,0))</f>
        <v>0</v>
      </c>
      <c r="AS130" s="201">
        <f>INDEX('[9]Monthly_Consumption _Trend'!BZ:BZ,MATCH($D130,'[9]Monthly_Consumption _Trend'!$C:$C,0))</f>
        <v>101.69999999999999</v>
      </c>
      <c r="AT130" s="201">
        <f>INDEX('[9]Monthly_Consumption _Trend'!CA:CA,MATCH($D130,'[9]Monthly_Consumption _Trend'!$C:$C,0))</f>
        <v>616.75</v>
      </c>
      <c r="AU130" s="201">
        <f>INDEX('[9]Monthly_Consumption _Trend'!CB:CB,MATCH($D130,'[9]Monthly_Consumption _Trend'!$C:$C,0))</f>
        <v>0</v>
      </c>
      <c r="AV130" s="201">
        <f>INDEX('[9]Monthly_Consumption _Trend'!CC:CC,MATCH($D130,'[9]Monthly_Consumption _Trend'!$C:$C,0))</f>
        <v>0</v>
      </c>
      <c r="AW130" s="201">
        <f>INDEX('[9]Monthly_Consumption _Trend'!CD:CD,MATCH($D130,'[9]Monthly_Consumption _Trend'!$C:$C,0))</f>
        <v>77.100000000000023</v>
      </c>
      <c r="AX130" s="201">
        <f>INDEX('[9]Monthly_Consumption _Trend'!CE:CE,MATCH($D130,'[9]Monthly_Consumption _Trend'!$C:$C,0))</f>
        <v>384</v>
      </c>
      <c r="AY130" s="201">
        <f>INDEX('[9]Monthly_Consumption _Trend'!CF:CF,MATCH($D130,'[9]Monthly_Consumption _Trend'!$C:$C,0))</f>
        <v>0</v>
      </c>
      <c r="AZ130" s="201">
        <f>INDEX('[9]Monthly_Consumption _Trend'!CG:CG,MATCH($D130,'[9]Monthly_Consumption _Trend'!$C:$C,0))</f>
        <v>0</v>
      </c>
      <c r="BA130" s="201">
        <f>INDEX('[9]Monthly_Consumption _Trend'!CH:CH,MATCH($D130,'[9]Monthly_Consumption _Trend'!$C:$C,0))</f>
        <v>0.80000000000001137</v>
      </c>
      <c r="BB130" s="201">
        <f>INDEX('[9]Monthly_Consumption _Trend'!CI:CI,MATCH($D130,'[9]Monthly_Consumption _Trend'!$C:$C,0))</f>
        <v>296.69000000000005</v>
      </c>
      <c r="BC130" s="201">
        <f>INDEX('[9]Monthly_Consumption _Trend'!CJ:CJ,MATCH($D130,'[9]Monthly_Consumption _Trend'!$C:$C,0))</f>
        <v>0</v>
      </c>
      <c r="BD130" s="201">
        <f>INDEX('[9]Monthly_Consumption _Trend'!CK:CK,MATCH($D130,'[9]Monthly_Consumption _Trend'!$C:$C,0))</f>
        <v>0</v>
      </c>
      <c r="BE130" s="201">
        <f>INDEX('[9]Monthly_Consumption _Trend'!CL:CL,MATCH($D130,'[9]Monthly_Consumption _Trend'!$C:$C,0))</f>
        <v>112.29000000000002</v>
      </c>
      <c r="BF130" s="201">
        <f>INDEX('[9]Monthly_Consumption _Trend'!CM:CM,MATCH($D130,'[9]Monthly_Consumption _Trend'!$C:$C,0))</f>
        <v>281.52</v>
      </c>
      <c r="BG130" s="201">
        <f>INDEX('[9]Monthly_Consumption _Trend'!CN:CN,MATCH($D130,'[9]Monthly_Consumption _Trend'!$C:$C,0))</f>
        <v>0</v>
      </c>
      <c r="BH130" s="201">
        <f>INDEX('[9]Monthly_Consumption _Trend'!CO:CO,MATCH($D130,'[9]Monthly_Consumption _Trend'!$C:$C,0))</f>
        <v>0</v>
      </c>
      <c r="BI130" s="201">
        <f>INDEX('[9]Monthly_Consumption _Trend'!CP:CP,MATCH($D130,'[9]Monthly_Consumption _Trend'!$C:$C,0))</f>
        <v>91.719999999999914</v>
      </c>
    </row>
    <row r="131" spans="1:61" s="202" customFormat="1" x14ac:dyDescent="0.25">
      <c r="A131" s="248" t="str">
        <f>'IMO _2020_Dont Edit'!A135</f>
        <v>VBU</v>
      </c>
      <c r="B131" s="248" t="str">
        <f>'IMO _2020_Dont Edit'!B135</f>
        <v>MR</v>
      </c>
      <c r="C131" s="137" t="str">
        <f>'IMO _2020_Dont Edit'!C135</f>
        <v>TRO</v>
      </c>
      <c r="D131" s="137">
        <f>'IMO _2020_Dont Edit'!D135</f>
        <v>9403322</v>
      </c>
      <c r="E131" s="140" t="str">
        <f>'IMO _2020_Dont Edit'!E135</f>
        <v>Atlantic T</v>
      </c>
      <c r="F131" s="201">
        <f t="shared" si="12"/>
        <v>474.92</v>
      </c>
      <c r="G131" s="201">
        <f t="shared" si="13"/>
        <v>395.90000000000003</v>
      </c>
      <c r="H131" s="201">
        <f t="shared" si="14"/>
        <v>392.69999999999993</v>
      </c>
      <c r="I131" s="201">
        <f t="shared" si="15"/>
        <v>3.2000000000000455</v>
      </c>
      <c r="J131" s="201">
        <f t="shared" si="16"/>
        <v>0</v>
      </c>
      <c r="K131" s="201">
        <f t="shared" si="17"/>
        <v>478.39999999999986</v>
      </c>
      <c r="L131" s="201">
        <f t="shared" si="18"/>
        <v>610.80000000000018</v>
      </c>
      <c r="M131" s="201">
        <f t="shared" si="19"/>
        <v>517.19999999999982</v>
      </c>
      <c r="N131" s="201">
        <f t="shared" si="21"/>
        <v>480.70000000000027</v>
      </c>
      <c r="O131" s="201">
        <f t="shared" si="22"/>
        <v>39.449999999999818</v>
      </c>
      <c r="P131" s="201"/>
      <c r="Q131" s="201"/>
      <c r="R131" s="278">
        <f t="shared" si="20"/>
        <v>377.03</v>
      </c>
      <c r="S131" s="278">
        <f>IFERROR(INDEX('IMO _2020_Dont Edit'!AB:AB,MATCH('Monthly_Consumption _Trend'!D131,'IMO _2020_Dont Edit'!D:D,0))*30*INDEX('IMO _2020_Dont Edit'!AF:AF,MATCH('Monthly_Consumption _Trend'!D131,'IMO _2020_Dont Edit'!D:D,0)),"")</f>
        <v>400.06788037586222</v>
      </c>
      <c r="T131" s="278">
        <f t="shared" si="23"/>
        <v>251.35333333333332</v>
      </c>
      <c r="U131" s="201"/>
      <c r="V131" s="201">
        <f>INDEX('[9]Monthly_Consumption _Trend'!BC:BC,MATCH($D131,'[9]Monthly_Consumption _Trend'!$C:$C,0))</f>
        <v>474.92</v>
      </c>
      <c r="W131" s="201">
        <f>INDEX('[9]Monthly_Consumption _Trend'!BD:BD,MATCH($D131,'[9]Monthly_Consumption _Trend'!$C:$C,0))</f>
        <v>0</v>
      </c>
      <c r="X131" s="201">
        <f>INDEX('[9]Monthly_Consumption _Trend'!BE:BE,MATCH($D131,'[9]Monthly_Consumption _Trend'!$C:$C,0))</f>
        <v>0</v>
      </c>
      <c r="Y131" s="201">
        <f>INDEX('[9]Monthly_Consumption _Trend'!BF:BF,MATCH($D131,'[9]Monthly_Consumption _Trend'!$C:$C,0))</f>
        <v>81.400000000000006</v>
      </c>
      <c r="Z131" s="201">
        <f>INDEX('[9]Monthly_Consumption _Trend'!BG:BG,MATCH($D131,'[9]Monthly_Consumption _Trend'!$C:$C,0))</f>
        <v>395.90000000000003</v>
      </c>
      <c r="AA131" s="201">
        <f>INDEX('[9]Monthly_Consumption _Trend'!BH:BH,MATCH($D131,'[9]Monthly_Consumption _Trend'!$C:$C,0))</f>
        <v>0</v>
      </c>
      <c r="AB131" s="201">
        <f>INDEX('[9]Monthly_Consumption _Trend'!BI:BI,MATCH($D131,'[9]Monthly_Consumption _Trend'!$C:$C,0))</f>
        <v>0</v>
      </c>
      <c r="AC131" s="201">
        <f>INDEX('[9]Monthly_Consumption _Trend'!BJ:BJ,MATCH($D131,'[9]Monthly_Consumption _Trend'!$C:$C,0))</f>
        <v>0.29999999999999716</v>
      </c>
      <c r="AD131" s="201">
        <f>INDEX('[9]Monthly_Consumption _Trend'!BK:BK,MATCH($D131,'[9]Monthly_Consumption _Trend'!$C:$C,0))</f>
        <v>392.69999999999993</v>
      </c>
      <c r="AE131" s="201">
        <f>INDEX('[9]Monthly_Consumption _Trend'!BL:BL,MATCH($D131,'[9]Monthly_Consumption _Trend'!$C:$C,0))</f>
        <v>0</v>
      </c>
      <c r="AF131" s="201">
        <f>INDEX('[9]Monthly_Consumption _Trend'!BM:BM,MATCH($D131,'[9]Monthly_Consumption _Trend'!$C:$C,0))</f>
        <v>0</v>
      </c>
      <c r="AG131" s="201">
        <f>INDEX('[9]Monthly_Consumption _Trend'!BN:BN,MATCH($D131,'[9]Monthly_Consumption _Trend'!$C:$C,0))</f>
        <v>55.899999999999991</v>
      </c>
      <c r="AH131" s="201">
        <f>INDEX('[9]Monthly_Consumption _Trend'!BO:BO,MATCH($D131,'[9]Monthly_Consumption _Trend'!$C:$C,0))</f>
        <v>3.2000000000000455</v>
      </c>
      <c r="AI131" s="201">
        <f>INDEX('[9]Monthly_Consumption _Trend'!BP:BP,MATCH($D131,'[9]Monthly_Consumption _Trend'!$C:$C,0))</f>
        <v>0</v>
      </c>
      <c r="AJ131" s="201">
        <f>INDEX('[9]Monthly_Consumption _Trend'!BQ:BQ,MATCH($D131,'[9]Monthly_Consumption _Trend'!$C:$C,0))</f>
        <v>0</v>
      </c>
      <c r="AK131" s="201">
        <f>INDEX('[9]Monthly_Consumption _Trend'!BR:BR,MATCH($D131,'[9]Monthly_Consumption _Trend'!$C:$C,0))</f>
        <v>0</v>
      </c>
      <c r="AL131" s="201">
        <f>INDEX('[9]Monthly_Consumption _Trend'!BS:BS,MATCH($D131,'[9]Monthly_Consumption _Trend'!$C:$C,0))</f>
        <v>0</v>
      </c>
      <c r="AM131" s="201">
        <f>INDEX('[9]Monthly_Consumption _Trend'!BT:BT,MATCH($D131,'[9]Monthly_Consumption _Trend'!$C:$C,0))</f>
        <v>0</v>
      </c>
      <c r="AN131" s="201">
        <f>INDEX('[9]Monthly_Consumption _Trend'!BU:BU,MATCH($D131,'[9]Monthly_Consumption _Trend'!$C:$C,0))</f>
        <v>0</v>
      </c>
      <c r="AO131" s="201">
        <f>INDEX('[9]Monthly_Consumption _Trend'!BV:BV,MATCH($D131,'[9]Monthly_Consumption _Trend'!$C:$C,0))</f>
        <v>0</v>
      </c>
      <c r="AP131" s="201">
        <f>INDEX('[9]Monthly_Consumption _Trend'!BW:BW,MATCH($D131,'[9]Monthly_Consumption _Trend'!$C:$C,0))</f>
        <v>478.39999999999986</v>
      </c>
      <c r="AQ131" s="201">
        <f>INDEX('[9]Monthly_Consumption _Trend'!BX:BX,MATCH($D131,'[9]Monthly_Consumption _Trend'!$C:$C,0))</f>
        <v>0</v>
      </c>
      <c r="AR131" s="201">
        <f>INDEX('[9]Monthly_Consumption _Trend'!BY:BY,MATCH($D131,'[9]Monthly_Consumption _Trend'!$C:$C,0))</f>
        <v>0</v>
      </c>
      <c r="AS131" s="201">
        <f>INDEX('[9]Monthly_Consumption _Trend'!BZ:BZ,MATCH($D131,'[9]Monthly_Consumption _Trend'!$C:$C,0))</f>
        <v>57.800000000000011</v>
      </c>
      <c r="AT131" s="201">
        <f>INDEX('[9]Monthly_Consumption _Trend'!CA:CA,MATCH($D131,'[9]Monthly_Consumption _Trend'!$C:$C,0))</f>
        <v>610.80000000000018</v>
      </c>
      <c r="AU131" s="201">
        <f>INDEX('[9]Monthly_Consumption _Trend'!CB:CB,MATCH($D131,'[9]Monthly_Consumption _Trend'!$C:$C,0))</f>
        <v>0</v>
      </c>
      <c r="AV131" s="201">
        <f>INDEX('[9]Monthly_Consumption _Trend'!CC:CC,MATCH($D131,'[9]Monthly_Consumption _Trend'!$C:$C,0))</f>
        <v>0</v>
      </c>
      <c r="AW131" s="201">
        <f>INDEX('[9]Monthly_Consumption _Trend'!CD:CD,MATCH($D131,'[9]Monthly_Consumption _Trend'!$C:$C,0))</f>
        <v>0</v>
      </c>
      <c r="AX131" s="201">
        <f>INDEX('[9]Monthly_Consumption _Trend'!CE:CE,MATCH($D131,'[9]Monthly_Consumption _Trend'!$C:$C,0))</f>
        <v>517.19999999999982</v>
      </c>
      <c r="AY131" s="201">
        <f>INDEX('[9]Monthly_Consumption _Trend'!CF:CF,MATCH($D131,'[9]Monthly_Consumption _Trend'!$C:$C,0))</f>
        <v>0</v>
      </c>
      <c r="AZ131" s="201">
        <f>INDEX('[9]Monthly_Consumption _Trend'!CG:CG,MATCH($D131,'[9]Monthly_Consumption _Trend'!$C:$C,0))</f>
        <v>0</v>
      </c>
      <c r="BA131" s="201">
        <f>INDEX('[9]Monthly_Consumption _Trend'!CH:CH,MATCH($D131,'[9]Monthly_Consumption _Trend'!$C:$C,0))</f>
        <v>0.62999999999999545</v>
      </c>
      <c r="BB131" s="201">
        <f>INDEX('[9]Monthly_Consumption _Trend'!CI:CI,MATCH($D131,'[9]Monthly_Consumption _Trend'!$C:$C,0))</f>
        <v>480.70000000000027</v>
      </c>
      <c r="BC131" s="201">
        <f>INDEX('[9]Monthly_Consumption _Trend'!CJ:CJ,MATCH($D131,'[9]Monthly_Consumption _Trend'!$C:$C,0))</f>
        <v>0</v>
      </c>
      <c r="BD131" s="201">
        <f>INDEX('[9]Monthly_Consumption _Trend'!CK:CK,MATCH($D131,'[9]Monthly_Consumption _Trend'!$C:$C,0))</f>
        <v>0</v>
      </c>
      <c r="BE131" s="201">
        <f>INDEX('[9]Monthly_Consumption _Trend'!CL:CL,MATCH($D131,'[9]Monthly_Consumption _Trend'!$C:$C,0))</f>
        <v>119.92999999999998</v>
      </c>
      <c r="BF131" s="201">
        <f>INDEX('[9]Monthly_Consumption _Trend'!CM:CM,MATCH($D131,'[9]Monthly_Consumption _Trend'!$C:$C,0))</f>
        <v>39.449999999999818</v>
      </c>
      <c r="BG131" s="201">
        <f>INDEX('[9]Monthly_Consumption _Trend'!CN:CN,MATCH($D131,'[9]Monthly_Consumption _Trend'!$C:$C,0))</f>
        <v>0</v>
      </c>
      <c r="BH131" s="201">
        <f>INDEX('[9]Monthly_Consumption _Trend'!CO:CO,MATCH($D131,'[9]Monthly_Consumption _Trend'!$C:$C,0))</f>
        <v>0</v>
      </c>
      <c r="BI131" s="201">
        <f>INDEX('[9]Monthly_Consumption _Trend'!CP:CP,MATCH($D131,'[9]Monthly_Consumption _Trend'!$C:$C,0))</f>
        <v>192.48000000000002</v>
      </c>
    </row>
    <row r="132" spans="1:61" s="202" customFormat="1" x14ac:dyDescent="0.25">
      <c r="A132" s="248" t="str">
        <f>'IMO _2020_Dont Edit'!A136</f>
        <v>GGA</v>
      </c>
      <c r="B132" s="248" t="str">
        <f>'IMO _2020_Dont Edit'!B136</f>
        <v>MR</v>
      </c>
      <c r="C132" s="137" t="str">
        <f>'IMO _2020_Dont Edit'!C136</f>
        <v>MKC</v>
      </c>
      <c r="D132" s="137">
        <f>'IMO _2020_Dont Edit'!D136</f>
        <v>9367736</v>
      </c>
      <c r="E132" s="140" t="str">
        <f>'IMO _2020_Dont Edit'!E136</f>
        <v>Centennial Matsuyama</v>
      </c>
      <c r="F132" s="201">
        <f t="shared" si="12"/>
        <v>152.5</v>
      </c>
      <c r="G132" s="201">
        <f t="shared" si="13"/>
        <v>353.5</v>
      </c>
      <c r="H132" s="201">
        <f t="shared" si="14"/>
        <v>700.3</v>
      </c>
      <c r="I132" s="201">
        <f t="shared" si="15"/>
        <v>397.29999999999995</v>
      </c>
      <c r="J132" s="201">
        <f t="shared" si="16"/>
        <v>466</v>
      </c>
      <c r="K132" s="201">
        <f t="shared" si="17"/>
        <v>410.90000000000009</v>
      </c>
      <c r="L132" s="201">
        <f t="shared" si="18"/>
        <v>309.40000000000009</v>
      </c>
      <c r="M132" s="201">
        <f t="shared" si="19"/>
        <v>230.59999999999991</v>
      </c>
      <c r="N132" s="201">
        <f t="shared" si="21"/>
        <v>205.40000000000009</v>
      </c>
      <c r="O132" s="201">
        <f t="shared" si="22"/>
        <v>226</v>
      </c>
      <c r="P132" s="201"/>
      <c r="Q132" s="201"/>
      <c r="R132" s="278">
        <f t="shared" si="20"/>
        <v>345.19</v>
      </c>
      <c r="S132" s="278">
        <f>IFERROR(INDEX('IMO _2020_Dont Edit'!AB:AB,MATCH('Monthly_Consumption _Trend'!D132,'IMO _2020_Dont Edit'!D:D,0))*30*INDEX('IMO _2020_Dont Edit'!AF:AF,MATCH('Monthly_Consumption _Trend'!D132,'IMO _2020_Dont Edit'!D:D,0)),"")</f>
        <v>364.24611260239391</v>
      </c>
      <c r="T132" s="278">
        <f t="shared" si="23"/>
        <v>230.12666666666667</v>
      </c>
      <c r="U132" s="201"/>
      <c r="V132" s="201">
        <f>INDEX('[9]Monthly_Consumption _Trend'!BC:BC,MATCH($D132,'[9]Monthly_Consumption _Trend'!$C:$C,0))</f>
        <v>152.5</v>
      </c>
      <c r="W132" s="201">
        <f>INDEX('[9]Monthly_Consumption _Trend'!BD:BD,MATCH($D132,'[9]Monthly_Consumption _Trend'!$C:$C,0))</f>
        <v>0</v>
      </c>
      <c r="X132" s="201">
        <f>INDEX('[9]Monthly_Consumption _Trend'!BE:BE,MATCH($D132,'[9]Monthly_Consumption _Trend'!$C:$C,0))</f>
        <v>0</v>
      </c>
      <c r="Y132" s="201">
        <f>INDEX('[9]Monthly_Consumption _Trend'!BF:BF,MATCH($D132,'[9]Monthly_Consumption _Trend'!$C:$C,0))</f>
        <v>50.2</v>
      </c>
      <c r="Z132" s="201">
        <f>INDEX('[9]Monthly_Consumption _Trend'!BG:BG,MATCH($D132,'[9]Monthly_Consumption _Trend'!$C:$C,0))</f>
        <v>353.5</v>
      </c>
      <c r="AA132" s="201">
        <f>INDEX('[9]Monthly_Consumption _Trend'!BH:BH,MATCH($D132,'[9]Monthly_Consumption _Trend'!$C:$C,0))</f>
        <v>0</v>
      </c>
      <c r="AB132" s="201">
        <f>INDEX('[9]Monthly_Consumption _Trend'!BI:BI,MATCH($D132,'[9]Monthly_Consumption _Trend'!$C:$C,0))</f>
        <v>0</v>
      </c>
      <c r="AC132" s="201">
        <f>INDEX('[9]Monthly_Consumption _Trend'!BJ:BJ,MATCH($D132,'[9]Monthly_Consumption _Trend'!$C:$C,0))</f>
        <v>84.3</v>
      </c>
      <c r="AD132" s="201">
        <f>INDEX('[9]Monthly_Consumption _Trend'!BK:BK,MATCH($D132,'[9]Monthly_Consumption _Trend'!$C:$C,0))</f>
        <v>700.3</v>
      </c>
      <c r="AE132" s="201">
        <f>INDEX('[9]Monthly_Consumption _Trend'!BL:BL,MATCH($D132,'[9]Monthly_Consumption _Trend'!$C:$C,0))</f>
        <v>0</v>
      </c>
      <c r="AF132" s="201">
        <f>INDEX('[9]Monthly_Consumption _Trend'!BM:BM,MATCH($D132,'[9]Monthly_Consumption _Trend'!$C:$C,0))</f>
        <v>0</v>
      </c>
      <c r="AG132" s="201">
        <f>INDEX('[9]Monthly_Consumption _Trend'!BN:BN,MATCH($D132,'[9]Monthly_Consumption _Trend'!$C:$C,0))</f>
        <v>3.3000000000000114</v>
      </c>
      <c r="AH132" s="201">
        <f>INDEX('[9]Monthly_Consumption _Trend'!BO:BO,MATCH($D132,'[9]Monthly_Consumption _Trend'!$C:$C,0))</f>
        <v>397.29999999999995</v>
      </c>
      <c r="AI132" s="201">
        <f>INDEX('[9]Monthly_Consumption _Trend'!BP:BP,MATCH($D132,'[9]Monthly_Consumption _Trend'!$C:$C,0))</f>
        <v>0</v>
      </c>
      <c r="AJ132" s="201">
        <f>INDEX('[9]Monthly_Consumption _Trend'!BQ:BQ,MATCH($D132,'[9]Monthly_Consumption _Trend'!$C:$C,0))</f>
        <v>0</v>
      </c>
      <c r="AK132" s="201">
        <f>INDEX('[9]Monthly_Consumption _Trend'!BR:BR,MATCH($D132,'[9]Monthly_Consumption _Trend'!$C:$C,0))</f>
        <v>2.0999999999999943</v>
      </c>
      <c r="AL132" s="201">
        <f>INDEX('[9]Monthly_Consumption _Trend'!BS:BS,MATCH($D132,'[9]Monthly_Consumption _Trend'!$C:$C,0))</f>
        <v>466</v>
      </c>
      <c r="AM132" s="201">
        <f>INDEX('[9]Monthly_Consumption _Trend'!BT:BT,MATCH($D132,'[9]Monthly_Consumption _Trend'!$C:$C,0))</f>
        <v>0</v>
      </c>
      <c r="AN132" s="201">
        <f>INDEX('[9]Monthly_Consumption _Trend'!BU:BU,MATCH($D132,'[9]Monthly_Consumption _Trend'!$C:$C,0))</f>
        <v>0</v>
      </c>
      <c r="AO132" s="201">
        <f>INDEX('[9]Monthly_Consumption _Trend'!BV:BV,MATCH($D132,'[9]Monthly_Consumption _Trend'!$C:$C,0))</f>
        <v>2.1999999999999886</v>
      </c>
      <c r="AP132" s="201">
        <f>INDEX('[9]Monthly_Consumption _Trend'!BW:BW,MATCH($D132,'[9]Monthly_Consumption _Trend'!$C:$C,0))</f>
        <v>410.90000000000009</v>
      </c>
      <c r="AQ132" s="201">
        <f>INDEX('[9]Monthly_Consumption _Trend'!BX:BX,MATCH($D132,'[9]Monthly_Consumption _Trend'!$C:$C,0))</f>
        <v>0</v>
      </c>
      <c r="AR132" s="201">
        <f>INDEX('[9]Monthly_Consumption _Trend'!BY:BY,MATCH($D132,'[9]Monthly_Consumption _Trend'!$C:$C,0))</f>
        <v>0</v>
      </c>
      <c r="AS132" s="201">
        <f>INDEX('[9]Monthly_Consumption _Trend'!BZ:BZ,MATCH($D132,'[9]Monthly_Consumption _Trend'!$C:$C,0))</f>
        <v>115.89999999999898</v>
      </c>
      <c r="AT132" s="201">
        <f>INDEX('[9]Monthly_Consumption _Trend'!CA:CA,MATCH($D132,'[9]Monthly_Consumption _Trend'!$C:$C,0))</f>
        <v>309.40000000000009</v>
      </c>
      <c r="AU132" s="201">
        <f>INDEX('[9]Monthly_Consumption _Trend'!CB:CB,MATCH($D132,'[9]Monthly_Consumption _Trend'!$C:$C,0))</f>
        <v>0</v>
      </c>
      <c r="AV132" s="201">
        <f>INDEX('[9]Monthly_Consumption _Trend'!CC:CC,MATCH($D132,'[9]Monthly_Consumption _Trend'!$C:$C,0))</f>
        <v>0</v>
      </c>
      <c r="AW132" s="201">
        <f>INDEX('[9]Monthly_Consumption _Trend'!CD:CD,MATCH($D132,'[9]Monthly_Consumption _Trend'!$C:$C,0))</f>
        <v>101.70000000000101</v>
      </c>
      <c r="AX132" s="201">
        <f>INDEX('[9]Monthly_Consumption _Trend'!CE:CE,MATCH($D132,'[9]Monthly_Consumption _Trend'!$C:$C,0))</f>
        <v>230.59999999999991</v>
      </c>
      <c r="AY132" s="201">
        <f>INDEX('[9]Monthly_Consumption _Trend'!CF:CF,MATCH($D132,'[9]Monthly_Consumption _Trend'!$C:$C,0))</f>
        <v>0</v>
      </c>
      <c r="AZ132" s="201">
        <f>INDEX('[9]Monthly_Consumption _Trend'!CG:CG,MATCH($D132,'[9]Monthly_Consumption _Trend'!$C:$C,0))</f>
        <v>0</v>
      </c>
      <c r="BA132" s="201">
        <f>INDEX('[9]Monthly_Consumption _Trend'!CH:CH,MATCH($D132,'[9]Monthly_Consumption _Trend'!$C:$C,0))</f>
        <v>46</v>
      </c>
      <c r="BB132" s="201">
        <f>INDEX('[9]Monthly_Consumption _Trend'!CI:CI,MATCH($D132,'[9]Monthly_Consumption _Trend'!$C:$C,0))</f>
        <v>205.40000000000009</v>
      </c>
      <c r="BC132" s="201">
        <f>INDEX('[9]Monthly_Consumption _Trend'!CJ:CJ,MATCH($D132,'[9]Monthly_Consumption _Trend'!$C:$C,0))</f>
        <v>0</v>
      </c>
      <c r="BD132" s="201">
        <f>INDEX('[9]Monthly_Consumption _Trend'!CK:CK,MATCH($D132,'[9]Monthly_Consumption _Trend'!$C:$C,0))</f>
        <v>0</v>
      </c>
      <c r="BE132" s="201">
        <f>INDEX('[9]Monthly_Consumption _Trend'!CL:CL,MATCH($D132,'[9]Monthly_Consumption _Trend'!$C:$C,0))</f>
        <v>56</v>
      </c>
      <c r="BF132" s="201">
        <f>INDEX('[9]Monthly_Consumption _Trend'!CM:CM,MATCH($D132,'[9]Monthly_Consumption _Trend'!$C:$C,0))</f>
        <v>226</v>
      </c>
      <c r="BG132" s="201">
        <f>INDEX('[9]Monthly_Consumption _Trend'!CN:CN,MATCH($D132,'[9]Monthly_Consumption _Trend'!$C:$C,0))</f>
        <v>0</v>
      </c>
      <c r="BH132" s="201">
        <f>INDEX('[9]Monthly_Consumption _Trend'!CO:CO,MATCH($D132,'[9]Monthly_Consumption _Trend'!$C:$C,0))</f>
        <v>0</v>
      </c>
      <c r="BI132" s="201">
        <f>INDEX('[9]Monthly_Consumption _Trend'!CP:CP,MATCH($D132,'[9]Monthly_Consumption _Trend'!$C:$C,0))</f>
        <v>83.699999999999989</v>
      </c>
    </row>
    <row r="133" spans="1:61" s="202" customFormat="1" x14ac:dyDescent="0.25">
      <c r="A133" s="248" t="str">
        <f>'IMO _2020_Dont Edit'!A137</f>
        <v>NSR</v>
      </c>
      <c r="B133" s="248" t="str">
        <f>'IMO _2020_Dont Edit'!B137</f>
        <v>MR</v>
      </c>
      <c r="C133" s="137" t="str">
        <f>'IMO _2020_Dont Edit'!C137</f>
        <v>BLY</v>
      </c>
      <c r="D133" s="137">
        <f>'IMO _2020_Dont Edit'!D137</f>
        <v>9310707</v>
      </c>
      <c r="E133" s="140" t="str">
        <f>'IMO _2020_Dont Edit'!E137</f>
        <v>Challenge Passage</v>
      </c>
      <c r="F133" s="201">
        <f t="shared" si="12"/>
        <v>0</v>
      </c>
      <c r="G133" s="201">
        <f t="shared" si="13"/>
        <v>0</v>
      </c>
      <c r="H133" s="201">
        <f t="shared" si="14"/>
        <v>0</v>
      </c>
      <c r="I133" s="201">
        <f t="shared" si="15"/>
        <v>0</v>
      </c>
      <c r="J133" s="201">
        <f t="shared" si="16"/>
        <v>0</v>
      </c>
      <c r="K133" s="201">
        <f t="shared" si="17"/>
        <v>0</v>
      </c>
      <c r="L133" s="201">
        <f t="shared" si="18"/>
        <v>0</v>
      </c>
      <c r="M133" s="201">
        <f t="shared" si="19"/>
        <v>0</v>
      </c>
      <c r="N133" s="201">
        <f t="shared" si="21"/>
        <v>26.3</v>
      </c>
      <c r="O133" s="201">
        <f t="shared" si="22"/>
        <v>645.16000000000008</v>
      </c>
      <c r="P133" s="201"/>
      <c r="Q133" s="201"/>
      <c r="R133" s="278">
        <f t="shared" si="20"/>
        <v>335.73</v>
      </c>
      <c r="S133" s="278">
        <f>IFERROR(INDEX('IMO _2020_Dont Edit'!AB:AB,MATCH('Monthly_Consumption _Trend'!D133,'IMO _2020_Dont Edit'!D:D,0))*30*INDEX('IMO _2020_Dont Edit'!AF:AF,MATCH('Monthly_Consumption _Trend'!D133,'IMO _2020_Dont Edit'!D:D,0)),"")</f>
        <v>524.42730819597477</v>
      </c>
      <c r="T133" s="278">
        <f t="shared" si="23"/>
        <v>223.82000000000002</v>
      </c>
      <c r="U133" s="201"/>
      <c r="V133" s="201">
        <f>INDEX('[9]Monthly_Consumption _Trend'!BC:BC,MATCH($D133,'[9]Monthly_Consumption _Trend'!$C:$C,0))</f>
        <v>0</v>
      </c>
      <c r="W133" s="201">
        <f>INDEX('[9]Monthly_Consumption _Trend'!BD:BD,MATCH($D133,'[9]Monthly_Consumption _Trend'!$C:$C,0))</f>
        <v>0</v>
      </c>
      <c r="X133" s="201">
        <f>INDEX('[9]Monthly_Consumption _Trend'!BE:BE,MATCH($D133,'[9]Monthly_Consumption _Trend'!$C:$C,0))</f>
        <v>0</v>
      </c>
      <c r="Y133" s="201">
        <f>INDEX('[9]Monthly_Consumption _Trend'!BF:BF,MATCH($D133,'[9]Monthly_Consumption _Trend'!$C:$C,0))</f>
        <v>0</v>
      </c>
      <c r="Z133" s="201">
        <f>INDEX('[9]Monthly_Consumption _Trend'!BG:BG,MATCH($D133,'[9]Monthly_Consumption _Trend'!$C:$C,0))</f>
        <v>0</v>
      </c>
      <c r="AA133" s="201">
        <f>INDEX('[9]Monthly_Consumption _Trend'!BH:BH,MATCH($D133,'[9]Monthly_Consumption _Trend'!$C:$C,0))</f>
        <v>0</v>
      </c>
      <c r="AB133" s="201">
        <f>INDEX('[9]Monthly_Consumption _Trend'!BI:BI,MATCH($D133,'[9]Monthly_Consumption _Trend'!$C:$C,0))</f>
        <v>0</v>
      </c>
      <c r="AC133" s="201">
        <f>INDEX('[9]Monthly_Consumption _Trend'!BJ:BJ,MATCH($D133,'[9]Monthly_Consumption _Trend'!$C:$C,0))</f>
        <v>0</v>
      </c>
      <c r="AD133" s="201">
        <f>INDEX('[9]Monthly_Consumption _Trend'!BK:BK,MATCH($D133,'[9]Monthly_Consumption _Trend'!$C:$C,0))</f>
        <v>0</v>
      </c>
      <c r="AE133" s="201">
        <f>INDEX('[9]Monthly_Consumption _Trend'!BL:BL,MATCH($D133,'[9]Monthly_Consumption _Trend'!$C:$C,0))</f>
        <v>0</v>
      </c>
      <c r="AF133" s="201">
        <f>INDEX('[9]Monthly_Consumption _Trend'!BM:BM,MATCH($D133,'[9]Monthly_Consumption _Trend'!$C:$C,0))</f>
        <v>0</v>
      </c>
      <c r="AG133" s="201">
        <f>INDEX('[9]Monthly_Consumption _Trend'!BN:BN,MATCH($D133,'[9]Monthly_Consumption _Trend'!$C:$C,0))</f>
        <v>0</v>
      </c>
      <c r="AH133" s="201">
        <f>INDEX('[9]Monthly_Consumption _Trend'!BO:BO,MATCH($D133,'[9]Monthly_Consumption _Trend'!$C:$C,0))</f>
        <v>0</v>
      </c>
      <c r="AI133" s="201">
        <f>INDEX('[9]Monthly_Consumption _Trend'!BP:BP,MATCH($D133,'[9]Monthly_Consumption _Trend'!$C:$C,0))</f>
        <v>0</v>
      </c>
      <c r="AJ133" s="201">
        <f>INDEX('[9]Monthly_Consumption _Trend'!BQ:BQ,MATCH($D133,'[9]Monthly_Consumption _Trend'!$C:$C,0))</f>
        <v>0</v>
      </c>
      <c r="AK133" s="201">
        <f>INDEX('[9]Monthly_Consumption _Trend'!BR:BR,MATCH($D133,'[9]Monthly_Consumption _Trend'!$C:$C,0))</f>
        <v>0</v>
      </c>
      <c r="AL133" s="201">
        <f>INDEX('[9]Monthly_Consumption _Trend'!BS:BS,MATCH($D133,'[9]Monthly_Consumption _Trend'!$C:$C,0))</f>
        <v>0</v>
      </c>
      <c r="AM133" s="201">
        <f>INDEX('[9]Monthly_Consumption _Trend'!BT:BT,MATCH($D133,'[9]Monthly_Consumption _Trend'!$C:$C,0))</f>
        <v>0</v>
      </c>
      <c r="AN133" s="201">
        <f>INDEX('[9]Monthly_Consumption _Trend'!BU:BU,MATCH($D133,'[9]Monthly_Consumption _Trend'!$C:$C,0))</f>
        <v>0</v>
      </c>
      <c r="AO133" s="201">
        <f>INDEX('[9]Monthly_Consumption _Trend'!BV:BV,MATCH($D133,'[9]Monthly_Consumption _Trend'!$C:$C,0))</f>
        <v>0</v>
      </c>
      <c r="AP133" s="201">
        <f>INDEX('[9]Monthly_Consumption _Trend'!BW:BW,MATCH($D133,'[9]Monthly_Consumption _Trend'!$C:$C,0))</f>
        <v>0</v>
      </c>
      <c r="AQ133" s="201">
        <f>INDEX('[9]Monthly_Consumption _Trend'!BX:BX,MATCH($D133,'[9]Monthly_Consumption _Trend'!$C:$C,0))</f>
        <v>0</v>
      </c>
      <c r="AR133" s="201">
        <f>INDEX('[9]Monthly_Consumption _Trend'!BY:BY,MATCH($D133,'[9]Monthly_Consumption _Trend'!$C:$C,0))</f>
        <v>0</v>
      </c>
      <c r="AS133" s="201">
        <f>INDEX('[9]Monthly_Consumption _Trend'!BZ:BZ,MATCH($D133,'[9]Monthly_Consumption _Trend'!$C:$C,0))</f>
        <v>0</v>
      </c>
      <c r="AT133" s="201">
        <f>INDEX('[9]Monthly_Consumption _Trend'!CA:CA,MATCH($D133,'[9]Monthly_Consumption _Trend'!$C:$C,0))</f>
        <v>0</v>
      </c>
      <c r="AU133" s="201">
        <f>INDEX('[9]Monthly_Consumption _Trend'!CB:CB,MATCH($D133,'[9]Monthly_Consumption _Trend'!$C:$C,0))</f>
        <v>0</v>
      </c>
      <c r="AV133" s="201">
        <f>INDEX('[9]Monthly_Consumption _Trend'!CC:CC,MATCH($D133,'[9]Monthly_Consumption _Trend'!$C:$C,0))</f>
        <v>0</v>
      </c>
      <c r="AW133" s="201">
        <f>INDEX('[9]Monthly_Consumption _Trend'!CD:CD,MATCH($D133,'[9]Monthly_Consumption _Trend'!$C:$C,0))</f>
        <v>0</v>
      </c>
      <c r="AX133" s="201">
        <f>INDEX('[9]Monthly_Consumption _Trend'!CE:CE,MATCH($D133,'[9]Monthly_Consumption _Trend'!$C:$C,0))</f>
        <v>0</v>
      </c>
      <c r="AY133" s="201">
        <f>INDEX('[9]Monthly_Consumption _Trend'!CF:CF,MATCH($D133,'[9]Monthly_Consumption _Trend'!$C:$C,0))</f>
        <v>0</v>
      </c>
      <c r="AZ133" s="201">
        <f>INDEX('[9]Monthly_Consumption _Trend'!CG:CG,MATCH($D133,'[9]Monthly_Consumption _Trend'!$C:$C,0))</f>
        <v>0</v>
      </c>
      <c r="BA133" s="201">
        <f>INDEX('[9]Monthly_Consumption _Trend'!CH:CH,MATCH($D133,'[9]Monthly_Consumption _Trend'!$C:$C,0))</f>
        <v>0</v>
      </c>
      <c r="BB133" s="201">
        <f>INDEX('[9]Monthly_Consumption _Trend'!CI:CI,MATCH($D133,'[9]Monthly_Consumption _Trend'!$C:$C,0))</f>
        <v>26.3</v>
      </c>
      <c r="BC133" s="201">
        <f>INDEX('[9]Monthly_Consumption _Trend'!CJ:CJ,MATCH($D133,'[9]Monthly_Consumption _Trend'!$C:$C,0))</f>
        <v>0</v>
      </c>
      <c r="BD133" s="201">
        <f>INDEX('[9]Monthly_Consumption _Trend'!CK:CK,MATCH($D133,'[9]Monthly_Consumption _Trend'!$C:$C,0))</f>
        <v>0</v>
      </c>
      <c r="BE133" s="201">
        <f>INDEX('[9]Monthly_Consumption _Trend'!CL:CL,MATCH($D133,'[9]Monthly_Consumption _Trend'!$C:$C,0))</f>
        <v>0</v>
      </c>
      <c r="BF133" s="201">
        <f>INDEX('[9]Monthly_Consumption _Trend'!CM:CM,MATCH($D133,'[9]Monthly_Consumption _Trend'!$C:$C,0))</f>
        <v>645.16000000000008</v>
      </c>
      <c r="BG133" s="201">
        <f>INDEX('[9]Monthly_Consumption _Trend'!CN:CN,MATCH($D133,'[9]Monthly_Consumption _Trend'!$C:$C,0))</f>
        <v>0</v>
      </c>
      <c r="BH133" s="201">
        <f>INDEX('[9]Monthly_Consumption _Trend'!CO:CO,MATCH($D133,'[9]Monthly_Consumption _Trend'!$C:$C,0))</f>
        <v>0</v>
      </c>
      <c r="BI133" s="201">
        <f>INDEX('[9]Monthly_Consumption _Trend'!CP:CP,MATCH($D133,'[9]Monthly_Consumption _Trend'!$C:$C,0))</f>
        <v>100.8</v>
      </c>
    </row>
    <row r="134" spans="1:61" s="202" customFormat="1" x14ac:dyDescent="0.25">
      <c r="A134" s="248" t="str">
        <f>'IMO _2020_Dont Edit'!A138</f>
        <v>NSR</v>
      </c>
      <c r="B134" s="248" t="str">
        <f>'IMO _2020_Dont Edit'!B138</f>
        <v>MR</v>
      </c>
      <c r="C134" s="137" t="str">
        <f>'IMO _2020_Dont Edit'!C138</f>
        <v>TC-IN (MTA )</v>
      </c>
      <c r="D134" s="137">
        <f>'IMO _2020_Dont Edit'!D138</f>
        <v>9590905</v>
      </c>
      <c r="E134" s="140" t="str">
        <f>'IMO _2020_Dont Edit'!E138</f>
        <v>Maersk Miyajima</v>
      </c>
      <c r="F134" s="201">
        <f t="shared" si="12"/>
        <v>713.5</v>
      </c>
      <c r="G134" s="201">
        <f t="shared" si="13"/>
        <v>406.8599999999999</v>
      </c>
      <c r="H134" s="201">
        <f t="shared" si="14"/>
        <v>561.10000000000014</v>
      </c>
      <c r="I134" s="201">
        <f t="shared" si="15"/>
        <v>618.71</v>
      </c>
      <c r="J134" s="201">
        <f t="shared" si="16"/>
        <v>565.90000000000009</v>
      </c>
      <c r="K134" s="201">
        <f t="shared" si="17"/>
        <v>101.39999999999964</v>
      </c>
      <c r="L134" s="201">
        <f t="shared" si="18"/>
        <v>298.38000000000011</v>
      </c>
      <c r="M134" s="201">
        <f t="shared" si="19"/>
        <v>403.40000000000009</v>
      </c>
      <c r="N134" s="201">
        <f t="shared" si="21"/>
        <v>530.60000000000036</v>
      </c>
      <c r="O134" s="201">
        <f t="shared" si="22"/>
        <v>283.89999999999964</v>
      </c>
      <c r="P134" s="201"/>
      <c r="Q134" s="201"/>
      <c r="R134" s="278">
        <f t="shared" si="20"/>
        <v>448.375</v>
      </c>
      <c r="S134" s="278">
        <f>IFERROR(INDEX('IMO _2020_Dont Edit'!AB:AB,MATCH('Monthly_Consumption _Trend'!D134,'IMO _2020_Dont Edit'!D:D,0))*30*INDEX('IMO _2020_Dont Edit'!AF:AF,MATCH('Monthly_Consumption _Trend'!D134,'IMO _2020_Dont Edit'!D:D,0)),"")</f>
        <v>388.56027018113787</v>
      </c>
      <c r="T134" s="278">
        <f t="shared" si="23"/>
        <v>259.04018012075858</v>
      </c>
      <c r="U134" s="201"/>
      <c r="V134" s="201">
        <f>INDEX('[9]Monthly_Consumption _Trend'!BC:BC,MATCH($D134,'[9]Monthly_Consumption _Trend'!$C:$C,0))</f>
        <v>713.5</v>
      </c>
      <c r="W134" s="201">
        <f>INDEX('[9]Monthly_Consumption _Trend'!BD:BD,MATCH($D134,'[9]Monthly_Consumption _Trend'!$C:$C,0))</f>
        <v>0</v>
      </c>
      <c r="X134" s="201">
        <f>INDEX('[9]Monthly_Consumption _Trend'!BE:BE,MATCH($D134,'[9]Monthly_Consumption _Trend'!$C:$C,0))</f>
        <v>0</v>
      </c>
      <c r="Y134" s="201">
        <f>INDEX('[9]Monthly_Consumption _Trend'!BF:BF,MATCH($D134,'[9]Monthly_Consumption _Trend'!$C:$C,0))</f>
        <v>42.3</v>
      </c>
      <c r="Z134" s="201">
        <f>INDEX('[9]Monthly_Consumption _Trend'!BG:BG,MATCH($D134,'[9]Monthly_Consumption _Trend'!$C:$C,0))</f>
        <v>406.8599999999999</v>
      </c>
      <c r="AA134" s="201">
        <f>INDEX('[9]Monthly_Consumption _Trend'!BH:BH,MATCH($D134,'[9]Monthly_Consumption _Trend'!$C:$C,0))</f>
        <v>0</v>
      </c>
      <c r="AB134" s="201">
        <f>INDEX('[9]Monthly_Consumption _Trend'!BI:BI,MATCH($D134,'[9]Monthly_Consumption _Trend'!$C:$C,0))</f>
        <v>0</v>
      </c>
      <c r="AC134" s="201">
        <f>INDEX('[9]Monthly_Consumption _Trend'!BJ:BJ,MATCH($D134,'[9]Monthly_Consumption _Trend'!$C:$C,0))</f>
        <v>26.600000000000009</v>
      </c>
      <c r="AD134" s="201">
        <f>INDEX('[9]Monthly_Consumption _Trend'!BK:BK,MATCH($D134,'[9]Monthly_Consumption _Trend'!$C:$C,0))</f>
        <v>561.10000000000014</v>
      </c>
      <c r="AE134" s="201">
        <f>INDEX('[9]Monthly_Consumption _Trend'!BL:BL,MATCH($D134,'[9]Monthly_Consumption _Trend'!$C:$C,0))</f>
        <v>0</v>
      </c>
      <c r="AF134" s="201">
        <f>INDEX('[9]Monthly_Consumption _Trend'!BM:BM,MATCH($D134,'[9]Monthly_Consumption _Trend'!$C:$C,0))</f>
        <v>0</v>
      </c>
      <c r="AG134" s="201">
        <f>INDEX('[9]Monthly_Consumption _Trend'!BN:BN,MATCH($D134,'[9]Monthly_Consumption _Trend'!$C:$C,0))</f>
        <v>83.699999999999989</v>
      </c>
      <c r="AH134" s="201">
        <f>INDEX('[9]Monthly_Consumption _Trend'!BO:BO,MATCH($D134,'[9]Monthly_Consumption _Trend'!$C:$C,0))</f>
        <v>618.71</v>
      </c>
      <c r="AI134" s="201">
        <f>INDEX('[9]Monthly_Consumption _Trend'!BP:BP,MATCH($D134,'[9]Monthly_Consumption _Trend'!$C:$C,0))</f>
        <v>0</v>
      </c>
      <c r="AJ134" s="201">
        <f>INDEX('[9]Monthly_Consumption _Trend'!BQ:BQ,MATCH($D134,'[9]Monthly_Consumption _Trend'!$C:$C,0))</f>
        <v>0</v>
      </c>
      <c r="AK134" s="201">
        <f>INDEX('[9]Monthly_Consumption _Trend'!BR:BR,MATCH($D134,'[9]Monthly_Consumption _Trend'!$C:$C,0))</f>
        <v>72.900000000000006</v>
      </c>
      <c r="AL134" s="201">
        <f>INDEX('[9]Monthly_Consumption _Trend'!BS:BS,MATCH($D134,'[9]Monthly_Consumption _Trend'!$C:$C,0))</f>
        <v>565.90000000000009</v>
      </c>
      <c r="AM134" s="201">
        <f>INDEX('[9]Monthly_Consumption _Trend'!BT:BT,MATCH($D134,'[9]Monthly_Consumption _Trend'!$C:$C,0))</f>
        <v>0</v>
      </c>
      <c r="AN134" s="201">
        <f>INDEX('[9]Monthly_Consumption _Trend'!BU:BU,MATCH($D134,'[9]Monthly_Consumption _Trend'!$C:$C,0))</f>
        <v>0</v>
      </c>
      <c r="AO134" s="201">
        <f>INDEX('[9]Monthly_Consumption _Trend'!BV:BV,MATCH($D134,'[9]Monthly_Consumption _Trend'!$C:$C,0))</f>
        <v>115.19999999999999</v>
      </c>
      <c r="AP134" s="201">
        <f>INDEX('[9]Monthly_Consumption _Trend'!BW:BW,MATCH($D134,'[9]Monthly_Consumption _Trend'!$C:$C,0))</f>
        <v>101.39999999999964</v>
      </c>
      <c r="AQ134" s="201">
        <f>INDEX('[9]Monthly_Consumption _Trend'!BX:BX,MATCH($D134,'[9]Monthly_Consumption _Trend'!$C:$C,0))</f>
        <v>0</v>
      </c>
      <c r="AR134" s="201">
        <f>INDEX('[9]Monthly_Consumption _Trend'!BY:BY,MATCH($D134,'[9]Monthly_Consumption _Trend'!$C:$C,0))</f>
        <v>0</v>
      </c>
      <c r="AS134" s="201">
        <f>INDEX('[9]Monthly_Consumption _Trend'!BZ:BZ,MATCH($D134,'[9]Monthly_Consumption _Trend'!$C:$C,0))</f>
        <v>65.400000000000034</v>
      </c>
      <c r="AT134" s="201">
        <f>INDEX('[9]Monthly_Consumption _Trend'!CA:CA,MATCH($D134,'[9]Monthly_Consumption _Trend'!$C:$C,0))</f>
        <v>298.38000000000011</v>
      </c>
      <c r="AU134" s="201">
        <f>INDEX('[9]Monthly_Consumption _Trend'!CB:CB,MATCH($D134,'[9]Monthly_Consumption _Trend'!$C:$C,0))</f>
        <v>0</v>
      </c>
      <c r="AV134" s="201">
        <f>INDEX('[9]Monthly_Consumption _Trend'!CC:CC,MATCH($D134,'[9]Monthly_Consumption _Trend'!$C:$C,0))</f>
        <v>0</v>
      </c>
      <c r="AW134" s="201">
        <f>INDEX('[9]Monthly_Consumption _Trend'!CD:CD,MATCH($D134,'[9]Monthly_Consumption _Trend'!$C:$C,0))</f>
        <v>102.5</v>
      </c>
      <c r="AX134" s="201">
        <f>INDEX('[9]Monthly_Consumption _Trend'!CE:CE,MATCH($D134,'[9]Monthly_Consumption _Trend'!$C:$C,0))</f>
        <v>403.40000000000009</v>
      </c>
      <c r="AY134" s="201">
        <f>INDEX('[9]Monthly_Consumption _Trend'!CF:CF,MATCH($D134,'[9]Monthly_Consumption _Trend'!$C:$C,0))</f>
        <v>0</v>
      </c>
      <c r="AZ134" s="201">
        <f>INDEX('[9]Monthly_Consumption _Trend'!CG:CG,MATCH($D134,'[9]Monthly_Consumption _Trend'!$C:$C,0))</f>
        <v>0</v>
      </c>
      <c r="BA134" s="201">
        <f>INDEX('[9]Monthly_Consumption _Trend'!CH:CH,MATCH($D134,'[9]Monthly_Consumption _Trend'!$C:$C,0))</f>
        <v>45.399999999999977</v>
      </c>
      <c r="BB134" s="201">
        <f>INDEX('[9]Monthly_Consumption _Trend'!CI:CI,MATCH($D134,'[9]Monthly_Consumption _Trend'!$C:$C,0))</f>
        <v>530.60000000000036</v>
      </c>
      <c r="BC134" s="201">
        <f>INDEX('[9]Monthly_Consumption _Trend'!CJ:CJ,MATCH($D134,'[9]Monthly_Consumption _Trend'!$C:$C,0))</f>
        <v>0</v>
      </c>
      <c r="BD134" s="201">
        <f>INDEX('[9]Monthly_Consumption _Trend'!CK:CK,MATCH($D134,'[9]Monthly_Consumption _Trend'!$C:$C,0))</f>
        <v>0</v>
      </c>
      <c r="BE134" s="201">
        <f>INDEX('[9]Monthly_Consumption _Trend'!CL:CL,MATCH($D134,'[9]Monthly_Consumption _Trend'!$C:$C,0))</f>
        <v>18.100000000000023</v>
      </c>
      <c r="BF134" s="201">
        <f>INDEX('[9]Monthly_Consumption _Trend'!CM:CM,MATCH($D134,'[9]Monthly_Consumption _Trend'!$C:$C,0))</f>
        <v>283.89999999999964</v>
      </c>
      <c r="BG134" s="201">
        <f>INDEX('[9]Monthly_Consumption _Trend'!CN:CN,MATCH($D134,'[9]Monthly_Consumption _Trend'!$C:$C,0))</f>
        <v>0</v>
      </c>
      <c r="BH134" s="201">
        <f>INDEX('[9]Monthly_Consumption _Trend'!CO:CO,MATCH($D134,'[9]Monthly_Consumption _Trend'!$C:$C,0))</f>
        <v>0</v>
      </c>
      <c r="BI134" s="201">
        <f>INDEX('[9]Monthly_Consumption _Trend'!CP:CP,MATCH($D134,'[9]Monthly_Consumption _Trend'!$C:$C,0))</f>
        <v>100.69999999999993</v>
      </c>
    </row>
    <row r="135" spans="1:61" s="202" customFormat="1" x14ac:dyDescent="0.25">
      <c r="A135" s="248" t="str">
        <f>'IMO _2020_Dont Edit'!A139</f>
        <v>HKU</v>
      </c>
      <c r="B135" s="248" t="str">
        <f>'IMO _2020_Dont Edit'!B139</f>
        <v>MR</v>
      </c>
      <c r="C135" s="137" t="str">
        <f>'IMO _2020_Dont Edit'!C139</f>
        <v>CEL</v>
      </c>
      <c r="D135" s="137">
        <f>'IMO _2020_Dont Edit'!D139</f>
        <v>9430284</v>
      </c>
      <c r="E135" s="140" t="str">
        <f>'IMO _2020_Dont Edit'!E139</f>
        <v>Celsius Riga</v>
      </c>
      <c r="F135" s="201">
        <f t="shared" ref="F135:F191" si="24">IFERROR(V135,"")</f>
        <v>0</v>
      </c>
      <c r="G135" s="201">
        <f t="shared" ref="G135:G191" si="25">IFERROR(Z135,"")</f>
        <v>0</v>
      </c>
      <c r="H135" s="201">
        <f t="shared" ref="H135:H191" si="26">IFERROR(AD135,"")</f>
        <v>0</v>
      </c>
      <c r="I135" s="201">
        <f t="shared" ref="I135:I191" si="27">IFERROR(AH135,"")</f>
        <v>0</v>
      </c>
      <c r="J135" s="201">
        <f t="shared" ref="J135:J191" si="28">IFERROR(AL135,"")</f>
        <v>0</v>
      </c>
      <c r="K135" s="201">
        <f t="shared" ref="K135:K191" si="29">IFERROR(AP135,"")</f>
        <v>95.320999999999998</v>
      </c>
      <c r="L135" s="201">
        <f t="shared" ref="L135:L191" si="30">IFERROR(AT135,"")</f>
        <v>407.03</v>
      </c>
      <c r="M135" s="201">
        <f t="shared" si="19"/>
        <v>606.16999999999996</v>
      </c>
      <c r="N135" s="201">
        <f t="shared" si="21"/>
        <v>629.40800000000013</v>
      </c>
      <c r="O135" s="201">
        <f t="shared" si="22"/>
        <v>200.45999999999981</v>
      </c>
      <c r="P135" s="201"/>
      <c r="Q135" s="201"/>
      <c r="R135" s="278">
        <f t="shared" ref="R135:R176" si="31">IFERROR(AVERAGEIF(F135:Q135,"&gt;0",F135:Q135),"")</f>
        <v>387.67779999999999</v>
      </c>
      <c r="S135" s="278">
        <f>IFERROR(INDEX('IMO _2020_Dont Edit'!AB:AB,MATCH('Monthly_Consumption _Trend'!D135,'IMO _2020_Dont Edit'!D:D,0))*30*INDEX('IMO _2020_Dont Edit'!AF:AF,MATCH('Monthly_Consumption _Trend'!D135,'IMO _2020_Dont Edit'!D:D,0)),"")</f>
        <v>573.79465056259232</v>
      </c>
      <c r="T135" s="278">
        <f t="shared" si="23"/>
        <v>258.45186666666666</v>
      </c>
      <c r="U135" s="201"/>
      <c r="V135" s="201">
        <f>INDEX('[9]Monthly_Consumption _Trend'!BC:BC,MATCH($D135,'[9]Monthly_Consumption _Trend'!$C:$C,0))</f>
        <v>0</v>
      </c>
      <c r="W135" s="201">
        <f>INDEX('[9]Monthly_Consumption _Trend'!BD:BD,MATCH($D135,'[9]Monthly_Consumption _Trend'!$C:$C,0))</f>
        <v>0</v>
      </c>
      <c r="X135" s="201">
        <f>INDEX('[9]Monthly_Consumption _Trend'!BE:BE,MATCH($D135,'[9]Monthly_Consumption _Trend'!$C:$C,0))</f>
        <v>0</v>
      </c>
      <c r="Y135" s="201">
        <f>INDEX('[9]Monthly_Consumption _Trend'!BF:BF,MATCH($D135,'[9]Monthly_Consumption _Trend'!$C:$C,0))</f>
        <v>0</v>
      </c>
      <c r="Z135" s="201">
        <f>INDEX('[9]Monthly_Consumption _Trend'!BG:BG,MATCH($D135,'[9]Monthly_Consumption _Trend'!$C:$C,0))</f>
        <v>0</v>
      </c>
      <c r="AA135" s="201">
        <f>INDEX('[9]Monthly_Consumption _Trend'!BH:BH,MATCH($D135,'[9]Monthly_Consumption _Trend'!$C:$C,0))</f>
        <v>0</v>
      </c>
      <c r="AB135" s="201">
        <f>INDEX('[9]Monthly_Consumption _Trend'!BI:BI,MATCH($D135,'[9]Monthly_Consumption _Trend'!$C:$C,0))</f>
        <v>0</v>
      </c>
      <c r="AC135" s="201">
        <f>INDEX('[9]Monthly_Consumption _Trend'!BJ:BJ,MATCH($D135,'[9]Monthly_Consumption _Trend'!$C:$C,0))</f>
        <v>0</v>
      </c>
      <c r="AD135" s="201">
        <f>INDEX('[9]Monthly_Consumption _Trend'!BK:BK,MATCH($D135,'[9]Monthly_Consumption _Trend'!$C:$C,0))</f>
        <v>0</v>
      </c>
      <c r="AE135" s="201">
        <f>INDEX('[9]Monthly_Consumption _Trend'!BL:BL,MATCH($D135,'[9]Monthly_Consumption _Trend'!$C:$C,0))</f>
        <v>0</v>
      </c>
      <c r="AF135" s="201">
        <f>INDEX('[9]Monthly_Consumption _Trend'!BM:BM,MATCH($D135,'[9]Monthly_Consumption _Trend'!$C:$C,0))</f>
        <v>0</v>
      </c>
      <c r="AG135" s="201">
        <f>INDEX('[9]Monthly_Consumption _Trend'!BN:BN,MATCH($D135,'[9]Monthly_Consumption _Trend'!$C:$C,0))</f>
        <v>0</v>
      </c>
      <c r="AH135" s="201">
        <f>INDEX('[9]Monthly_Consumption _Trend'!BO:BO,MATCH($D135,'[9]Monthly_Consumption _Trend'!$C:$C,0))</f>
        <v>0</v>
      </c>
      <c r="AI135" s="201">
        <f>INDEX('[9]Monthly_Consumption _Trend'!BP:BP,MATCH($D135,'[9]Monthly_Consumption _Trend'!$C:$C,0))</f>
        <v>0</v>
      </c>
      <c r="AJ135" s="201">
        <f>INDEX('[9]Monthly_Consumption _Trend'!BQ:BQ,MATCH($D135,'[9]Monthly_Consumption _Trend'!$C:$C,0))</f>
        <v>0</v>
      </c>
      <c r="AK135" s="201">
        <f>INDEX('[9]Monthly_Consumption _Trend'!BR:BR,MATCH($D135,'[9]Monthly_Consumption _Trend'!$C:$C,0))</f>
        <v>0</v>
      </c>
      <c r="AL135" s="201">
        <f>INDEX('[9]Monthly_Consumption _Trend'!BS:BS,MATCH($D135,'[9]Monthly_Consumption _Trend'!$C:$C,0))</f>
        <v>0</v>
      </c>
      <c r="AM135" s="201">
        <f>INDEX('[9]Monthly_Consumption _Trend'!BT:BT,MATCH($D135,'[9]Monthly_Consumption _Trend'!$C:$C,0))</f>
        <v>0</v>
      </c>
      <c r="AN135" s="201">
        <f>INDEX('[9]Monthly_Consumption _Trend'!BU:BU,MATCH($D135,'[9]Monthly_Consumption _Trend'!$C:$C,0))</f>
        <v>0</v>
      </c>
      <c r="AO135" s="201">
        <f>INDEX('[9]Monthly_Consumption _Trend'!BV:BV,MATCH($D135,'[9]Monthly_Consumption _Trend'!$C:$C,0))</f>
        <v>0</v>
      </c>
      <c r="AP135" s="201">
        <f>INDEX('[9]Monthly_Consumption _Trend'!BW:BW,MATCH($D135,'[9]Monthly_Consumption _Trend'!$C:$C,0))</f>
        <v>95.320999999999998</v>
      </c>
      <c r="AQ135" s="201">
        <f>INDEX('[9]Monthly_Consumption _Trend'!BX:BX,MATCH($D135,'[9]Monthly_Consumption _Trend'!$C:$C,0))</f>
        <v>0</v>
      </c>
      <c r="AR135" s="201">
        <f>INDEX('[9]Monthly_Consumption _Trend'!BY:BY,MATCH($D135,'[9]Monthly_Consumption _Trend'!$C:$C,0))</f>
        <v>0</v>
      </c>
      <c r="AS135" s="201">
        <f>INDEX('[9]Monthly_Consumption _Trend'!BZ:BZ,MATCH($D135,'[9]Monthly_Consumption _Trend'!$C:$C,0))</f>
        <v>1.38</v>
      </c>
      <c r="AT135" s="201">
        <f>INDEX('[9]Monthly_Consumption _Trend'!CA:CA,MATCH($D135,'[9]Monthly_Consumption _Trend'!$C:$C,0))</f>
        <v>407.03</v>
      </c>
      <c r="AU135" s="201">
        <f>INDEX('[9]Monthly_Consumption _Trend'!CB:CB,MATCH($D135,'[9]Monthly_Consumption _Trend'!$C:$C,0))</f>
        <v>0</v>
      </c>
      <c r="AV135" s="201">
        <f>INDEX('[9]Monthly_Consumption _Trend'!CC:CC,MATCH($D135,'[9]Monthly_Consumption _Trend'!$C:$C,0))</f>
        <v>0</v>
      </c>
      <c r="AW135" s="201">
        <f>INDEX('[9]Monthly_Consumption _Trend'!CD:CD,MATCH($D135,'[9]Monthly_Consumption _Trend'!$C:$C,0))</f>
        <v>17.78</v>
      </c>
      <c r="AX135" s="201">
        <f>INDEX('[9]Monthly_Consumption _Trend'!CE:CE,MATCH($D135,'[9]Monthly_Consumption _Trend'!$C:$C,0))</f>
        <v>606.16999999999996</v>
      </c>
      <c r="AY135" s="201">
        <f>INDEX('[9]Monthly_Consumption _Trend'!CF:CF,MATCH($D135,'[9]Monthly_Consumption _Trend'!$C:$C,0))</f>
        <v>0</v>
      </c>
      <c r="AZ135" s="201">
        <f>INDEX('[9]Monthly_Consumption _Trend'!CG:CG,MATCH($D135,'[9]Monthly_Consumption _Trend'!$C:$C,0))</f>
        <v>0</v>
      </c>
      <c r="BA135" s="201">
        <f>INDEX('[9]Monthly_Consumption _Trend'!CH:CH,MATCH($D135,'[9]Monthly_Consumption _Trend'!$C:$C,0))</f>
        <v>24.73</v>
      </c>
      <c r="BB135" s="201">
        <f>INDEX('[9]Monthly_Consumption _Trend'!CI:CI,MATCH($D135,'[9]Monthly_Consumption _Trend'!$C:$C,0))</f>
        <v>629.40800000000013</v>
      </c>
      <c r="BC135" s="201">
        <f>INDEX('[9]Monthly_Consumption _Trend'!CJ:CJ,MATCH($D135,'[9]Monthly_Consumption _Trend'!$C:$C,0))</f>
        <v>0</v>
      </c>
      <c r="BD135" s="201">
        <f>INDEX('[9]Monthly_Consumption _Trend'!CK:CK,MATCH($D135,'[9]Monthly_Consumption _Trend'!$C:$C,0))</f>
        <v>0</v>
      </c>
      <c r="BE135" s="201">
        <f>INDEX('[9]Monthly_Consumption _Trend'!CL:CL,MATCH($D135,'[9]Monthly_Consumption _Trend'!$C:$C,0))</f>
        <v>101.95299999999999</v>
      </c>
      <c r="BF135" s="201">
        <f>INDEX('[9]Monthly_Consumption _Trend'!CM:CM,MATCH($D135,'[9]Monthly_Consumption _Trend'!$C:$C,0))</f>
        <v>200.45999999999981</v>
      </c>
      <c r="BG135" s="201">
        <f>INDEX('[9]Monthly_Consumption _Trend'!CN:CN,MATCH($D135,'[9]Monthly_Consumption _Trend'!$C:$C,0))</f>
        <v>102.39</v>
      </c>
      <c r="BH135" s="201">
        <f>INDEX('[9]Monthly_Consumption _Trend'!CO:CO,MATCH($D135,'[9]Monthly_Consumption _Trend'!$C:$C,0))</f>
        <v>0</v>
      </c>
      <c r="BI135" s="201">
        <f>INDEX('[9]Monthly_Consumption _Trend'!CP:CP,MATCH($D135,'[9]Monthly_Consumption _Trend'!$C:$C,0))</f>
        <v>66.100000000000023</v>
      </c>
    </row>
    <row r="136" spans="1:61" s="202" customFormat="1" x14ac:dyDescent="0.25">
      <c r="A136" s="248" t="str">
        <f>'IMO _2020_Dont Edit'!A140</f>
        <v>MSA</v>
      </c>
      <c r="B136" s="248" t="str">
        <f>'IMO _2020_Dont Edit'!B140</f>
        <v>MR</v>
      </c>
      <c r="C136" s="137" t="str">
        <f>'IMO _2020_Dont Edit'!C140</f>
        <v>CEL</v>
      </c>
      <c r="D136" s="137">
        <f>'IMO _2020_Dont Edit'!D140</f>
        <v>9430296</v>
      </c>
      <c r="E136" s="140" t="str">
        <f>'IMO _2020_Dont Edit'!E140</f>
        <v>Celsius Randers</v>
      </c>
      <c r="F136" s="201">
        <f t="shared" si="24"/>
        <v>0</v>
      </c>
      <c r="G136" s="201">
        <f t="shared" si="25"/>
        <v>0</v>
      </c>
      <c r="H136" s="201">
        <f t="shared" si="26"/>
        <v>0</v>
      </c>
      <c r="I136" s="201">
        <f t="shared" si="27"/>
        <v>0</v>
      </c>
      <c r="J136" s="201">
        <f t="shared" si="28"/>
        <v>0</v>
      </c>
      <c r="K136" s="201">
        <f t="shared" si="29"/>
        <v>0</v>
      </c>
      <c r="L136" s="201">
        <f t="shared" si="30"/>
        <v>58.5</v>
      </c>
      <c r="M136" s="201">
        <f t="shared" ref="M136:M176" si="32">IFERROR(AX136,"")</f>
        <v>611.29999999999995</v>
      </c>
      <c r="N136" s="201">
        <f t="shared" si="21"/>
        <v>109.80000000000007</v>
      </c>
      <c r="O136" s="201">
        <f t="shared" si="22"/>
        <v>0</v>
      </c>
      <c r="P136" s="201"/>
      <c r="Q136" s="201"/>
      <c r="R136" s="278">
        <f t="shared" si="31"/>
        <v>259.86666666666667</v>
      </c>
      <c r="S136" s="278">
        <f>IFERROR(INDEX('IMO _2020_Dont Edit'!AB:AB,MATCH('Monthly_Consumption _Trend'!D136,'IMO _2020_Dont Edit'!D:D,0))*30*INDEX('IMO _2020_Dont Edit'!AF:AF,MATCH('Monthly_Consumption _Trend'!D136,'IMO _2020_Dont Edit'!D:D,0)),"")</f>
        <v>229.34613788167908</v>
      </c>
      <c r="T136" s="278">
        <f t="shared" si="23"/>
        <v>152.89742525445271</v>
      </c>
      <c r="U136" s="201"/>
      <c r="V136" s="201">
        <f>INDEX('[9]Monthly_Consumption _Trend'!BC:BC,MATCH($D136,'[9]Monthly_Consumption _Trend'!$C:$C,0))</f>
        <v>0</v>
      </c>
      <c r="W136" s="201">
        <f>INDEX('[9]Monthly_Consumption _Trend'!BD:BD,MATCH($D136,'[9]Monthly_Consumption _Trend'!$C:$C,0))</f>
        <v>0</v>
      </c>
      <c r="X136" s="201">
        <f>INDEX('[9]Monthly_Consumption _Trend'!BE:BE,MATCH($D136,'[9]Monthly_Consumption _Trend'!$C:$C,0))</f>
        <v>0</v>
      </c>
      <c r="Y136" s="201">
        <f>INDEX('[9]Monthly_Consumption _Trend'!BF:BF,MATCH($D136,'[9]Monthly_Consumption _Trend'!$C:$C,0))</f>
        <v>0</v>
      </c>
      <c r="Z136" s="201">
        <f>INDEX('[9]Monthly_Consumption _Trend'!BG:BG,MATCH($D136,'[9]Monthly_Consumption _Trend'!$C:$C,0))</f>
        <v>0</v>
      </c>
      <c r="AA136" s="201">
        <f>INDEX('[9]Monthly_Consumption _Trend'!BH:BH,MATCH($D136,'[9]Monthly_Consumption _Trend'!$C:$C,0))</f>
        <v>0</v>
      </c>
      <c r="AB136" s="201">
        <f>INDEX('[9]Monthly_Consumption _Trend'!BI:BI,MATCH($D136,'[9]Monthly_Consumption _Trend'!$C:$C,0))</f>
        <v>0</v>
      </c>
      <c r="AC136" s="201">
        <f>INDEX('[9]Monthly_Consumption _Trend'!BJ:BJ,MATCH($D136,'[9]Monthly_Consumption _Trend'!$C:$C,0))</f>
        <v>0</v>
      </c>
      <c r="AD136" s="201">
        <f>INDEX('[9]Monthly_Consumption _Trend'!BK:BK,MATCH($D136,'[9]Monthly_Consumption _Trend'!$C:$C,0))</f>
        <v>0</v>
      </c>
      <c r="AE136" s="201">
        <f>INDEX('[9]Monthly_Consumption _Trend'!BL:BL,MATCH($D136,'[9]Monthly_Consumption _Trend'!$C:$C,0))</f>
        <v>0</v>
      </c>
      <c r="AF136" s="201">
        <f>INDEX('[9]Monthly_Consumption _Trend'!BM:BM,MATCH($D136,'[9]Monthly_Consumption _Trend'!$C:$C,0))</f>
        <v>0</v>
      </c>
      <c r="AG136" s="201">
        <f>INDEX('[9]Monthly_Consumption _Trend'!BN:BN,MATCH($D136,'[9]Monthly_Consumption _Trend'!$C:$C,0))</f>
        <v>0</v>
      </c>
      <c r="AH136" s="201">
        <f>INDEX('[9]Monthly_Consumption _Trend'!BO:BO,MATCH($D136,'[9]Monthly_Consumption _Trend'!$C:$C,0))</f>
        <v>0</v>
      </c>
      <c r="AI136" s="201">
        <f>INDEX('[9]Monthly_Consumption _Trend'!BP:BP,MATCH($D136,'[9]Monthly_Consumption _Trend'!$C:$C,0))</f>
        <v>0</v>
      </c>
      <c r="AJ136" s="201">
        <f>INDEX('[9]Monthly_Consumption _Trend'!BQ:BQ,MATCH($D136,'[9]Monthly_Consumption _Trend'!$C:$C,0))</f>
        <v>0</v>
      </c>
      <c r="AK136" s="201">
        <f>INDEX('[9]Monthly_Consumption _Trend'!BR:BR,MATCH($D136,'[9]Monthly_Consumption _Trend'!$C:$C,0))</f>
        <v>0</v>
      </c>
      <c r="AL136" s="201">
        <f>INDEX('[9]Monthly_Consumption _Trend'!BS:BS,MATCH($D136,'[9]Monthly_Consumption _Trend'!$C:$C,0))</f>
        <v>0</v>
      </c>
      <c r="AM136" s="201">
        <f>INDEX('[9]Monthly_Consumption _Trend'!BT:BT,MATCH($D136,'[9]Monthly_Consumption _Trend'!$C:$C,0))</f>
        <v>0</v>
      </c>
      <c r="AN136" s="201">
        <f>INDEX('[9]Monthly_Consumption _Trend'!BU:BU,MATCH($D136,'[9]Monthly_Consumption _Trend'!$C:$C,0))</f>
        <v>0</v>
      </c>
      <c r="AO136" s="201">
        <f>INDEX('[9]Monthly_Consumption _Trend'!BV:BV,MATCH($D136,'[9]Monthly_Consumption _Trend'!$C:$C,0))</f>
        <v>0</v>
      </c>
      <c r="AP136" s="201">
        <f>INDEX('[9]Monthly_Consumption _Trend'!BW:BW,MATCH($D136,'[9]Monthly_Consumption _Trend'!$C:$C,0))</f>
        <v>0</v>
      </c>
      <c r="AQ136" s="201">
        <f>INDEX('[9]Monthly_Consumption _Trend'!BX:BX,MATCH($D136,'[9]Monthly_Consumption _Trend'!$C:$C,0))</f>
        <v>0</v>
      </c>
      <c r="AR136" s="201">
        <f>INDEX('[9]Monthly_Consumption _Trend'!BY:BY,MATCH($D136,'[9]Monthly_Consumption _Trend'!$C:$C,0))</f>
        <v>0</v>
      </c>
      <c r="AS136" s="201">
        <f>INDEX('[9]Monthly_Consumption _Trend'!BZ:BZ,MATCH($D136,'[9]Monthly_Consumption _Trend'!$C:$C,0))</f>
        <v>0</v>
      </c>
      <c r="AT136" s="201">
        <f>INDEX('[9]Monthly_Consumption _Trend'!CA:CA,MATCH($D136,'[9]Monthly_Consumption _Trend'!$C:$C,0))</f>
        <v>58.5</v>
      </c>
      <c r="AU136" s="201">
        <f>INDEX('[9]Monthly_Consumption _Trend'!CB:CB,MATCH($D136,'[9]Monthly_Consumption _Trend'!$C:$C,0))</f>
        <v>0</v>
      </c>
      <c r="AV136" s="201">
        <f>INDEX('[9]Monthly_Consumption _Trend'!CC:CC,MATCH($D136,'[9]Monthly_Consumption _Trend'!$C:$C,0))</f>
        <v>0</v>
      </c>
      <c r="AW136" s="201">
        <f>INDEX('[9]Monthly_Consumption _Trend'!CD:CD,MATCH($D136,'[9]Monthly_Consumption _Trend'!$C:$C,0))</f>
        <v>0</v>
      </c>
      <c r="AX136" s="201">
        <f>INDEX('[9]Monthly_Consumption _Trend'!CE:CE,MATCH($D136,'[9]Monthly_Consumption _Trend'!$C:$C,0))</f>
        <v>611.29999999999995</v>
      </c>
      <c r="AY136" s="201">
        <f>INDEX('[9]Monthly_Consumption _Trend'!CF:CF,MATCH($D136,'[9]Monthly_Consumption _Trend'!$C:$C,0))</f>
        <v>0</v>
      </c>
      <c r="AZ136" s="201">
        <f>INDEX('[9]Monthly_Consumption _Trend'!CG:CG,MATCH($D136,'[9]Monthly_Consumption _Trend'!$C:$C,0))</f>
        <v>0</v>
      </c>
      <c r="BA136" s="201">
        <f>INDEX('[9]Monthly_Consumption _Trend'!CH:CH,MATCH($D136,'[9]Monthly_Consumption _Trend'!$C:$C,0))</f>
        <v>7.3</v>
      </c>
      <c r="BB136" s="201">
        <f>INDEX('[9]Monthly_Consumption _Trend'!CI:CI,MATCH($D136,'[9]Monthly_Consumption _Trend'!$C:$C,0))</f>
        <v>109.80000000000007</v>
      </c>
      <c r="BC136" s="201">
        <f>INDEX('[9]Monthly_Consumption _Trend'!CJ:CJ,MATCH($D136,'[9]Monthly_Consumption _Trend'!$C:$C,0))</f>
        <v>388.18</v>
      </c>
      <c r="BD136" s="201">
        <f>INDEX('[9]Monthly_Consumption _Trend'!CK:CK,MATCH($D136,'[9]Monthly_Consumption _Trend'!$C:$C,0))</f>
        <v>0</v>
      </c>
      <c r="BE136" s="201">
        <f>INDEX('[9]Monthly_Consumption _Trend'!CL:CL,MATCH($D136,'[9]Monthly_Consumption _Trend'!$C:$C,0))</f>
        <v>8.1999999999999993</v>
      </c>
      <c r="BF136" s="201">
        <f>INDEX('[9]Monthly_Consumption _Trend'!CM:CM,MATCH($D136,'[9]Monthly_Consumption _Trend'!$C:$C,0))</f>
        <v>0</v>
      </c>
      <c r="BG136" s="201">
        <f>INDEX('[9]Monthly_Consumption _Trend'!CN:CN,MATCH($D136,'[9]Monthly_Consumption _Trend'!$C:$C,0))</f>
        <v>602.81400000000008</v>
      </c>
      <c r="BH136" s="201">
        <f>INDEX('[9]Monthly_Consumption _Trend'!CO:CO,MATCH($D136,'[9]Monthly_Consumption _Trend'!$C:$C,0))</f>
        <v>0</v>
      </c>
      <c r="BI136" s="201">
        <f>INDEX('[9]Monthly_Consumption _Trend'!CP:CP,MATCH($D136,'[9]Monthly_Consumption _Trend'!$C:$C,0))</f>
        <v>7.1999999999999993</v>
      </c>
    </row>
    <row r="137" spans="1:61" s="202" customFormat="1" x14ac:dyDescent="0.25">
      <c r="A137" s="248" t="str">
        <f>'IMO _2020_Dont Edit'!A141</f>
        <v>PKU</v>
      </c>
      <c r="B137" s="248" t="str">
        <f>'IMO _2020_Dont Edit'!B141</f>
        <v>MR</v>
      </c>
      <c r="C137" s="137" t="str">
        <f>'IMO _2020_Dont Edit'!C141</f>
        <v>TC-IN (MTA )</v>
      </c>
      <c r="D137" s="137">
        <f>'IMO _2020_Dont Edit'!D141</f>
        <v>9430272</v>
      </c>
      <c r="E137" s="140" t="str">
        <f>'IMO _2020_Dont Edit'!E141</f>
        <v>Celsius Roskilde</v>
      </c>
      <c r="F137" s="201">
        <f t="shared" si="24"/>
        <v>0</v>
      </c>
      <c r="G137" s="201">
        <f t="shared" si="25"/>
        <v>0</v>
      </c>
      <c r="H137" s="201">
        <f t="shared" si="26"/>
        <v>0</v>
      </c>
      <c r="I137" s="201">
        <f t="shared" si="27"/>
        <v>0</v>
      </c>
      <c r="J137" s="201">
        <f t="shared" si="28"/>
        <v>0</v>
      </c>
      <c r="K137" s="201">
        <f t="shared" si="29"/>
        <v>0</v>
      </c>
      <c r="L137" s="201">
        <f t="shared" si="30"/>
        <v>255.3</v>
      </c>
      <c r="M137" s="201">
        <f t="shared" si="32"/>
        <v>433.2</v>
      </c>
      <c r="N137" s="201">
        <f t="shared" si="21"/>
        <v>92.100000000000023</v>
      </c>
      <c r="O137" s="201">
        <f t="shared" si="22"/>
        <v>555.69999999999993</v>
      </c>
      <c r="P137" s="201"/>
      <c r="Q137" s="201"/>
      <c r="R137" s="278">
        <f t="shared" si="31"/>
        <v>334.07499999999999</v>
      </c>
      <c r="S137" s="278">
        <f>IFERROR(INDEX('IMO _2020_Dont Edit'!AB:AB,MATCH('Monthly_Consumption _Trend'!D137,'IMO _2020_Dont Edit'!D:D,0))*30*INDEX('IMO _2020_Dont Edit'!AF:AF,MATCH('Monthly_Consumption _Trend'!D137,'IMO _2020_Dont Edit'!D:D,0)),"")</f>
        <v>515.09380603185468</v>
      </c>
      <c r="T137" s="278">
        <f t="shared" si="23"/>
        <v>222.71666666666667</v>
      </c>
      <c r="U137" s="201"/>
      <c r="V137" s="201">
        <f>INDEX('[9]Monthly_Consumption _Trend'!BC:BC,MATCH($D137,'[9]Monthly_Consumption _Trend'!$C:$C,0))</f>
        <v>0</v>
      </c>
      <c r="W137" s="201">
        <f>INDEX('[9]Monthly_Consumption _Trend'!BD:BD,MATCH($D137,'[9]Monthly_Consumption _Trend'!$C:$C,0))</f>
        <v>0</v>
      </c>
      <c r="X137" s="201">
        <f>INDEX('[9]Monthly_Consumption _Trend'!BE:BE,MATCH($D137,'[9]Monthly_Consumption _Trend'!$C:$C,0))</f>
        <v>0</v>
      </c>
      <c r="Y137" s="201">
        <f>INDEX('[9]Monthly_Consumption _Trend'!BF:BF,MATCH($D137,'[9]Monthly_Consumption _Trend'!$C:$C,0))</f>
        <v>0</v>
      </c>
      <c r="Z137" s="201">
        <f>INDEX('[9]Monthly_Consumption _Trend'!BG:BG,MATCH($D137,'[9]Monthly_Consumption _Trend'!$C:$C,0))</f>
        <v>0</v>
      </c>
      <c r="AA137" s="201">
        <f>INDEX('[9]Monthly_Consumption _Trend'!BH:BH,MATCH($D137,'[9]Monthly_Consumption _Trend'!$C:$C,0))</f>
        <v>0</v>
      </c>
      <c r="AB137" s="201">
        <f>INDEX('[9]Monthly_Consumption _Trend'!BI:BI,MATCH($D137,'[9]Monthly_Consumption _Trend'!$C:$C,0))</f>
        <v>0</v>
      </c>
      <c r="AC137" s="201">
        <f>INDEX('[9]Monthly_Consumption _Trend'!BJ:BJ,MATCH($D137,'[9]Monthly_Consumption _Trend'!$C:$C,0))</f>
        <v>0</v>
      </c>
      <c r="AD137" s="201">
        <f>INDEX('[9]Monthly_Consumption _Trend'!BK:BK,MATCH($D137,'[9]Monthly_Consumption _Trend'!$C:$C,0))</f>
        <v>0</v>
      </c>
      <c r="AE137" s="201">
        <f>INDEX('[9]Monthly_Consumption _Trend'!BL:BL,MATCH($D137,'[9]Monthly_Consumption _Trend'!$C:$C,0))</f>
        <v>0</v>
      </c>
      <c r="AF137" s="201">
        <f>INDEX('[9]Monthly_Consumption _Trend'!BM:BM,MATCH($D137,'[9]Monthly_Consumption _Trend'!$C:$C,0))</f>
        <v>0</v>
      </c>
      <c r="AG137" s="201">
        <f>INDEX('[9]Monthly_Consumption _Trend'!BN:BN,MATCH($D137,'[9]Monthly_Consumption _Trend'!$C:$C,0))</f>
        <v>0</v>
      </c>
      <c r="AH137" s="201">
        <f>INDEX('[9]Monthly_Consumption _Trend'!BO:BO,MATCH($D137,'[9]Monthly_Consumption _Trend'!$C:$C,0))</f>
        <v>0</v>
      </c>
      <c r="AI137" s="201">
        <f>INDEX('[9]Monthly_Consumption _Trend'!BP:BP,MATCH($D137,'[9]Monthly_Consumption _Trend'!$C:$C,0))</f>
        <v>0</v>
      </c>
      <c r="AJ137" s="201">
        <f>INDEX('[9]Monthly_Consumption _Trend'!BQ:BQ,MATCH($D137,'[9]Monthly_Consumption _Trend'!$C:$C,0))</f>
        <v>0</v>
      </c>
      <c r="AK137" s="201">
        <f>INDEX('[9]Monthly_Consumption _Trend'!BR:BR,MATCH($D137,'[9]Monthly_Consumption _Trend'!$C:$C,0))</f>
        <v>0</v>
      </c>
      <c r="AL137" s="201">
        <f>INDEX('[9]Monthly_Consumption _Trend'!BS:BS,MATCH($D137,'[9]Monthly_Consumption _Trend'!$C:$C,0))</f>
        <v>0</v>
      </c>
      <c r="AM137" s="201">
        <f>INDEX('[9]Monthly_Consumption _Trend'!BT:BT,MATCH($D137,'[9]Monthly_Consumption _Trend'!$C:$C,0))</f>
        <v>0</v>
      </c>
      <c r="AN137" s="201">
        <f>INDEX('[9]Monthly_Consumption _Trend'!BU:BU,MATCH($D137,'[9]Monthly_Consumption _Trend'!$C:$C,0))</f>
        <v>0</v>
      </c>
      <c r="AO137" s="201">
        <f>INDEX('[9]Monthly_Consumption _Trend'!BV:BV,MATCH($D137,'[9]Monthly_Consumption _Trend'!$C:$C,0))</f>
        <v>0</v>
      </c>
      <c r="AP137" s="201">
        <f>INDEX('[9]Monthly_Consumption _Trend'!BW:BW,MATCH($D137,'[9]Monthly_Consumption _Trend'!$C:$C,0))</f>
        <v>0</v>
      </c>
      <c r="AQ137" s="201">
        <f>INDEX('[9]Monthly_Consumption _Trend'!BX:BX,MATCH($D137,'[9]Monthly_Consumption _Trend'!$C:$C,0))</f>
        <v>0</v>
      </c>
      <c r="AR137" s="201">
        <f>INDEX('[9]Monthly_Consumption _Trend'!BY:BY,MATCH($D137,'[9]Monthly_Consumption _Trend'!$C:$C,0))</f>
        <v>0</v>
      </c>
      <c r="AS137" s="201">
        <f>INDEX('[9]Monthly_Consumption _Trend'!BZ:BZ,MATCH($D137,'[9]Monthly_Consumption _Trend'!$C:$C,0))</f>
        <v>0</v>
      </c>
      <c r="AT137" s="201">
        <f>INDEX('[9]Monthly_Consumption _Trend'!CA:CA,MATCH($D137,'[9]Monthly_Consumption _Trend'!$C:$C,0))</f>
        <v>255.3</v>
      </c>
      <c r="AU137" s="201">
        <f>INDEX('[9]Monthly_Consumption _Trend'!CB:CB,MATCH($D137,'[9]Monthly_Consumption _Trend'!$C:$C,0))</f>
        <v>0</v>
      </c>
      <c r="AV137" s="201">
        <f>INDEX('[9]Monthly_Consumption _Trend'!CC:CC,MATCH($D137,'[9]Monthly_Consumption _Trend'!$C:$C,0))</f>
        <v>0</v>
      </c>
      <c r="AW137" s="201">
        <f>INDEX('[9]Monthly_Consumption _Trend'!CD:CD,MATCH($D137,'[9]Monthly_Consumption _Trend'!$C:$C,0))</f>
        <v>34.799999999999997</v>
      </c>
      <c r="AX137" s="201">
        <f>INDEX('[9]Monthly_Consumption _Trend'!CE:CE,MATCH($D137,'[9]Monthly_Consumption _Trend'!$C:$C,0))</f>
        <v>433.2</v>
      </c>
      <c r="AY137" s="201">
        <f>INDEX('[9]Monthly_Consumption _Trend'!CF:CF,MATCH($D137,'[9]Monthly_Consumption _Trend'!$C:$C,0))</f>
        <v>0</v>
      </c>
      <c r="AZ137" s="201">
        <f>INDEX('[9]Monthly_Consumption _Trend'!CG:CG,MATCH($D137,'[9]Monthly_Consumption _Trend'!$C:$C,0))</f>
        <v>0</v>
      </c>
      <c r="BA137" s="201">
        <f>INDEX('[9]Monthly_Consumption _Trend'!CH:CH,MATCH($D137,'[9]Monthly_Consumption _Trend'!$C:$C,0))</f>
        <v>33.700000000000003</v>
      </c>
      <c r="BB137" s="201">
        <f>INDEX('[9]Monthly_Consumption _Trend'!CI:CI,MATCH($D137,'[9]Monthly_Consumption _Trend'!$C:$C,0))</f>
        <v>92.100000000000023</v>
      </c>
      <c r="BC137" s="201">
        <f>INDEX('[9]Monthly_Consumption _Trend'!CJ:CJ,MATCH($D137,'[9]Monthly_Consumption _Trend'!$C:$C,0))</f>
        <v>0</v>
      </c>
      <c r="BD137" s="201">
        <f>INDEX('[9]Monthly_Consumption _Trend'!CK:CK,MATCH($D137,'[9]Monthly_Consumption _Trend'!$C:$C,0))</f>
        <v>0</v>
      </c>
      <c r="BE137" s="201">
        <f>INDEX('[9]Monthly_Consumption _Trend'!CL:CL,MATCH($D137,'[9]Monthly_Consumption _Trend'!$C:$C,0))</f>
        <v>58.2</v>
      </c>
      <c r="BF137" s="201">
        <f>INDEX('[9]Monthly_Consumption _Trend'!CM:CM,MATCH($D137,'[9]Monthly_Consumption _Trend'!$C:$C,0))</f>
        <v>555.69999999999993</v>
      </c>
      <c r="BG137" s="201">
        <f>INDEX('[9]Monthly_Consumption _Trend'!CN:CN,MATCH($D137,'[9]Monthly_Consumption _Trend'!$C:$C,0))</f>
        <v>0</v>
      </c>
      <c r="BH137" s="201">
        <f>INDEX('[9]Monthly_Consumption _Trend'!CO:CO,MATCH($D137,'[9]Monthly_Consumption _Trend'!$C:$C,0))</f>
        <v>0</v>
      </c>
      <c r="BI137" s="201">
        <f>INDEX('[9]Monthly_Consumption _Trend'!CP:CP,MATCH($D137,'[9]Monthly_Consumption _Trend'!$C:$C,0))</f>
        <v>1.7999999999999972</v>
      </c>
    </row>
    <row r="138" spans="1:61" s="202" customFormat="1" x14ac:dyDescent="0.25">
      <c r="A138" s="248" t="str">
        <f>'IMO _2020_Dont Edit'!A142</f>
        <v>RME</v>
      </c>
      <c r="B138" s="248" t="str">
        <f>'IMO _2020_Dont Edit'!B142</f>
        <v>MR</v>
      </c>
      <c r="C138" s="137" t="str">
        <f>'IMO _2020_Dont Edit'!C142</f>
        <v>CEL</v>
      </c>
      <c r="D138" s="137">
        <f>'IMO _2020_Dont Edit'!D142</f>
        <v>9425538</v>
      </c>
      <c r="E138" s="140" t="str">
        <f>'IMO _2020_Dont Edit'!E142</f>
        <v>Celsius Richmond</v>
      </c>
      <c r="F138" s="201">
        <f t="shared" si="24"/>
        <v>211.2</v>
      </c>
      <c r="G138" s="201">
        <f t="shared" si="25"/>
        <v>663.02199999999993</v>
      </c>
      <c r="H138" s="201">
        <f t="shared" si="26"/>
        <v>716.09999999999991</v>
      </c>
      <c r="I138" s="201">
        <f t="shared" si="27"/>
        <v>625.20000000000005</v>
      </c>
      <c r="J138" s="201">
        <f t="shared" si="28"/>
        <v>359.90000000000009</v>
      </c>
      <c r="K138" s="201">
        <f t="shared" si="29"/>
        <v>434.15999999999985</v>
      </c>
      <c r="L138" s="201">
        <f t="shared" si="30"/>
        <v>599.09999999999991</v>
      </c>
      <c r="M138" s="201">
        <f t="shared" si="32"/>
        <v>618.60000000000036</v>
      </c>
      <c r="N138" s="201">
        <f t="shared" si="21"/>
        <v>393.89999999999964</v>
      </c>
      <c r="O138" s="201">
        <f t="shared" si="22"/>
        <v>613.90000000000055</v>
      </c>
      <c r="P138" s="201"/>
      <c r="Q138" s="201"/>
      <c r="R138" s="278">
        <f t="shared" si="31"/>
        <v>523.50819999999999</v>
      </c>
      <c r="S138" s="278">
        <f>IFERROR(INDEX('IMO _2020_Dont Edit'!AB:AB,MATCH('Monthly_Consumption _Trend'!D138,'IMO _2020_Dont Edit'!D:D,0))*30*INDEX('IMO _2020_Dont Edit'!AF:AF,MATCH('Monthly_Consumption _Trend'!D138,'IMO _2020_Dont Edit'!D:D,0)),"")</f>
        <v>444.32662004390846</v>
      </c>
      <c r="T138" s="278">
        <f t="shared" si="23"/>
        <v>296.21774669593896</v>
      </c>
      <c r="U138" s="201"/>
      <c r="V138" s="201">
        <f>INDEX('[9]Monthly_Consumption _Trend'!BC:BC,MATCH($D138,'[9]Monthly_Consumption _Trend'!$C:$C,0))</f>
        <v>211.2</v>
      </c>
      <c r="W138" s="201">
        <f>INDEX('[9]Monthly_Consumption _Trend'!BD:BD,MATCH($D138,'[9]Monthly_Consumption _Trend'!$C:$C,0))</f>
        <v>0</v>
      </c>
      <c r="X138" s="201">
        <f>INDEX('[9]Monthly_Consumption _Trend'!BE:BE,MATCH($D138,'[9]Monthly_Consumption _Trend'!$C:$C,0))</f>
        <v>0</v>
      </c>
      <c r="Y138" s="201">
        <f>INDEX('[9]Monthly_Consumption _Trend'!BF:BF,MATCH($D138,'[9]Monthly_Consumption _Trend'!$C:$C,0))</f>
        <v>0.9</v>
      </c>
      <c r="Z138" s="201">
        <f>INDEX('[9]Monthly_Consumption _Trend'!BG:BG,MATCH($D138,'[9]Monthly_Consumption _Trend'!$C:$C,0))</f>
        <v>663.02199999999993</v>
      </c>
      <c r="AA138" s="201">
        <f>INDEX('[9]Monthly_Consumption _Trend'!BH:BH,MATCH($D138,'[9]Monthly_Consumption _Trend'!$C:$C,0))</f>
        <v>0</v>
      </c>
      <c r="AB138" s="201">
        <f>INDEX('[9]Monthly_Consumption _Trend'!BI:BI,MATCH($D138,'[9]Monthly_Consumption _Trend'!$C:$C,0))</f>
        <v>0</v>
      </c>
      <c r="AC138" s="201">
        <f>INDEX('[9]Monthly_Consumption _Trend'!BJ:BJ,MATCH($D138,'[9]Monthly_Consumption _Trend'!$C:$C,0))</f>
        <v>2.4</v>
      </c>
      <c r="AD138" s="201">
        <f>INDEX('[9]Monthly_Consumption _Trend'!BK:BK,MATCH($D138,'[9]Monthly_Consumption _Trend'!$C:$C,0))</f>
        <v>716.09999999999991</v>
      </c>
      <c r="AE138" s="201">
        <f>INDEX('[9]Monthly_Consumption _Trend'!BL:BL,MATCH($D138,'[9]Monthly_Consumption _Trend'!$C:$C,0))</f>
        <v>0</v>
      </c>
      <c r="AF138" s="201">
        <f>INDEX('[9]Monthly_Consumption _Trend'!BM:BM,MATCH($D138,'[9]Monthly_Consumption _Trend'!$C:$C,0))</f>
        <v>0</v>
      </c>
      <c r="AG138" s="201">
        <f>INDEX('[9]Monthly_Consumption _Trend'!BN:BN,MATCH($D138,'[9]Monthly_Consumption _Trend'!$C:$C,0))</f>
        <v>35.300000000000004</v>
      </c>
      <c r="AH138" s="201">
        <f>INDEX('[9]Monthly_Consumption _Trend'!BO:BO,MATCH($D138,'[9]Monthly_Consumption _Trend'!$C:$C,0))</f>
        <v>625.20000000000005</v>
      </c>
      <c r="AI138" s="201">
        <f>INDEX('[9]Monthly_Consumption _Trend'!BP:BP,MATCH($D138,'[9]Monthly_Consumption _Trend'!$C:$C,0))</f>
        <v>0</v>
      </c>
      <c r="AJ138" s="201">
        <f>INDEX('[9]Monthly_Consumption _Trend'!BQ:BQ,MATCH($D138,'[9]Monthly_Consumption _Trend'!$C:$C,0))</f>
        <v>0</v>
      </c>
      <c r="AK138" s="201">
        <f>INDEX('[9]Monthly_Consumption _Trend'!BR:BR,MATCH($D138,'[9]Monthly_Consumption _Trend'!$C:$C,0))</f>
        <v>1.5</v>
      </c>
      <c r="AL138" s="201">
        <f>INDEX('[9]Monthly_Consumption _Trend'!BS:BS,MATCH($D138,'[9]Monthly_Consumption _Trend'!$C:$C,0))</f>
        <v>359.90000000000009</v>
      </c>
      <c r="AM138" s="201">
        <f>INDEX('[9]Monthly_Consumption _Trend'!BT:BT,MATCH($D138,'[9]Monthly_Consumption _Trend'!$C:$C,0))</f>
        <v>0</v>
      </c>
      <c r="AN138" s="201">
        <f>INDEX('[9]Monthly_Consumption _Trend'!BU:BU,MATCH($D138,'[9]Monthly_Consumption _Trend'!$C:$C,0))</f>
        <v>0</v>
      </c>
      <c r="AO138" s="201">
        <f>INDEX('[9]Monthly_Consumption _Trend'!BV:BV,MATCH($D138,'[9]Monthly_Consumption _Trend'!$C:$C,0))</f>
        <v>78.300000000000011</v>
      </c>
      <c r="AP138" s="201">
        <f>INDEX('[9]Monthly_Consumption _Trend'!BW:BW,MATCH($D138,'[9]Monthly_Consumption _Trend'!$C:$C,0))</f>
        <v>434.15999999999985</v>
      </c>
      <c r="AQ138" s="201">
        <f>INDEX('[9]Monthly_Consumption _Trend'!BX:BX,MATCH($D138,'[9]Monthly_Consumption _Trend'!$C:$C,0))</f>
        <v>0</v>
      </c>
      <c r="AR138" s="201">
        <f>INDEX('[9]Monthly_Consumption _Trend'!BY:BY,MATCH($D138,'[9]Monthly_Consumption _Trend'!$C:$C,0))</f>
        <v>0</v>
      </c>
      <c r="AS138" s="201">
        <f>INDEX('[9]Monthly_Consumption _Trend'!BZ:BZ,MATCH($D138,'[9]Monthly_Consumption _Trend'!$C:$C,0))</f>
        <v>74.919999999999987</v>
      </c>
      <c r="AT138" s="201">
        <f>INDEX('[9]Monthly_Consumption _Trend'!CA:CA,MATCH($D138,'[9]Monthly_Consumption _Trend'!$C:$C,0))</f>
        <v>599.09999999999991</v>
      </c>
      <c r="AU138" s="201">
        <f>INDEX('[9]Monthly_Consumption _Trend'!CB:CB,MATCH($D138,'[9]Monthly_Consumption _Trend'!$C:$C,0))</f>
        <v>0</v>
      </c>
      <c r="AV138" s="201">
        <f>INDEX('[9]Monthly_Consumption _Trend'!CC:CC,MATCH($D138,'[9]Monthly_Consumption _Trend'!$C:$C,0))</f>
        <v>0</v>
      </c>
      <c r="AW138" s="201">
        <f>INDEX('[9]Monthly_Consumption _Trend'!CD:CD,MATCH($D138,'[9]Monthly_Consumption _Trend'!$C:$C,0))</f>
        <v>36.800000000000011</v>
      </c>
      <c r="AX138" s="201">
        <f>INDEX('[9]Monthly_Consumption _Trend'!CE:CE,MATCH($D138,'[9]Monthly_Consumption _Trend'!$C:$C,0))</f>
        <v>618.60000000000036</v>
      </c>
      <c r="AY138" s="201">
        <f>INDEX('[9]Monthly_Consumption _Trend'!CF:CF,MATCH($D138,'[9]Monthly_Consumption _Trend'!$C:$C,0))</f>
        <v>0</v>
      </c>
      <c r="AZ138" s="201">
        <f>INDEX('[9]Monthly_Consumption _Trend'!CG:CG,MATCH($D138,'[9]Monthly_Consumption _Trend'!$C:$C,0))</f>
        <v>0</v>
      </c>
      <c r="BA138" s="201">
        <f>INDEX('[9]Monthly_Consumption _Trend'!CH:CH,MATCH($D138,'[9]Monthly_Consumption _Trend'!$C:$C,0))</f>
        <v>46</v>
      </c>
      <c r="BB138" s="201">
        <f>INDEX('[9]Monthly_Consumption _Trend'!CI:CI,MATCH($D138,'[9]Monthly_Consumption _Trend'!$C:$C,0))</f>
        <v>393.89999999999964</v>
      </c>
      <c r="BC138" s="201">
        <f>INDEX('[9]Monthly_Consumption _Trend'!CJ:CJ,MATCH($D138,'[9]Monthly_Consumption _Trend'!$C:$C,0))</f>
        <v>0</v>
      </c>
      <c r="BD138" s="201">
        <f>INDEX('[9]Monthly_Consumption _Trend'!CK:CK,MATCH($D138,'[9]Monthly_Consumption _Trend'!$C:$C,0))</f>
        <v>0</v>
      </c>
      <c r="BE138" s="201">
        <f>INDEX('[9]Monthly_Consumption _Trend'!CL:CL,MATCH($D138,'[9]Monthly_Consumption _Trend'!$C:$C,0))</f>
        <v>133.89999999999998</v>
      </c>
      <c r="BF138" s="201">
        <f>INDEX('[9]Monthly_Consumption _Trend'!CM:CM,MATCH($D138,'[9]Monthly_Consumption _Trend'!$C:$C,0))</f>
        <v>613.90000000000055</v>
      </c>
      <c r="BG138" s="201">
        <f>INDEX('[9]Monthly_Consumption _Trend'!CN:CN,MATCH($D138,'[9]Monthly_Consumption _Trend'!$C:$C,0))</f>
        <v>0</v>
      </c>
      <c r="BH138" s="201">
        <f>INDEX('[9]Monthly_Consumption _Trend'!CO:CO,MATCH($D138,'[9]Monthly_Consumption _Trend'!$C:$C,0))</f>
        <v>0</v>
      </c>
      <c r="BI138" s="201">
        <f>INDEX('[9]Monthly_Consumption _Trend'!CP:CP,MATCH($D138,'[9]Monthly_Consumption _Trend'!$C:$C,0))</f>
        <v>0.5</v>
      </c>
    </row>
    <row r="139" spans="1:61" s="202" customFormat="1" x14ac:dyDescent="0.25">
      <c r="A139" s="248" t="str">
        <f>'IMO _2020_Dont Edit'!A143</f>
        <v>GGA</v>
      </c>
      <c r="B139" s="248" t="str">
        <f>'IMO _2020_Dont Edit'!B143</f>
        <v>MR</v>
      </c>
      <c r="C139" s="137" t="str">
        <f>'IMO _2020_Dont Edit'!C143</f>
        <v>TC-IN (MTA )</v>
      </c>
      <c r="D139" s="137">
        <f>'IMO _2020_Dont Edit'!D143</f>
        <v>9425514</v>
      </c>
      <c r="E139" s="140" t="str">
        <f>'IMO _2020_Dont Edit'!E143</f>
        <v>Maersk Murotsu</v>
      </c>
      <c r="F139" s="201">
        <f t="shared" si="24"/>
        <v>509.63</v>
      </c>
      <c r="G139" s="201">
        <f t="shared" si="25"/>
        <v>611.00000000000011</v>
      </c>
      <c r="H139" s="201">
        <f t="shared" si="26"/>
        <v>456.84999999999991</v>
      </c>
      <c r="I139" s="201">
        <f t="shared" si="27"/>
        <v>762.42000000000007</v>
      </c>
      <c r="J139" s="201">
        <f t="shared" si="28"/>
        <v>418.65000000000009</v>
      </c>
      <c r="K139" s="201">
        <f t="shared" si="29"/>
        <v>260.19999999999982</v>
      </c>
      <c r="L139" s="201">
        <f t="shared" si="30"/>
        <v>519.69000000000005</v>
      </c>
      <c r="M139" s="201">
        <f t="shared" si="32"/>
        <v>586.4699999999998</v>
      </c>
      <c r="N139" s="201">
        <f t="shared" ref="N139:N176" si="33">IFERROR(BB139,"")</f>
        <v>352.84000000000015</v>
      </c>
      <c r="O139" s="201">
        <f t="shared" ref="O139:O176" si="34">IFERROR(BF139,"")</f>
        <v>271.97999999999956</v>
      </c>
      <c r="P139" s="201"/>
      <c r="Q139" s="201"/>
      <c r="R139" s="278">
        <f t="shared" si="31"/>
        <v>474.97299999999996</v>
      </c>
      <c r="S139" s="278">
        <f>IFERROR(INDEX('IMO _2020_Dont Edit'!AB:AB,MATCH('Monthly_Consumption _Trend'!D139,'IMO _2020_Dont Edit'!D:D,0))*30*INDEX('IMO _2020_Dont Edit'!AF:AF,MATCH('Monthly_Consumption _Trend'!D139,'IMO _2020_Dont Edit'!D:D,0)),"")</f>
        <v>437.84277593300624</v>
      </c>
      <c r="T139" s="278">
        <f t="shared" ref="T139:T176" si="35">IFERROR(MIN(R139,S139)*2/3,"")</f>
        <v>291.89518395533747</v>
      </c>
      <c r="U139" s="201"/>
      <c r="V139" s="201">
        <f>INDEX('[9]Monthly_Consumption _Trend'!BC:BC,MATCH($D139,'[9]Monthly_Consumption _Trend'!$C:$C,0))</f>
        <v>509.63</v>
      </c>
      <c r="W139" s="201">
        <f>INDEX('[9]Monthly_Consumption _Trend'!BD:BD,MATCH($D139,'[9]Monthly_Consumption _Trend'!$C:$C,0))</f>
        <v>0</v>
      </c>
      <c r="X139" s="201">
        <f>INDEX('[9]Monthly_Consumption _Trend'!BE:BE,MATCH($D139,'[9]Monthly_Consumption _Trend'!$C:$C,0))</f>
        <v>0</v>
      </c>
      <c r="Y139" s="201">
        <f>INDEX('[9]Monthly_Consumption _Trend'!BF:BF,MATCH($D139,'[9]Monthly_Consumption _Trend'!$C:$C,0))</f>
        <v>0.8</v>
      </c>
      <c r="Z139" s="201">
        <f>INDEX('[9]Monthly_Consumption _Trend'!BG:BG,MATCH($D139,'[9]Monthly_Consumption _Trend'!$C:$C,0))</f>
        <v>611.00000000000011</v>
      </c>
      <c r="AA139" s="201">
        <f>INDEX('[9]Monthly_Consumption _Trend'!BH:BH,MATCH($D139,'[9]Monthly_Consumption _Trend'!$C:$C,0))</f>
        <v>0</v>
      </c>
      <c r="AB139" s="201">
        <f>INDEX('[9]Monthly_Consumption _Trend'!BI:BI,MATCH($D139,'[9]Monthly_Consumption _Trend'!$C:$C,0))</f>
        <v>0</v>
      </c>
      <c r="AC139" s="201">
        <f>INDEX('[9]Monthly_Consumption _Trend'!BJ:BJ,MATCH($D139,'[9]Monthly_Consumption _Trend'!$C:$C,0))</f>
        <v>1.9999999999999998</v>
      </c>
      <c r="AD139" s="201">
        <f>INDEX('[9]Monthly_Consumption _Trend'!BK:BK,MATCH($D139,'[9]Monthly_Consumption _Trend'!$C:$C,0))</f>
        <v>456.84999999999991</v>
      </c>
      <c r="AE139" s="201">
        <f>INDEX('[9]Monthly_Consumption _Trend'!BL:BL,MATCH($D139,'[9]Monthly_Consumption _Trend'!$C:$C,0))</f>
        <v>0</v>
      </c>
      <c r="AF139" s="201">
        <f>INDEX('[9]Monthly_Consumption _Trend'!BM:BM,MATCH($D139,'[9]Monthly_Consumption _Trend'!$C:$C,0))</f>
        <v>0</v>
      </c>
      <c r="AG139" s="201">
        <f>INDEX('[9]Monthly_Consumption _Trend'!BN:BN,MATCH($D139,'[9]Monthly_Consumption _Trend'!$C:$C,0))</f>
        <v>210.04999999999998</v>
      </c>
      <c r="AH139" s="201">
        <f>INDEX('[9]Monthly_Consumption _Trend'!BO:BO,MATCH($D139,'[9]Monthly_Consumption _Trend'!$C:$C,0))</f>
        <v>762.42000000000007</v>
      </c>
      <c r="AI139" s="201">
        <f>INDEX('[9]Monthly_Consumption _Trend'!BP:BP,MATCH($D139,'[9]Monthly_Consumption _Trend'!$C:$C,0))</f>
        <v>0</v>
      </c>
      <c r="AJ139" s="201">
        <f>INDEX('[9]Monthly_Consumption _Trend'!BQ:BQ,MATCH($D139,'[9]Monthly_Consumption _Trend'!$C:$C,0))</f>
        <v>0</v>
      </c>
      <c r="AK139" s="201">
        <f>INDEX('[9]Monthly_Consumption _Trend'!BR:BR,MATCH($D139,'[9]Monthly_Consumption _Trend'!$C:$C,0))</f>
        <v>3.3000000000000114</v>
      </c>
      <c r="AL139" s="201">
        <f>INDEX('[9]Monthly_Consumption _Trend'!BS:BS,MATCH($D139,'[9]Monthly_Consumption _Trend'!$C:$C,0))</f>
        <v>418.65000000000009</v>
      </c>
      <c r="AM139" s="201">
        <f>INDEX('[9]Monthly_Consumption _Trend'!BT:BT,MATCH($D139,'[9]Monthly_Consumption _Trend'!$C:$C,0))</f>
        <v>0</v>
      </c>
      <c r="AN139" s="201">
        <f>INDEX('[9]Monthly_Consumption _Trend'!BU:BU,MATCH($D139,'[9]Monthly_Consumption _Trend'!$C:$C,0))</f>
        <v>0</v>
      </c>
      <c r="AO139" s="201">
        <f>INDEX('[9]Monthly_Consumption _Trend'!BV:BV,MATCH($D139,'[9]Monthly_Consumption _Trend'!$C:$C,0))</f>
        <v>192.48999999999998</v>
      </c>
      <c r="AP139" s="201">
        <f>INDEX('[9]Monthly_Consumption _Trend'!BW:BW,MATCH($D139,'[9]Monthly_Consumption _Trend'!$C:$C,0))</f>
        <v>260.19999999999982</v>
      </c>
      <c r="AQ139" s="201">
        <f>INDEX('[9]Monthly_Consumption _Trend'!BX:BX,MATCH($D139,'[9]Monthly_Consumption _Trend'!$C:$C,0))</f>
        <v>0</v>
      </c>
      <c r="AR139" s="201">
        <f>INDEX('[9]Monthly_Consumption _Trend'!BY:BY,MATCH($D139,'[9]Monthly_Consumption _Trend'!$C:$C,0))</f>
        <v>0</v>
      </c>
      <c r="AS139" s="201">
        <f>INDEX('[9]Monthly_Consumption _Trend'!BZ:BZ,MATCH($D139,'[9]Monthly_Consumption _Trend'!$C:$C,0))</f>
        <v>15.150000000000034</v>
      </c>
      <c r="AT139" s="201">
        <f>INDEX('[9]Monthly_Consumption _Trend'!CA:CA,MATCH($D139,'[9]Monthly_Consumption _Trend'!$C:$C,0))</f>
        <v>519.69000000000005</v>
      </c>
      <c r="AU139" s="201">
        <f>INDEX('[9]Monthly_Consumption _Trend'!CB:CB,MATCH($D139,'[9]Monthly_Consumption _Trend'!$C:$C,0))</f>
        <v>0</v>
      </c>
      <c r="AV139" s="201">
        <f>INDEX('[9]Monthly_Consumption _Trend'!CC:CC,MATCH($D139,'[9]Monthly_Consumption _Trend'!$C:$C,0))</f>
        <v>0</v>
      </c>
      <c r="AW139" s="201">
        <f>INDEX('[9]Monthly_Consumption _Trend'!CD:CD,MATCH($D139,'[9]Monthly_Consumption _Trend'!$C:$C,0))</f>
        <v>85.269999999999982</v>
      </c>
      <c r="AX139" s="201">
        <f>INDEX('[9]Monthly_Consumption _Trend'!CE:CE,MATCH($D139,'[9]Monthly_Consumption _Trend'!$C:$C,0))</f>
        <v>586.4699999999998</v>
      </c>
      <c r="AY139" s="201">
        <f>INDEX('[9]Monthly_Consumption _Trend'!CF:CF,MATCH($D139,'[9]Monthly_Consumption _Trend'!$C:$C,0))</f>
        <v>0</v>
      </c>
      <c r="AZ139" s="201">
        <f>INDEX('[9]Monthly_Consumption _Trend'!CG:CG,MATCH($D139,'[9]Monthly_Consumption _Trend'!$C:$C,0))</f>
        <v>0</v>
      </c>
      <c r="BA139" s="201">
        <f>INDEX('[9]Monthly_Consumption _Trend'!CH:CH,MATCH($D139,'[9]Monthly_Consumption _Trend'!$C:$C,0))</f>
        <v>124.11000000000098</v>
      </c>
      <c r="BB139" s="201">
        <f>INDEX('[9]Monthly_Consumption _Trend'!CI:CI,MATCH($D139,'[9]Monthly_Consumption _Trend'!$C:$C,0))</f>
        <v>352.84000000000015</v>
      </c>
      <c r="BC139" s="201">
        <f>INDEX('[9]Monthly_Consumption _Trend'!CJ:CJ,MATCH($D139,'[9]Monthly_Consumption _Trend'!$C:$C,0))</f>
        <v>0</v>
      </c>
      <c r="BD139" s="201">
        <f>INDEX('[9]Monthly_Consumption _Trend'!CK:CK,MATCH($D139,'[9]Monthly_Consumption _Trend'!$C:$C,0))</f>
        <v>0</v>
      </c>
      <c r="BE139" s="201">
        <f>INDEX('[9]Monthly_Consumption _Trend'!CL:CL,MATCH($D139,'[9]Monthly_Consumption _Trend'!$C:$C,0))</f>
        <v>152.55000000000007</v>
      </c>
      <c r="BF139" s="201">
        <f>INDEX('[9]Monthly_Consumption _Trend'!CM:CM,MATCH($D139,'[9]Monthly_Consumption _Trend'!$C:$C,0))</f>
        <v>271.97999999999956</v>
      </c>
      <c r="BG139" s="201">
        <f>INDEX('[9]Monthly_Consumption _Trend'!CN:CN,MATCH($D139,'[9]Monthly_Consumption _Trend'!$C:$C,0))</f>
        <v>0</v>
      </c>
      <c r="BH139" s="201">
        <f>INDEX('[9]Monthly_Consumption _Trend'!CO:CO,MATCH($D139,'[9]Monthly_Consumption _Trend'!$C:$C,0))</f>
        <v>0.1</v>
      </c>
      <c r="BI139" s="201">
        <f>INDEX('[9]Monthly_Consumption _Trend'!CP:CP,MATCH($D139,'[9]Monthly_Consumption _Trend'!$C:$C,0))</f>
        <v>47.039999999999964</v>
      </c>
    </row>
    <row r="140" spans="1:61" s="202" customFormat="1" x14ac:dyDescent="0.25">
      <c r="A140" s="248" t="str">
        <f>'IMO _2020_Dont Edit'!A144</f>
        <v>MSA</v>
      </c>
      <c r="B140" s="248" t="str">
        <f>'IMO _2020_Dont Edit'!B144</f>
        <v>MR</v>
      </c>
      <c r="C140" s="137" t="str">
        <f>'IMO _2020_Dont Edit'!C144</f>
        <v>CAR</v>
      </c>
      <c r="D140" s="137">
        <f>'IMO _2020_Dont Edit'!D144</f>
        <v>9830252</v>
      </c>
      <c r="E140" s="140" t="str">
        <f>'IMO _2020_Dont Edit'!E144</f>
        <v>Nord Vantage</v>
      </c>
      <c r="F140" s="201">
        <f t="shared" ref="F140:F160" si="36">IFERROR(V140,"")</f>
        <v>0</v>
      </c>
      <c r="G140" s="201">
        <f t="shared" ref="G140:G160" si="37">IFERROR(Z140,"")</f>
        <v>0</v>
      </c>
      <c r="H140" s="201">
        <f t="shared" ref="H140:H160" si="38">IFERROR(AD140,"")</f>
        <v>0</v>
      </c>
      <c r="I140" s="201">
        <f t="shared" ref="I140:I160" si="39">IFERROR(AH140,"")</f>
        <v>0</v>
      </c>
      <c r="J140" s="201">
        <f t="shared" ref="J140:J160" si="40">IFERROR(AL140,"")</f>
        <v>0</v>
      </c>
      <c r="K140" s="201">
        <f t="shared" ref="K140:K160" si="41">IFERROR(AP140,"")</f>
        <v>0</v>
      </c>
      <c r="L140" s="201">
        <f t="shared" ref="L140:L160" si="42">IFERROR(AT140,"")</f>
        <v>0</v>
      </c>
      <c r="M140" s="201">
        <f t="shared" ref="M140:M160" si="43">IFERROR(AX140,"")</f>
        <v>0</v>
      </c>
      <c r="N140" s="201">
        <f t="shared" ref="N140:N160" si="44">IFERROR(BB140,"")</f>
        <v>0</v>
      </c>
      <c r="O140" s="314">
        <v>350</v>
      </c>
      <c r="P140" s="201"/>
      <c r="Q140" s="201"/>
      <c r="R140" s="278">
        <f t="shared" ref="R140:R160" si="45">IFERROR(AVERAGEIF(F140:Q140,"&gt;0",F140:Q140),"")</f>
        <v>350</v>
      </c>
      <c r="S140" s="278">
        <f>IFERROR(INDEX('IMO _2020_Dont Edit'!AB:AB,MATCH('Monthly_Consumption _Trend'!D140,'IMO _2020_Dont Edit'!D:D,0))*30*INDEX('IMO _2020_Dont Edit'!AF:AF,MATCH('Monthly_Consumption _Trend'!D140,'IMO _2020_Dont Edit'!D:D,0)),"")</f>
        <v>0</v>
      </c>
      <c r="T140" s="315">
        <f>IFERROR(IF(S140&lt;&gt;0,MIN(R140,S140)*2/3,R140*2/3),"")</f>
        <v>233.33333333333334</v>
      </c>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H140" s="201"/>
      <c r="BI140" s="201"/>
    </row>
    <row r="141" spans="1:61" s="202" customFormat="1" x14ac:dyDescent="0.25">
      <c r="A141" s="248" t="str">
        <f>'IMO _2020_Dont Edit'!A145</f>
        <v>MSA</v>
      </c>
      <c r="B141" s="248" t="str">
        <f>'IMO _2020_Dont Edit'!B145</f>
        <v>MR</v>
      </c>
      <c r="C141" s="137" t="str">
        <f>'IMO _2020_Dont Edit'!C145</f>
        <v>CAR</v>
      </c>
      <c r="D141" s="137">
        <f>'IMO _2020_Dont Edit'!D145</f>
        <v>9396488</v>
      </c>
      <c r="E141" s="140" t="str">
        <f>'IMO _2020_Dont Edit'!E145</f>
        <v>Lara</v>
      </c>
      <c r="F141" s="201">
        <f t="shared" si="36"/>
        <v>0</v>
      </c>
      <c r="G141" s="201">
        <f t="shared" si="37"/>
        <v>0</v>
      </c>
      <c r="H141" s="201">
        <f t="shared" si="38"/>
        <v>0</v>
      </c>
      <c r="I141" s="201">
        <f t="shared" si="39"/>
        <v>0</v>
      </c>
      <c r="J141" s="201">
        <f t="shared" si="40"/>
        <v>0</v>
      </c>
      <c r="K141" s="201">
        <f t="shared" si="41"/>
        <v>0</v>
      </c>
      <c r="L141" s="201">
        <f t="shared" si="42"/>
        <v>0</v>
      </c>
      <c r="M141" s="201">
        <f t="shared" si="43"/>
        <v>0</v>
      </c>
      <c r="N141" s="201">
        <f t="shared" si="44"/>
        <v>0</v>
      </c>
      <c r="O141" s="314">
        <v>350</v>
      </c>
      <c r="P141" s="201"/>
      <c r="Q141" s="201"/>
      <c r="R141" s="278">
        <f t="shared" si="45"/>
        <v>350</v>
      </c>
      <c r="S141" s="278">
        <f>IFERROR(INDEX('IMO _2020_Dont Edit'!AB:AB,MATCH('Monthly_Consumption _Trend'!D141,'IMO _2020_Dont Edit'!D:D,0))*30*INDEX('IMO _2020_Dont Edit'!AF:AF,MATCH('Monthly_Consumption _Trend'!D141,'IMO _2020_Dont Edit'!D:D,0)),"")</f>
        <v>0</v>
      </c>
      <c r="T141" s="315">
        <f t="shared" ref="T141:T160" si="46">IFERROR(IF(S141&lt;&gt;0,MIN(R141,S141)*2/3,R141*2/3),"")</f>
        <v>233.33333333333334</v>
      </c>
      <c r="U141" s="201"/>
      <c r="V141" s="201"/>
      <c r="W141" s="201"/>
      <c r="X141" s="201"/>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c r="AX141" s="201"/>
      <c r="AY141" s="201"/>
      <c r="AZ141" s="201"/>
      <c r="BA141" s="201"/>
      <c r="BB141" s="201"/>
      <c r="BC141" s="201"/>
      <c r="BD141" s="201"/>
      <c r="BE141" s="201"/>
      <c r="BF141" s="201"/>
      <c r="BG141" s="201"/>
      <c r="BH141" s="201"/>
      <c r="BI141" s="201"/>
    </row>
    <row r="142" spans="1:61" s="202" customFormat="1" x14ac:dyDescent="0.25">
      <c r="A142" s="248" t="str">
        <f>'IMO _2020_Dont Edit'!A146</f>
        <v>GGA</v>
      </c>
      <c r="B142" s="248" t="str">
        <f>'IMO _2020_Dont Edit'!B146</f>
        <v>MR</v>
      </c>
      <c r="C142" s="137" t="str">
        <f>'IMO _2020_Dont Edit'!C146</f>
        <v>CAR</v>
      </c>
      <c r="D142" s="137">
        <f>'IMO _2020_Dont Edit'!D146</f>
        <v>9349203</v>
      </c>
      <c r="E142" s="140" t="str">
        <f>'IMO _2020_Dont Edit'!E146</f>
        <v>Challenge Phoenix</v>
      </c>
      <c r="F142" s="201">
        <f t="shared" si="36"/>
        <v>0</v>
      </c>
      <c r="G142" s="201">
        <f t="shared" si="37"/>
        <v>0</v>
      </c>
      <c r="H142" s="201">
        <f t="shared" si="38"/>
        <v>0</v>
      </c>
      <c r="I142" s="201">
        <f t="shared" si="39"/>
        <v>0</v>
      </c>
      <c r="J142" s="201">
        <f t="shared" si="40"/>
        <v>0</v>
      </c>
      <c r="K142" s="201">
        <f t="shared" si="41"/>
        <v>0</v>
      </c>
      <c r="L142" s="201">
        <f t="shared" si="42"/>
        <v>0</v>
      </c>
      <c r="M142" s="201">
        <f t="shared" si="43"/>
        <v>0</v>
      </c>
      <c r="N142" s="201">
        <f t="shared" si="44"/>
        <v>0</v>
      </c>
      <c r="O142" s="314">
        <v>350</v>
      </c>
      <c r="P142" s="201"/>
      <c r="Q142" s="201"/>
      <c r="R142" s="278">
        <f t="shared" si="45"/>
        <v>350</v>
      </c>
      <c r="S142" s="278">
        <f>IFERROR(INDEX('IMO _2020_Dont Edit'!AB:AB,MATCH('Monthly_Consumption _Trend'!D142,'IMO _2020_Dont Edit'!D:D,0))*30*INDEX('IMO _2020_Dont Edit'!AF:AF,MATCH('Monthly_Consumption _Trend'!D142,'IMO _2020_Dont Edit'!D:D,0)),"")</f>
        <v>0</v>
      </c>
      <c r="T142" s="315">
        <f t="shared" si="46"/>
        <v>233.33333333333334</v>
      </c>
      <c r="U142" s="201"/>
      <c r="V142" s="201"/>
      <c r="W142" s="201"/>
      <c r="X142" s="201"/>
      <c r="Y142" s="201"/>
      <c r="Z142" s="201"/>
      <c r="AA142" s="201"/>
      <c r="AB142" s="201"/>
      <c r="AC142" s="201"/>
      <c r="AD142" s="201"/>
      <c r="AE142" s="201"/>
      <c r="AF142" s="201"/>
      <c r="AG142" s="201"/>
      <c r="AH142" s="201"/>
      <c r="AI142" s="201"/>
      <c r="AJ142" s="201"/>
      <c r="AK142" s="201"/>
      <c r="AL142" s="201"/>
      <c r="AM142" s="201"/>
      <c r="AN142" s="201"/>
      <c r="AO142" s="201"/>
      <c r="AP142" s="201"/>
      <c r="AQ142" s="201"/>
      <c r="AR142" s="201"/>
      <c r="AS142" s="201"/>
      <c r="AT142" s="201"/>
      <c r="AU142" s="201"/>
      <c r="AV142" s="201"/>
      <c r="AW142" s="201"/>
      <c r="AX142" s="201"/>
      <c r="AY142" s="201"/>
      <c r="AZ142" s="201"/>
      <c r="BA142" s="201"/>
      <c r="BB142" s="201"/>
      <c r="BC142" s="201"/>
      <c r="BD142" s="201"/>
      <c r="BE142" s="201"/>
      <c r="BF142" s="201"/>
      <c r="BG142" s="201"/>
      <c r="BH142" s="201"/>
      <c r="BI142" s="201"/>
    </row>
    <row r="143" spans="1:61" s="202" customFormat="1" x14ac:dyDescent="0.25">
      <c r="A143" s="248" t="str">
        <f>'IMO _2020_Dont Edit'!A147</f>
        <v>MGA</v>
      </c>
      <c r="B143" s="248" t="str">
        <f>'IMO _2020_Dont Edit'!B147</f>
        <v>MR</v>
      </c>
      <c r="C143" s="137" t="str">
        <f>'IMO _2020_Dont Edit'!C147</f>
        <v>CAR</v>
      </c>
      <c r="D143" s="137">
        <f>'IMO _2020_Dont Edit'!D147</f>
        <v>9405904</v>
      </c>
      <c r="E143" s="140" t="str">
        <f>'IMO _2020_Dont Edit'!E147</f>
        <v>Klara</v>
      </c>
      <c r="F143" s="201">
        <f t="shared" si="36"/>
        <v>0</v>
      </c>
      <c r="G143" s="201">
        <f t="shared" si="37"/>
        <v>0</v>
      </c>
      <c r="H143" s="201">
        <f t="shared" si="38"/>
        <v>0</v>
      </c>
      <c r="I143" s="201">
        <f t="shared" si="39"/>
        <v>0</v>
      </c>
      <c r="J143" s="201">
        <f t="shared" si="40"/>
        <v>0</v>
      </c>
      <c r="K143" s="201">
        <f t="shared" si="41"/>
        <v>0</v>
      </c>
      <c r="L143" s="201">
        <f t="shared" si="42"/>
        <v>0</v>
      </c>
      <c r="M143" s="201">
        <f t="shared" si="43"/>
        <v>0</v>
      </c>
      <c r="N143" s="201">
        <f t="shared" si="44"/>
        <v>0</v>
      </c>
      <c r="O143" s="314">
        <v>350</v>
      </c>
      <c r="P143" s="201"/>
      <c r="Q143" s="201"/>
      <c r="R143" s="278">
        <f t="shared" si="45"/>
        <v>350</v>
      </c>
      <c r="S143" s="278">
        <f>IFERROR(INDEX('IMO _2020_Dont Edit'!AB:AB,MATCH('Monthly_Consumption _Trend'!D143,'IMO _2020_Dont Edit'!D:D,0))*30*INDEX('IMO _2020_Dont Edit'!AF:AF,MATCH('Monthly_Consumption _Trend'!D143,'IMO _2020_Dont Edit'!D:D,0)),"")</f>
        <v>0</v>
      </c>
      <c r="T143" s="315">
        <f t="shared" si="46"/>
        <v>233.33333333333334</v>
      </c>
      <c r="U143" s="201"/>
      <c r="V143" s="201"/>
      <c r="W143" s="201"/>
      <c r="X143" s="201"/>
      <c r="Y143" s="201"/>
      <c r="Z143" s="201"/>
      <c r="AA143" s="201"/>
      <c r="AB143" s="201"/>
      <c r="AC143" s="201"/>
      <c r="AD143" s="201"/>
      <c r="AE143" s="201"/>
      <c r="AF143" s="201"/>
      <c r="AG143" s="201"/>
      <c r="AH143" s="201"/>
      <c r="AI143" s="201"/>
      <c r="AJ143" s="201"/>
      <c r="AK143" s="201"/>
      <c r="AL143" s="201"/>
      <c r="AM143" s="201"/>
      <c r="AN143" s="201"/>
      <c r="AO143" s="201"/>
      <c r="AP143" s="201"/>
      <c r="AQ143" s="201"/>
      <c r="AR143" s="201"/>
      <c r="AS143" s="201"/>
      <c r="AT143" s="201"/>
      <c r="AU143" s="201"/>
      <c r="AV143" s="201"/>
      <c r="AW143" s="201"/>
      <c r="AX143" s="201"/>
      <c r="AY143" s="201"/>
      <c r="AZ143" s="201"/>
      <c r="BA143" s="201"/>
      <c r="BB143" s="201"/>
      <c r="BC143" s="201"/>
      <c r="BD143" s="201"/>
      <c r="BE143" s="201"/>
      <c r="BF143" s="201"/>
      <c r="BG143" s="201"/>
      <c r="BH143" s="201"/>
      <c r="BI143" s="201"/>
    </row>
    <row r="144" spans="1:61" s="202" customFormat="1" x14ac:dyDescent="0.25">
      <c r="A144" s="248" t="str">
        <f>'IMO _2020_Dont Edit'!A148</f>
        <v>JKA</v>
      </c>
      <c r="B144" s="248" t="str">
        <f>'IMO _2020_Dont Edit'!B148</f>
        <v>MR</v>
      </c>
      <c r="C144" s="137" t="str">
        <f>'IMO _2020_Dont Edit'!C148</f>
        <v>CAR</v>
      </c>
      <c r="D144" s="137">
        <f>'IMO _2020_Dont Edit'!D148</f>
        <v>9407392</v>
      </c>
      <c r="E144" s="140" t="str">
        <f>'IMO _2020_Dont Edit'!E148</f>
        <v>Horizon Theano</v>
      </c>
      <c r="F144" s="201">
        <f t="shared" si="36"/>
        <v>0</v>
      </c>
      <c r="G144" s="201">
        <f t="shared" si="37"/>
        <v>0</v>
      </c>
      <c r="H144" s="201">
        <f t="shared" si="38"/>
        <v>0</v>
      </c>
      <c r="I144" s="201">
        <f t="shared" si="39"/>
        <v>0</v>
      </c>
      <c r="J144" s="201">
        <f t="shared" si="40"/>
        <v>0</v>
      </c>
      <c r="K144" s="201">
        <f t="shared" si="41"/>
        <v>0</v>
      </c>
      <c r="L144" s="201">
        <f t="shared" si="42"/>
        <v>0</v>
      </c>
      <c r="M144" s="201">
        <f t="shared" si="43"/>
        <v>0</v>
      </c>
      <c r="N144" s="201">
        <f t="shared" si="44"/>
        <v>0</v>
      </c>
      <c r="O144" s="314">
        <v>350</v>
      </c>
      <c r="P144" s="201"/>
      <c r="Q144" s="201"/>
      <c r="R144" s="278">
        <f t="shared" si="45"/>
        <v>350</v>
      </c>
      <c r="S144" s="278">
        <f>IFERROR(INDEX('IMO _2020_Dont Edit'!AB:AB,MATCH('Monthly_Consumption _Trend'!D144,'IMO _2020_Dont Edit'!D:D,0))*30*INDEX('IMO _2020_Dont Edit'!AF:AF,MATCH('Monthly_Consumption _Trend'!D144,'IMO _2020_Dont Edit'!D:D,0)),"")</f>
        <v>0</v>
      </c>
      <c r="T144" s="315">
        <f t="shared" si="46"/>
        <v>233.33333333333334</v>
      </c>
      <c r="U144" s="201"/>
      <c r="V144" s="201"/>
      <c r="W144" s="201"/>
      <c r="X144" s="201"/>
      <c r="Y144" s="201"/>
      <c r="Z144" s="201"/>
      <c r="AA144" s="201"/>
      <c r="AB144" s="201"/>
      <c r="AC144" s="201"/>
      <c r="AD144" s="201"/>
      <c r="AE144" s="201"/>
      <c r="AF144" s="201"/>
      <c r="AG144" s="201"/>
      <c r="AH144" s="201"/>
      <c r="AI144" s="201"/>
      <c r="AJ144" s="201"/>
      <c r="AK144" s="201"/>
      <c r="AL144" s="201"/>
      <c r="AM144" s="201"/>
      <c r="AN144" s="201"/>
      <c r="AO144" s="201"/>
      <c r="AP144" s="201"/>
      <c r="AQ144" s="201"/>
      <c r="AR144" s="201"/>
      <c r="AS144" s="201"/>
      <c r="AT144" s="201"/>
      <c r="AU144" s="201"/>
      <c r="AV144" s="201"/>
      <c r="AW144" s="201"/>
      <c r="AX144" s="201"/>
      <c r="AY144" s="201"/>
      <c r="AZ144" s="201"/>
      <c r="BA144" s="201"/>
      <c r="BB144" s="201"/>
      <c r="BC144" s="201"/>
      <c r="BD144" s="201"/>
      <c r="BE144" s="201"/>
      <c r="BF144" s="201">
        <f>INDEX('[9]Monthly_Consumption _Trend'!CM:CM,MATCH($D144,'[9]Monthly_Consumption _Trend'!$C:$C,0))</f>
        <v>0</v>
      </c>
      <c r="BG144" s="201">
        <f>INDEX('[9]Monthly_Consumption _Trend'!CN:CN,MATCH($D144,'[9]Monthly_Consumption _Trend'!$C:$C,0))</f>
        <v>0</v>
      </c>
      <c r="BH144" s="201">
        <f>INDEX('[9]Monthly_Consumption _Trend'!CO:CO,MATCH($D144,'[9]Monthly_Consumption _Trend'!$C:$C,0))</f>
        <v>0</v>
      </c>
      <c r="BI144" s="201">
        <f>INDEX('[9]Monthly_Consumption _Trend'!CP:CP,MATCH($D144,'[9]Monthly_Consumption _Trend'!$C:$C,0))</f>
        <v>7.3</v>
      </c>
    </row>
    <row r="145" spans="1:61" s="202" customFormat="1" x14ac:dyDescent="0.25">
      <c r="A145" s="248" t="str">
        <f>'IMO _2020_Dont Edit'!A149</f>
        <v>MGA</v>
      </c>
      <c r="B145" s="248" t="str">
        <f>'IMO _2020_Dont Edit'!B149</f>
        <v>MR</v>
      </c>
      <c r="C145" s="137" t="str">
        <f>'IMO _2020_Dont Edit'!C149</f>
        <v>CAR</v>
      </c>
      <c r="D145" s="137">
        <f>'IMO _2020_Dont Edit'!D149</f>
        <v>9407380</v>
      </c>
      <c r="E145" s="140" t="str">
        <f>'IMO _2020_Dont Edit'!E149</f>
        <v>Horizon Thetis</v>
      </c>
      <c r="F145" s="201">
        <f t="shared" si="36"/>
        <v>0</v>
      </c>
      <c r="G145" s="201">
        <f t="shared" si="37"/>
        <v>0</v>
      </c>
      <c r="H145" s="201">
        <f t="shared" si="38"/>
        <v>0</v>
      </c>
      <c r="I145" s="201">
        <f t="shared" si="39"/>
        <v>0</v>
      </c>
      <c r="J145" s="201">
        <f t="shared" si="40"/>
        <v>0</v>
      </c>
      <c r="K145" s="201">
        <f t="shared" si="41"/>
        <v>0</v>
      </c>
      <c r="L145" s="201">
        <f t="shared" si="42"/>
        <v>0</v>
      </c>
      <c r="M145" s="201">
        <f t="shared" si="43"/>
        <v>0</v>
      </c>
      <c r="N145" s="201">
        <f t="shared" si="44"/>
        <v>0</v>
      </c>
      <c r="O145" s="314">
        <v>350</v>
      </c>
      <c r="P145" s="201"/>
      <c r="Q145" s="201"/>
      <c r="R145" s="278">
        <f t="shared" si="45"/>
        <v>350</v>
      </c>
      <c r="S145" s="278">
        <f>IFERROR(INDEX('IMO _2020_Dont Edit'!AB:AB,MATCH('Monthly_Consumption _Trend'!D145,'IMO _2020_Dont Edit'!D:D,0))*30*INDEX('IMO _2020_Dont Edit'!AF:AF,MATCH('Monthly_Consumption _Trend'!D145,'IMO _2020_Dont Edit'!D:D,0)),"")</f>
        <v>0</v>
      </c>
      <c r="T145" s="315">
        <f t="shared" si="46"/>
        <v>233.33333333333334</v>
      </c>
      <c r="U145" s="201"/>
      <c r="V145" s="201"/>
      <c r="W145" s="201"/>
      <c r="X145" s="201"/>
      <c r="Y145" s="201"/>
      <c r="Z145" s="201"/>
      <c r="AA145" s="201"/>
      <c r="AB145" s="201"/>
      <c r="AC145" s="201"/>
      <c r="AD145" s="201"/>
      <c r="AE145" s="201"/>
      <c r="AF145" s="201"/>
      <c r="AG145" s="201"/>
      <c r="AH145" s="201"/>
      <c r="AI145" s="201"/>
      <c r="AJ145" s="201"/>
      <c r="AK145" s="201"/>
      <c r="AL145" s="201"/>
      <c r="AM145" s="201"/>
      <c r="AN145" s="201"/>
      <c r="AO145" s="201"/>
      <c r="AP145" s="201"/>
      <c r="AQ145" s="201"/>
      <c r="AR145" s="201"/>
      <c r="AS145" s="201"/>
      <c r="AT145" s="201"/>
      <c r="AU145" s="201"/>
      <c r="AV145" s="201"/>
      <c r="AW145" s="201"/>
      <c r="AX145" s="201"/>
      <c r="AY145" s="201"/>
      <c r="AZ145" s="201"/>
      <c r="BA145" s="201"/>
      <c r="BB145" s="201"/>
      <c r="BC145" s="201"/>
      <c r="BD145" s="201"/>
      <c r="BE145" s="201"/>
      <c r="BF145" s="201"/>
      <c r="BG145" s="201"/>
      <c r="BH145" s="201"/>
      <c r="BI145" s="201"/>
    </row>
    <row r="146" spans="1:61" s="202" customFormat="1" x14ac:dyDescent="0.25">
      <c r="A146" s="248" t="str">
        <f>'IMO _2020_Dont Edit'!A150</f>
        <v>RME</v>
      </c>
      <c r="B146" s="248" t="str">
        <f>'IMO _2020_Dont Edit'!B150</f>
        <v>MR</v>
      </c>
      <c r="C146" s="137" t="str">
        <f>'IMO _2020_Dont Edit'!C150</f>
        <v>CAR</v>
      </c>
      <c r="D146" s="137">
        <f>'IMO _2020_Dont Edit'!D150</f>
        <v>9697430</v>
      </c>
      <c r="E146" s="140" t="str">
        <f>'IMO _2020_Dont Edit'!E150</f>
        <v>Nave Pyxis</v>
      </c>
      <c r="F146" s="201">
        <f t="shared" si="36"/>
        <v>0</v>
      </c>
      <c r="G146" s="201">
        <f t="shared" si="37"/>
        <v>0</v>
      </c>
      <c r="H146" s="201">
        <f t="shared" si="38"/>
        <v>0</v>
      </c>
      <c r="I146" s="201">
        <f t="shared" si="39"/>
        <v>0</v>
      </c>
      <c r="J146" s="201">
        <f t="shared" si="40"/>
        <v>0</v>
      </c>
      <c r="K146" s="201">
        <f t="shared" si="41"/>
        <v>0</v>
      </c>
      <c r="L146" s="201">
        <f t="shared" si="42"/>
        <v>0</v>
      </c>
      <c r="M146" s="201">
        <f t="shared" si="43"/>
        <v>0</v>
      </c>
      <c r="N146" s="201">
        <f t="shared" si="44"/>
        <v>0</v>
      </c>
      <c r="O146" s="314">
        <v>350</v>
      </c>
      <c r="P146" s="201"/>
      <c r="Q146" s="201"/>
      <c r="R146" s="278">
        <f t="shared" si="45"/>
        <v>350</v>
      </c>
      <c r="S146" s="278">
        <f>IFERROR(INDEX('IMO _2020_Dont Edit'!AB:AB,MATCH('Monthly_Consumption _Trend'!D146,'IMO _2020_Dont Edit'!D:D,0))*30*INDEX('IMO _2020_Dont Edit'!AF:AF,MATCH('Monthly_Consumption _Trend'!D146,'IMO _2020_Dont Edit'!D:D,0)),"")</f>
        <v>0</v>
      </c>
      <c r="T146" s="315">
        <f t="shared" si="46"/>
        <v>233.33333333333334</v>
      </c>
      <c r="U146" s="201"/>
      <c r="V146" s="201"/>
      <c r="W146" s="201"/>
      <c r="X146" s="201"/>
      <c r="Y146" s="201"/>
      <c r="Z146" s="201"/>
      <c r="AA146" s="201"/>
      <c r="AB146" s="201"/>
      <c r="AC146" s="201"/>
      <c r="AD146" s="201"/>
      <c r="AE146" s="201"/>
      <c r="AF146" s="201"/>
      <c r="AG146" s="201"/>
      <c r="AH146" s="201"/>
      <c r="AI146" s="201"/>
      <c r="AJ146" s="201"/>
      <c r="AK146" s="201"/>
      <c r="AL146" s="201"/>
      <c r="AM146" s="201"/>
      <c r="AN146" s="201"/>
      <c r="AO146" s="201"/>
      <c r="AP146" s="201"/>
      <c r="AQ146" s="201"/>
      <c r="AR146" s="201"/>
      <c r="AS146" s="201"/>
      <c r="AT146" s="201"/>
      <c r="AU146" s="201"/>
      <c r="AV146" s="201"/>
      <c r="AW146" s="201"/>
      <c r="AX146" s="201"/>
      <c r="AY146" s="201"/>
      <c r="AZ146" s="201"/>
      <c r="BA146" s="201"/>
      <c r="BB146" s="201"/>
      <c r="BC146" s="201"/>
      <c r="BD146" s="201"/>
      <c r="BE146" s="201"/>
      <c r="BF146" s="201">
        <f>INDEX('[9]Monthly_Consumption _Trend'!CM:CM,MATCH($D146,'[9]Monthly_Consumption _Trend'!$C:$C,0))</f>
        <v>0</v>
      </c>
      <c r="BG146" s="201">
        <f>INDEX('[9]Monthly_Consumption _Trend'!CN:CN,MATCH($D146,'[9]Monthly_Consumption _Trend'!$C:$C,0))</f>
        <v>0</v>
      </c>
      <c r="BH146" s="201">
        <f>INDEX('[9]Monthly_Consumption _Trend'!CO:CO,MATCH($D146,'[9]Monthly_Consumption _Trend'!$C:$C,0))</f>
        <v>0</v>
      </c>
      <c r="BI146" s="201">
        <f>INDEX('[9]Monthly_Consumption _Trend'!CP:CP,MATCH($D146,'[9]Monthly_Consumption _Trend'!$C:$C,0))</f>
        <v>0</v>
      </c>
    </row>
    <row r="147" spans="1:61" s="202" customFormat="1" x14ac:dyDescent="0.25">
      <c r="A147" s="248" t="str">
        <f>'IMO _2020_Dont Edit'!A151</f>
        <v>RME</v>
      </c>
      <c r="B147" s="248" t="str">
        <f>'IMO _2020_Dont Edit'!B151</f>
        <v>MR</v>
      </c>
      <c r="C147" s="137" t="str">
        <f>'IMO _2020_Dont Edit'!C151</f>
        <v>CAR</v>
      </c>
      <c r="D147" s="137">
        <f>'IMO _2020_Dont Edit'!D151</f>
        <v>9864368</v>
      </c>
      <c r="E147" s="140" t="str">
        <f>'IMO _2020_Dont Edit'!E151</f>
        <v>Proteus (Scrubber)</v>
      </c>
      <c r="F147" s="201">
        <f t="shared" si="36"/>
        <v>0</v>
      </c>
      <c r="G147" s="201">
        <f t="shared" si="37"/>
        <v>0</v>
      </c>
      <c r="H147" s="201">
        <f t="shared" si="38"/>
        <v>0</v>
      </c>
      <c r="I147" s="201">
        <f t="shared" si="39"/>
        <v>0</v>
      </c>
      <c r="J147" s="201">
        <f t="shared" si="40"/>
        <v>0</v>
      </c>
      <c r="K147" s="201">
        <f t="shared" si="41"/>
        <v>0</v>
      </c>
      <c r="L147" s="201">
        <f t="shared" si="42"/>
        <v>0</v>
      </c>
      <c r="M147" s="201">
        <f t="shared" si="43"/>
        <v>0</v>
      </c>
      <c r="N147" s="201">
        <f t="shared" si="44"/>
        <v>0</v>
      </c>
      <c r="O147" s="314">
        <v>350</v>
      </c>
      <c r="P147" s="201"/>
      <c r="Q147" s="201"/>
      <c r="R147" s="278">
        <f t="shared" si="45"/>
        <v>350</v>
      </c>
      <c r="S147" s="278">
        <f>IFERROR(INDEX('IMO _2020_Dont Edit'!AB:AB,MATCH('Monthly_Consumption _Trend'!D147,'IMO _2020_Dont Edit'!D:D,0))*30*INDEX('IMO _2020_Dont Edit'!AF:AF,MATCH('Monthly_Consumption _Trend'!D147,'IMO _2020_Dont Edit'!D:D,0)),"")</f>
        <v>0</v>
      </c>
      <c r="T147" s="315">
        <f t="shared" si="46"/>
        <v>233.33333333333334</v>
      </c>
      <c r="U147" s="201"/>
      <c r="V147" s="201"/>
      <c r="W147" s="201"/>
      <c r="X147" s="201"/>
      <c r="Y147" s="201"/>
      <c r="Z147" s="201"/>
      <c r="AA147" s="201"/>
      <c r="AB147" s="201"/>
      <c r="AC147" s="201"/>
      <c r="AD147" s="201"/>
      <c r="AE147" s="201"/>
      <c r="AF147" s="201"/>
      <c r="AG147" s="201"/>
      <c r="AH147" s="201"/>
      <c r="AI147" s="201"/>
      <c r="AJ147" s="201"/>
      <c r="AK147" s="201"/>
      <c r="AL147" s="201"/>
      <c r="AM147" s="201"/>
      <c r="AN147" s="201"/>
      <c r="AO147" s="201"/>
      <c r="AP147" s="201"/>
      <c r="AQ147" s="201"/>
      <c r="AR147" s="201"/>
      <c r="AS147" s="201"/>
      <c r="AT147" s="201"/>
      <c r="AU147" s="201"/>
      <c r="AV147" s="201"/>
      <c r="AW147" s="201"/>
      <c r="AX147" s="201"/>
      <c r="AY147" s="201"/>
      <c r="AZ147" s="201"/>
      <c r="BA147" s="201"/>
      <c r="BB147" s="201"/>
      <c r="BC147" s="201"/>
      <c r="BD147" s="201"/>
      <c r="BE147" s="201"/>
      <c r="BF147" s="201">
        <f>INDEX('[9]Monthly_Consumption _Trend'!CM:CM,MATCH($D147,'[9]Monthly_Consumption _Trend'!$C:$C,0))</f>
        <v>0</v>
      </c>
      <c r="BG147" s="201">
        <f>INDEX('[9]Monthly_Consumption _Trend'!CN:CN,MATCH($D147,'[9]Monthly_Consumption _Trend'!$C:$C,0))</f>
        <v>0</v>
      </c>
      <c r="BH147" s="201">
        <f>INDEX('[9]Monthly_Consumption _Trend'!CO:CO,MATCH($D147,'[9]Monthly_Consumption _Trend'!$C:$C,0))</f>
        <v>0</v>
      </c>
      <c r="BI147" s="201">
        <f>INDEX('[9]Monthly_Consumption _Trend'!CP:CP,MATCH($D147,'[9]Monthly_Consumption _Trend'!$C:$C,0))</f>
        <v>0</v>
      </c>
    </row>
    <row r="148" spans="1:61" s="202" customFormat="1" x14ac:dyDescent="0.25">
      <c r="A148" s="248" t="str">
        <f>'IMO _2020_Dont Edit'!A152</f>
        <v>RME</v>
      </c>
      <c r="B148" s="248" t="str">
        <f>'IMO _2020_Dont Edit'!B152</f>
        <v>MR</v>
      </c>
      <c r="C148" s="137" t="str">
        <f>'IMO _2020_Dont Edit'!C152</f>
        <v>CAR</v>
      </c>
      <c r="D148" s="137">
        <f>'IMO _2020_Dont Edit'!D152</f>
        <v>9798088</v>
      </c>
      <c r="E148" s="140" t="str">
        <f>'IMO _2020_Dont Edit'!E152</f>
        <v>Hellas Calafia</v>
      </c>
      <c r="F148" s="201">
        <f t="shared" si="36"/>
        <v>0</v>
      </c>
      <c r="G148" s="201">
        <f t="shared" si="37"/>
        <v>0</v>
      </c>
      <c r="H148" s="201">
        <f t="shared" si="38"/>
        <v>0</v>
      </c>
      <c r="I148" s="201">
        <f t="shared" si="39"/>
        <v>0</v>
      </c>
      <c r="J148" s="201">
        <f t="shared" si="40"/>
        <v>0</v>
      </c>
      <c r="K148" s="201">
        <f t="shared" si="41"/>
        <v>0</v>
      </c>
      <c r="L148" s="201">
        <f t="shared" si="42"/>
        <v>0</v>
      </c>
      <c r="M148" s="201">
        <f t="shared" si="43"/>
        <v>0</v>
      </c>
      <c r="N148" s="201">
        <f t="shared" si="44"/>
        <v>0</v>
      </c>
      <c r="O148" s="314">
        <v>350</v>
      </c>
      <c r="P148" s="201"/>
      <c r="Q148" s="201"/>
      <c r="R148" s="278">
        <f t="shared" si="45"/>
        <v>350</v>
      </c>
      <c r="S148" s="278">
        <f>IFERROR(INDEX('IMO _2020_Dont Edit'!AB:AB,MATCH('Monthly_Consumption _Trend'!D148,'IMO _2020_Dont Edit'!D:D,0))*30*INDEX('IMO _2020_Dont Edit'!AF:AF,MATCH('Monthly_Consumption _Trend'!D148,'IMO _2020_Dont Edit'!D:D,0)),"")</f>
        <v>0</v>
      </c>
      <c r="T148" s="315">
        <f t="shared" si="46"/>
        <v>233.33333333333334</v>
      </c>
      <c r="U148" s="201"/>
      <c r="V148" s="201"/>
      <c r="W148" s="201"/>
      <c r="X148" s="201"/>
      <c r="Y148" s="201"/>
      <c r="Z148" s="201"/>
      <c r="AA148" s="201"/>
      <c r="AB148" s="201"/>
      <c r="AC148" s="201"/>
      <c r="AD148" s="201"/>
      <c r="AE148" s="201"/>
      <c r="AF148" s="201"/>
      <c r="AG148" s="201"/>
      <c r="AH148" s="201"/>
      <c r="AI148" s="201"/>
      <c r="AJ148" s="201"/>
      <c r="AK148" s="201"/>
      <c r="AL148" s="201"/>
      <c r="AM148" s="201"/>
      <c r="AN148" s="201"/>
      <c r="AO148" s="201"/>
      <c r="AP148" s="201"/>
      <c r="AQ148" s="201"/>
      <c r="AR148" s="201"/>
      <c r="AS148" s="201"/>
      <c r="AT148" s="201"/>
      <c r="AU148" s="201"/>
      <c r="AV148" s="201"/>
      <c r="AW148" s="201"/>
      <c r="AX148" s="201"/>
      <c r="AY148" s="201"/>
      <c r="AZ148" s="201"/>
      <c r="BA148" s="201"/>
      <c r="BB148" s="201"/>
      <c r="BC148" s="201"/>
      <c r="BD148" s="201"/>
      <c r="BE148" s="201"/>
      <c r="BF148" s="201"/>
      <c r="BG148" s="201"/>
      <c r="BH148" s="201"/>
      <c r="BI148" s="201"/>
    </row>
    <row r="149" spans="1:61" s="202" customFormat="1" x14ac:dyDescent="0.25">
      <c r="A149" s="248" t="str">
        <f>'IMO _2020_Dont Edit'!A153</f>
        <v>NSR</v>
      </c>
      <c r="B149" s="248" t="str">
        <f>'IMO _2020_Dont Edit'!B153</f>
        <v>MR</v>
      </c>
      <c r="C149" s="137" t="str">
        <f>'IMO _2020_Dont Edit'!C153</f>
        <v>CAR</v>
      </c>
      <c r="D149" s="137">
        <f>'IMO _2020_Dont Edit'!D153</f>
        <v>9862413</v>
      </c>
      <c r="E149" s="140" t="str">
        <f>'IMO _2020_Dont Edit'!E153</f>
        <v>Pro Onyx (Scrubber)</v>
      </c>
      <c r="F149" s="201">
        <f t="shared" si="36"/>
        <v>0</v>
      </c>
      <c r="G149" s="201">
        <f t="shared" si="37"/>
        <v>0</v>
      </c>
      <c r="H149" s="201">
        <f t="shared" si="38"/>
        <v>0</v>
      </c>
      <c r="I149" s="201">
        <f t="shared" si="39"/>
        <v>0</v>
      </c>
      <c r="J149" s="201">
        <f t="shared" si="40"/>
        <v>0</v>
      </c>
      <c r="K149" s="201">
        <f t="shared" si="41"/>
        <v>0</v>
      </c>
      <c r="L149" s="201">
        <f t="shared" si="42"/>
        <v>0</v>
      </c>
      <c r="M149" s="201">
        <f t="shared" si="43"/>
        <v>0</v>
      </c>
      <c r="N149" s="201">
        <f t="shared" si="44"/>
        <v>0</v>
      </c>
      <c r="O149" s="314">
        <v>350</v>
      </c>
      <c r="P149" s="201"/>
      <c r="Q149" s="201"/>
      <c r="R149" s="278">
        <f t="shared" si="45"/>
        <v>350</v>
      </c>
      <c r="S149" s="278">
        <f>IFERROR(INDEX('IMO _2020_Dont Edit'!AB:AB,MATCH('Monthly_Consumption _Trend'!D149,'IMO _2020_Dont Edit'!D:D,0))*30*INDEX('IMO _2020_Dont Edit'!AF:AF,MATCH('Monthly_Consumption _Trend'!D149,'IMO _2020_Dont Edit'!D:D,0)),"")</f>
        <v>0</v>
      </c>
      <c r="T149" s="315">
        <f t="shared" si="46"/>
        <v>233.33333333333334</v>
      </c>
      <c r="U149" s="201"/>
      <c r="V149" s="201"/>
      <c r="W149" s="201"/>
      <c r="X149" s="201"/>
      <c r="Y149" s="201"/>
      <c r="Z149" s="201"/>
      <c r="AA149" s="201"/>
      <c r="AB149" s="201"/>
      <c r="AC149" s="201"/>
      <c r="AD149" s="201"/>
      <c r="AE149" s="201"/>
      <c r="AF149" s="201"/>
      <c r="AG149" s="201"/>
      <c r="AH149" s="201"/>
      <c r="AI149" s="201"/>
      <c r="AJ149" s="201"/>
      <c r="AK149" s="201"/>
      <c r="AL149" s="201"/>
      <c r="AM149" s="201"/>
      <c r="AN149" s="201"/>
      <c r="AO149" s="201"/>
      <c r="AP149" s="201"/>
      <c r="AQ149" s="201"/>
      <c r="AR149" s="201"/>
      <c r="AS149" s="201"/>
      <c r="AT149" s="201"/>
      <c r="AU149" s="201"/>
      <c r="AV149" s="201"/>
      <c r="AW149" s="201"/>
      <c r="AX149" s="201"/>
      <c r="AY149" s="201"/>
      <c r="AZ149" s="201"/>
      <c r="BA149" s="201"/>
      <c r="BB149" s="201"/>
      <c r="BC149" s="201"/>
      <c r="BD149" s="201"/>
      <c r="BE149" s="201"/>
      <c r="BF149" s="201">
        <f>INDEX('[9]Monthly_Consumption _Trend'!CM:CM,MATCH($D149,'[9]Monthly_Consumption _Trend'!$C:$C,0))</f>
        <v>61.93</v>
      </c>
      <c r="BG149" s="201">
        <f>INDEX('[9]Monthly_Consumption _Trend'!CN:CN,MATCH($D149,'[9]Monthly_Consumption _Trend'!$C:$C,0))</f>
        <v>0</v>
      </c>
      <c r="BH149" s="201">
        <f>INDEX('[9]Monthly_Consumption _Trend'!CO:CO,MATCH($D149,'[9]Monthly_Consumption _Trend'!$C:$C,0))</f>
        <v>0</v>
      </c>
      <c r="BI149" s="201">
        <f>INDEX('[9]Monthly_Consumption _Trend'!CP:CP,MATCH($D149,'[9]Monthly_Consumption _Trend'!$C:$C,0))</f>
        <v>0</v>
      </c>
    </row>
    <row r="150" spans="1:61" s="202" customFormat="1" x14ac:dyDescent="0.25">
      <c r="A150" s="248" t="str">
        <f>'IMO _2020_Dont Edit'!A154</f>
        <v>GGA</v>
      </c>
      <c r="B150" s="248" t="str">
        <f>'IMO _2020_Dont Edit'!B154</f>
        <v>MR</v>
      </c>
      <c r="C150" s="137" t="str">
        <f>'IMO _2020_Dont Edit'!C154</f>
        <v>CAR</v>
      </c>
      <c r="D150" s="137">
        <f>'IMO _2020_Dont Edit'!D154</f>
        <v>9864332</v>
      </c>
      <c r="E150" s="140" t="str">
        <f>'IMO _2020_Dont Edit'!E154</f>
        <v>Stamatia (Scrubber)</v>
      </c>
      <c r="F150" s="201">
        <f t="shared" si="36"/>
        <v>0</v>
      </c>
      <c r="G150" s="201">
        <f t="shared" si="37"/>
        <v>0</v>
      </c>
      <c r="H150" s="201">
        <f t="shared" si="38"/>
        <v>0</v>
      </c>
      <c r="I150" s="201">
        <f t="shared" si="39"/>
        <v>0</v>
      </c>
      <c r="J150" s="201">
        <f t="shared" si="40"/>
        <v>0</v>
      </c>
      <c r="K150" s="201">
        <f t="shared" si="41"/>
        <v>0</v>
      </c>
      <c r="L150" s="201">
        <f t="shared" si="42"/>
        <v>0</v>
      </c>
      <c r="M150" s="201">
        <f t="shared" si="43"/>
        <v>0</v>
      </c>
      <c r="N150" s="201">
        <f t="shared" si="44"/>
        <v>0</v>
      </c>
      <c r="O150" s="314">
        <v>350</v>
      </c>
      <c r="P150" s="201"/>
      <c r="Q150" s="201"/>
      <c r="R150" s="278">
        <f t="shared" si="45"/>
        <v>350</v>
      </c>
      <c r="S150" s="278">
        <f>IFERROR(INDEX('IMO _2020_Dont Edit'!AB:AB,MATCH('Monthly_Consumption _Trend'!D150,'IMO _2020_Dont Edit'!D:D,0))*30*INDEX('IMO _2020_Dont Edit'!AF:AF,MATCH('Monthly_Consumption _Trend'!D150,'IMO _2020_Dont Edit'!D:D,0)),"")</f>
        <v>0</v>
      </c>
      <c r="T150" s="315">
        <f t="shared" si="46"/>
        <v>233.33333333333334</v>
      </c>
      <c r="U150" s="201"/>
      <c r="V150" s="201"/>
      <c r="W150" s="201"/>
      <c r="X150" s="201"/>
      <c r="Y150" s="201"/>
      <c r="Z150" s="201"/>
      <c r="AA150" s="201"/>
      <c r="AB150" s="201"/>
      <c r="AC150" s="201"/>
      <c r="AD150" s="201"/>
      <c r="AE150" s="201"/>
      <c r="AF150" s="201"/>
      <c r="AG150" s="201"/>
      <c r="AH150" s="201"/>
      <c r="AI150" s="201"/>
      <c r="AJ150" s="201"/>
      <c r="AK150" s="201"/>
      <c r="AL150" s="201"/>
      <c r="AM150" s="201"/>
      <c r="AN150" s="201"/>
      <c r="AO150" s="201"/>
      <c r="AP150" s="201"/>
      <c r="AQ150" s="201"/>
      <c r="AR150" s="201"/>
      <c r="AS150" s="201"/>
      <c r="AT150" s="201"/>
      <c r="AU150" s="201"/>
      <c r="AV150" s="201"/>
      <c r="AW150" s="201"/>
      <c r="AX150" s="201"/>
      <c r="AY150" s="201"/>
      <c r="AZ150" s="201"/>
      <c r="BA150" s="201"/>
      <c r="BB150" s="201"/>
      <c r="BC150" s="201"/>
      <c r="BD150" s="201"/>
      <c r="BE150" s="201"/>
      <c r="BF150" s="201">
        <f>INDEX('[9]Monthly_Consumption _Trend'!CM:CM,MATCH($D150,'[9]Monthly_Consumption _Trend'!$C:$C,0))</f>
        <v>0</v>
      </c>
      <c r="BG150" s="201">
        <f>INDEX('[9]Monthly_Consumption _Trend'!CN:CN,MATCH($D150,'[9]Monthly_Consumption _Trend'!$C:$C,0))</f>
        <v>0</v>
      </c>
      <c r="BH150" s="201">
        <f>INDEX('[9]Monthly_Consumption _Trend'!CO:CO,MATCH($D150,'[9]Monthly_Consumption _Trend'!$C:$C,0))</f>
        <v>0</v>
      </c>
      <c r="BI150" s="201">
        <f>INDEX('[9]Monthly_Consumption _Trend'!CP:CP,MATCH($D150,'[9]Monthly_Consumption _Trend'!$C:$C,0))</f>
        <v>0</v>
      </c>
    </row>
    <row r="151" spans="1:61" s="202" customFormat="1" x14ac:dyDescent="0.25">
      <c r="A151" s="248" t="str">
        <f>'IMO _2020_Dont Edit'!A155</f>
        <v>RME</v>
      </c>
      <c r="B151" s="248" t="str">
        <f>'IMO _2020_Dont Edit'!B155</f>
        <v>MR</v>
      </c>
      <c r="C151" s="137" t="str">
        <f>'IMO _2020_Dont Edit'!C155</f>
        <v>CAR</v>
      </c>
      <c r="D151" s="137">
        <f>'IMO _2020_Dont Edit'!D155</f>
        <v>9697442</v>
      </c>
      <c r="E151" s="140" t="str">
        <f>'IMO _2020_Dont Edit'!E155</f>
        <v>Nave Sextans</v>
      </c>
      <c r="F151" s="201">
        <f t="shared" si="36"/>
        <v>0</v>
      </c>
      <c r="G151" s="201">
        <f t="shared" si="37"/>
        <v>0</v>
      </c>
      <c r="H151" s="201">
        <f t="shared" si="38"/>
        <v>0</v>
      </c>
      <c r="I151" s="201">
        <f t="shared" si="39"/>
        <v>0</v>
      </c>
      <c r="J151" s="201">
        <f t="shared" si="40"/>
        <v>0</v>
      </c>
      <c r="K151" s="201">
        <f t="shared" si="41"/>
        <v>0</v>
      </c>
      <c r="L151" s="201">
        <f t="shared" si="42"/>
        <v>0</v>
      </c>
      <c r="M151" s="201">
        <f t="shared" si="43"/>
        <v>0</v>
      </c>
      <c r="N151" s="201">
        <f t="shared" si="44"/>
        <v>0</v>
      </c>
      <c r="O151" s="314">
        <v>350</v>
      </c>
      <c r="P151" s="201"/>
      <c r="Q151" s="201"/>
      <c r="R151" s="278">
        <f t="shared" si="45"/>
        <v>350</v>
      </c>
      <c r="S151" s="278">
        <f>IFERROR(INDEX('IMO _2020_Dont Edit'!AB:AB,MATCH('Monthly_Consumption _Trend'!D151,'IMO _2020_Dont Edit'!D:D,0))*30*INDEX('IMO _2020_Dont Edit'!AF:AF,MATCH('Monthly_Consumption _Trend'!D151,'IMO _2020_Dont Edit'!D:D,0)),"")</f>
        <v>0</v>
      </c>
      <c r="T151" s="315">
        <f t="shared" si="46"/>
        <v>233.33333333333334</v>
      </c>
      <c r="U151" s="201"/>
      <c r="V151" s="201"/>
      <c r="W151" s="201"/>
      <c r="X151" s="201"/>
      <c r="Y151" s="201"/>
      <c r="Z151" s="201"/>
      <c r="AA151" s="201"/>
      <c r="AB151" s="201"/>
      <c r="AC151" s="201"/>
      <c r="AD151" s="201"/>
      <c r="AE151" s="201"/>
      <c r="AF151" s="201"/>
      <c r="AG151" s="201"/>
      <c r="AH151" s="201"/>
      <c r="AI151" s="201"/>
      <c r="AJ151" s="201"/>
      <c r="AK151" s="201"/>
      <c r="AL151" s="201"/>
      <c r="AM151" s="201"/>
      <c r="AN151" s="201"/>
      <c r="AO151" s="201"/>
      <c r="AP151" s="201"/>
      <c r="AQ151" s="201"/>
      <c r="AR151" s="201"/>
      <c r="AS151" s="201"/>
      <c r="AT151" s="201"/>
      <c r="AU151" s="201"/>
      <c r="AV151" s="201"/>
      <c r="AW151" s="201"/>
      <c r="AX151" s="201"/>
      <c r="AY151" s="201"/>
      <c r="AZ151" s="201"/>
      <c r="BA151" s="201"/>
      <c r="BB151" s="201"/>
      <c r="BC151" s="201"/>
      <c r="BD151" s="201"/>
      <c r="BE151" s="201"/>
      <c r="BF151" s="201">
        <f>INDEX('[9]Monthly_Consumption _Trend'!CM:CM,MATCH($D151,'[9]Monthly_Consumption _Trend'!$C:$C,0))</f>
        <v>0</v>
      </c>
      <c r="BG151" s="201">
        <f>INDEX('[9]Monthly_Consumption _Trend'!CN:CN,MATCH($D151,'[9]Monthly_Consumption _Trend'!$C:$C,0))</f>
        <v>0</v>
      </c>
      <c r="BH151" s="201">
        <f>INDEX('[9]Monthly_Consumption _Trend'!CO:CO,MATCH($D151,'[9]Monthly_Consumption _Trend'!$C:$C,0))</f>
        <v>0</v>
      </c>
      <c r="BI151" s="201">
        <f>INDEX('[9]Monthly_Consumption _Trend'!CP:CP,MATCH($D151,'[9]Monthly_Consumption _Trend'!$C:$C,0))</f>
        <v>0</v>
      </c>
    </row>
    <row r="152" spans="1:61" s="202" customFormat="1" x14ac:dyDescent="0.25">
      <c r="A152" s="248" t="str">
        <f>'IMO _2020_Dont Edit'!A156</f>
        <v>NSR</v>
      </c>
      <c r="B152" s="248" t="str">
        <f>'IMO _2020_Dont Edit'!B156</f>
        <v>MR</v>
      </c>
      <c r="C152" s="137" t="str">
        <f>'IMO _2020_Dont Edit'!C156</f>
        <v>CAR</v>
      </c>
      <c r="D152" s="137">
        <f>'IMO _2020_Dont Edit'!D156</f>
        <v>9590711</v>
      </c>
      <c r="E152" s="140" t="str">
        <f>'IMO _2020_Dont Edit'!E156</f>
        <v>King Gregory</v>
      </c>
      <c r="F152" s="201">
        <f t="shared" si="36"/>
        <v>0</v>
      </c>
      <c r="G152" s="201">
        <f t="shared" si="37"/>
        <v>0</v>
      </c>
      <c r="H152" s="201">
        <f t="shared" si="38"/>
        <v>0</v>
      </c>
      <c r="I152" s="201">
        <f t="shared" si="39"/>
        <v>0</v>
      </c>
      <c r="J152" s="201">
        <f t="shared" si="40"/>
        <v>0</v>
      </c>
      <c r="K152" s="201">
        <f t="shared" si="41"/>
        <v>0</v>
      </c>
      <c r="L152" s="201">
        <f t="shared" si="42"/>
        <v>0</v>
      </c>
      <c r="M152" s="201">
        <f t="shared" si="43"/>
        <v>0</v>
      </c>
      <c r="N152" s="201">
        <f t="shared" si="44"/>
        <v>0</v>
      </c>
      <c r="O152" s="314">
        <v>350</v>
      </c>
      <c r="P152" s="201"/>
      <c r="Q152" s="201"/>
      <c r="R152" s="278">
        <f t="shared" si="45"/>
        <v>350</v>
      </c>
      <c r="S152" s="278">
        <f>IFERROR(INDEX('IMO _2020_Dont Edit'!AB:AB,MATCH('Monthly_Consumption _Trend'!D152,'IMO _2020_Dont Edit'!D:D,0))*30*INDEX('IMO _2020_Dont Edit'!AF:AF,MATCH('Monthly_Consumption _Trend'!D152,'IMO _2020_Dont Edit'!D:D,0)),"")</f>
        <v>0</v>
      </c>
      <c r="T152" s="315">
        <f t="shared" si="46"/>
        <v>233.33333333333334</v>
      </c>
      <c r="U152" s="201"/>
      <c r="V152" s="201"/>
      <c r="W152" s="201"/>
      <c r="X152" s="201"/>
      <c r="Y152" s="201"/>
      <c r="Z152" s="201"/>
      <c r="AA152" s="201"/>
      <c r="AB152" s="201"/>
      <c r="AC152" s="201"/>
      <c r="AD152" s="201"/>
      <c r="AE152" s="201"/>
      <c r="AF152" s="201"/>
      <c r="AG152" s="201"/>
      <c r="AH152" s="201"/>
      <c r="AI152" s="201"/>
      <c r="AJ152" s="201"/>
      <c r="AK152" s="201"/>
      <c r="AL152" s="201"/>
      <c r="AM152" s="201"/>
      <c r="AN152" s="201"/>
      <c r="AO152" s="201"/>
      <c r="AP152" s="201"/>
      <c r="AQ152" s="201"/>
      <c r="AR152" s="201"/>
      <c r="AS152" s="201"/>
      <c r="AT152" s="201"/>
      <c r="AU152" s="201"/>
      <c r="AV152" s="201"/>
      <c r="AW152" s="201"/>
      <c r="AX152" s="201"/>
      <c r="AY152" s="201"/>
      <c r="AZ152" s="201"/>
      <c r="BA152" s="201"/>
      <c r="BB152" s="201"/>
      <c r="BC152" s="201"/>
      <c r="BD152" s="201"/>
      <c r="BE152" s="201"/>
      <c r="BF152" s="201"/>
      <c r="BG152" s="201"/>
      <c r="BH152" s="201"/>
      <c r="BI152" s="201"/>
    </row>
    <row r="153" spans="1:61" s="202" customFormat="1" x14ac:dyDescent="0.25">
      <c r="A153" s="248" t="str">
        <f>'IMO _2020_Dont Edit'!A157</f>
        <v>GGA</v>
      </c>
      <c r="B153" s="248" t="str">
        <f>'IMO _2020_Dont Edit'!B157</f>
        <v>MR</v>
      </c>
      <c r="C153" s="137" t="str">
        <f>'IMO _2020_Dont Edit'!C157</f>
        <v>CAR</v>
      </c>
      <c r="D153" s="137">
        <f>'IMO _2020_Dont Edit'!D157</f>
        <v>9798076</v>
      </c>
      <c r="E153" s="140" t="str">
        <f>'IMO _2020_Dont Edit'!E157</f>
        <v>Hellas Marianna</v>
      </c>
      <c r="F153" s="201">
        <f t="shared" si="36"/>
        <v>0</v>
      </c>
      <c r="G153" s="201">
        <f t="shared" si="37"/>
        <v>0</v>
      </c>
      <c r="H153" s="201">
        <f t="shared" si="38"/>
        <v>0</v>
      </c>
      <c r="I153" s="201">
        <f t="shared" si="39"/>
        <v>0</v>
      </c>
      <c r="J153" s="201">
        <f t="shared" si="40"/>
        <v>0</v>
      </c>
      <c r="K153" s="201">
        <f t="shared" si="41"/>
        <v>0</v>
      </c>
      <c r="L153" s="201">
        <f t="shared" si="42"/>
        <v>0</v>
      </c>
      <c r="M153" s="201">
        <f t="shared" si="43"/>
        <v>0</v>
      </c>
      <c r="N153" s="201">
        <f t="shared" si="44"/>
        <v>0</v>
      </c>
      <c r="O153" s="314">
        <v>350</v>
      </c>
      <c r="P153" s="201"/>
      <c r="Q153" s="201"/>
      <c r="R153" s="278">
        <f t="shared" si="45"/>
        <v>350</v>
      </c>
      <c r="S153" s="278">
        <f>IFERROR(INDEX('IMO _2020_Dont Edit'!AB:AB,MATCH('Monthly_Consumption _Trend'!D153,'IMO _2020_Dont Edit'!D:D,0))*30*INDEX('IMO _2020_Dont Edit'!AF:AF,MATCH('Monthly_Consumption _Trend'!D153,'IMO _2020_Dont Edit'!D:D,0)),"")</f>
        <v>0</v>
      </c>
      <c r="T153" s="315">
        <f t="shared" si="46"/>
        <v>233.33333333333334</v>
      </c>
      <c r="U153" s="201"/>
      <c r="V153" s="201"/>
      <c r="W153" s="201"/>
      <c r="X153" s="201"/>
      <c r="Y153" s="201"/>
      <c r="Z153" s="201"/>
      <c r="AA153" s="201"/>
      <c r="AB153" s="201"/>
      <c r="AC153" s="201"/>
      <c r="AD153" s="201"/>
      <c r="AE153" s="201"/>
      <c r="AF153" s="201"/>
      <c r="AG153" s="201"/>
      <c r="AH153" s="201"/>
      <c r="AI153" s="201"/>
      <c r="AJ153" s="201"/>
      <c r="AK153" s="201"/>
      <c r="AL153" s="201"/>
      <c r="AM153" s="201"/>
      <c r="AN153" s="201"/>
      <c r="AO153" s="201"/>
      <c r="AP153" s="201"/>
      <c r="AQ153" s="201"/>
      <c r="AR153" s="201"/>
      <c r="AS153" s="201"/>
      <c r="AT153" s="201"/>
      <c r="AU153" s="201"/>
      <c r="AV153" s="201"/>
      <c r="AW153" s="201"/>
      <c r="AX153" s="201"/>
      <c r="AY153" s="201"/>
      <c r="AZ153" s="201"/>
      <c r="BA153" s="201"/>
      <c r="BB153" s="201"/>
      <c r="BC153" s="201"/>
      <c r="BD153" s="201"/>
      <c r="BE153" s="201"/>
      <c r="BF153" s="201"/>
      <c r="BG153" s="201"/>
      <c r="BH153" s="201"/>
      <c r="BI153" s="201"/>
    </row>
    <row r="154" spans="1:61" s="202" customFormat="1" x14ac:dyDescent="0.25">
      <c r="A154" s="248" t="str">
        <f>'IMO _2020_Dont Edit'!A158</f>
        <v>PKU</v>
      </c>
      <c r="B154" s="248" t="str">
        <f>'IMO _2020_Dont Edit'!B158</f>
        <v>MR</v>
      </c>
      <c r="C154" s="137" t="str">
        <f>'IMO _2020_Dont Edit'!C158</f>
        <v>CAR</v>
      </c>
      <c r="D154" s="137">
        <f>'IMO _2020_Dont Edit'!D158</f>
        <v>9590723</v>
      </c>
      <c r="E154" s="140" t="str">
        <f>'IMO _2020_Dont Edit'!E158</f>
        <v>Lady Malou</v>
      </c>
      <c r="F154" s="201">
        <f t="shared" si="36"/>
        <v>0</v>
      </c>
      <c r="G154" s="201">
        <f t="shared" si="37"/>
        <v>0</v>
      </c>
      <c r="H154" s="201">
        <f t="shared" si="38"/>
        <v>0</v>
      </c>
      <c r="I154" s="201">
        <f t="shared" si="39"/>
        <v>0</v>
      </c>
      <c r="J154" s="201">
        <f t="shared" si="40"/>
        <v>0</v>
      </c>
      <c r="K154" s="201">
        <f t="shared" si="41"/>
        <v>0</v>
      </c>
      <c r="L154" s="201">
        <f t="shared" si="42"/>
        <v>0</v>
      </c>
      <c r="M154" s="201">
        <f t="shared" si="43"/>
        <v>0</v>
      </c>
      <c r="N154" s="201">
        <f t="shared" si="44"/>
        <v>0</v>
      </c>
      <c r="O154" s="314">
        <v>350</v>
      </c>
      <c r="P154" s="201"/>
      <c r="Q154" s="201"/>
      <c r="R154" s="278">
        <f t="shared" si="45"/>
        <v>350</v>
      </c>
      <c r="S154" s="278">
        <f>IFERROR(INDEX('IMO _2020_Dont Edit'!AB:AB,MATCH('Monthly_Consumption _Trend'!D154,'IMO _2020_Dont Edit'!D:D,0))*30*INDEX('IMO _2020_Dont Edit'!AF:AF,MATCH('Monthly_Consumption _Trend'!D154,'IMO _2020_Dont Edit'!D:D,0)),"")</f>
        <v>0</v>
      </c>
      <c r="T154" s="315">
        <f t="shared" si="46"/>
        <v>233.33333333333334</v>
      </c>
      <c r="U154" s="201"/>
      <c r="V154" s="201"/>
      <c r="W154" s="201"/>
      <c r="X154" s="201"/>
      <c r="Y154" s="201"/>
      <c r="Z154" s="201"/>
      <c r="AA154" s="201"/>
      <c r="AB154" s="201"/>
      <c r="AC154" s="201"/>
      <c r="AD154" s="201"/>
      <c r="AE154" s="201"/>
      <c r="AF154" s="201"/>
      <c r="AG154" s="201"/>
      <c r="AH154" s="201"/>
      <c r="AI154" s="201"/>
      <c r="AJ154" s="201"/>
      <c r="AK154" s="201"/>
      <c r="AL154" s="201"/>
      <c r="AM154" s="201"/>
      <c r="AN154" s="201"/>
      <c r="AO154" s="201"/>
      <c r="AP154" s="201"/>
      <c r="AQ154" s="201"/>
      <c r="AR154" s="201"/>
      <c r="AS154" s="201"/>
      <c r="AT154" s="201"/>
      <c r="AU154" s="201"/>
      <c r="AV154" s="201"/>
      <c r="AW154" s="201"/>
      <c r="AX154" s="201"/>
      <c r="AY154" s="201"/>
      <c r="AZ154" s="201"/>
      <c r="BA154" s="201"/>
      <c r="BB154" s="201"/>
      <c r="BC154" s="201"/>
      <c r="BD154" s="201"/>
      <c r="BE154" s="201"/>
      <c r="BF154" s="201"/>
      <c r="BG154" s="201"/>
      <c r="BH154" s="201"/>
      <c r="BI154" s="201"/>
    </row>
    <row r="155" spans="1:61" s="202" customFormat="1" x14ac:dyDescent="0.25">
      <c r="A155" s="248" t="str">
        <f>'IMO _2020_Dont Edit'!A159</f>
        <v>MGA</v>
      </c>
      <c r="B155" s="248" t="str">
        <f>'IMO _2020_Dont Edit'!B159</f>
        <v>MR</v>
      </c>
      <c r="C155" s="137" t="str">
        <f>'IMO _2020_Dont Edit'!C159</f>
        <v>CAR</v>
      </c>
      <c r="D155" s="137">
        <f>'IMO _2020_Dont Edit'!D159</f>
        <v>9798349</v>
      </c>
      <c r="E155" s="140" t="str">
        <f>'IMO _2020_Dont Edit'!E159</f>
        <v>Eco Marina del ray (Scrubber)</v>
      </c>
      <c r="F155" s="201">
        <f t="shared" si="36"/>
        <v>0</v>
      </c>
      <c r="G155" s="201">
        <f t="shared" si="37"/>
        <v>0</v>
      </c>
      <c r="H155" s="201">
        <f t="shared" si="38"/>
        <v>0</v>
      </c>
      <c r="I155" s="201">
        <f t="shared" si="39"/>
        <v>0</v>
      </c>
      <c r="J155" s="201">
        <f t="shared" si="40"/>
        <v>0</v>
      </c>
      <c r="K155" s="201">
        <f t="shared" si="41"/>
        <v>0</v>
      </c>
      <c r="L155" s="201">
        <f t="shared" si="42"/>
        <v>0</v>
      </c>
      <c r="M155" s="201">
        <f t="shared" si="43"/>
        <v>0</v>
      </c>
      <c r="N155" s="201">
        <f t="shared" si="44"/>
        <v>0</v>
      </c>
      <c r="O155" s="314">
        <v>350</v>
      </c>
      <c r="P155" s="201"/>
      <c r="Q155" s="201"/>
      <c r="R155" s="278">
        <f t="shared" si="45"/>
        <v>350</v>
      </c>
      <c r="S155" s="278">
        <f>IFERROR(INDEX('IMO _2020_Dont Edit'!AB:AB,MATCH('Monthly_Consumption _Trend'!D155,'IMO _2020_Dont Edit'!D:D,0))*30*INDEX('IMO _2020_Dont Edit'!AF:AF,MATCH('Monthly_Consumption _Trend'!D155,'IMO _2020_Dont Edit'!D:D,0)),"")</f>
        <v>0</v>
      </c>
      <c r="T155" s="315">
        <f t="shared" si="46"/>
        <v>233.33333333333334</v>
      </c>
      <c r="U155" s="201"/>
      <c r="V155" s="201"/>
      <c r="W155" s="201"/>
      <c r="X155" s="201"/>
      <c r="Y155" s="201"/>
      <c r="Z155" s="201"/>
      <c r="AA155" s="201"/>
      <c r="AB155" s="201"/>
      <c r="AC155" s="201"/>
      <c r="AD155" s="201"/>
      <c r="AE155" s="201"/>
      <c r="AF155" s="201"/>
      <c r="AG155" s="201"/>
      <c r="AH155" s="201"/>
      <c r="AI155" s="201"/>
      <c r="AJ155" s="201"/>
      <c r="AK155" s="201"/>
      <c r="AL155" s="201"/>
      <c r="AM155" s="201"/>
      <c r="AN155" s="201"/>
      <c r="AO155" s="201"/>
      <c r="AP155" s="201"/>
      <c r="AQ155" s="201"/>
      <c r="AR155" s="201"/>
      <c r="AS155" s="201"/>
      <c r="AT155" s="201"/>
      <c r="AU155" s="201"/>
      <c r="AV155" s="201"/>
      <c r="AW155" s="201"/>
      <c r="AX155" s="201"/>
      <c r="AY155" s="201"/>
      <c r="AZ155" s="201"/>
      <c r="BA155" s="201"/>
      <c r="BB155" s="201"/>
      <c r="BC155" s="201"/>
      <c r="BD155" s="201"/>
      <c r="BE155" s="201"/>
      <c r="BF155" s="201">
        <f>INDEX('[9]Monthly_Consumption _Trend'!CM:CM,MATCH($D155,'[9]Monthly_Consumption _Trend'!$C:$C,0))</f>
        <v>0</v>
      </c>
      <c r="BG155" s="201">
        <f>INDEX('[9]Monthly_Consumption _Trend'!CN:CN,MATCH($D155,'[9]Monthly_Consumption _Trend'!$C:$C,0))</f>
        <v>0</v>
      </c>
      <c r="BH155" s="201">
        <f>INDEX('[9]Monthly_Consumption _Trend'!CO:CO,MATCH($D155,'[9]Monthly_Consumption _Trend'!$C:$C,0))</f>
        <v>0</v>
      </c>
      <c r="BI155" s="201">
        <f>INDEX('[9]Monthly_Consumption _Trend'!CP:CP,MATCH($D155,'[9]Monthly_Consumption _Trend'!$C:$C,0))</f>
        <v>0</v>
      </c>
    </row>
    <row r="156" spans="1:61" s="202" customFormat="1" x14ac:dyDescent="0.25">
      <c r="A156" s="248" t="str">
        <f>'IMO _2020_Dont Edit'!A160</f>
        <v>MSA</v>
      </c>
      <c r="B156" s="248" t="str">
        <f>'IMO _2020_Dont Edit'!B160</f>
        <v>MR</v>
      </c>
      <c r="C156" s="137" t="str">
        <f>'IMO _2020_Dont Edit'!C160</f>
        <v>CAR</v>
      </c>
      <c r="D156" s="137">
        <f>'IMO _2020_Dont Edit'!D160</f>
        <v>9864368</v>
      </c>
      <c r="E156" s="140" t="str">
        <f>'IMO _2020_Dont Edit'!E160</f>
        <v>Castor (Scrubber)</v>
      </c>
      <c r="F156" s="201">
        <f t="shared" si="36"/>
        <v>0</v>
      </c>
      <c r="G156" s="201">
        <f t="shared" si="37"/>
        <v>0</v>
      </c>
      <c r="H156" s="201">
        <f t="shared" si="38"/>
        <v>0</v>
      </c>
      <c r="I156" s="201">
        <f t="shared" si="39"/>
        <v>0</v>
      </c>
      <c r="J156" s="201">
        <f t="shared" si="40"/>
        <v>0</v>
      </c>
      <c r="K156" s="201">
        <f t="shared" si="41"/>
        <v>0</v>
      </c>
      <c r="L156" s="201">
        <f t="shared" si="42"/>
        <v>0</v>
      </c>
      <c r="M156" s="201">
        <f t="shared" si="43"/>
        <v>0</v>
      </c>
      <c r="N156" s="201">
        <f t="shared" si="44"/>
        <v>0</v>
      </c>
      <c r="O156" s="314">
        <v>350</v>
      </c>
      <c r="P156" s="201"/>
      <c r="Q156" s="201"/>
      <c r="R156" s="278">
        <f t="shared" si="45"/>
        <v>350</v>
      </c>
      <c r="S156" s="278">
        <f>IFERROR(INDEX('IMO _2020_Dont Edit'!AB:AB,MATCH('Monthly_Consumption _Trend'!D156,'IMO _2020_Dont Edit'!D:D,0))*30*INDEX('IMO _2020_Dont Edit'!AF:AF,MATCH('Monthly_Consumption _Trend'!D156,'IMO _2020_Dont Edit'!D:D,0)),"")</f>
        <v>0</v>
      </c>
      <c r="T156" s="315">
        <f t="shared" si="46"/>
        <v>233.33333333333334</v>
      </c>
      <c r="U156" s="201"/>
      <c r="V156" s="201"/>
      <c r="W156" s="201"/>
      <c r="X156" s="201"/>
      <c r="Y156" s="201"/>
      <c r="Z156" s="201"/>
      <c r="AA156" s="201"/>
      <c r="AB156" s="201"/>
      <c r="AC156" s="201"/>
      <c r="AD156" s="201"/>
      <c r="AE156" s="201"/>
      <c r="AF156" s="201"/>
      <c r="AG156" s="201"/>
      <c r="AH156" s="201"/>
      <c r="AI156" s="201"/>
      <c r="AJ156" s="201"/>
      <c r="AK156" s="201"/>
      <c r="AL156" s="201"/>
      <c r="AM156" s="201"/>
      <c r="AN156" s="201"/>
      <c r="AO156" s="201"/>
      <c r="AP156" s="201"/>
      <c r="AQ156" s="201"/>
      <c r="AR156" s="201"/>
      <c r="AS156" s="201"/>
      <c r="AT156" s="201"/>
      <c r="AU156" s="201"/>
      <c r="AV156" s="201"/>
      <c r="AW156" s="201"/>
      <c r="AX156" s="201"/>
      <c r="AY156" s="201"/>
      <c r="AZ156" s="201"/>
      <c r="BA156" s="201"/>
      <c r="BB156" s="201"/>
      <c r="BC156" s="201"/>
      <c r="BD156" s="201"/>
      <c r="BE156" s="201"/>
      <c r="BF156" s="201">
        <f>INDEX('[9]Monthly_Consumption _Trend'!CM:CM,MATCH($D156,'[9]Monthly_Consumption _Trend'!$C:$C,0))</f>
        <v>0</v>
      </c>
      <c r="BG156" s="201">
        <f>INDEX('[9]Monthly_Consumption _Trend'!CN:CN,MATCH($D156,'[9]Monthly_Consumption _Trend'!$C:$C,0))</f>
        <v>0</v>
      </c>
      <c r="BH156" s="201">
        <f>INDEX('[9]Monthly_Consumption _Trend'!CO:CO,MATCH($D156,'[9]Monthly_Consumption _Trend'!$C:$C,0))</f>
        <v>0</v>
      </c>
      <c r="BI156" s="201">
        <f>INDEX('[9]Monthly_Consumption _Trend'!CP:CP,MATCH($D156,'[9]Monthly_Consumption _Trend'!$C:$C,0))</f>
        <v>0</v>
      </c>
    </row>
    <row r="157" spans="1:61" s="202" customFormat="1" x14ac:dyDescent="0.25">
      <c r="A157" s="248" t="str">
        <f>'IMO _2020_Dont Edit'!A161</f>
        <v>SBH</v>
      </c>
      <c r="B157" s="248" t="str">
        <f>'IMO _2020_Dont Edit'!B161</f>
        <v>MR</v>
      </c>
      <c r="C157" s="137" t="str">
        <f>'IMO _2020_Dont Edit'!C161</f>
        <v>CAR</v>
      </c>
      <c r="D157" s="137">
        <f>'IMO _2020_Dont Edit'!D161</f>
        <v>9699866</v>
      </c>
      <c r="E157" s="140" t="str">
        <f>'IMO _2020_Dont Edit'!E161</f>
        <v>Largo Mariner</v>
      </c>
      <c r="F157" s="201">
        <f t="shared" si="36"/>
        <v>0</v>
      </c>
      <c r="G157" s="201">
        <f t="shared" si="37"/>
        <v>0</v>
      </c>
      <c r="H157" s="201">
        <f t="shared" si="38"/>
        <v>0</v>
      </c>
      <c r="I157" s="201">
        <f t="shared" si="39"/>
        <v>0</v>
      </c>
      <c r="J157" s="201">
        <f t="shared" si="40"/>
        <v>0</v>
      </c>
      <c r="K157" s="201">
        <f t="shared" si="41"/>
        <v>0</v>
      </c>
      <c r="L157" s="201">
        <f t="shared" si="42"/>
        <v>0</v>
      </c>
      <c r="M157" s="201">
        <f t="shared" si="43"/>
        <v>0</v>
      </c>
      <c r="N157" s="201">
        <f t="shared" si="44"/>
        <v>0</v>
      </c>
      <c r="O157" s="314">
        <v>350</v>
      </c>
      <c r="P157" s="201"/>
      <c r="Q157" s="201"/>
      <c r="R157" s="278">
        <f t="shared" si="45"/>
        <v>350</v>
      </c>
      <c r="S157" s="278">
        <f>IFERROR(INDEX('IMO _2020_Dont Edit'!AB:AB,MATCH('Monthly_Consumption _Trend'!D157,'IMO _2020_Dont Edit'!D:D,0))*30*INDEX('IMO _2020_Dont Edit'!AF:AF,MATCH('Monthly_Consumption _Trend'!D157,'IMO _2020_Dont Edit'!D:D,0)),"")</f>
        <v>0</v>
      </c>
      <c r="T157" s="315">
        <f t="shared" si="46"/>
        <v>233.33333333333334</v>
      </c>
      <c r="U157" s="201"/>
      <c r="V157" s="201"/>
      <c r="W157" s="201"/>
      <c r="X157" s="201"/>
      <c r="Y157" s="201"/>
      <c r="Z157" s="201"/>
      <c r="AA157" s="201"/>
      <c r="AB157" s="201"/>
      <c r="AC157" s="201"/>
      <c r="AD157" s="201"/>
      <c r="AE157" s="201"/>
      <c r="AF157" s="201"/>
      <c r="AG157" s="201"/>
      <c r="AH157" s="201"/>
      <c r="AI157" s="201"/>
      <c r="AJ157" s="201"/>
      <c r="AK157" s="201"/>
      <c r="AL157" s="201"/>
      <c r="AM157" s="201"/>
      <c r="AN157" s="201"/>
      <c r="AO157" s="201"/>
      <c r="AP157" s="201"/>
      <c r="AQ157" s="201"/>
      <c r="AR157" s="201"/>
      <c r="AS157" s="201"/>
      <c r="AT157" s="201"/>
      <c r="AU157" s="201"/>
      <c r="AV157" s="201"/>
      <c r="AW157" s="201"/>
      <c r="AX157" s="201"/>
      <c r="AY157" s="201"/>
      <c r="AZ157" s="201"/>
      <c r="BA157" s="201"/>
      <c r="BB157" s="201"/>
      <c r="BC157" s="201"/>
      <c r="BD157" s="201"/>
      <c r="BE157" s="201"/>
      <c r="BF157" s="201">
        <f>INDEX('[9]Monthly_Consumption _Trend'!CM:CM,MATCH($D157,'[9]Monthly_Consumption _Trend'!$C:$C,0))</f>
        <v>0</v>
      </c>
      <c r="BG157" s="201">
        <f>INDEX('[9]Monthly_Consumption _Trend'!CN:CN,MATCH($D157,'[9]Monthly_Consumption _Trend'!$C:$C,0))</f>
        <v>0</v>
      </c>
      <c r="BH157" s="201">
        <f>INDEX('[9]Monthly_Consumption _Trend'!CO:CO,MATCH($D157,'[9]Monthly_Consumption _Trend'!$C:$C,0))</f>
        <v>0</v>
      </c>
      <c r="BI157" s="201">
        <f>INDEX('[9]Monthly_Consumption _Trend'!CP:CP,MATCH($D157,'[9]Monthly_Consumption _Trend'!$C:$C,0))</f>
        <v>0</v>
      </c>
    </row>
    <row r="158" spans="1:61" s="202" customFormat="1" x14ac:dyDescent="0.25">
      <c r="A158" s="248" t="str">
        <f>'IMO _2020_Dont Edit'!A162</f>
        <v>MSA</v>
      </c>
      <c r="B158" s="248" t="str">
        <f>'IMO _2020_Dont Edit'!B162</f>
        <v>MR</v>
      </c>
      <c r="C158" s="137" t="str">
        <f>'IMO _2020_Dont Edit'!C162</f>
        <v>CAR</v>
      </c>
      <c r="D158" s="137">
        <f>'IMO _2020_Dont Edit'!D162</f>
        <v>9864344</v>
      </c>
      <c r="E158" s="140" t="str">
        <f>'IMO _2020_Dont Edit'!E162</f>
        <v>Ion M (Scrubber)</v>
      </c>
      <c r="F158" s="201">
        <f t="shared" si="36"/>
        <v>0</v>
      </c>
      <c r="G158" s="201">
        <f t="shared" si="37"/>
        <v>0</v>
      </c>
      <c r="H158" s="201">
        <f t="shared" si="38"/>
        <v>0</v>
      </c>
      <c r="I158" s="201">
        <f t="shared" si="39"/>
        <v>0</v>
      </c>
      <c r="J158" s="201">
        <f t="shared" si="40"/>
        <v>0</v>
      </c>
      <c r="K158" s="201">
        <f t="shared" si="41"/>
        <v>0</v>
      </c>
      <c r="L158" s="201">
        <f t="shared" si="42"/>
        <v>0</v>
      </c>
      <c r="M158" s="201">
        <f t="shared" si="43"/>
        <v>0</v>
      </c>
      <c r="N158" s="201">
        <f t="shared" si="44"/>
        <v>0</v>
      </c>
      <c r="O158" s="314">
        <v>350</v>
      </c>
      <c r="P158" s="201"/>
      <c r="Q158" s="201"/>
      <c r="R158" s="278">
        <f t="shared" si="45"/>
        <v>350</v>
      </c>
      <c r="S158" s="278">
        <f>IFERROR(INDEX('IMO _2020_Dont Edit'!AB:AB,MATCH('Monthly_Consumption _Trend'!D158,'IMO _2020_Dont Edit'!D:D,0))*30*INDEX('IMO _2020_Dont Edit'!AF:AF,MATCH('Monthly_Consumption _Trend'!D158,'IMO _2020_Dont Edit'!D:D,0)),"")</f>
        <v>0</v>
      </c>
      <c r="T158" s="315">
        <f t="shared" si="46"/>
        <v>233.33333333333334</v>
      </c>
      <c r="U158" s="201"/>
      <c r="V158" s="201"/>
      <c r="W158" s="201"/>
      <c r="X158" s="201"/>
      <c r="Y158" s="201"/>
      <c r="Z158" s="201"/>
      <c r="AA158" s="201"/>
      <c r="AB158" s="201"/>
      <c r="AC158" s="201"/>
      <c r="AD158" s="201"/>
      <c r="AE158" s="201"/>
      <c r="AF158" s="201"/>
      <c r="AG158" s="201"/>
      <c r="AH158" s="201"/>
      <c r="AI158" s="201"/>
      <c r="AJ158" s="201"/>
      <c r="AK158" s="201"/>
      <c r="AL158" s="201"/>
      <c r="AM158" s="201"/>
      <c r="AN158" s="201"/>
      <c r="AO158" s="201"/>
      <c r="AP158" s="201"/>
      <c r="AQ158" s="201"/>
      <c r="AR158" s="201"/>
      <c r="AS158" s="201"/>
      <c r="AT158" s="201"/>
      <c r="AU158" s="201"/>
      <c r="AV158" s="201"/>
      <c r="AW158" s="201"/>
      <c r="AX158" s="201"/>
      <c r="AY158" s="201"/>
      <c r="AZ158" s="201"/>
      <c r="BA158" s="201"/>
      <c r="BB158" s="201"/>
      <c r="BC158" s="201"/>
      <c r="BD158" s="201"/>
      <c r="BE158" s="201"/>
      <c r="BF158" s="201"/>
      <c r="BG158" s="201"/>
      <c r="BH158" s="201"/>
      <c r="BI158" s="201"/>
    </row>
    <row r="159" spans="1:61" s="202" customFormat="1" x14ac:dyDescent="0.25">
      <c r="A159" s="248" t="str">
        <f>'IMO _2020_Dont Edit'!A163</f>
        <v>NSR</v>
      </c>
      <c r="B159" s="248" t="str">
        <f>'IMO _2020_Dont Edit'!B163</f>
        <v>MR</v>
      </c>
      <c r="C159" s="137" t="str">
        <f>'IMO _2020_Dont Edit'!C163</f>
        <v>CAR</v>
      </c>
      <c r="D159" s="137">
        <f>'IMO _2020_Dont Edit'!D163</f>
        <v>9722625</v>
      </c>
      <c r="E159" s="140" t="str">
        <f>'IMO _2020_Dont Edit'!E163</f>
        <v>Hellas Fighter</v>
      </c>
      <c r="F159" s="201">
        <f t="shared" si="36"/>
        <v>0</v>
      </c>
      <c r="G159" s="201">
        <f t="shared" si="37"/>
        <v>0</v>
      </c>
      <c r="H159" s="201">
        <f t="shared" si="38"/>
        <v>0</v>
      </c>
      <c r="I159" s="201">
        <f t="shared" si="39"/>
        <v>0</v>
      </c>
      <c r="J159" s="201">
        <f t="shared" si="40"/>
        <v>0</v>
      </c>
      <c r="K159" s="201">
        <f t="shared" si="41"/>
        <v>0</v>
      </c>
      <c r="L159" s="201">
        <f t="shared" si="42"/>
        <v>0</v>
      </c>
      <c r="M159" s="201">
        <f t="shared" si="43"/>
        <v>0</v>
      </c>
      <c r="N159" s="201">
        <f t="shared" si="44"/>
        <v>0</v>
      </c>
      <c r="O159" s="314">
        <v>350</v>
      </c>
      <c r="P159" s="201"/>
      <c r="Q159" s="201"/>
      <c r="R159" s="278">
        <f t="shared" si="45"/>
        <v>350</v>
      </c>
      <c r="S159" s="278">
        <f>IFERROR(INDEX('IMO _2020_Dont Edit'!AB:AB,MATCH('Monthly_Consumption _Trend'!D159,'IMO _2020_Dont Edit'!D:D,0))*30*INDEX('IMO _2020_Dont Edit'!AF:AF,MATCH('Monthly_Consumption _Trend'!D159,'IMO _2020_Dont Edit'!D:D,0)),"")</f>
        <v>0</v>
      </c>
      <c r="T159" s="315">
        <f t="shared" si="46"/>
        <v>233.33333333333334</v>
      </c>
      <c r="U159" s="201"/>
      <c r="V159" s="201"/>
      <c r="W159" s="201"/>
      <c r="X159" s="201"/>
      <c r="Y159" s="201"/>
      <c r="Z159" s="201"/>
      <c r="AA159" s="201"/>
      <c r="AB159" s="201"/>
      <c r="AC159" s="201"/>
      <c r="AD159" s="201"/>
      <c r="AE159" s="201"/>
      <c r="AF159" s="201"/>
      <c r="AG159" s="201"/>
      <c r="AH159" s="201"/>
      <c r="AI159" s="201"/>
      <c r="AJ159" s="201"/>
      <c r="AK159" s="201"/>
      <c r="AL159" s="201"/>
      <c r="AM159" s="201"/>
      <c r="AN159" s="201"/>
      <c r="AO159" s="201"/>
      <c r="AP159" s="201"/>
      <c r="AQ159" s="201"/>
      <c r="AR159" s="201"/>
      <c r="AS159" s="201"/>
      <c r="AT159" s="201"/>
      <c r="AU159" s="201"/>
      <c r="AV159" s="201"/>
      <c r="AW159" s="201"/>
      <c r="AX159" s="201"/>
      <c r="AY159" s="201"/>
      <c r="AZ159" s="201"/>
      <c r="BA159" s="201"/>
      <c r="BB159" s="201"/>
      <c r="BC159" s="201"/>
      <c r="BD159" s="201"/>
      <c r="BE159" s="201"/>
      <c r="BF159" s="201">
        <f>INDEX('[9]Monthly_Consumption _Trend'!CM:CM,MATCH($D159,'[9]Monthly_Consumption _Trend'!$C:$C,0))</f>
        <v>0</v>
      </c>
      <c r="BG159" s="201">
        <f>INDEX('[9]Monthly_Consumption _Trend'!CN:CN,MATCH($D159,'[9]Monthly_Consumption _Trend'!$C:$C,0))</f>
        <v>0</v>
      </c>
      <c r="BH159" s="201">
        <f>INDEX('[9]Monthly_Consumption _Trend'!CO:CO,MATCH($D159,'[9]Monthly_Consumption _Trend'!$C:$C,0))</f>
        <v>0</v>
      </c>
      <c r="BI159" s="201">
        <f>INDEX('[9]Monthly_Consumption _Trend'!CP:CP,MATCH($D159,'[9]Monthly_Consumption _Trend'!$C:$C,0))</f>
        <v>0</v>
      </c>
    </row>
    <row r="160" spans="1:61" s="202" customFormat="1" x14ac:dyDescent="0.25">
      <c r="A160" s="248" t="str">
        <f>'IMO _2020_Dont Edit'!A164</f>
        <v>TSE</v>
      </c>
      <c r="B160" s="248" t="str">
        <f>'IMO _2020_Dont Edit'!B164</f>
        <v>MR</v>
      </c>
      <c r="C160" s="137" t="str">
        <f>'IMO _2020_Dont Edit'!C164</f>
        <v>MPT</v>
      </c>
      <c r="D160" s="137">
        <f>'IMO _2020_Dont Edit'!D164</f>
        <v>9786190</v>
      </c>
      <c r="E160" s="140" t="str">
        <f>'IMO _2020_Dont Edit'!E164</f>
        <v>Maersk Crete</v>
      </c>
      <c r="F160" s="201">
        <f t="shared" si="36"/>
        <v>0</v>
      </c>
      <c r="G160" s="201">
        <f t="shared" si="37"/>
        <v>0</v>
      </c>
      <c r="H160" s="201">
        <f t="shared" si="38"/>
        <v>0</v>
      </c>
      <c r="I160" s="201">
        <f t="shared" si="39"/>
        <v>0</v>
      </c>
      <c r="J160" s="201">
        <f t="shared" si="40"/>
        <v>0</v>
      </c>
      <c r="K160" s="201">
        <f t="shared" si="41"/>
        <v>0</v>
      </c>
      <c r="L160" s="201">
        <f t="shared" si="42"/>
        <v>0</v>
      </c>
      <c r="M160" s="201">
        <f t="shared" si="43"/>
        <v>0</v>
      </c>
      <c r="N160" s="201">
        <f t="shared" si="44"/>
        <v>0</v>
      </c>
      <c r="O160" s="314">
        <v>350</v>
      </c>
      <c r="P160" s="201"/>
      <c r="Q160" s="201"/>
      <c r="R160" s="278">
        <f t="shared" si="45"/>
        <v>350</v>
      </c>
      <c r="S160" s="278" t="str">
        <f>IFERROR(INDEX('IMO _2020_Dont Edit'!AB:AB,MATCH('Monthly_Consumption _Trend'!D160,'IMO _2020_Dont Edit'!D:D,0))*30*INDEX('IMO _2020_Dont Edit'!AF:AF,MATCH('Monthly_Consumption _Trend'!D160,'IMO _2020_Dont Edit'!D:D,0)),"")</f>
        <v/>
      </c>
      <c r="T160" s="315">
        <f t="shared" si="46"/>
        <v>233.33333333333334</v>
      </c>
      <c r="U160" s="201"/>
      <c r="V160" s="201"/>
      <c r="W160" s="201"/>
      <c r="X160" s="201"/>
      <c r="Y160" s="201"/>
      <c r="Z160" s="201"/>
      <c r="AA160" s="201"/>
      <c r="AB160" s="201"/>
      <c r="AC160" s="201"/>
      <c r="AD160" s="201"/>
      <c r="AE160" s="201"/>
      <c r="AF160" s="201"/>
      <c r="AG160" s="201"/>
      <c r="AH160" s="201"/>
      <c r="AI160" s="201"/>
      <c r="AJ160" s="201"/>
      <c r="AK160" s="201"/>
      <c r="AL160" s="201"/>
      <c r="AM160" s="201"/>
      <c r="AN160" s="201"/>
      <c r="AO160" s="201"/>
      <c r="AP160" s="201"/>
      <c r="AQ160" s="201"/>
      <c r="AR160" s="201"/>
      <c r="AS160" s="201"/>
      <c r="AT160" s="201"/>
      <c r="AU160" s="201"/>
      <c r="AV160" s="201"/>
      <c r="AW160" s="201"/>
      <c r="AX160" s="201"/>
      <c r="AY160" s="201"/>
      <c r="AZ160" s="201"/>
      <c r="BA160" s="201"/>
      <c r="BB160" s="201"/>
      <c r="BC160" s="201"/>
      <c r="BD160" s="201"/>
      <c r="BE160" s="201"/>
      <c r="BF160" s="201">
        <f>INDEX('[9]Monthly_Consumption _Trend'!CM:CM,MATCH($D160,'[9]Monthly_Consumption _Trend'!$C:$C,0))</f>
        <v>25.550000000000068</v>
      </c>
      <c r="BG160" s="201">
        <f>INDEX('[9]Monthly_Consumption _Trend'!CN:CN,MATCH($D160,'[9]Monthly_Consumption _Trend'!$C:$C,0))</f>
        <v>0</v>
      </c>
      <c r="BH160" s="201">
        <f>INDEX('[9]Monthly_Consumption _Trend'!CO:CO,MATCH($D160,'[9]Monthly_Consumption _Trend'!$C:$C,0))</f>
        <v>0</v>
      </c>
      <c r="BI160" s="201">
        <f>INDEX('[9]Monthly_Consumption _Trend'!CP:CP,MATCH($D160,'[9]Monthly_Consumption _Trend'!$C:$C,0))</f>
        <v>254.67</v>
      </c>
    </row>
    <row r="161" spans="1:61" s="202" customFormat="1" x14ac:dyDescent="0.25">
      <c r="A161" s="249" t="str">
        <f>'IMO _2020_Dont Edit'!A165</f>
        <v>VPS</v>
      </c>
      <c r="B161" s="249" t="str">
        <f>'IMO _2020_Dont Edit'!B165</f>
        <v>LR2</v>
      </c>
      <c r="C161" s="142" t="str">
        <f>'IMO _2020_Dont Edit'!C165</f>
        <v>MPT</v>
      </c>
      <c r="D161" s="142">
        <f>'IMO _2020_Dont Edit'!D165</f>
        <v>9283289</v>
      </c>
      <c r="E161" s="143" t="str">
        <f>'IMO _2020_Dont Edit'!E165</f>
        <v>Maersk Progress</v>
      </c>
      <c r="F161" s="25">
        <f t="shared" si="24"/>
        <v>456.6</v>
      </c>
      <c r="G161" s="25">
        <f t="shared" si="25"/>
        <v>730.9</v>
      </c>
      <c r="H161" s="25">
        <f t="shared" si="26"/>
        <v>506.70000000000005</v>
      </c>
      <c r="I161" s="25">
        <f t="shared" si="27"/>
        <v>293.20000000000005</v>
      </c>
      <c r="J161" s="25">
        <f t="shared" si="28"/>
        <v>1007</v>
      </c>
      <c r="K161" s="25">
        <f t="shared" si="29"/>
        <v>654.40000000000009</v>
      </c>
      <c r="L161" s="25">
        <f t="shared" si="30"/>
        <v>961.89999999999964</v>
      </c>
      <c r="M161" s="25">
        <f t="shared" si="32"/>
        <v>747.19999999999982</v>
      </c>
      <c r="N161" s="25">
        <f t="shared" si="33"/>
        <v>1098.9000000000005</v>
      </c>
      <c r="O161" s="25">
        <f t="shared" si="34"/>
        <v>947.69999999999982</v>
      </c>
      <c r="P161" s="25"/>
      <c r="Q161" s="25"/>
      <c r="R161" s="279">
        <f t="shared" si="31"/>
        <v>740.45</v>
      </c>
      <c r="S161" s="279">
        <f>IFERROR(INDEX('IMO _2020_Dont Edit'!AB:AB,MATCH('Monthly_Consumption _Trend'!D161,'IMO _2020_Dont Edit'!D:D,0))*30*INDEX('IMO _2020_Dont Edit'!AF:AF,MATCH('Monthly_Consumption _Trend'!D161,'IMO _2020_Dont Edit'!D:D,0)),"")</f>
        <v>795.96723202170972</v>
      </c>
      <c r="T161" s="279">
        <f t="shared" si="35"/>
        <v>493.63333333333338</v>
      </c>
      <c r="U161" s="25"/>
      <c r="V161" s="25">
        <f>INDEX('[9]Monthly_Consumption _Trend'!BC:BC,MATCH($D161,'[9]Monthly_Consumption _Trend'!$C:$C,0))</f>
        <v>456.6</v>
      </c>
      <c r="W161" s="25">
        <f>INDEX('[9]Monthly_Consumption _Trend'!BD:BD,MATCH($D161,'[9]Monthly_Consumption _Trend'!$C:$C,0))</f>
        <v>0</v>
      </c>
      <c r="X161" s="25">
        <f>INDEX('[9]Monthly_Consumption _Trend'!BE:BE,MATCH($D161,'[9]Monthly_Consumption _Trend'!$C:$C,0))</f>
        <v>0</v>
      </c>
      <c r="Y161" s="25">
        <f>INDEX('[9]Monthly_Consumption _Trend'!BF:BF,MATCH($D161,'[9]Monthly_Consumption _Trend'!$C:$C,0))</f>
        <v>0</v>
      </c>
      <c r="Z161" s="25">
        <f>INDEX('[9]Monthly_Consumption _Trend'!BG:BG,MATCH($D161,'[9]Monthly_Consumption _Trend'!$C:$C,0))</f>
        <v>730.9</v>
      </c>
      <c r="AA161" s="25">
        <f>INDEX('[9]Monthly_Consumption _Trend'!BH:BH,MATCH($D161,'[9]Monthly_Consumption _Trend'!$C:$C,0))</f>
        <v>0</v>
      </c>
      <c r="AB161" s="25">
        <f>INDEX('[9]Monthly_Consumption _Trend'!BI:BI,MATCH($D161,'[9]Monthly_Consumption _Trend'!$C:$C,0))</f>
        <v>0</v>
      </c>
      <c r="AC161" s="25">
        <f>INDEX('[9]Monthly_Consumption _Trend'!BJ:BJ,MATCH($D161,'[9]Monthly_Consumption _Trend'!$C:$C,0))</f>
        <v>0</v>
      </c>
      <c r="AD161" s="25">
        <f>INDEX('[9]Monthly_Consumption _Trend'!BK:BK,MATCH($D161,'[9]Monthly_Consumption _Trend'!$C:$C,0))</f>
        <v>506.70000000000005</v>
      </c>
      <c r="AE161" s="25">
        <f>INDEX('[9]Monthly_Consumption _Trend'!BL:BL,MATCH($D161,'[9]Monthly_Consumption _Trend'!$C:$C,0))</f>
        <v>0</v>
      </c>
      <c r="AF161" s="25">
        <f>INDEX('[9]Monthly_Consumption _Trend'!BM:BM,MATCH($D161,'[9]Monthly_Consumption _Trend'!$C:$C,0))</f>
        <v>0</v>
      </c>
      <c r="AG161" s="25">
        <f>INDEX('[9]Monthly_Consumption _Trend'!BN:BN,MATCH($D161,'[9]Monthly_Consumption _Trend'!$C:$C,0))</f>
        <v>19.2</v>
      </c>
      <c r="AH161" s="25">
        <f>INDEX('[9]Monthly_Consumption _Trend'!BO:BO,MATCH($D161,'[9]Monthly_Consumption _Trend'!$C:$C,0))</f>
        <v>293.20000000000005</v>
      </c>
      <c r="AI161" s="25">
        <f>INDEX('[9]Monthly_Consumption _Trend'!BP:BP,MATCH($D161,'[9]Monthly_Consumption _Trend'!$C:$C,0))</f>
        <v>0</v>
      </c>
      <c r="AJ161" s="25">
        <f>INDEX('[9]Monthly_Consumption _Trend'!BQ:BQ,MATCH($D161,'[9]Monthly_Consumption _Trend'!$C:$C,0))</f>
        <v>0</v>
      </c>
      <c r="AK161" s="25">
        <f>INDEX('[9]Monthly_Consumption _Trend'!BR:BR,MATCH($D161,'[9]Monthly_Consumption _Trend'!$C:$C,0))</f>
        <v>0</v>
      </c>
      <c r="AL161" s="25">
        <f>INDEX('[9]Monthly_Consumption _Trend'!BS:BS,MATCH($D161,'[9]Monthly_Consumption _Trend'!$C:$C,0))</f>
        <v>1007</v>
      </c>
      <c r="AM161" s="25">
        <f>INDEX('[9]Monthly_Consumption _Trend'!BT:BT,MATCH($D161,'[9]Monthly_Consumption _Trend'!$C:$C,0))</f>
        <v>0</v>
      </c>
      <c r="AN161" s="25">
        <f>INDEX('[9]Monthly_Consumption _Trend'!BU:BU,MATCH($D161,'[9]Monthly_Consumption _Trend'!$C:$C,0))</f>
        <v>0</v>
      </c>
      <c r="AO161" s="25">
        <f>INDEX('[9]Monthly_Consumption _Trend'!BV:BV,MATCH($D161,'[9]Monthly_Consumption _Trend'!$C:$C,0))</f>
        <v>0</v>
      </c>
      <c r="AP161" s="25">
        <f>INDEX('[9]Monthly_Consumption _Trend'!BW:BW,MATCH($D161,'[9]Monthly_Consumption _Trend'!$C:$C,0))</f>
        <v>654.40000000000009</v>
      </c>
      <c r="AQ161" s="25">
        <f>INDEX('[9]Monthly_Consumption _Trend'!BX:BX,MATCH($D161,'[9]Monthly_Consumption _Trend'!$C:$C,0))</f>
        <v>0</v>
      </c>
      <c r="AR161" s="25">
        <f>INDEX('[9]Monthly_Consumption _Trend'!BY:BY,MATCH($D161,'[9]Monthly_Consumption _Trend'!$C:$C,0))</f>
        <v>0</v>
      </c>
      <c r="AS161" s="25">
        <f>INDEX('[9]Monthly_Consumption _Trend'!BZ:BZ,MATCH($D161,'[9]Monthly_Consumption _Trend'!$C:$C,0))</f>
        <v>0</v>
      </c>
      <c r="AT161" s="25">
        <f>INDEX('[9]Monthly_Consumption _Trend'!CA:CA,MATCH($D161,'[9]Monthly_Consumption _Trend'!$C:$C,0))</f>
        <v>961.89999999999964</v>
      </c>
      <c r="AU161" s="25">
        <f>INDEX('[9]Monthly_Consumption _Trend'!CB:CB,MATCH($D161,'[9]Monthly_Consumption _Trend'!$C:$C,0))</f>
        <v>0</v>
      </c>
      <c r="AV161" s="25">
        <f>INDEX('[9]Monthly_Consumption _Trend'!CC:CC,MATCH($D161,'[9]Monthly_Consumption _Trend'!$C:$C,0))</f>
        <v>0</v>
      </c>
      <c r="AW161" s="25">
        <f>INDEX('[9]Monthly_Consumption _Trend'!CD:CD,MATCH($D161,'[9]Monthly_Consumption _Trend'!$C:$C,0))</f>
        <v>0</v>
      </c>
      <c r="AX161" s="25">
        <f>INDEX('[9]Monthly_Consumption _Trend'!CE:CE,MATCH($D161,'[9]Monthly_Consumption _Trend'!$C:$C,0))</f>
        <v>747.19999999999982</v>
      </c>
      <c r="AY161" s="25">
        <f>INDEX('[9]Monthly_Consumption _Trend'!CF:CF,MATCH($D161,'[9]Monthly_Consumption _Trend'!$C:$C,0))</f>
        <v>0</v>
      </c>
      <c r="AZ161" s="25">
        <f>INDEX('[9]Monthly_Consumption _Trend'!CG:CG,MATCH($D161,'[9]Monthly_Consumption _Trend'!$C:$C,0))</f>
        <v>0</v>
      </c>
      <c r="BA161" s="25">
        <f>INDEX('[9]Monthly_Consumption _Trend'!CH:CH,MATCH($D161,'[9]Monthly_Consumption _Trend'!$C:$C,0))</f>
        <v>94.399999999999991</v>
      </c>
      <c r="BB161" s="25">
        <f>INDEX('[9]Monthly_Consumption _Trend'!CI:CI,MATCH($D161,'[9]Monthly_Consumption _Trend'!$C:$C,0))</f>
        <v>1098.9000000000005</v>
      </c>
      <c r="BC161" s="25">
        <f>INDEX('[9]Monthly_Consumption _Trend'!CJ:CJ,MATCH($D161,'[9]Monthly_Consumption _Trend'!$C:$C,0))</f>
        <v>0</v>
      </c>
      <c r="BD161" s="25">
        <f>INDEX('[9]Monthly_Consumption _Trend'!CK:CK,MATCH($D161,'[9]Monthly_Consumption _Trend'!$C:$C,0))</f>
        <v>0</v>
      </c>
      <c r="BE161" s="25">
        <f>INDEX('[9]Monthly_Consumption _Trend'!CL:CL,MATCH($D161,'[9]Monthly_Consumption _Trend'!$C:$C,0))</f>
        <v>0</v>
      </c>
      <c r="BF161" s="25">
        <f>INDEX('[9]Monthly_Consumption _Trend'!CM:CM,MATCH($D161,'[9]Monthly_Consumption _Trend'!$C:$C,0))</f>
        <v>947.69999999999982</v>
      </c>
      <c r="BG161" s="25">
        <f>INDEX('[9]Monthly_Consumption _Trend'!CN:CN,MATCH($D161,'[9]Monthly_Consumption _Trend'!$C:$C,0))</f>
        <v>0</v>
      </c>
      <c r="BH161" s="25">
        <f>INDEX('[9]Monthly_Consumption _Trend'!CO:CO,MATCH($D161,'[9]Monthly_Consumption _Trend'!$C:$C,0))</f>
        <v>0</v>
      </c>
      <c r="BI161" s="25">
        <f>INDEX('[9]Monthly_Consumption _Trend'!CP:CP,MATCH($D161,'[9]Monthly_Consumption _Trend'!$C:$C,0))</f>
        <v>84.800000000000011</v>
      </c>
    </row>
    <row r="162" spans="1:61" s="202" customFormat="1" x14ac:dyDescent="0.25">
      <c r="A162" s="249" t="str">
        <f>'IMO _2020_Dont Edit'!A166</f>
        <v>VMP</v>
      </c>
      <c r="B162" s="249" t="str">
        <f>'IMO _2020_Dont Edit'!B166</f>
        <v>LR2</v>
      </c>
      <c r="C162" s="142" t="str">
        <f>'IMO _2020_Dont Edit'!C166</f>
        <v>MPT</v>
      </c>
      <c r="D162" s="142">
        <f>'IMO _2020_Dont Edit'!D166</f>
        <v>9308948</v>
      </c>
      <c r="E162" s="143" t="str">
        <f>'IMO _2020_Dont Edit'!E166</f>
        <v>Maersk Princess</v>
      </c>
      <c r="F162" s="25">
        <f t="shared" si="24"/>
        <v>225.19</v>
      </c>
      <c r="G162" s="25">
        <f t="shared" si="25"/>
        <v>0</v>
      </c>
      <c r="H162" s="25">
        <f t="shared" si="26"/>
        <v>0</v>
      </c>
      <c r="I162" s="25">
        <f t="shared" si="27"/>
        <v>326.81</v>
      </c>
      <c r="J162" s="25">
        <f t="shared" si="28"/>
        <v>184.91999999999996</v>
      </c>
      <c r="K162" s="25">
        <f t="shared" si="29"/>
        <v>698.93</v>
      </c>
      <c r="L162" s="25">
        <f t="shared" si="30"/>
        <v>376.92000000000007</v>
      </c>
      <c r="M162" s="25">
        <f t="shared" si="32"/>
        <v>652.2800000000002</v>
      </c>
      <c r="N162" s="25">
        <f t="shared" si="33"/>
        <v>866.87999999999965</v>
      </c>
      <c r="O162" s="25">
        <f t="shared" si="34"/>
        <v>1062.7999999999997</v>
      </c>
      <c r="P162" s="25"/>
      <c r="Q162" s="25"/>
      <c r="R162" s="279">
        <f t="shared" si="31"/>
        <v>549.34124999999995</v>
      </c>
      <c r="S162" s="279">
        <f>IFERROR(INDEX('IMO _2020_Dont Edit'!AB:AB,MATCH('Monthly_Consumption _Trend'!D162,'IMO _2020_Dont Edit'!D:D,0))*30*INDEX('IMO _2020_Dont Edit'!AF:AF,MATCH('Monthly_Consumption _Trend'!D162,'IMO _2020_Dont Edit'!D:D,0)),"")</f>
        <v>664.31786166163806</v>
      </c>
      <c r="T162" s="279">
        <f t="shared" si="35"/>
        <v>366.22749999999996</v>
      </c>
      <c r="U162" s="25"/>
      <c r="V162" s="25">
        <f>INDEX('[9]Monthly_Consumption _Trend'!BC:BC,MATCH($D162,'[9]Monthly_Consumption _Trend'!$C:$C,0))</f>
        <v>225.19</v>
      </c>
      <c r="W162" s="25">
        <f>INDEX('[9]Monthly_Consumption _Trend'!BD:BD,MATCH($D162,'[9]Monthly_Consumption _Trend'!$C:$C,0))</f>
        <v>0</v>
      </c>
      <c r="X162" s="25">
        <f>INDEX('[9]Monthly_Consumption _Trend'!BE:BE,MATCH($D162,'[9]Monthly_Consumption _Trend'!$C:$C,0))</f>
        <v>0</v>
      </c>
      <c r="Y162" s="25">
        <f>INDEX('[9]Monthly_Consumption _Trend'!BF:BF,MATCH($D162,'[9]Monthly_Consumption _Trend'!$C:$C,0))</f>
        <v>217.98</v>
      </c>
      <c r="Z162" s="25">
        <f>INDEX('[9]Monthly_Consumption _Trend'!BG:BG,MATCH($D162,'[9]Monthly_Consumption _Trend'!$C:$C,0))</f>
        <v>0</v>
      </c>
      <c r="AA162" s="25">
        <f>INDEX('[9]Monthly_Consumption _Trend'!BH:BH,MATCH($D162,'[9]Monthly_Consumption _Trend'!$C:$C,0))</f>
        <v>0</v>
      </c>
      <c r="AB162" s="25">
        <f>INDEX('[9]Monthly_Consumption _Trend'!BI:BI,MATCH($D162,'[9]Monthly_Consumption _Trend'!$C:$C,0))</f>
        <v>0</v>
      </c>
      <c r="AC162" s="25">
        <f>INDEX('[9]Monthly_Consumption _Trend'!BJ:BJ,MATCH($D162,'[9]Monthly_Consumption _Trend'!$C:$C,0))</f>
        <v>158.82000000000002</v>
      </c>
      <c r="AD162" s="25">
        <f>INDEX('[9]Monthly_Consumption _Trend'!BK:BK,MATCH($D162,'[9]Monthly_Consumption _Trend'!$C:$C,0))</f>
        <v>0</v>
      </c>
      <c r="AE162" s="25">
        <f>INDEX('[9]Monthly_Consumption _Trend'!BL:BL,MATCH($D162,'[9]Monthly_Consumption _Trend'!$C:$C,0))</f>
        <v>0</v>
      </c>
      <c r="AF162" s="25">
        <f>INDEX('[9]Monthly_Consumption _Trend'!BM:BM,MATCH($D162,'[9]Monthly_Consumption _Trend'!$C:$C,0))</f>
        <v>0</v>
      </c>
      <c r="AG162" s="25">
        <f>INDEX('[9]Monthly_Consumption _Trend'!BN:BN,MATCH($D162,'[9]Monthly_Consumption _Trend'!$C:$C,0))</f>
        <v>341.44</v>
      </c>
      <c r="AH162" s="25">
        <f>INDEX('[9]Monthly_Consumption _Trend'!BO:BO,MATCH($D162,'[9]Monthly_Consumption _Trend'!$C:$C,0))</f>
        <v>326.81</v>
      </c>
      <c r="AI162" s="25">
        <f>INDEX('[9]Monthly_Consumption _Trend'!BP:BP,MATCH($D162,'[9]Monthly_Consumption _Trend'!$C:$C,0))</f>
        <v>0</v>
      </c>
      <c r="AJ162" s="25">
        <f>INDEX('[9]Monthly_Consumption _Trend'!BQ:BQ,MATCH($D162,'[9]Monthly_Consumption _Trend'!$C:$C,0))</f>
        <v>0</v>
      </c>
      <c r="AK162" s="25">
        <f>INDEX('[9]Monthly_Consumption _Trend'!BR:BR,MATCH($D162,'[9]Monthly_Consumption _Trend'!$C:$C,0))</f>
        <v>57.169999999999959</v>
      </c>
      <c r="AL162" s="25">
        <f>INDEX('[9]Monthly_Consumption _Trend'!BS:BS,MATCH($D162,'[9]Monthly_Consumption _Trend'!$C:$C,0))</f>
        <v>184.91999999999996</v>
      </c>
      <c r="AM162" s="25">
        <f>INDEX('[9]Monthly_Consumption _Trend'!BT:BT,MATCH($D162,'[9]Monthly_Consumption _Trend'!$C:$C,0))</f>
        <v>0</v>
      </c>
      <c r="AN162" s="25">
        <f>INDEX('[9]Monthly_Consumption _Trend'!BU:BU,MATCH($D162,'[9]Monthly_Consumption _Trend'!$C:$C,0))</f>
        <v>0</v>
      </c>
      <c r="AO162" s="25">
        <f>INDEX('[9]Monthly_Consumption _Trend'!BV:BV,MATCH($D162,'[9]Monthly_Consumption _Trend'!$C:$C,0))</f>
        <v>58.540000000000077</v>
      </c>
      <c r="AP162" s="25">
        <f>INDEX('[9]Monthly_Consumption _Trend'!BW:BW,MATCH($D162,'[9]Monthly_Consumption _Trend'!$C:$C,0))</f>
        <v>698.93</v>
      </c>
      <c r="AQ162" s="25">
        <f>INDEX('[9]Monthly_Consumption _Trend'!BX:BX,MATCH($D162,'[9]Monthly_Consumption _Trend'!$C:$C,0))</f>
        <v>0</v>
      </c>
      <c r="AR162" s="25">
        <f>INDEX('[9]Monthly_Consumption _Trend'!BY:BY,MATCH($D162,'[9]Monthly_Consumption _Trend'!$C:$C,0))</f>
        <v>0</v>
      </c>
      <c r="AS162" s="25">
        <f>INDEX('[9]Monthly_Consumption _Trend'!BZ:BZ,MATCH($D162,'[9]Monthly_Consumption _Trend'!$C:$C,0))</f>
        <v>9.9999999999909051E-2</v>
      </c>
      <c r="AT162" s="25">
        <f>INDEX('[9]Monthly_Consumption _Trend'!CA:CA,MATCH($D162,'[9]Monthly_Consumption _Trend'!$C:$C,0))</f>
        <v>376.92000000000007</v>
      </c>
      <c r="AU162" s="25">
        <f>INDEX('[9]Monthly_Consumption _Trend'!CB:CB,MATCH($D162,'[9]Monthly_Consumption _Trend'!$C:$C,0))</f>
        <v>0</v>
      </c>
      <c r="AV162" s="25">
        <f>INDEX('[9]Monthly_Consumption _Trend'!CC:CC,MATCH($D162,'[9]Monthly_Consumption _Trend'!$C:$C,0))</f>
        <v>0</v>
      </c>
      <c r="AW162" s="25">
        <f>INDEX('[9]Monthly_Consumption _Trend'!CD:CD,MATCH($D162,'[9]Monthly_Consumption _Trend'!$C:$C,0))</f>
        <v>0</v>
      </c>
      <c r="AX162" s="25">
        <f>INDEX('[9]Monthly_Consumption _Trend'!CE:CE,MATCH($D162,'[9]Monthly_Consumption _Trend'!$C:$C,0))</f>
        <v>652.2800000000002</v>
      </c>
      <c r="AY162" s="25">
        <f>INDEX('[9]Monthly_Consumption _Trend'!CF:CF,MATCH($D162,'[9]Monthly_Consumption _Trend'!$C:$C,0))</f>
        <v>0</v>
      </c>
      <c r="AZ162" s="25">
        <f>INDEX('[9]Monthly_Consumption _Trend'!CG:CG,MATCH($D162,'[9]Monthly_Consumption _Trend'!$C:$C,0))</f>
        <v>0</v>
      </c>
      <c r="BA162" s="25">
        <f>INDEX('[9]Monthly_Consumption _Trend'!CH:CH,MATCH($D162,'[9]Monthly_Consumption _Trend'!$C:$C,0))</f>
        <v>0</v>
      </c>
      <c r="BB162" s="25">
        <f>INDEX('[9]Monthly_Consumption _Trend'!CI:CI,MATCH($D162,'[9]Monthly_Consumption _Trend'!$C:$C,0))</f>
        <v>866.87999999999965</v>
      </c>
      <c r="BC162" s="25">
        <f>INDEX('[9]Monthly_Consumption _Trend'!CJ:CJ,MATCH($D162,'[9]Monthly_Consumption _Trend'!$C:$C,0))</f>
        <v>0</v>
      </c>
      <c r="BD162" s="25">
        <f>INDEX('[9]Monthly_Consumption _Trend'!CK:CK,MATCH($D162,'[9]Monthly_Consumption _Trend'!$C:$C,0))</f>
        <v>0</v>
      </c>
      <c r="BE162" s="25">
        <f>INDEX('[9]Monthly_Consumption _Trend'!CL:CL,MATCH($D162,'[9]Monthly_Consumption _Trend'!$C:$C,0))</f>
        <v>116.84000000000003</v>
      </c>
      <c r="BF162" s="25">
        <f>INDEX('[9]Monthly_Consumption _Trend'!CM:CM,MATCH($D162,'[9]Monthly_Consumption _Trend'!$C:$C,0))</f>
        <v>1062.7999999999997</v>
      </c>
      <c r="BG162" s="25">
        <f>INDEX('[9]Monthly_Consumption _Trend'!CN:CN,MATCH($D162,'[9]Monthly_Consumption _Trend'!$C:$C,0))</f>
        <v>0</v>
      </c>
      <c r="BH162" s="25">
        <f>INDEX('[9]Monthly_Consumption _Trend'!CO:CO,MATCH($D162,'[9]Monthly_Consumption _Trend'!$C:$C,0))</f>
        <v>0</v>
      </c>
      <c r="BI162" s="25">
        <f>INDEX('[9]Monthly_Consumption _Trend'!CP:CP,MATCH($D162,'[9]Monthly_Consumption _Trend'!$C:$C,0))</f>
        <v>25.850000000000023</v>
      </c>
    </row>
    <row r="163" spans="1:61" s="202" customFormat="1" x14ac:dyDescent="0.25">
      <c r="A163" s="249" t="str">
        <f>'IMO _2020_Dont Edit'!A167</f>
        <v>VMP</v>
      </c>
      <c r="B163" s="249" t="str">
        <f>'IMO _2020_Dont Edit'!B167</f>
        <v>LR2</v>
      </c>
      <c r="C163" s="142" t="str">
        <f>'IMO _2020_Dont Edit'!C167</f>
        <v>MPT</v>
      </c>
      <c r="D163" s="142">
        <f>'IMO _2020_Dont Edit'!D167</f>
        <v>9308950</v>
      </c>
      <c r="E163" s="143" t="str">
        <f>'IMO _2020_Dont Edit'!E167</f>
        <v>Maersk Producer</v>
      </c>
      <c r="F163" s="25">
        <f t="shared" si="24"/>
        <v>551.79999999999995</v>
      </c>
      <c r="G163" s="25">
        <f t="shared" si="25"/>
        <v>881.7</v>
      </c>
      <c r="H163" s="25">
        <f t="shared" si="26"/>
        <v>1067.6999999999998</v>
      </c>
      <c r="I163" s="25">
        <f t="shared" si="27"/>
        <v>795.20000000000027</v>
      </c>
      <c r="J163" s="25">
        <f t="shared" si="28"/>
        <v>566.75</v>
      </c>
      <c r="K163" s="25">
        <f t="shared" si="29"/>
        <v>741.20000000000027</v>
      </c>
      <c r="L163" s="25">
        <f t="shared" si="30"/>
        <v>164.69999999999982</v>
      </c>
      <c r="M163" s="25">
        <f t="shared" si="32"/>
        <v>980.69999999999982</v>
      </c>
      <c r="N163" s="25">
        <f t="shared" si="33"/>
        <v>873.60000000000036</v>
      </c>
      <c r="O163" s="25">
        <f t="shared" si="34"/>
        <v>859.59999999999945</v>
      </c>
      <c r="P163" s="25"/>
      <c r="Q163" s="25"/>
      <c r="R163" s="279">
        <f t="shared" si="31"/>
        <v>748.29499999999996</v>
      </c>
      <c r="S163" s="279">
        <f>IFERROR(INDEX('IMO _2020_Dont Edit'!AB:AB,MATCH('Monthly_Consumption _Trend'!D163,'IMO _2020_Dont Edit'!D:D,0))*30*INDEX('IMO _2020_Dont Edit'!AF:AF,MATCH('Monthly_Consumption _Trend'!D163,'IMO _2020_Dont Edit'!D:D,0)),"")</f>
        <v>754.52310979196784</v>
      </c>
      <c r="T163" s="279">
        <f t="shared" si="35"/>
        <v>498.86333333333329</v>
      </c>
      <c r="U163" s="25"/>
      <c r="V163" s="25">
        <f>INDEX('[9]Monthly_Consumption _Trend'!BC:BC,MATCH($D163,'[9]Monthly_Consumption _Trend'!$C:$C,0))</f>
        <v>551.79999999999995</v>
      </c>
      <c r="W163" s="25">
        <f>INDEX('[9]Monthly_Consumption _Trend'!BD:BD,MATCH($D163,'[9]Monthly_Consumption _Trend'!$C:$C,0))</f>
        <v>0</v>
      </c>
      <c r="X163" s="25">
        <f>INDEX('[9]Monthly_Consumption _Trend'!BE:BE,MATCH($D163,'[9]Monthly_Consumption _Trend'!$C:$C,0))</f>
        <v>0</v>
      </c>
      <c r="Y163" s="25">
        <f>INDEX('[9]Monthly_Consumption _Trend'!BF:BF,MATCH($D163,'[9]Monthly_Consumption _Trend'!$C:$C,0))</f>
        <v>1.5</v>
      </c>
      <c r="Z163" s="25">
        <f>INDEX('[9]Monthly_Consumption _Trend'!BG:BG,MATCH($D163,'[9]Monthly_Consumption _Trend'!$C:$C,0))</f>
        <v>881.7</v>
      </c>
      <c r="AA163" s="25">
        <f>INDEX('[9]Monthly_Consumption _Trend'!BH:BH,MATCH($D163,'[9]Monthly_Consumption _Trend'!$C:$C,0))</f>
        <v>0</v>
      </c>
      <c r="AB163" s="25">
        <f>INDEX('[9]Monthly_Consumption _Trend'!BI:BI,MATCH($D163,'[9]Monthly_Consumption _Trend'!$C:$C,0))</f>
        <v>0</v>
      </c>
      <c r="AC163" s="25">
        <f>INDEX('[9]Monthly_Consumption _Trend'!BJ:BJ,MATCH($D163,'[9]Monthly_Consumption _Trend'!$C:$C,0))</f>
        <v>30.3</v>
      </c>
      <c r="AD163" s="25">
        <f>INDEX('[9]Monthly_Consumption _Trend'!BK:BK,MATCH($D163,'[9]Monthly_Consumption _Trend'!$C:$C,0))</f>
        <v>1067.6999999999998</v>
      </c>
      <c r="AE163" s="25">
        <f>INDEX('[9]Monthly_Consumption _Trend'!BL:BL,MATCH($D163,'[9]Monthly_Consumption _Trend'!$C:$C,0))</f>
        <v>0</v>
      </c>
      <c r="AF163" s="25">
        <f>INDEX('[9]Monthly_Consumption _Trend'!BM:BM,MATCH($D163,'[9]Monthly_Consumption _Trend'!$C:$C,0))</f>
        <v>0</v>
      </c>
      <c r="AG163" s="25">
        <f>INDEX('[9]Monthly_Consumption _Trend'!BN:BN,MATCH($D163,'[9]Monthly_Consumption _Trend'!$C:$C,0))</f>
        <v>13.3</v>
      </c>
      <c r="AH163" s="25">
        <f>INDEX('[9]Monthly_Consumption _Trend'!BO:BO,MATCH($D163,'[9]Monthly_Consumption _Trend'!$C:$C,0))</f>
        <v>795.20000000000027</v>
      </c>
      <c r="AI163" s="25">
        <f>INDEX('[9]Monthly_Consumption _Trend'!BP:BP,MATCH($D163,'[9]Monthly_Consumption _Trend'!$C:$C,0))</f>
        <v>0</v>
      </c>
      <c r="AJ163" s="25">
        <f>INDEX('[9]Monthly_Consumption _Trend'!BQ:BQ,MATCH($D163,'[9]Monthly_Consumption _Trend'!$C:$C,0))</f>
        <v>0</v>
      </c>
      <c r="AK163" s="25">
        <f>INDEX('[9]Monthly_Consumption _Trend'!BR:BR,MATCH($D163,'[9]Monthly_Consumption _Trend'!$C:$C,0))</f>
        <v>194.34</v>
      </c>
      <c r="AL163" s="25">
        <f>INDEX('[9]Monthly_Consumption _Trend'!BS:BS,MATCH($D163,'[9]Monthly_Consumption _Trend'!$C:$C,0))</f>
        <v>566.75</v>
      </c>
      <c r="AM163" s="25">
        <f>INDEX('[9]Monthly_Consumption _Trend'!BT:BT,MATCH($D163,'[9]Monthly_Consumption _Trend'!$C:$C,0))</f>
        <v>0</v>
      </c>
      <c r="AN163" s="25">
        <f>INDEX('[9]Monthly_Consumption _Trend'!BU:BU,MATCH($D163,'[9]Monthly_Consumption _Trend'!$C:$C,0))</f>
        <v>0</v>
      </c>
      <c r="AO163" s="25">
        <f>INDEX('[9]Monthly_Consumption _Trend'!BV:BV,MATCH($D163,'[9]Monthly_Consumption _Trend'!$C:$C,0))</f>
        <v>45.5</v>
      </c>
      <c r="AP163" s="25">
        <f>INDEX('[9]Monthly_Consumption _Trend'!BW:BW,MATCH($D163,'[9]Monthly_Consumption _Trend'!$C:$C,0))</f>
        <v>741.20000000000027</v>
      </c>
      <c r="AQ163" s="25">
        <f>INDEX('[9]Monthly_Consumption _Trend'!BX:BX,MATCH($D163,'[9]Monthly_Consumption _Trend'!$C:$C,0))</f>
        <v>0</v>
      </c>
      <c r="AR163" s="25">
        <f>INDEX('[9]Monthly_Consumption _Trend'!BY:BY,MATCH($D163,'[9]Monthly_Consumption _Trend'!$C:$C,0))</f>
        <v>0</v>
      </c>
      <c r="AS163" s="25">
        <f>INDEX('[9]Monthly_Consumption _Trend'!BZ:BZ,MATCH($D163,'[9]Monthly_Consumption _Trend'!$C:$C,0))</f>
        <v>0</v>
      </c>
      <c r="AT163" s="25">
        <f>INDEX('[9]Monthly_Consumption _Trend'!CA:CA,MATCH($D163,'[9]Monthly_Consumption _Trend'!$C:$C,0))</f>
        <v>164.69999999999982</v>
      </c>
      <c r="AU163" s="25">
        <f>INDEX('[9]Monthly_Consumption _Trend'!CB:CB,MATCH($D163,'[9]Monthly_Consumption _Trend'!$C:$C,0))</f>
        <v>0</v>
      </c>
      <c r="AV163" s="25">
        <f>INDEX('[9]Monthly_Consumption _Trend'!CC:CC,MATCH($D163,'[9]Monthly_Consumption _Trend'!$C:$C,0))</f>
        <v>0</v>
      </c>
      <c r="AW163" s="25">
        <f>INDEX('[9]Monthly_Consumption _Trend'!CD:CD,MATCH($D163,'[9]Monthly_Consumption _Trend'!$C:$C,0))</f>
        <v>84.899999999999977</v>
      </c>
      <c r="AX163" s="25">
        <f>INDEX('[9]Monthly_Consumption _Trend'!CE:CE,MATCH($D163,'[9]Monthly_Consumption _Trend'!$C:$C,0))</f>
        <v>980.69999999999982</v>
      </c>
      <c r="AY163" s="25">
        <f>INDEX('[9]Monthly_Consumption _Trend'!CF:CF,MATCH($D163,'[9]Monthly_Consumption _Trend'!$C:$C,0))</f>
        <v>0</v>
      </c>
      <c r="AZ163" s="25">
        <f>INDEX('[9]Monthly_Consumption _Trend'!CG:CG,MATCH($D163,'[9]Monthly_Consumption _Trend'!$C:$C,0))</f>
        <v>0</v>
      </c>
      <c r="BA163" s="25">
        <f>INDEX('[9]Monthly_Consumption _Trend'!CH:CH,MATCH($D163,'[9]Monthly_Consumption _Trend'!$C:$C,0))</f>
        <v>0</v>
      </c>
      <c r="BB163" s="25">
        <f>INDEX('[9]Monthly_Consumption _Trend'!CI:CI,MATCH($D163,'[9]Monthly_Consumption _Trend'!$C:$C,0))</f>
        <v>873.60000000000036</v>
      </c>
      <c r="BC163" s="25">
        <f>INDEX('[9]Monthly_Consumption _Trend'!CJ:CJ,MATCH($D163,'[9]Monthly_Consumption _Trend'!$C:$C,0))</f>
        <v>0</v>
      </c>
      <c r="BD163" s="25">
        <f>INDEX('[9]Monthly_Consumption _Trend'!CK:CK,MATCH($D163,'[9]Monthly_Consumption _Trend'!$C:$C,0))</f>
        <v>0</v>
      </c>
      <c r="BE163" s="25">
        <f>INDEX('[9]Monthly_Consumption _Trend'!CL:CL,MATCH($D163,'[9]Monthly_Consumption _Trend'!$C:$C,0))</f>
        <v>0</v>
      </c>
      <c r="BF163" s="25">
        <f>INDEX('[9]Monthly_Consumption _Trend'!CM:CM,MATCH($D163,'[9]Monthly_Consumption _Trend'!$C:$C,0))</f>
        <v>859.59999999999945</v>
      </c>
      <c r="BG163" s="25">
        <f>INDEX('[9]Monthly_Consumption _Trend'!CN:CN,MATCH($D163,'[9]Monthly_Consumption _Trend'!$C:$C,0))</f>
        <v>0</v>
      </c>
      <c r="BH163" s="25">
        <f>INDEX('[9]Monthly_Consumption _Trend'!CO:CO,MATCH($D163,'[9]Monthly_Consumption _Trend'!$C:$C,0))</f>
        <v>0</v>
      </c>
      <c r="BI163" s="25">
        <f>INDEX('[9]Monthly_Consumption _Trend'!CP:CP,MATCH($D163,'[9]Monthly_Consumption _Trend'!$C:$C,0))</f>
        <v>0</v>
      </c>
    </row>
    <row r="164" spans="1:61" s="202" customFormat="1" x14ac:dyDescent="0.25">
      <c r="A164" s="249" t="str">
        <f>'IMO _2020_Dont Edit'!A176</f>
        <v>VMP</v>
      </c>
      <c r="B164" s="249" t="str">
        <f>'IMO _2020_Dont Edit'!B176</f>
        <v>LR2</v>
      </c>
      <c r="C164" s="142" t="str">
        <f>'IMO _2020_Dont Edit'!C176</f>
        <v>MPT</v>
      </c>
      <c r="D164" s="142">
        <f>'IMO _2020_Dont Edit'!D176</f>
        <v>9319703</v>
      </c>
      <c r="E164" s="143" t="str">
        <f>'IMO _2020_Dont Edit'!E176</f>
        <v>Maersk Piper (Scrubber)</v>
      </c>
      <c r="F164" s="25">
        <f t="shared" si="24"/>
        <v>488</v>
      </c>
      <c r="G164" s="25">
        <f t="shared" si="25"/>
        <v>450.79999999999995</v>
      </c>
      <c r="H164" s="25">
        <f t="shared" si="26"/>
        <v>713.10000000000014</v>
      </c>
      <c r="I164" s="25">
        <f t="shared" si="27"/>
        <v>659</v>
      </c>
      <c r="J164" s="25">
        <f t="shared" si="28"/>
        <v>1035.2999999999997</v>
      </c>
      <c r="K164" s="25">
        <f t="shared" si="29"/>
        <v>610.85000000000036</v>
      </c>
      <c r="L164" s="25">
        <f t="shared" si="30"/>
        <v>719.32999999999993</v>
      </c>
      <c r="M164" s="25">
        <f t="shared" si="32"/>
        <v>636.89999999999964</v>
      </c>
      <c r="N164" s="25">
        <f t="shared" si="33"/>
        <v>673.19999999999982</v>
      </c>
      <c r="O164" s="25">
        <f t="shared" si="34"/>
        <v>287.80000000000018</v>
      </c>
      <c r="P164" s="25"/>
      <c r="Q164" s="25"/>
      <c r="R164" s="279">
        <f t="shared" si="31"/>
        <v>627.428</v>
      </c>
      <c r="S164" s="279">
        <f>IFERROR(INDEX('IMO _2020_Dont Edit'!AB:AB,MATCH('Monthly_Consumption _Trend'!D164,'IMO _2020_Dont Edit'!D:D,0))*30*INDEX('IMO _2020_Dont Edit'!AF:AF,MATCH('Monthly_Consumption _Trend'!D164,'IMO _2020_Dont Edit'!D:D,0)),"")</f>
        <v>707.54257395373179</v>
      </c>
      <c r="T164" s="279">
        <f t="shared" si="35"/>
        <v>418.28533333333331</v>
      </c>
      <c r="U164" s="25"/>
      <c r="V164" s="25">
        <f>INDEX('[9]Monthly_Consumption _Trend'!BC:BC,MATCH($D164,'[9]Monthly_Consumption _Trend'!$C:$C,0))</f>
        <v>488</v>
      </c>
      <c r="W164" s="25">
        <f>INDEX('[9]Monthly_Consumption _Trend'!BD:BD,MATCH($D164,'[9]Monthly_Consumption _Trend'!$C:$C,0))</f>
        <v>0</v>
      </c>
      <c r="X164" s="25">
        <f>INDEX('[9]Monthly_Consumption _Trend'!BE:BE,MATCH($D164,'[9]Monthly_Consumption _Trend'!$C:$C,0))</f>
        <v>0</v>
      </c>
      <c r="Y164" s="25">
        <f>INDEX('[9]Monthly_Consumption _Trend'!BF:BF,MATCH($D164,'[9]Monthly_Consumption _Trend'!$C:$C,0))</f>
        <v>0</v>
      </c>
      <c r="Z164" s="25">
        <f>INDEX('[9]Monthly_Consumption _Trend'!BG:BG,MATCH($D164,'[9]Monthly_Consumption _Trend'!$C:$C,0))</f>
        <v>450.79999999999995</v>
      </c>
      <c r="AA164" s="25">
        <f>INDEX('[9]Monthly_Consumption _Trend'!BH:BH,MATCH($D164,'[9]Monthly_Consumption _Trend'!$C:$C,0))</f>
        <v>0</v>
      </c>
      <c r="AB164" s="25">
        <f>INDEX('[9]Monthly_Consumption _Trend'!BI:BI,MATCH($D164,'[9]Monthly_Consumption _Trend'!$C:$C,0))</f>
        <v>0</v>
      </c>
      <c r="AC164" s="25">
        <f>INDEX('[9]Monthly_Consumption _Trend'!BJ:BJ,MATCH($D164,'[9]Monthly_Consumption _Trend'!$C:$C,0))</f>
        <v>73.2</v>
      </c>
      <c r="AD164" s="25">
        <f>INDEX('[9]Monthly_Consumption _Trend'!BK:BK,MATCH($D164,'[9]Monthly_Consumption _Trend'!$C:$C,0))</f>
        <v>713.10000000000014</v>
      </c>
      <c r="AE164" s="25">
        <f>INDEX('[9]Monthly_Consumption _Trend'!BL:BL,MATCH($D164,'[9]Monthly_Consumption _Trend'!$C:$C,0))</f>
        <v>0</v>
      </c>
      <c r="AF164" s="25">
        <f>INDEX('[9]Monthly_Consumption _Trend'!BM:BM,MATCH($D164,'[9]Monthly_Consumption _Trend'!$C:$C,0))</f>
        <v>0</v>
      </c>
      <c r="AG164" s="25">
        <f>INDEX('[9]Monthly_Consumption _Trend'!BN:BN,MATCH($D164,'[9]Monthly_Consumption _Trend'!$C:$C,0))</f>
        <v>0.39999999999999147</v>
      </c>
      <c r="AH164" s="25">
        <f>INDEX('[9]Monthly_Consumption _Trend'!BO:BO,MATCH($D164,'[9]Monthly_Consumption _Trend'!$C:$C,0))</f>
        <v>659</v>
      </c>
      <c r="AI164" s="25">
        <f>INDEX('[9]Monthly_Consumption _Trend'!BP:BP,MATCH($D164,'[9]Monthly_Consumption _Trend'!$C:$C,0))</f>
        <v>0</v>
      </c>
      <c r="AJ164" s="25">
        <f>INDEX('[9]Monthly_Consumption _Trend'!BQ:BQ,MATCH($D164,'[9]Monthly_Consumption _Trend'!$C:$C,0))</f>
        <v>0</v>
      </c>
      <c r="AK164" s="25">
        <f>INDEX('[9]Monthly_Consumption _Trend'!BR:BR,MATCH($D164,'[9]Monthly_Consumption _Trend'!$C:$C,0))</f>
        <v>0.70000000000000284</v>
      </c>
      <c r="AL164" s="25">
        <f>INDEX('[9]Monthly_Consumption _Trend'!BS:BS,MATCH($D164,'[9]Monthly_Consumption _Trend'!$C:$C,0))</f>
        <v>1035.2999999999997</v>
      </c>
      <c r="AM164" s="25">
        <f>INDEX('[9]Monthly_Consumption _Trend'!BT:BT,MATCH($D164,'[9]Monthly_Consumption _Trend'!$C:$C,0))</f>
        <v>0</v>
      </c>
      <c r="AN164" s="25">
        <f>INDEX('[9]Monthly_Consumption _Trend'!BU:BU,MATCH($D164,'[9]Monthly_Consumption _Trend'!$C:$C,0))</f>
        <v>0</v>
      </c>
      <c r="AO164" s="25">
        <f>INDEX('[9]Monthly_Consumption _Trend'!BV:BV,MATCH($D164,'[9]Monthly_Consumption _Trend'!$C:$C,0))</f>
        <v>0.90000000000000568</v>
      </c>
      <c r="AP164" s="25">
        <f>INDEX('[9]Monthly_Consumption _Trend'!BW:BW,MATCH($D164,'[9]Monthly_Consumption _Trend'!$C:$C,0))</f>
        <v>610.85000000000036</v>
      </c>
      <c r="AQ164" s="25">
        <f>INDEX('[9]Monthly_Consumption _Trend'!BX:BX,MATCH($D164,'[9]Monthly_Consumption _Trend'!$C:$C,0))</f>
        <v>0</v>
      </c>
      <c r="AR164" s="25">
        <f>INDEX('[9]Monthly_Consumption _Trend'!BY:BY,MATCH($D164,'[9]Monthly_Consumption _Trend'!$C:$C,0))</f>
        <v>0</v>
      </c>
      <c r="AS164" s="25">
        <f>INDEX('[9]Monthly_Consumption _Trend'!BZ:BZ,MATCH($D164,'[9]Monthly_Consumption _Trend'!$C:$C,0))</f>
        <v>22.899999999999991</v>
      </c>
      <c r="AT164" s="25">
        <f>INDEX('[9]Monthly_Consumption _Trend'!CA:CA,MATCH($D164,'[9]Monthly_Consumption _Trend'!$C:$C,0))</f>
        <v>719.32999999999993</v>
      </c>
      <c r="AU164" s="25">
        <f>INDEX('[9]Monthly_Consumption _Trend'!CB:CB,MATCH($D164,'[9]Monthly_Consumption _Trend'!$C:$C,0))</f>
        <v>0</v>
      </c>
      <c r="AV164" s="25">
        <f>INDEX('[9]Monthly_Consumption _Trend'!CC:CC,MATCH($D164,'[9]Monthly_Consumption _Trend'!$C:$C,0))</f>
        <v>0</v>
      </c>
      <c r="AW164" s="25">
        <f>INDEX('[9]Monthly_Consumption _Trend'!CD:CD,MATCH($D164,'[9]Monthly_Consumption _Trend'!$C:$C,0))</f>
        <v>0.60000000000000853</v>
      </c>
      <c r="AX164" s="25">
        <f>INDEX('[9]Monthly_Consumption _Trend'!CE:CE,MATCH($D164,'[9]Monthly_Consumption _Trend'!$C:$C,0))</f>
        <v>636.89999999999964</v>
      </c>
      <c r="AY164" s="25">
        <f>INDEX('[9]Monthly_Consumption _Trend'!CF:CF,MATCH($D164,'[9]Monthly_Consumption _Trend'!$C:$C,0))</f>
        <v>0</v>
      </c>
      <c r="AZ164" s="25">
        <f>INDEX('[9]Monthly_Consumption _Trend'!CG:CG,MATCH($D164,'[9]Monthly_Consumption _Trend'!$C:$C,0))</f>
        <v>0</v>
      </c>
      <c r="BA164" s="25">
        <f>INDEX('[9]Monthly_Consumption _Trend'!CH:CH,MATCH($D164,'[9]Monthly_Consumption _Trend'!$C:$C,0))</f>
        <v>108.49999999999999</v>
      </c>
      <c r="BB164" s="25">
        <f>INDEX('[9]Monthly_Consumption _Trend'!CI:CI,MATCH($D164,'[9]Monthly_Consumption _Trend'!$C:$C,0))</f>
        <v>673.19999999999982</v>
      </c>
      <c r="BC164" s="25">
        <f>INDEX('[9]Monthly_Consumption _Trend'!CJ:CJ,MATCH($D164,'[9]Monthly_Consumption _Trend'!$C:$C,0))</f>
        <v>0</v>
      </c>
      <c r="BD164" s="25">
        <f>INDEX('[9]Monthly_Consumption _Trend'!CK:CK,MATCH($D164,'[9]Monthly_Consumption _Trend'!$C:$C,0))</f>
        <v>0</v>
      </c>
      <c r="BE164" s="25">
        <f>INDEX('[9]Monthly_Consumption _Trend'!CL:CL,MATCH($D164,'[9]Monthly_Consumption _Trend'!$C:$C,0))</f>
        <v>104.10000000000002</v>
      </c>
      <c r="BF164" s="25">
        <f>INDEX('[9]Monthly_Consumption _Trend'!CM:CM,MATCH($D164,'[9]Monthly_Consumption _Trend'!$C:$C,0))</f>
        <v>287.80000000000018</v>
      </c>
      <c r="BG164" s="25">
        <f>INDEX('[9]Monthly_Consumption _Trend'!CN:CN,MATCH($D164,'[9]Monthly_Consumption _Trend'!$C:$C,0))</f>
        <v>0</v>
      </c>
      <c r="BH164" s="25">
        <f>INDEX('[9]Monthly_Consumption _Trend'!CO:CO,MATCH($D164,'[9]Monthly_Consumption _Trend'!$C:$C,0))</f>
        <v>0</v>
      </c>
      <c r="BI164" s="25">
        <f>INDEX('[9]Monthly_Consumption _Trend'!CP:CP,MATCH($D164,'[9]Monthly_Consumption _Trend'!$C:$C,0))</f>
        <v>65.199999999999989</v>
      </c>
    </row>
    <row r="165" spans="1:61" s="202" customFormat="1" x14ac:dyDescent="0.25">
      <c r="A165" s="249" t="str">
        <f>'IMO _2020_Dont Edit'!A168</f>
        <v>VPS</v>
      </c>
      <c r="B165" s="249" t="str">
        <f>'IMO _2020_Dont Edit'!B168</f>
        <v>LR2</v>
      </c>
      <c r="C165" s="142" t="str">
        <f>'IMO _2020_Dont Edit'!C168</f>
        <v>MPT</v>
      </c>
      <c r="D165" s="142">
        <f>'IMO _2020_Dont Edit'!D168</f>
        <v>9283291</v>
      </c>
      <c r="E165" s="143" t="str">
        <f>'IMO _2020_Dont Edit'!E168</f>
        <v>Maersk Phoenix</v>
      </c>
      <c r="F165" s="25">
        <f t="shared" si="24"/>
        <v>278.55</v>
      </c>
      <c r="G165" s="25">
        <f t="shared" si="25"/>
        <v>1306.5</v>
      </c>
      <c r="H165" s="25">
        <f t="shared" si="26"/>
        <v>211.60599999999999</v>
      </c>
      <c r="I165" s="25">
        <f t="shared" si="27"/>
        <v>803.30000000000018</v>
      </c>
      <c r="J165" s="25">
        <f t="shared" si="28"/>
        <v>705.09999999999991</v>
      </c>
      <c r="K165" s="25">
        <f t="shared" si="29"/>
        <v>580.19999999999982</v>
      </c>
      <c r="L165" s="25">
        <f t="shared" si="30"/>
        <v>231.50000000000045</v>
      </c>
      <c r="M165" s="25">
        <f t="shared" si="32"/>
        <v>571.09999999999945</v>
      </c>
      <c r="N165" s="25">
        <f t="shared" si="33"/>
        <v>531.5</v>
      </c>
      <c r="O165" s="25">
        <f t="shared" si="34"/>
        <v>870.98400000000038</v>
      </c>
      <c r="P165" s="25"/>
      <c r="Q165" s="25"/>
      <c r="R165" s="279">
        <f t="shared" si="31"/>
        <v>609.03399999999999</v>
      </c>
      <c r="S165" s="279">
        <f>IFERROR(INDEX('IMO _2020_Dont Edit'!AB:AB,MATCH('Monthly_Consumption _Trend'!D165,'IMO _2020_Dont Edit'!D:D,0))*30*INDEX('IMO _2020_Dont Edit'!AF:AF,MATCH('Monthly_Consumption _Trend'!D165,'IMO _2020_Dont Edit'!D:D,0)),"")</f>
        <v>697.25732758955292</v>
      </c>
      <c r="T165" s="279">
        <f t="shared" si="35"/>
        <v>406.02266666666668</v>
      </c>
      <c r="U165" s="25"/>
      <c r="V165" s="25">
        <f>INDEX('[9]Monthly_Consumption _Trend'!BC:BC,MATCH($D165,'[9]Monthly_Consumption _Trend'!$C:$C,0))</f>
        <v>278.55</v>
      </c>
      <c r="W165" s="25">
        <f>INDEX('[9]Monthly_Consumption _Trend'!BD:BD,MATCH($D165,'[9]Monthly_Consumption _Trend'!$C:$C,0))</f>
        <v>0</v>
      </c>
      <c r="X165" s="25">
        <f>INDEX('[9]Monthly_Consumption _Trend'!BE:BE,MATCH($D165,'[9]Monthly_Consumption _Trend'!$C:$C,0))</f>
        <v>0</v>
      </c>
      <c r="Y165" s="25">
        <f>INDEX('[9]Monthly_Consumption _Trend'!BF:BF,MATCH($D165,'[9]Monthly_Consumption _Trend'!$C:$C,0))</f>
        <v>0</v>
      </c>
      <c r="Z165" s="25">
        <f>INDEX('[9]Monthly_Consumption _Trend'!BG:BG,MATCH($D165,'[9]Monthly_Consumption _Trend'!$C:$C,0))</f>
        <v>1306.5</v>
      </c>
      <c r="AA165" s="25">
        <f>INDEX('[9]Monthly_Consumption _Trend'!BH:BH,MATCH($D165,'[9]Monthly_Consumption _Trend'!$C:$C,0))</f>
        <v>0</v>
      </c>
      <c r="AB165" s="25">
        <f>INDEX('[9]Monthly_Consumption _Trend'!BI:BI,MATCH($D165,'[9]Monthly_Consumption _Trend'!$C:$C,0))</f>
        <v>0</v>
      </c>
      <c r="AC165" s="25">
        <f>INDEX('[9]Monthly_Consumption _Trend'!BJ:BJ,MATCH($D165,'[9]Monthly_Consumption _Trend'!$C:$C,0))</f>
        <v>0</v>
      </c>
      <c r="AD165" s="25">
        <f>INDEX('[9]Monthly_Consumption _Trend'!BK:BK,MATCH($D165,'[9]Monthly_Consumption _Trend'!$C:$C,0))</f>
        <v>211.60599999999999</v>
      </c>
      <c r="AE165" s="25">
        <f>INDEX('[9]Monthly_Consumption _Trend'!BL:BL,MATCH($D165,'[9]Monthly_Consumption _Trend'!$C:$C,0))</f>
        <v>0</v>
      </c>
      <c r="AF165" s="25">
        <f>INDEX('[9]Monthly_Consumption _Trend'!BM:BM,MATCH($D165,'[9]Monthly_Consumption _Trend'!$C:$C,0))</f>
        <v>0</v>
      </c>
      <c r="AG165" s="25">
        <f>INDEX('[9]Monthly_Consumption _Trend'!BN:BN,MATCH($D165,'[9]Monthly_Consumption _Trend'!$C:$C,0))</f>
        <v>64.494</v>
      </c>
      <c r="AH165" s="25">
        <f>INDEX('[9]Monthly_Consumption _Trend'!BO:BO,MATCH($D165,'[9]Monthly_Consumption _Trend'!$C:$C,0))</f>
        <v>803.30000000000018</v>
      </c>
      <c r="AI165" s="25">
        <f>INDEX('[9]Monthly_Consumption _Trend'!BP:BP,MATCH($D165,'[9]Monthly_Consumption _Trend'!$C:$C,0))</f>
        <v>0</v>
      </c>
      <c r="AJ165" s="25">
        <f>INDEX('[9]Monthly_Consumption _Trend'!BQ:BQ,MATCH($D165,'[9]Monthly_Consumption _Trend'!$C:$C,0))</f>
        <v>0</v>
      </c>
      <c r="AK165" s="25">
        <f>INDEX('[9]Monthly_Consumption _Trend'!BR:BR,MATCH($D165,'[9]Monthly_Consumption _Trend'!$C:$C,0))</f>
        <v>74</v>
      </c>
      <c r="AL165" s="25">
        <f>INDEX('[9]Monthly_Consumption _Trend'!BS:BS,MATCH($D165,'[9]Monthly_Consumption _Trend'!$C:$C,0))</f>
        <v>705.09999999999991</v>
      </c>
      <c r="AM165" s="25">
        <f>INDEX('[9]Monthly_Consumption _Trend'!BT:BT,MATCH($D165,'[9]Monthly_Consumption _Trend'!$C:$C,0))</f>
        <v>0</v>
      </c>
      <c r="AN165" s="25">
        <f>INDEX('[9]Monthly_Consumption _Trend'!BU:BU,MATCH($D165,'[9]Monthly_Consumption _Trend'!$C:$C,0))</f>
        <v>0</v>
      </c>
      <c r="AO165" s="25">
        <f>INDEX('[9]Monthly_Consumption _Trend'!BV:BV,MATCH($D165,'[9]Monthly_Consumption _Trend'!$C:$C,0))</f>
        <v>216.92999999999998</v>
      </c>
      <c r="AP165" s="25">
        <f>INDEX('[9]Monthly_Consumption _Trend'!BW:BW,MATCH($D165,'[9]Monthly_Consumption _Trend'!$C:$C,0))</f>
        <v>580.19999999999982</v>
      </c>
      <c r="AQ165" s="25">
        <f>INDEX('[9]Monthly_Consumption _Trend'!BX:BX,MATCH($D165,'[9]Monthly_Consumption _Trend'!$C:$C,0))</f>
        <v>0</v>
      </c>
      <c r="AR165" s="25">
        <f>INDEX('[9]Monthly_Consumption _Trend'!BY:BY,MATCH($D165,'[9]Monthly_Consumption _Trend'!$C:$C,0))</f>
        <v>0</v>
      </c>
      <c r="AS165" s="25">
        <f>INDEX('[9]Monthly_Consumption _Trend'!BZ:BZ,MATCH($D165,'[9]Monthly_Consumption _Trend'!$C:$C,0))</f>
        <v>145.90000000000003</v>
      </c>
      <c r="AT165" s="25">
        <f>INDEX('[9]Monthly_Consumption _Trend'!CA:CA,MATCH($D165,'[9]Monthly_Consumption _Trend'!$C:$C,0))</f>
        <v>231.50000000000045</v>
      </c>
      <c r="AU165" s="25">
        <f>INDEX('[9]Monthly_Consumption _Trend'!CB:CB,MATCH($D165,'[9]Monthly_Consumption _Trend'!$C:$C,0))</f>
        <v>0</v>
      </c>
      <c r="AV165" s="25">
        <f>INDEX('[9]Monthly_Consumption _Trend'!CC:CC,MATCH($D165,'[9]Monthly_Consumption _Trend'!$C:$C,0))</f>
        <v>0</v>
      </c>
      <c r="AW165" s="25">
        <f>INDEX('[9]Monthly_Consumption _Trend'!CD:CD,MATCH($D165,'[9]Monthly_Consumption _Trend'!$C:$C,0))</f>
        <v>338.3</v>
      </c>
      <c r="AX165" s="25">
        <f>INDEX('[9]Monthly_Consumption _Trend'!CE:CE,MATCH($D165,'[9]Monthly_Consumption _Trend'!$C:$C,0))</f>
        <v>571.09999999999945</v>
      </c>
      <c r="AY165" s="25">
        <f>INDEX('[9]Monthly_Consumption _Trend'!CF:CF,MATCH($D165,'[9]Monthly_Consumption _Trend'!$C:$C,0))</f>
        <v>0</v>
      </c>
      <c r="AZ165" s="25">
        <f>INDEX('[9]Monthly_Consumption _Trend'!CG:CG,MATCH($D165,'[9]Monthly_Consumption _Trend'!$C:$C,0))</f>
        <v>0</v>
      </c>
      <c r="BA165" s="25">
        <f>INDEX('[9]Monthly_Consumption _Trend'!CH:CH,MATCH($D165,'[9]Monthly_Consumption _Trend'!$C:$C,0))</f>
        <v>137</v>
      </c>
      <c r="BB165" s="25">
        <f>INDEX('[9]Monthly_Consumption _Trend'!CI:CI,MATCH($D165,'[9]Monthly_Consumption _Trend'!$C:$C,0))</f>
        <v>531.5</v>
      </c>
      <c r="BC165" s="25">
        <f>INDEX('[9]Monthly_Consumption _Trend'!CJ:CJ,MATCH($D165,'[9]Monthly_Consumption _Trend'!$C:$C,0))</f>
        <v>0</v>
      </c>
      <c r="BD165" s="25">
        <f>INDEX('[9]Monthly_Consumption _Trend'!CK:CK,MATCH($D165,'[9]Monthly_Consumption _Trend'!$C:$C,0))</f>
        <v>0</v>
      </c>
      <c r="BE165" s="25">
        <f>INDEX('[9]Monthly_Consumption _Trend'!CL:CL,MATCH($D165,'[9]Monthly_Consumption _Trend'!$C:$C,0))</f>
        <v>0.79999999999995453</v>
      </c>
      <c r="BF165" s="25">
        <f>INDEX('[9]Monthly_Consumption _Trend'!CM:CM,MATCH($D165,'[9]Monthly_Consumption _Trend'!$C:$C,0))</f>
        <v>870.98400000000038</v>
      </c>
      <c r="BG165" s="25">
        <f>INDEX('[9]Monthly_Consumption _Trend'!CN:CN,MATCH($D165,'[9]Monthly_Consumption _Trend'!$C:$C,0))</f>
        <v>0</v>
      </c>
      <c r="BH165" s="25">
        <f>INDEX('[9]Monthly_Consumption _Trend'!CO:CO,MATCH($D165,'[9]Monthly_Consumption _Trend'!$C:$C,0))</f>
        <v>0</v>
      </c>
      <c r="BI165" s="25">
        <f>INDEX('[9]Monthly_Consumption _Trend'!CP:CP,MATCH($D165,'[9]Monthly_Consumption _Trend'!$C:$C,0))</f>
        <v>7.5349999999999682</v>
      </c>
    </row>
    <row r="166" spans="1:61" s="224" customFormat="1" x14ac:dyDescent="0.25">
      <c r="A166" s="249" t="str">
        <f>'IMO _2020_Dont Edit'!A169</f>
        <v>SBH</v>
      </c>
      <c r="B166" s="249" t="str">
        <f>'IMO _2020_Dont Edit'!B169</f>
        <v>LR2</v>
      </c>
      <c r="C166" s="142" t="str">
        <f>'IMO _2020_Dont Edit'!C169</f>
        <v>SAN</v>
      </c>
      <c r="D166" s="142">
        <f>'IMO _2020_Dont Edit'!D169</f>
        <v>9279757</v>
      </c>
      <c r="E166" s="143" t="str">
        <f>'IMO _2020_Dont Edit'!E169</f>
        <v>Sanmar Sangeet</v>
      </c>
      <c r="F166" s="25">
        <f t="shared" si="24"/>
        <v>1010</v>
      </c>
      <c r="G166" s="25">
        <f t="shared" si="25"/>
        <v>546.70000000000005</v>
      </c>
      <c r="H166" s="25">
        <f t="shared" si="26"/>
        <v>439.09999999999991</v>
      </c>
      <c r="I166" s="25">
        <f t="shared" si="27"/>
        <v>523.20000000000005</v>
      </c>
      <c r="J166" s="25">
        <f t="shared" si="28"/>
        <v>580</v>
      </c>
      <c r="K166" s="25">
        <f t="shared" si="29"/>
        <v>807</v>
      </c>
      <c r="L166" s="25">
        <f t="shared" si="30"/>
        <v>748.60000000000036</v>
      </c>
      <c r="M166" s="25">
        <f t="shared" si="32"/>
        <v>606.29999999999927</v>
      </c>
      <c r="N166" s="25">
        <f t="shared" si="33"/>
        <v>859.40000000000055</v>
      </c>
      <c r="O166" s="25">
        <f t="shared" si="34"/>
        <v>909.09999999998945</v>
      </c>
      <c r="P166" s="25"/>
      <c r="Q166" s="25"/>
      <c r="R166" s="279">
        <f t="shared" si="31"/>
        <v>702.93999999999892</v>
      </c>
      <c r="S166" s="279">
        <f>IFERROR(INDEX('IMO _2020_Dont Edit'!AB:AB,MATCH('Monthly_Consumption _Trend'!D166,'IMO _2020_Dont Edit'!D:D,0))*30*INDEX('IMO _2020_Dont Edit'!AF:AF,MATCH('Monthly_Consumption _Trend'!D166,'IMO _2020_Dont Edit'!D:D,0)),"")</f>
        <v>758.75181151366951</v>
      </c>
      <c r="T166" s="279">
        <f t="shared" si="35"/>
        <v>468.62666666666593</v>
      </c>
      <c r="U166" s="25"/>
      <c r="V166" s="25">
        <f>INDEX('[9]Monthly_Consumption _Trend'!BC:BC,MATCH($D166,'[9]Monthly_Consumption _Trend'!$C:$C,0))</f>
        <v>1010</v>
      </c>
      <c r="W166" s="25">
        <f>INDEX('[9]Monthly_Consumption _Trend'!BD:BD,MATCH($D166,'[9]Monthly_Consumption _Trend'!$C:$C,0))</f>
        <v>0</v>
      </c>
      <c r="X166" s="25">
        <f>INDEX('[9]Monthly_Consumption _Trend'!BE:BE,MATCH($D166,'[9]Monthly_Consumption _Trend'!$C:$C,0))</f>
        <v>0</v>
      </c>
      <c r="Y166" s="25">
        <f>INDEX('[9]Monthly_Consumption _Trend'!BF:BF,MATCH($D166,'[9]Monthly_Consumption _Trend'!$C:$C,0))</f>
        <v>1.7</v>
      </c>
      <c r="Z166" s="25">
        <f>INDEX('[9]Monthly_Consumption _Trend'!BG:BG,MATCH($D166,'[9]Monthly_Consumption _Trend'!$C:$C,0))</f>
        <v>546.70000000000005</v>
      </c>
      <c r="AA166" s="25">
        <f>INDEX('[9]Monthly_Consumption _Trend'!BH:BH,MATCH($D166,'[9]Monthly_Consumption _Trend'!$C:$C,0))</f>
        <v>0</v>
      </c>
      <c r="AB166" s="25">
        <f>INDEX('[9]Monthly_Consumption _Trend'!BI:BI,MATCH($D166,'[9]Monthly_Consumption _Trend'!$C:$C,0))</f>
        <v>0</v>
      </c>
      <c r="AC166" s="25">
        <f>INDEX('[9]Monthly_Consumption _Trend'!BJ:BJ,MATCH($D166,'[9]Monthly_Consumption _Trend'!$C:$C,0))</f>
        <v>99.7</v>
      </c>
      <c r="AD166" s="25">
        <f>INDEX('[9]Monthly_Consumption _Trend'!BK:BK,MATCH($D166,'[9]Monthly_Consumption _Trend'!$C:$C,0))</f>
        <v>439.09999999999991</v>
      </c>
      <c r="AE166" s="25">
        <f>INDEX('[9]Monthly_Consumption _Trend'!BL:BL,MATCH($D166,'[9]Monthly_Consumption _Trend'!$C:$C,0))</f>
        <v>0</v>
      </c>
      <c r="AF166" s="25">
        <f>INDEX('[9]Monthly_Consumption _Trend'!BM:BM,MATCH($D166,'[9]Monthly_Consumption _Trend'!$C:$C,0))</f>
        <v>0</v>
      </c>
      <c r="AG166" s="25">
        <f>INDEX('[9]Monthly_Consumption _Trend'!BN:BN,MATCH($D166,'[9]Monthly_Consumption _Trend'!$C:$C,0))</f>
        <v>64.299999999999983</v>
      </c>
      <c r="AH166" s="25">
        <f>INDEX('[9]Monthly_Consumption _Trend'!BO:BO,MATCH($D166,'[9]Monthly_Consumption _Trend'!$C:$C,0))</f>
        <v>523.20000000000005</v>
      </c>
      <c r="AI166" s="25">
        <f>INDEX('[9]Monthly_Consumption _Trend'!BP:BP,MATCH($D166,'[9]Monthly_Consumption _Trend'!$C:$C,0))</f>
        <v>0</v>
      </c>
      <c r="AJ166" s="25">
        <f>INDEX('[9]Monthly_Consumption _Trend'!BQ:BQ,MATCH($D166,'[9]Monthly_Consumption _Trend'!$C:$C,0))</f>
        <v>0</v>
      </c>
      <c r="AK166" s="25">
        <f>INDEX('[9]Monthly_Consumption _Trend'!BR:BR,MATCH($D166,'[9]Monthly_Consumption _Trend'!$C:$C,0))</f>
        <v>1.9000000000000057</v>
      </c>
      <c r="AL166" s="25">
        <f>INDEX('[9]Monthly_Consumption _Trend'!BS:BS,MATCH($D166,'[9]Monthly_Consumption _Trend'!$C:$C,0))</f>
        <v>580</v>
      </c>
      <c r="AM166" s="25">
        <f>INDEX('[9]Monthly_Consumption _Trend'!BT:BT,MATCH($D166,'[9]Monthly_Consumption _Trend'!$C:$C,0))</f>
        <v>0</v>
      </c>
      <c r="AN166" s="25">
        <f>INDEX('[9]Monthly_Consumption _Trend'!BU:BU,MATCH($D166,'[9]Monthly_Consumption _Trend'!$C:$C,0))</f>
        <v>0</v>
      </c>
      <c r="AO166" s="25">
        <f>INDEX('[9]Monthly_Consumption _Trend'!BV:BV,MATCH($D166,'[9]Monthly_Consumption _Trend'!$C:$C,0))</f>
        <v>2.4000000000000057</v>
      </c>
      <c r="AP166" s="25">
        <f>INDEX('[9]Monthly_Consumption _Trend'!BW:BW,MATCH($D166,'[9]Monthly_Consumption _Trend'!$C:$C,0))</f>
        <v>807</v>
      </c>
      <c r="AQ166" s="25">
        <f>INDEX('[9]Monthly_Consumption _Trend'!BX:BX,MATCH($D166,'[9]Monthly_Consumption _Trend'!$C:$C,0))</f>
        <v>0</v>
      </c>
      <c r="AR166" s="25">
        <f>INDEX('[9]Monthly_Consumption _Trend'!BY:BY,MATCH($D166,'[9]Monthly_Consumption _Trend'!$C:$C,0))</f>
        <v>0.1</v>
      </c>
      <c r="AS166" s="25">
        <f>INDEX('[9]Monthly_Consumption _Trend'!BZ:BZ,MATCH($D166,'[9]Monthly_Consumption _Trend'!$C:$C,0))</f>
        <v>1.5</v>
      </c>
      <c r="AT166" s="25">
        <f>INDEX('[9]Monthly_Consumption _Trend'!CA:CA,MATCH($D166,'[9]Monthly_Consumption _Trend'!$C:$C,0))</f>
        <v>748.60000000000036</v>
      </c>
      <c r="AU166" s="25">
        <f>INDEX('[9]Monthly_Consumption _Trend'!CB:CB,MATCH($D166,'[9]Monthly_Consumption _Trend'!$C:$C,0))</f>
        <v>0</v>
      </c>
      <c r="AV166" s="25">
        <f>INDEX('[9]Monthly_Consumption _Trend'!CC:CC,MATCH($D166,'[9]Monthly_Consumption _Trend'!$C:$C,0))</f>
        <v>0</v>
      </c>
      <c r="AW166" s="25">
        <f>INDEX('[9]Monthly_Consumption _Trend'!CD:CD,MATCH($D166,'[9]Monthly_Consumption _Trend'!$C:$C,0))</f>
        <v>2.6999999999999886</v>
      </c>
      <c r="AX166" s="25">
        <f>INDEX('[9]Monthly_Consumption _Trend'!CE:CE,MATCH($D166,'[9]Monthly_Consumption _Trend'!$C:$C,0))</f>
        <v>606.29999999999927</v>
      </c>
      <c r="AY166" s="25">
        <f>INDEX('[9]Monthly_Consumption _Trend'!CF:CF,MATCH($D166,'[9]Monthly_Consumption _Trend'!$C:$C,0))</f>
        <v>0</v>
      </c>
      <c r="AZ166" s="25">
        <f>INDEX('[9]Monthly_Consumption _Trend'!CG:CG,MATCH($D166,'[9]Monthly_Consumption _Trend'!$C:$C,0))</f>
        <v>0</v>
      </c>
      <c r="BA166" s="25">
        <f>INDEX('[9]Monthly_Consumption _Trend'!CH:CH,MATCH($D166,'[9]Monthly_Consumption _Trend'!$C:$C,0))</f>
        <v>97.299999999998988</v>
      </c>
      <c r="BB166" s="25">
        <f>INDEX('[9]Monthly_Consumption _Trend'!CI:CI,MATCH($D166,'[9]Monthly_Consumption _Trend'!$C:$C,0))</f>
        <v>859.40000000000055</v>
      </c>
      <c r="BC166" s="25">
        <f>INDEX('[9]Monthly_Consumption _Trend'!CJ:CJ,MATCH($D166,'[9]Monthly_Consumption _Trend'!$C:$C,0))</f>
        <v>0</v>
      </c>
      <c r="BD166" s="25">
        <f>INDEX('[9]Monthly_Consumption _Trend'!CK:CK,MATCH($D166,'[9]Monthly_Consumption _Trend'!$C:$C,0))</f>
        <v>0</v>
      </c>
      <c r="BE166" s="25">
        <f>INDEX('[9]Monthly_Consumption _Trend'!CL:CL,MATCH($D166,'[9]Monthly_Consumption _Trend'!$C:$C,0))</f>
        <v>1.5000000000010232</v>
      </c>
      <c r="BF166" s="25">
        <f>INDEX('[9]Monthly_Consumption _Trend'!CM:CM,MATCH($D166,'[9]Monthly_Consumption _Trend'!$C:$C,0))</f>
        <v>909.09999999998945</v>
      </c>
      <c r="BG166" s="25">
        <f>INDEX('[9]Monthly_Consumption _Trend'!CN:CN,MATCH($D166,'[9]Monthly_Consumption _Trend'!$C:$C,0))</f>
        <v>0</v>
      </c>
      <c r="BH166" s="25">
        <f>INDEX('[9]Monthly_Consumption _Trend'!CO:CO,MATCH($D166,'[9]Monthly_Consumption _Trend'!$C:$C,0))</f>
        <v>0</v>
      </c>
      <c r="BI166" s="25">
        <f>INDEX('[9]Monthly_Consumption _Trend'!CP:CP,MATCH($D166,'[9]Monthly_Consumption _Trend'!$C:$C,0))</f>
        <v>3</v>
      </c>
    </row>
    <row r="167" spans="1:61" s="224" customFormat="1" x14ac:dyDescent="0.25">
      <c r="A167" s="249" t="str">
        <f>'IMO _2020_Dont Edit'!A170</f>
        <v>VPS</v>
      </c>
      <c r="B167" s="249" t="str">
        <f>'IMO _2020_Dont Edit'!B170</f>
        <v>LR2</v>
      </c>
      <c r="C167" s="142" t="str">
        <f>'IMO _2020_Dont Edit'!C170</f>
        <v>CID</v>
      </c>
      <c r="D167" s="142">
        <f>'IMO _2020_Dont Edit'!D170</f>
        <v>9378618</v>
      </c>
      <c r="E167" s="143" t="str">
        <f>'IMO _2020_Dont Edit'!E170</f>
        <v>LR2 Pioneer</v>
      </c>
      <c r="F167" s="25">
        <f t="shared" si="24"/>
        <v>409.7</v>
      </c>
      <c r="G167" s="25">
        <f t="shared" si="25"/>
        <v>917.89999999999986</v>
      </c>
      <c r="H167" s="25">
        <f t="shared" si="26"/>
        <v>451.90000000000009</v>
      </c>
      <c r="I167" s="25">
        <f t="shared" si="27"/>
        <v>665.90000000000009</v>
      </c>
      <c r="J167" s="25">
        <f t="shared" si="28"/>
        <v>655.29999999999973</v>
      </c>
      <c r="K167" s="25">
        <f t="shared" si="29"/>
        <v>932</v>
      </c>
      <c r="L167" s="25">
        <f t="shared" si="30"/>
        <v>293.90000000000055</v>
      </c>
      <c r="M167" s="25">
        <f t="shared" si="32"/>
        <v>849.5</v>
      </c>
      <c r="N167" s="25">
        <f t="shared" si="33"/>
        <v>631.39999999999964</v>
      </c>
      <c r="O167" s="25">
        <f t="shared" si="34"/>
        <v>878.61099999999988</v>
      </c>
      <c r="P167" s="25"/>
      <c r="Q167" s="25"/>
      <c r="R167" s="279">
        <f t="shared" si="31"/>
        <v>668.61109999999996</v>
      </c>
      <c r="S167" s="279">
        <f>IFERROR(INDEX('IMO _2020_Dont Edit'!AB:AB,MATCH('Monthly_Consumption _Trend'!D167,'IMO _2020_Dont Edit'!D:D,0))*30*INDEX('IMO _2020_Dont Edit'!AF:AF,MATCH('Monthly_Consumption _Trend'!D167,'IMO _2020_Dont Edit'!D:D,0)),"")</f>
        <v>688.50173905707925</v>
      </c>
      <c r="T167" s="279">
        <f t="shared" si="35"/>
        <v>445.74073333333331</v>
      </c>
      <c r="U167" s="25"/>
      <c r="V167" s="25">
        <f>INDEX('[9]Monthly_Consumption _Trend'!BC:BC,MATCH($D167,'[9]Monthly_Consumption _Trend'!$C:$C,0))</f>
        <v>409.7</v>
      </c>
      <c r="W167" s="25">
        <f>INDEX('[9]Monthly_Consumption _Trend'!BD:BD,MATCH($D167,'[9]Monthly_Consumption _Trend'!$C:$C,0))</f>
        <v>0</v>
      </c>
      <c r="X167" s="25">
        <f>INDEX('[9]Monthly_Consumption _Trend'!BE:BE,MATCH($D167,'[9]Monthly_Consumption _Trend'!$C:$C,0))</f>
        <v>0</v>
      </c>
      <c r="Y167" s="25">
        <f>INDEX('[9]Monthly_Consumption _Trend'!BF:BF,MATCH($D167,'[9]Monthly_Consumption _Trend'!$C:$C,0))</f>
        <v>189.9</v>
      </c>
      <c r="Z167" s="25">
        <f>INDEX('[9]Monthly_Consumption _Trend'!BG:BG,MATCH($D167,'[9]Monthly_Consumption _Trend'!$C:$C,0))</f>
        <v>917.89999999999986</v>
      </c>
      <c r="AA167" s="25">
        <f>INDEX('[9]Monthly_Consumption _Trend'!BH:BH,MATCH($D167,'[9]Monthly_Consumption _Trend'!$C:$C,0))</f>
        <v>0</v>
      </c>
      <c r="AB167" s="25">
        <f>INDEX('[9]Monthly_Consumption _Trend'!BI:BI,MATCH($D167,'[9]Monthly_Consumption _Trend'!$C:$C,0))</f>
        <v>0</v>
      </c>
      <c r="AC167" s="25">
        <f>INDEX('[9]Monthly_Consumption _Trend'!BJ:BJ,MATCH($D167,'[9]Monthly_Consumption _Trend'!$C:$C,0))</f>
        <v>41.099999999999994</v>
      </c>
      <c r="AD167" s="25">
        <f>INDEX('[9]Monthly_Consumption _Trend'!BK:BK,MATCH($D167,'[9]Monthly_Consumption _Trend'!$C:$C,0))</f>
        <v>451.90000000000009</v>
      </c>
      <c r="AE167" s="25">
        <f>INDEX('[9]Monthly_Consumption _Trend'!BL:BL,MATCH($D167,'[9]Monthly_Consumption _Trend'!$C:$C,0))</f>
        <v>0</v>
      </c>
      <c r="AF167" s="25">
        <f>INDEX('[9]Monthly_Consumption _Trend'!BM:BM,MATCH($D167,'[9]Monthly_Consumption _Trend'!$C:$C,0))</f>
        <v>0</v>
      </c>
      <c r="AG167" s="25">
        <f>INDEX('[9]Monthly_Consumption _Trend'!BN:BN,MATCH($D167,'[9]Monthly_Consumption _Trend'!$C:$C,0))</f>
        <v>60.100000000000023</v>
      </c>
      <c r="AH167" s="25">
        <f>INDEX('[9]Monthly_Consumption _Trend'!BO:BO,MATCH($D167,'[9]Monthly_Consumption _Trend'!$C:$C,0))</f>
        <v>665.90000000000009</v>
      </c>
      <c r="AI167" s="25">
        <f>INDEX('[9]Monthly_Consumption _Trend'!BP:BP,MATCH($D167,'[9]Monthly_Consumption _Trend'!$C:$C,0))</f>
        <v>0</v>
      </c>
      <c r="AJ167" s="25">
        <f>INDEX('[9]Monthly_Consumption _Trend'!BQ:BQ,MATCH($D167,'[9]Monthly_Consumption _Trend'!$C:$C,0))</f>
        <v>0</v>
      </c>
      <c r="AK167" s="25">
        <f>INDEX('[9]Monthly_Consumption _Trend'!BR:BR,MATCH($D167,'[9]Monthly_Consumption _Trend'!$C:$C,0))</f>
        <v>55.899999999999977</v>
      </c>
      <c r="AL167" s="25">
        <f>INDEX('[9]Monthly_Consumption _Trend'!BS:BS,MATCH($D167,'[9]Monthly_Consumption _Trend'!$C:$C,0))</f>
        <v>655.29999999999973</v>
      </c>
      <c r="AM167" s="25">
        <f>INDEX('[9]Monthly_Consumption _Trend'!BT:BT,MATCH($D167,'[9]Monthly_Consumption _Trend'!$C:$C,0))</f>
        <v>0</v>
      </c>
      <c r="AN167" s="25">
        <f>INDEX('[9]Monthly_Consumption _Trend'!BU:BU,MATCH($D167,'[9]Monthly_Consumption _Trend'!$C:$C,0))</f>
        <v>0</v>
      </c>
      <c r="AO167" s="25">
        <f>INDEX('[9]Monthly_Consumption _Trend'!BV:BV,MATCH($D167,'[9]Monthly_Consumption _Trend'!$C:$C,0))</f>
        <v>84.899999999999977</v>
      </c>
      <c r="AP167" s="25">
        <f>INDEX('[9]Monthly_Consumption _Trend'!BW:BW,MATCH($D167,'[9]Monthly_Consumption _Trend'!$C:$C,0))</f>
        <v>932</v>
      </c>
      <c r="AQ167" s="25">
        <f>INDEX('[9]Monthly_Consumption _Trend'!BX:BX,MATCH($D167,'[9]Monthly_Consumption _Trend'!$C:$C,0))</f>
        <v>0</v>
      </c>
      <c r="AR167" s="25">
        <f>INDEX('[9]Monthly_Consumption _Trend'!BY:BY,MATCH($D167,'[9]Monthly_Consumption _Trend'!$C:$C,0))</f>
        <v>0</v>
      </c>
      <c r="AS167" s="25">
        <f>INDEX('[9]Monthly_Consumption _Trend'!BZ:BZ,MATCH($D167,'[9]Monthly_Consumption _Trend'!$C:$C,0))</f>
        <v>0</v>
      </c>
      <c r="AT167" s="25">
        <f>INDEX('[9]Monthly_Consumption _Trend'!CA:CA,MATCH($D167,'[9]Monthly_Consumption _Trend'!$C:$C,0))</f>
        <v>293.90000000000055</v>
      </c>
      <c r="AU167" s="25">
        <f>INDEX('[9]Monthly_Consumption _Trend'!CB:CB,MATCH($D167,'[9]Monthly_Consumption _Trend'!$C:$C,0))</f>
        <v>0</v>
      </c>
      <c r="AV167" s="25">
        <f>INDEX('[9]Monthly_Consumption _Trend'!CC:CC,MATCH($D167,'[9]Monthly_Consumption _Trend'!$C:$C,0))</f>
        <v>0</v>
      </c>
      <c r="AW167" s="25">
        <f>INDEX('[9]Monthly_Consumption _Trend'!CD:CD,MATCH($D167,'[9]Monthly_Consumption _Trend'!$C:$C,0))</f>
        <v>144.30000000000007</v>
      </c>
      <c r="AX167" s="25">
        <f>INDEX('[9]Monthly_Consumption _Trend'!CE:CE,MATCH($D167,'[9]Monthly_Consumption _Trend'!$C:$C,0))</f>
        <v>849.5</v>
      </c>
      <c r="AY167" s="25">
        <f>INDEX('[9]Monthly_Consumption _Trend'!CF:CF,MATCH($D167,'[9]Monthly_Consumption _Trend'!$C:$C,0))</f>
        <v>0</v>
      </c>
      <c r="AZ167" s="25">
        <f>INDEX('[9]Monthly_Consumption _Trend'!CG:CG,MATCH($D167,'[9]Monthly_Consumption _Trend'!$C:$C,0))</f>
        <v>0</v>
      </c>
      <c r="BA167" s="25">
        <f>INDEX('[9]Monthly_Consumption _Trend'!CH:CH,MATCH($D167,'[9]Monthly_Consumption _Trend'!$C:$C,0))</f>
        <v>0</v>
      </c>
      <c r="BB167" s="25">
        <f>INDEX('[9]Monthly_Consumption _Trend'!CI:CI,MATCH($D167,'[9]Monthly_Consumption _Trend'!$C:$C,0))</f>
        <v>631.39999999999964</v>
      </c>
      <c r="BC167" s="25">
        <f>INDEX('[9]Monthly_Consumption _Trend'!CJ:CJ,MATCH($D167,'[9]Monthly_Consumption _Trend'!$C:$C,0))</f>
        <v>0</v>
      </c>
      <c r="BD167" s="25">
        <f>INDEX('[9]Monthly_Consumption _Trend'!CK:CK,MATCH($D167,'[9]Monthly_Consumption _Trend'!$C:$C,0))</f>
        <v>0</v>
      </c>
      <c r="BE167" s="25">
        <f>INDEX('[9]Monthly_Consumption _Trend'!CL:CL,MATCH($D167,'[9]Monthly_Consumption _Trend'!$C:$C,0))</f>
        <v>0</v>
      </c>
      <c r="BF167" s="25">
        <f>INDEX('[9]Monthly_Consumption _Trend'!CM:CM,MATCH($D167,'[9]Monthly_Consumption _Trend'!$C:$C,0))</f>
        <v>878.61099999999988</v>
      </c>
      <c r="BG167" s="25">
        <f>INDEX('[9]Monthly_Consumption _Trend'!CN:CN,MATCH($D167,'[9]Monthly_Consumption _Trend'!$C:$C,0))</f>
        <v>0</v>
      </c>
      <c r="BH167" s="25">
        <f>INDEX('[9]Monthly_Consumption _Trend'!CO:CO,MATCH($D167,'[9]Monthly_Consumption _Trend'!$C:$C,0))</f>
        <v>0</v>
      </c>
      <c r="BI167" s="25">
        <f>INDEX('[9]Monthly_Consumption _Trend'!CP:CP,MATCH($D167,'[9]Monthly_Consumption _Trend'!$C:$C,0))</f>
        <v>4</v>
      </c>
    </row>
    <row r="168" spans="1:61" s="224" customFormat="1" x14ac:dyDescent="0.25">
      <c r="A168" s="249" t="str">
        <f>'IMO _2020_Dont Edit'!A171</f>
        <v>VPS</v>
      </c>
      <c r="B168" s="249" t="str">
        <f>'IMO _2020_Dont Edit'!B171</f>
        <v>LR2</v>
      </c>
      <c r="C168" s="142" t="str">
        <f>'IMO _2020_Dont Edit'!C171</f>
        <v>CID</v>
      </c>
      <c r="D168" s="142">
        <f>'IMO _2020_Dont Edit'!D171</f>
        <v>9378620</v>
      </c>
      <c r="E168" s="143" t="str">
        <f>'IMO _2020_Dont Edit'!E171</f>
        <v>LR2 Polaris</v>
      </c>
      <c r="F168" s="25">
        <f t="shared" si="24"/>
        <v>620.25</v>
      </c>
      <c r="G168" s="25">
        <f t="shared" si="25"/>
        <v>883.8</v>
      </c>
      <c r="H168" s="25">
        <f t="shared" si="26"/>
        <v>388.11000000000013</v>
      </c>
      <c r="I168" s="25">
        <f t="shared" si="27"/>
        <v>234.0799999999997</v>
      </c>
      <c r="J168" s="25">
        <f t="shared" si="28"/>
        <v>243.90000000000009</v>
      </c>
      <c r="K168" s="25">
        <f t="shared" si="29"/>
        <v>549.74000000000024</v>
      </c>
      <c r="L168" s="25">
        <f t="shared" si="30"/>
        <v>1008.0099999999998</v>
      </c>
      <c r="M168" s="25">
        <f t="shared" si="32"/>
        <v>824.9640000000004</v>
      </c>
      <c r="N168" s="25">
        <f t="shared" si="33"/>
        <v>832.39999999999964</v>
      </c>
      <c r="O168" s="25">
        <f t="shared" si="34"/>
        <v>1026.5</v>
      </c>
      <c r="P168" s="25"/>
      <c r="Q168" s="25"/>
      <c r="R168" s="279">
        <f t="shared" si="31"/>
        <v>661.17539999999997</v>
      </c>
      <c r="S168" s="279">
        <f>IFERROR(INDEX('IMO _2020_Dont Edit'!AB:AB,MATCH('Monthly_Consumption _Trend'!D168,'IMO _2020_Dont Edit'!D:D,0))*30*INDEX('IMO _2020_Dont Edit'!AF:AF,MATCH('Monthly_Consumption _Trend'!D168,'IMO _2020_Dont Edit'!D:D,0)),"")</f>
        <v>736.73704561576335</v>
      </c>
      <c r="T168" s="279">
        <f t="shared" si="35"/>
        <v>440.78359999999998</v>
      </c>
      <c r="U168" s="25"/>
      <c r="V168" s="25">
        <f>INDEX('[9]Monthly_Consumption _Trend'!BC:BC,MATCH($D168,'[9]Monthly_Consumption _Trend'!$C:$C,0))</f>
        <v>620.25</v>
      </c>
      <c r="W168" s="25">
        <f>INDEX('[9]Monthly_Consumption _Trend'!BD:BD,MATCH($D168,'[9]Monthly_Consumption _Trend'!$C:$C,0))</f>
        <v>0</v>
      </c>
      <c r="X168" s="25">
        <f>INDEX('[9]Monthly_Consumption _Trend'!BE:BE,MATCH($D168,'[9]Monthly_Consumption _Trend'!$C:$C,0))</f>
        <v>0</v>
      </c>
      <c r="Y168" s="25">
        <f>INDEX('[9]Monthly_Consumption _Trend'!BF:BF,MATCH($D168,'[9]Monthly_Consumption _Trend'!$C:$C,0))</f>
        <v>21.96</v>
      </c>
      <c r="Z168" s="25">
        <f>INDEX('[9]Monthly_Consumption _Trend'!BG:BG,MATCH($D168,'[9]Monthly_Consumption _Trend'!$C:$C,0))</f>
        <v>883.8</v>
      </c>
      <c r="AA168" s="25">
        <f>INDEX('[9]Monthly_Consumption _Trend'!BH:BH,MATCH($D168,'[9]Monthly_Consumption _Trend'!$C:$C,0))</f>
        <v>0</v>
      </c>
      <c r="AB168" s="25">
        <f>INDEX('[9]Monthly_Consumption _Trend'!BI:BI,MATCH($D168,'[9]Monthly_Consumption _Trend'!$C:$C,0))</f>
        <v>0</v>
      </c>
      <c r="AC168" s="25">
        <f>INDEX('[9]Monthly_Consumption _Trend'!BJ:BJ,MATCH($D168,'[9]Monthly_Consumption _Trend'!$C:$C,0))</f>
        <v>1.5</v>
      </c>
      <c r="AD168" s="25">
        <f>INDEX('[9]Monthly_Consumption _Trend'!BK:BK,MATCH($D168,'[9]Monthly_Consumption _Trend'!$C:$C,0))</f>
        <v>388.11000000000013</v>
      </c>
      <c r="AE168" s="25">
        <f>INDEX('[9]Monthly_Consumption _Trend'!BL:BL,MATCH($D168,'[9]Monthly_Consumption _Trend'!$C:$C,0))</f>
        <v>0</v>
      </c>
      <c r="AF168" s="25">
        <f>INDEX('[9]Monthly_Consumption _Trend'!BM:BM,MATCH($D168,'[9]Monthly_Consumption _Trend'!$C:$C,0))</f>
        <v>0</v>
      </c>
      <c r="AG168" s="25">
        <f>INDEX('[9]Monthly_Consumption _Trend'!BN:BN,MATCH($D168,'[9]Monthly_Consumption _Trend'!$C:$C,0))</f>
        <v>1.8000000000000007</v>
      </c>
      <c r="AH168" s="25">
        <f>INDEX('[9]Monthly_Consumption _Trend'!BO:BO,MATCH($D168,'[9]Monthly_Consumption _Trend'!$C:$C,0))</f>
        <v>234.0799999999997</v>
      </c>
      <c r="AI168" s="25">
        <f>INDEX('[9]Monthly_Consumption _Trend'!BP:BP,MATCH($D168,'[9]Monthly_Consumption _Trend'!$C:$C,0))</f>
        <v>0</v>
      </c>
      <c r="AJ168" s="25">
        <f>INDEX('[9]Monthly_Consumption _Trend'!BQ:BQ,MATCH($D168,'[9]Monthly_Consumption _Trend'!$C:$C,0))</f>
        <v>0</v>
      </c>
      <c r="AK168" s="25">
        <f>INDEX('[9]Monthly_Consumption _Trend'!BR:BR,MATCH($D168,'[9]Monthly_Consumption _Trend'!$C:$C,0))</f>
        <v>1.5000000000000995</v>
      </c>
      <c r="AL168" s="25">
        <f>INDEX('[9]Monthly_Consumption _Trend'!BS:BS,MATCH($D168,'[9]Monthly_Consumption _Trend'!$C:$C,0))</f>
        <v>243.90000000000009</v>
      </c>
      <c r="AM168" s="25">
        <f>INDEX('[9]Monthly_Consumption _Trend'!BT:BT,MATCH($D168,'[9]Monthly_Consumption _Trend'!$C:$C,0))</f>
        <v>0</v>
      </c>
      <c r="AN168" s="25">
        <f>INDEX('[9]Monthly_Consumption _Trend'!BU:BU,MATCH($D168,'[9]Monthly_Consumption _Trend'!$C:$C,0))</f>
        <v>0</v>
      </c>
      <c r="AO168" s="25">
        <f>INDEX('[9]Monthly_Consumption _Trend'!BV:BV,MATCH($D168,'[9]Monthly_Consumption _Trend'!$C:$C,0))</f>
        <v>2.3000000000000007</v>
      </c>
      <c r="AP168" s="25">
        <f>INDEX('[9]Monthly_Consumption _Trend'!BW:BW,MATCH($D168,'[9]Monthly_Consumption _Trend'!$C:$C,0))</f>
        <v>549.74000000000024</v>
      </c>
      <c r="AQ168" s="25">
        <f>INDEX('[9]Monthly_Consumption _Trend'!BX:BX,MATCH($D168,'[9]Monthly_Consumption _Trend'!$C:$C,0))</f>
        <v>0</v>
      </c>
      <c r="AR168" s="25">
        <f>INDEX('[9]Monthly_Consumption _Trend'!BY:BY,MATCH($D168,'[9]Monthly_Consumption _Trend'!$C:$C,0))</f>
        <v>0</v>
      </c>
      <c r="AS168" s="25">
        <f>INDEX('[9]Monthly_Consumption _Trend'!BZ:BZ,MATCH($D168,'[9]Monthly_Consumption _Trend'!$C:$C,0))</f>
        <v>2.1999999999999993</v>
      </c>
      <c r="AT168" s="25">
        <f>INDEX('[9]Monthly_Consumption _Trend'!CA:CA,MATCH($D168,'[9]Monthly_Consumption _Trend'!$C:$C,0))</f>
        <v>1008.0099999999998</v>
      </c>
      <c r="AU168" s="25">
        <f>INDEX('[9]Monthly_Consumption _Trend'!CB:CB,MATCH($D168,'[9]Monthly_Consumption _Trend'!$C:$C,0))</f>
        <v>0</v>
      </c>
      <c r="AV168" s="25">
        <f>INDEX('[9]Monthly_Consumption _Trend'!CC:CC,MATCH($D168,'[9]Monthly_Consumption _Trend'!$C:$C,0))</f>
        <v>0</v>
      </c>
      <c r="AW168" s="25">
        <f>INDEX('[9]Monthly_Consumption _Trend'!CD:CD,MATCH($D168,'[9]Monthly_Consumption _Trend'!$C:$C,0))</f>
        <v>2.2000000000000988</v>
      </c>
      <c r="AX168" s="25">
        <f>INDEX('[9]Monthly_Consumption _Trend'!CE:CE,MATCH($D168,'[9]Monthly_Consumption _Trend'!$C:$C,0))</f>
        <v>824.9640000000004</v>
      </c>
      <c r="AY168" s="25">
        <f>INDEX('[9]Monthly_Consumption _Trend'!CF:CF,MATCH($D168,'[9]Monthly_Consumption _Trend'!$C:$C,0))</f>
        <v>0</v>
      </c>
      <c r="AZ168" s="25">
        <f>INDEX('[9]Monthly_Consumption _Trend'!CG:CG,MATCH($D168,'[9]Monthly_Consumption _Trend'!$C:$C,0))</f>
        <v>0</v>
      </c>
      <c r="BA168" s="25">
        <f>INDEX('[9]Monthly_Consumption _Trend'!CH:CH,MATCH($D168,'[9]Monthly_Consumption _Trend'!$C:$C,0))</f>
        <v>3.1000000000000014</v>
      </c>
      <c r="BB168" s="25">
        <f>INDEX('[9]Monthly_Consumption _Trend'!CI:CI,MATCH($D168,'[9]Monthly_Consumption _Trend'!$C:$C,0))</f>
        <v>832.39999999999964</v>
      </c>
      <c r="BC168" s="25">
        <f>INDEX('[9]Monthly_Consumption _Trend'!CJ:CJ,MATCH($D168,'[9]Monthly_Consumption _Trend'!$C:$C,0))</f>
        <v>0</v>
      </c>
      <c r="BD168" s="25">
        <f>INDEX('[9]Monthly_Consumption _Trend'!CK:CK,MATCH($D168,'[9]Monthly_Consumption _Trend'!$C:$C,0))</f>
        <v>0</v>
      </c>
      <c r="BE168" s="25">
        <f>INDEX('[9]Monthly_Consumption _Trend'!CL:CL,MATCH($D168,'[9]Monthly_Consumption _Trend'!$C:$C,0))</f>
        <v>9.6000000000000014</v>
      </c>
      <c r="BF168" s="25">
        <f>INDEX('[9]Monthly_Consumption _Trend'!CM:CM,MATCH($D168,'[9]Monthly_Consumption _Trend'!$C:$C,0))</f>
        <v>1026.5</v>
      </c>
      <c r="BG168" s="25">
        <f>INDEX('[9]Monthly_Consumption _Trend'!CN:CN,MATCH($D168,'[9]Monthly_Consumption _Trend'!$C:$C,0))</f>
        <v>0</v>
      </c>
      <c r="BH168" s="25">
        <f>INDEX('[9]Monthly_Consumption _Trend'!CO:CO,MATCH($D168,'[9]Monthly_Consumption _Trend'!$C:$C,0))</f>
        <v>0</v>
      </c>
      <c r="BI168" s="25">
        <f>INDEX('[9]Monthly_Consumption _Trend'!CP:CP,MATCH($D168,'[9]Monthly_Consumption _Trend'!$C:$C,0))</f>
        <v>56.609999999999793</v>
      </c>
    </row>
    <row r="169" spans="1:61" s="224" customFormat="1" x14ac:dyDescent="0.25">
      <c r="A169" s="249" t="str">
        <f>'IMO _2020_Dont Edit'!A172</f>
        <v>VPS</v>
      </c>
      <c r="B169" s="249" t="str">
        <f>'IMO _2020_Dont Edit'!B172</f>
        <v>LR2</v>
      </c>
      <c r="C169" s="142" t="str">
        <f>'IMO _2020_Dont Edit'!C172</f>
        <v>CID</v>
      </c>
      <c r="D169" s="142">
        <f>'IMO _2020_Dont Edit'!D172</f>
        <v>9378632</v>
      </c>
      <c r="E169" s="143" t="str">
        <f>'IMO _2020_Dont Edit'!E172</f>
        <v>LR2 Poseidon</v>
      </c>
      <c r="F169" s="25">
        <f t="shared" si="24"/>
        <v>204.6</v>
      </c>
      <c r="G169" s="25">
        <f t="shared" si="25"/>
        <v>0</v>
      </c>
      <c r="H169" s="25">
        <f t="shared" si="26"/>
        <v>0</v>
      </c>
      <c r="I169" s="25">
        <f t="shared" si="27"/>
        <v>592.69999999999993</v>
      </c>
      <c r="J169" s="25">
        <f t="shared" si="28"/>
        <v>766.8</v>
      </c>
      <c r="K169" s="25">
        <f t="shared" si="29"/>
        <v>583.20000000000027</v>
      </c>
      <c r="L169" s="25">
        <f t="shared" si="30"/>
        <v>626.29999999999973</v>
      </c>
      <c r="M169" s="25">
        <f t="shared" si="32"/>
        <v>159.80000000000018</v>
      </c>
      <c r="N169" s="25">
        <f t="shared" si="33"/>
        <v>204.19999999999982</v>
      </c>
      <c r="O169" s="25">
        <f t="shared" si="34"/>
        <v>175.59999999999991</v>
      </c>
      <c r="P169" s="25"/>
      <c r="Q169" s="25"/>
      <c r="R169" s="279">
        <f t="shared" si="31"/>
        <v>414.15</v>
      </c>
      <c r="S169" s="279">
        <f>IFERROR(INDEX('IMO _2020_Dont Edit'!AB:AB,MATCH('Monthly_Consumption _Trend'!D169,'IMO _2020_Dont Edit'!D:D,0))*30*INDEX('IMO _2020_Dont Edit'!AF:AF,MATCH('Monthly_Consumption _Trend'!D169,'IMO _2020_Dont Edit'!D:D,0)),"")</f>
        <v>740.98222857640451</v>
      </c>
      <c r="T169" s="279">
        <f t="shared" si="35"/>
        <v>276.09999999999997</v>
      </c>
      <c r="U169" s="25"/>
      <c r="V169" s="25">
        <f>INDEX('[9]Monthly_Consumption _Trend'!BC:BC,MATCH($D169,'[9]Monthly_Consumption _Trend'!$C:$C,0))</f>
        <v>204.6</v>
      </c>
      <c r="W169" s="25">
        <f>INDEX('[9]Monthly_Consumption _Trend'!BD:BD,MATCH($D169,'[9]Monthly_Consumption _Trend'!$C:$C,0))</f>
        <v>0</v>
      </c>
      <c r="X169" s="25">
        <f>INDEX('[9]Monthly_Consumption _Trend'!BE:BE,MATCH($D169,'[9]Monthly_Consumption _Trend'!$C:$C,0))</f>
        <v>0</v>
      </c>
      <c r="Y169" s="25">
        <f>INDEX('[9]Monthly_Consumption _Trend'!BF:BF,MATCH($D169,'[9]Monthly_Consumption _Trend'!$C:$C,0))</f>
        <v>1.1000000000000001</v>
      </c>
      <c r="Z169" s="25">
        <f>INDEX('[9]Monthly_Consumption _Trend'!BG:BG,MATCH($D169,'[9]Monthly_Consumption _Trend'!$C:$C,0))</f>
        <v>0</v>
      </c>
      <c r="AA169" s="25">
        <f>INDEX('[9]Monthly_Consumption _Trend'!BH:BH,MATCH($D169,'[9]Monthly_Consumption _Trend'!$C:$C,0))</f>
        <v>0</v>
      </c>
      <c r="AB169" s="25">
        <f>INDEX('[9]Monthly_Consumption _Trend'!BI:BI,MATCH($D169,'[9]Monthly_Consumption _Trend'!$C:$C,0))</f>
        <v>0</v>
      </c>
      <c r="AC169" s="25">
        <f>INDEX('[9]Monthly_Consumption _Trend'!BJ:BJ,MATCH($D169,'[9]Monthly_Consumption _Trend'!$C:$C,0))</f>
        <v>0</v>
      </c>
      <c r="AD169" s="25">
        <f>INDEX('[9]Monthly_Consumption _Trend'!BK:BK,MATCH($D169,'[9]Monthly_Consumption _Trend'!$C:$C,0))</f>
        <v>0</v>
      </c>
      <c r="AE169" s="25">
        <f>INDEX('[9]Monthly_Consumption _Trend'!BL:BL,MATCH($D169,'[9]Monthly_Consumption _Trend'!$C:$C,0))</f>
        <v>0</v>
      </c>
      <c r="AF169" s="25">
        <f>INDEX('[9]Monthly_Consumption _Trend'!BM:BM,MATCH($D169,'[9]Monthly_Consumption _Trend'!$C:$C,0))</f>
        <v>0</v>
      </c>
      <c r="AG169" s="25">
        <f>INDEX('[9]Monthly_Consumption _Trend'!BN:BN,MATCH($D169,'[9]Monthly_Consumption _Trend'!$C:$C,0))</f>
        <v>0</v>
      </c>
      <c r="AH169" s="25">
        <f>INDEX('[9]Monthly_Consumption _Trend'!BO:BO,MATCH($D169,'[9]Monthly_Consumption _Trend'!$C:$C,0))</f>
        <v>592.69999999999993</v>
      </c>
      <c r="AI169" s="25">
        <f>INDEX('[9]Monthly_Consumption _Trend'!BP:BP,MATCH($D169,'[9]Monthly_Consumption _Trend'!$C:$C,0))</f>
        <v>0</v>
      </c>
      <c r="AJ169" s="25">
        <f>INDEX('[9]Monthly_Consumption _Trend'!BQ:BQ,MATCH($D169,'[9]Monthly_Consumption _Trend'!$C:$C,0))</f>
        <v>0</v>
      </c>
      <c r="AK169" s="25">
        <f>INDEX('[9]Monthly_Consumption _Trend'!BR:BR,MATCH($D169,'[9]Monthly_Consumption _Trend'!$C:$C,0))</f>
        <v>114.60000000000001</v>
      </c>
      <c r="AL169" s="25">
        <f>INDEX('[9]Monthly_Consumption _Trend'!BS:BS,MATCH($D169,'[9]Monthly_Consumption _Trend'!$C:$C,0))</f>
        <v>766.8</v>
      </c>
      <c r="AM169" s="25">
        <f>INDEX('[9]Monthly_Consumption _Trend'!BT:BT,MATCH($D169,'[9]Monthly_Consumption _Trend'!$C:$C,0))</f>
        <v>0</v>
      </c>
      <c r="AN169" s="25">
        <f>INDEX('[9]Monthly_Consumption _Trend'!BU:BU,MATCH($D169,'[9]Monthly_Consumption _Trend'!$C:$C,0))</f>
        <v>0</v>
      </c>
      <c r="AO169" s="25">
        <f>INDEX('[9]Monthly_Consumption _Trend'!BV:BV,MATCH($D169,'[9]Monthly_Consumption _Trend'!$C:$C,0))</f>
        <v>3.0099999999999909</v>
      </c>
      <c r="AP169" s="25">
        <f>INDEX('[9]Monthly_Consumption _Trend'!BW:BW,MATCH($D169,'[9]Monthly_Consumption _Trend'!$C:$C,0))</f>
        <v>583.20000000000027</v>
      </c>
      <c r="AQ169" s="25">
        <f>INDEX('[9]Monthly_Consumption _Trend'!BX:BX,MATCH($D169,'[9]Monthly_Consumption _Trend'!$C:$C,0))</f>
        <v>0</v>
      </c>
      <c r="AR169" s="25">
        <f>INDEX('[9]Monthly_Consumption _Trend'!BY:BY,MATCH($D169,'[9]Monthly_Consumption _Trend'!$C:$C,0))</f>
        <v>0</v>
      </c>
      <c r="AS169" s="25">
        <f>INDEX('[9]Monthly_Consumption _Trend'!BZ:BZ,MATCH($D169,'[9]Monthly_Consumption _Trend'!$C:$C,0))</f>
        <v>3.1000000000000085</v>
      </c>
      <c r="AT169" s="25">
        <f>INDEX('[9]Monthly_Consumption _Trend'!CA:CA,MATCH($D169,'[9]Monthly_Consumption _Trend'!$C:$C,0))</f>
        <v>626.29999999999973</v>
      </c>
      <c r="AU169" s="25">
        <f>INDEX('[9]Monthly_Consumption _Trend'!CB:CB,MATCH($D169,'[9]Monthly_Consumption _Trend'!$C:$C,0))</f>
        <v>0</v>
      </c>
      <c r="AV169" s="25">
        <f>INDEX('[9]Monthly_Consumption _Trend'!CC:CC,MATCH($D169,'[9]Monthly_Consumption _Trend'!$C:$C,0))</f>
        <v>0</v>
      </c>
      <c r="AW169" s="25">
        <f>INDEX('[9]Monthly_Consumption _Trend'!CD:CD,MATCH($D169,'[9]Monthly_Consumption _Trend'!$C:$C,0))</f>
        <v>3.0999999999989996</v>
      </c>
      <c r="AX169" s="25">
        <f>INDEX('[9]Monthly_Consumption _Trend'!CE:CE,MATCH($D169,'[9]Monthly_Consumption _Trend'!$C:$C,0))</f>
        <v>159.80000000000018</v>
      </c>
      <c r="AY169" s="25">
        <f>INDEX('[9]Monthly_Consumption _Trend'!CF:CF,MATCH($D169,'[9]Monthly_Consumption _Trend'!$C:$C,0))</f>
        <v>0</v>
      </c>
      <c r="AZ169" s="25">
        <f>INDEX('[9]Monthly_Consumption _Trend'!CG:CG,MATCH($D169,'[9]Monthly_Consumption _Trend'!$C:$C,0))</f>
        <v>0</v>
      </c>
      <c r="BA169" s="25">
        <f>INDEX('[9]Monthly_Consumption _Trend'!CH:CH,MATCH($D169,'[9]Monthly_Consumption _Trend'!$C:$C,0))</f>
        <v>1.2000000000000028</v>
      </c>
      <c r="BB169" s="25">
        <f>INDEX('[9]Monthly_Consumption _Trend'!CI:CI,MATCH($D169,'[9]Monthly_Consumption _Trend'!$C:$C,0))</f>
        <v>204.19999999999982</v>
      </c>
      <c r="BC169" s="25">
        <f>INDEX('[9]Monthly_Consumption _Trend'!CJ:CJ,MATCH($D169,'[9]Monthly_Consumption _Trend'!$C:$C,0))</f>
        <v>0</v>
      </c>
      <c r="BD169" s="25">
        <f>INDEX('[9]Monthly_Consumption _Trend'!CK:CK,MATCH($D169,'[9]Monthly_Consumption _Trend'!$C:$C,0))</f>
        <v>0</v>
      </c>
      <c r="BE169" s="25">
        <f>INDEX('[9]Monthly_Consumption _Trend'!CL:CL,MATCH($D169,'[9]Monthly_Consumption _Trend'!$C:$C,0))</f>
        <v>2.3999999999999915</v>
      </c>
      <c r="BF169" s="25">
        <f>INDEX('[9]Monthly_Consumption _Trend'!CM:CM,MATCH($D169,'[9]Monthly_Consumption _Trend'!$C:$C,0))</f>
        <v>175.59999999999991</v>
      </c>
      <c r="BG169" s="25">
        <f>INDEX('[9]Monthly_Consumption _Trend'!CN:CN,MATCH($D169,'[9]Monthly_Consumption _Trend'!$C:$C,0))</f>
        <v>0</v>
      </c>
      <c r="BH169" s="25">
        <f>INDEX('[9]Monthly_Consumption _Trend'!CO:CO,MATCH($D169,'[9]Monthly_Consumption _Trend'!$C:$C,0))</f>
        <v>0</v>
      </c>
      <c r="BI169" s="25">
        <f>INDEX('[9]Monthly_Consumption _Trend'!CP:CP,MATCH($D169,'[9]Monthly_Consumption _Trend'!$C:$C,0))</f>
        <v>3.0999999999999943</v>
      </c>
    </row>
    <row r="170" spans="1:61" s="224" customFormat="1" x14ac:dyDescent="0.25">
      <c r="A170" s="249" t="str">
        <f>'IMO _2020_Dont Edit'!A173</f>
        <v>VPS</v>
      </c>
      <c r="B170" s="249" t="str">
        <f>'IMO _2020_Dont Edit'!B173</f>
        <v>LR2</v>
      </c>
      <c r="C170" s="142" t="str">
        <f>'IMO _2020_Dont Edit'!C173</f>
        <v>HEL</v>
      </c>
      <c r="D170" s="142">
        <f>'IMO _2020_Dont Edit'!D173</f>
        <v>9323974</v>
      </c>
      <c r="E170" s="143" t="str">
        <f>'IMO _2020_Dont Edit'!E173</f>
        <v>LR2 Eternity</v>
      </c>
      <c r="F170" s="25">
        <f t="shared" si="24"/>
        <v>705.2</v>
      </c>
      <c r="G170" s="25">
        <f t="shared" si="25"/>
        <v>963</v>
      </c>
      <c r="H170" s="25">
        <f t="shared" si="26"/>
        <v>787.49999999999977</v>
      </c>
      <c r="I170" s="25">
        <f t="shared" si="27"/>
        <v>837</v>
      </c>
      <c r="J170" s="25">
        <f t="shared" si="28"/>
        <v>963.40000000000055</v>
      </c>
      <c r="K170" s="25">
        <f t="shared" si="29"/>
        <v>857.89999999999964</v>
      </c>
      <c r="L170" s="25">
        <f t="shared" si="30"/>
        <v>907.48000000000957</v>
      </c>
      <c r="M170" s="25">
        <f t="shared" si="32"/>
        <v>662.20000000000073</v>
      </c>
      <c r="N170" s="25">
        <f t="shared" si="33"/>
        <v>752.29999999999927</v>
      </c>
      <c r="O170" s="25">
        <f t="shared" si="34"/>
        <v>821.40000000000055</v>
      </c>
      <c r="P170" s="25"/>
      <c r="Q170" s="25"/>
      <c r="R170" s="279">
        <f t="shared" si="31"/>
        <v>825.73800000000097</v>
      </c>
      <c r="S170" s="279">
        <f>IFERROR(INDEX('IMO _2020_Dont Edit'!AB:AB,MATCH('Monthly_Consumption _Trend'!D170,'IMO _2020_Dont Edit'!D:D,0))*30*INDEX('IMO _2020_Dont Edit'!AF:AF,MATCH('Monthly_Consumption _Trend'!D170,'IMO _2020_Dont Edit'!D:D,0)),"")</f>
        <v>645.34289969041731</v>
      </c>
      <c r="T170" s="279">
        <f t="shared" si="35"/>
        <v>430.22859979361152</v>
      </c>
      <c r="U170" s="25"/>
      <c r="V170" s="25">
        <f>INDEX('[9]Monthly_Consumption _Trend'!BC:BC,MATCH($D170,'[9]Monthly_Consumption _Trend'!$C:$C,0))</f>
        <v>705.2</v>
      </c>
      <c r="W170" s="25">
        <f>INDEX('[9]Monthly_Consumption _Trend'!BD:BD,MATCH($D170,'[9]Monthly_Consumption _Trend'!$C:$C,0))</f>
        <v>0</v>
      </c>
      <c r="X170" s="25">
        <f>INDEX('[9]Monthly_Consumption _Trend'!BE:BE,MATCH($D170,'[9]Monthly_Consumption _Trend'!$C:$C,0))</f>
        <v>0</v>
      </c>
      <c r="Y170" s="25">
        <f>INDEX('[9]Monthly_Consumption _Trend'!BF:BF,MATCH($D170,'[9]Monthly_Consumption _Trend'!$C:$C,0))</f>
        <v>259.2</v>
      </c>
      <c r="Z170" s="25">
        <f>INDEX('[9]Monthly_Consumption _Trend'!BG:BG,MATCH($D170,'[9]Monthly_Consumption _Trend'!$C:$C,0))</f>
        <v>963</v>
      </c>
      <c r="AA170" s="25">
        <f>INDEX('[9]Monthly_Consumption _Trend'!BH:BH,MATCH($D170,'[9]Monthly_Consumption _Trend'!$C:$C,0))</f>
        <v>0</v>
      </c>
      <c r="AB170" s="25">
        <f>INDEX('[9]Monthly_Consumption _Trend'!BI:BI,MATCH($D170,'[9]Monthly_Consumption _Trend'!$C:$C,0))</f>
        <v>0</v>
      </c>
      <c r="AC170" s="25">
        <f>INDEX('[9]Monthly_Consumption _Trend'!BJ:BJ,MATCH($D170,'[9]Monthly_Consumption _Trend'!$C:$C,0))</f>
        <v>2.8000000000010346</v>
      </c>
      <c r="AD170" s="25">
        <f>INDEX('[9]Monthly_Consumption _Trend'!BK:BK,MATCH($D170,'[9]Monthly_Consumption _Trend'!$C:$C,0))</f>
        <v>787.49999999999977</v>
      </c>
      <c r="AE170" s="25">
        <f>INDEX('[9]Monthly_Consumption _Trend'!BL:BL,MATCH($D170,'[9]Monthly_Consumption _Trend'!$C:$C,0))</f>
        <v>0</v>
      </c>
      <c r="AF170" s="25">
        <f>INDEX('[9]Monthly_Consumption _Trend'!BM:BM,MATCH($D170,'[9]Monthly_Consumption _Trend'!$C:$C,0))</f>
        <v>92.449999999999903</v>
      </c>
      <c r="AG170" s="25">
        <f>INDEX('[9]Monthly_Consumption _Trend'!BN:BN,MATCH($D170,'[9]Monthly_Consumption _Trend'!$C:$C,0))</f>
        <v>16.299999999999955</v>
      </c>
      <c r="AH170" s="25">
        <f>INDEX('[9]Monthly_Consumption _Trend'!BO:BO,MATCH($D170,'[9]Monthly_Consumption _Trend'!$C:$C,0))</f>
        <v>837</v>
      </c>
      <c r="AI170" s="25">
        <f>INDEX('[9]Monthly_Consumption _Trend'!BP:BP,MATCH($D170,'[9]Monthly_Consumption _Trend'!$C:$C,0))</f>
        <v>0</v>
      </c>
      <c r="AJ170" s="25">
        <f>INDEX('[9]Monthly_Consumption _Trend'!BQ:BQ,MATCH($D170,'[9]Monthly_Consumption _Trend'!$C:$C,0))</f>
        <v>2</v>
      </c>
      <c r="AK170" s="25">
        <f>INDEX('[9]Monthly_Consumption _Trend'!BR:BR,MATCH($D170,'[9]Monthly_Consumption _Trend'!$C:$C,0))</f>
        <v>0</v>
      </c>
      <c r="AL170" s="25">
        <f>INDEX('[9]Monthly_Consumption _Trend'!BS:BS,MATCH($D170,'[9]Monthly_Consumption _Trend'!$C:$C,0))</f>
        <v>963.40000000000055</v>
      </c>
      <c r="AM170" s="25">
        <f>INDEX('[9]Monthly_Consumption _Trend'!BT:BT,MATCH($D170,'[9]Monthly_Consumption _Trend'!$C:$C,0))</f>
        <v>0</v>
      </c>
      <c r="AN170" s="25">
        <f>INDEX('[9]Monthly_Consumption _Trend'!BU:BU,MATCH($D170,'[9]Monthly_Consumption _Trend'!$C:$C,0))</f>
        <v>3.3999999999997925</v>
      </c>
      <c r="AO170" s="25">
        <f>INDEX('[9]Monthly_Consumption _Trend'!BV:BV,MATCH($D170,'[9]Monthly_Consumption _Trend'!$C:$C,0))</f>
        <v>0</v>
      </c>
      <c r="AP170" s="25">
        <f>INDEX('[9]Monthly_Consumption _Trend'!BW:BW,MATCH($D170,'[9]Monthly_Consumption _Trend'!$C:$C,0))</f>
        <v>857.89999999999964</v>
      </c>
      <c r="AQ170" s="25">
        <f>INDEX('[9]Monthly_Consumption _Trend'!BX:BX,MATCH($D170,'[9]Monthly_Consumption _Trend'!$C:$C,0))</f>
        <v>0</v>
      </c>
      <c r="AR170" s="25">
        <f>INDEX('[9]Monthly_Consumption _Trend'!BY:BY,MATCH($D170,'[9]Monthly_Consumption _Trend'!$C:$C,0))</f>
        <v>3.100000000000307</v>
      </c>
      <c r="AS170" s="25">
        <f>INDEX('[9]Monthly_Consumption _Trend'!BZ:BZ,MATCH($D170,'[9]Monthly_Consumption _Trend'!$C:$C,0))</f>
        <v>0</v>
      </c>
      <c r="AT170" s="25">
        <f>INDEX('[9]Monthly_Consumption _Trend'!CA:CA,MATCH($D170,'[9]Monthly_Consumption _Trend'!$C:$C,0))</f>
        <v>907.48000000000957</v>
      </c>
      <c r="AU170" s="25">
        <f>INDEX('[9]Monthly_Consumption _Trend'!CB:CB,MATCH($D170,'[9]Monthly_Consumption _Trend'!$C:$C,0))</f>
        <v>0</v>
      </c>
      <c r="AV170" s="25">
        <f>INDEX('[9]Monthly_Consumption _Trend'!CC:CC,MATCH($D170,'[9]Monthly_Consumption _Trend'!$C:$C,0))</f>
        <v>2.8999999999999915</v>
      </c>
      <c r="AW170" s="25">
        <f>INDEX('[9]Monthly_Consumption _Trend'!CD:CD,MATCH($D170,'[9]Monthly_Consumption _Trend'!$C:$C,0))</f>
        <v>0</v>
      </c>
      <c r="AX170" s="25">
        <f>INDEX('[9]Monthly_Consumption _Trend'!CE:CE,MATCH($D170,'[9]Monthly_Consumption _Trend'!$C:$C,0))</f>
        <v>662.20000000000073</v>
      </c>
      <c r="AY170" s="25">
        <f>INDEX('[9]Monthly_Consumption _Trend'!CF:CF,MATCH($D170,'[9]Monthly_Consumption _Trend'!$C:$C,0))</f>
        <v>0</v>
      </c>
      <c r="AZ170" s="25">
        <f>INDEX('[9]Monthly_Consumption _Trend'!CG:CG,MATCH($D170,'[9]Monthly_Consumption _Trend'!$C:$C,0))</f>
        <v>1.4000000000000057</v>
      </c>
      <c r="BA170" s="25">
        <f>INDEX('[9]Monthly_Consumption _Trend'!CH:CH,MATCH($D170,'[9]Monthly_Consumption _Trend'!$C:$C,0))</f>
        <v>0.70000000000004547</v>
      </c>
      <c r="BB170" s="25">
        <f>INDEX('[9]Monthly_Consumption _Trend'!CI:CI,MATCH($D170,'[9]Monthly_Consumption _Trend'!$C:$C,0))</f>
        <v>752.29999999999927</v>
      </c>
      <c r="BC170" s="25">
        <f>INDEX('[9]Monthly_Consumption _Trend'!CJ:CJ,MATCH($D170,'[9]Monthly_Consumption _Trend'!$C:$C,0))</f>
        <v>0</v>
      </c>
      <c r="BD170" s="25">
        <f>INDEX('[9]Monthly_Consumption _Trend'!CK:CK,MATCH($D170,'[9]Monthly_Consumption _Trend'!$C:$C,0))</f>
        <v>1.1999999999989939</v>
      </c>
      <c r="BE170" s="25">
        <f>INDEX('[9]Monthly_Consumption _Trend'!CL:CL,MATCH($D170,'[9]Monthly_Consumption _Trend'!$C:$C,0))</f>
        <v>0</v>
      </c>
      <c r="BF170" s="25">
        <f>INDEX('[9]Monthly_Consumption _Trend'!CM:CM,MATCH($D170,'[9]Monthly_Consumption _Trend'!$C:$C,0))</f>
        <v>821.40000000000055</v>
      </c>
      <c r="BG170" s="25">
        <f>INDEX('[9]Monthly_Consumption _Trend'!CN:CN,MATCH($D170,'[9]Monthly_Consumption _Trend'!$C:$C,0))</f>
        <v>0</v>
      </c>
      <c r="BH170" s="25">
        <f>INDEX('[9]Monthly_Consumption _Trend'!CO:CO,MATCH($D170,'[9]Monthly_Consumption _Trend'!$C:$C,0))</f>
        <v>1.8000000000000114</v>
      </c>
      <c r="BI170" s="25">
        <f>INDEX('[9]Monthly_Consumption _Trend'!CP:CP,MATCH($D170,'[9]Monthly_Consumption _Trend'!$C:$C,0))</f>
        <v>31.099999999999966</v>
      </c>
    </row>
    <row r="171" spans="1:61" s="224" customFormat="1" x14ac:dyDescent="0.25">
      <c r="A171" s="249" t="str">
        <f>'IMO _2020_Dont Edit'!A174</f>
        <v>SBH</v>
      </c>
      <c r="B171" s="249" t="str">
        <f>'IMO _2020_Dont Edit'!B174</f>
        <v>LR2</v>
      </c>
      <c r="C171" s="142" t="str">
        <f>'IMO _2020_Dont Edit'!C174</f>
        <v>MPT</v>
      </c>
      <c r="D171" s="142">
        <f>'IMO _2020_Dont Edit'!D174</f>
        <v>9306639</v>
      </c>
      <c r="E171" s="143" t="str">
        <f>'IMO _2020_Dont Edit'!E174</f>
        <v>Maersk Petrel</v>
      </c>
      <c r="F171" s="25">
        <f t="shared" si="24"/>
        <v>822.8</v>
      </c>
      <c r="G171" s="25">
        <f t="shared" si="25"/>
        <v>292.25</v>
      </c>
      <c r="H171" s="25">
        <f t="shared" si="26"/>
        <v>727.60000000000014</v>
      </c>
      <c r="I171" s="25">
        <f t="shared" si="27"/>
        <v>511.24499999999989</v>
      </c>
      <c r="J171" s="25">
        <f t="shared" si="28"/>
        <v>559.40000000000009</v>
      </c>
      <c r="K171" s="25">
        <f t="shared" si="29"/>
        <v>641.46</v>
      </c>
      <c r="L171" s="25">
        <f t="shared" si="30"/>
        <v>161</v>
      </c>
      <c r="M171" s="25">
        <f t="shared" si="32"/>
        <v>826.39999999999964</v>
      </c>
      <c r="N171" s="25">
        <f t="shared" si="33"/>
        <v>781.10000000000036</v>
      </c>
      <c r="O171" s="25">
        <f t="shared" si="34"/>
        <v>561.89999999999964</v>
      </c>
      <c r="P171" s="25"/>
      <c r="Q171" s="25"/>
      <c r="R171" s="279">
        <f t="shared" si="31"/>
        <v>588.51549999999997</v>
      </c>
      <c r="S171" s="279">
        <f>IFERROR(INDEX('IMO _2020_Dont Edit'!AB:AB,MATCH('Monthly_Consumption _Trend'!D171,'IMO _2020_Dont Edit'!D:D,0))*30*INDEX('IMO _2020_Dont Edit'!AF:AF,MATCH('Monthly_Consumption _Trend'!D171,'IMO _2020_Dont Edit'!D:D,0)),"")</f>
        <v>685.06949055164887</v>
      </c>
      <c r="T171" s="279">
        <f t="shared" si="35"/>
        <v>392.34366666666665</v>
      </c>
      <c r="U171" s="25"/>
      <c r="V171" s="25">
        <f>INDEX('[9]Monthly_Consumption _Trend'!BC:BC,MATCH($D171,'[9]Monthly_Consumption _Trend'!$C:$C,0))</f>
        <v>822.8</v>
      </c>
      <c r="W171" s="25">
        <f>INDEX('[9]Monthly_Consumption _Trend'!BD:BD,MATCH($D171,'[9]Monthly_Consumption _Trend'!$C:$C,0))</f>
        <v>0</v>
      </c>
      <c r="X171" s="25">
        <f>INDEX('[9]Monthly_Consumption _Trend'!BE:BE,MATCH($D171,'[9]Monthly_Consumption _Trend'!$C:$C,0))</f>
        <v>0</v>
      </c>
      <c r="Y171" s="25">
        <f>INDEX('[9]Monthly_Consumption _Trend'!BF:BF,MATCH($D171,'[9]Monthly_Consumption _Trend'!$C:$C,0))</f>
        <v>8.3000000000000007</v>
      </c>
      <c r="Z171" s="25">
        <f>INDEX('[9]Monthly_Consumption _Trend'!BG:BG,MATCH($D171,'[9]Monthly_Consumption _Trend'!$C:$C,0))</f>
        <v>292.25</v>
      </c>
      <c r="AA171" s="25">
        <f>INDEX('[9]Monthly_Consumption _Trend'!BH:BH,MATCH($D171,'[9]Monthly_Consumption _Trend'!$C:$C,0))</f>
        <v>0</v>
      </c>
      <c r="AB171" s="25">
        <f>INDEX('[9]Monthly_Consumption _Trend'!BI:BI,MATCH($D171,'[9]Monthly_Consumption _Trend'!$C:$C,0))</f>
        <v>0</v>
      </c>
      <c r="AC171" s="25">
        <f>INDEX('[9]Monthly_Consumption _Trend'!BJ:BJ,MATCH($D171,'[9]Monthly_Consumption _Trend'!$C:$C,0))</f>
        <v>219.66</v>
      </c>
      <c r="AD171" s="25">
        <f>INDEX('[9]Monthly_Consumption _Trend'!BK:BK,MATCH($D171,'[9]Monthly_Consumption _Trend'!$C:$C,0))</f>
        <v>727.60000000000014</v>
      </c>
      <c r="AE171" s="25">
        <f>INDEX('[9]Monthly_Consumption _Trend'!BL:BL,MATCH($D171,'[9]Monthly_Consumption _Trend'!$C:$C,0))</f>
        <v>0</v>
      </c>
      <c r="AF171" s="25">
        <f>INDEX('[9]Monthly_Consumption _Trend'!BM:BM,MATCH($D171,'[9]Monthly_Consumption _Trend'!$C:$C,0))</f>
        <v>0</v>
      </c>
      <c r="AG171" s="25">
        <f>INDEX('[9]Monthly_Consumption _Trend'!BN:BN,MATCH($D171,'[9]Monthly_Consumption _Trend'!$C:$C,0))</f>
        <v>0</v>
      </c>
      <c r="AH171" s="25">
        <f>INDEX('[9]Monthly_Consumption _Trend'!BO:BO,MATCH($D171,'[9]Monthly_Consumption _Trend'!$C:$C,0))</f>
        <v>511.24499999999989</v>
      </c>
      <c r="AI171" s="25">
        <f>INDEX('[9]Monthly_Consumption _Trend'!BP:BP,MATCH($D171,'[9]Monthly_Consumption _Trend'!$C:$C,0))</f>
        <v>0</v>
      </c>
      <c r="AJ171" s="25">
        <f>INDEX('[9]Monthly_Consumption _Trend'!BQ:BQ,MATCH($D171,'[9]Monthly_Consumption _Trend'!$C:$C,0))</f>
        <v>0</v>
      </c>
      <c r="AK171" s="25">
        <f>INDEX('[9]Monthly_Consumption _Trend'!BR:BR,MATCH($D171,'[9]Monthly_Consumption _Trend'!$C:$C,0))</f>
        <v>0</v>
      </c>
      <c r="AL171" s="25">
        <f>INDEX('[9]Monthly_Consumption _Trend'!BS:BS,MATCH($D171,'[9]Monthly_Consumption _Trend'!$C:$C,0))</f>
        <v>559.40000000000009</v>
      </c>
      <c r="AM171" s="25">
        <f>INDEX('[9]Monthly_Consumption _Trend'!BT:BT,MATCH($D171,'[9]Monthly_Consumption _Trend'!$C:$C,0))</f>
        <v>0</v>
      </c>
      <c r="AN171" s="25">
        <f>INDEX('[9]Monthly_Consumption _Trend'!BU:BU,MATCH($D171,'[9]Monthly_Consumption _Trend'!$C:$C,0))</f>
        <v>0</v>
      </c>
      <c r="AO171" s="25">
        <f>INDEX('[9]Monthly_Consumption _Trend'!BV:BV,MATCH($D171,'[9]Monthly_Consumption _Trend'!$C:$C,0))</f>
        <v>139.39000000000001</v>
      </c>
      <c r="AP171" s="25">
        <f>INDEX('[9]Monthly_Consumption _Trend'!BW:BW,MATCH($D171,'[9]Monthly_Consumption _Trend'!$C:$C,0))</f>
        <v>641.46</v>
      </c>
      <c r="AQ171" s="25">
        <f>INDEX('[9]Monthly_Consumption _Trend'!BX:BX,MATCH($D171,'[9]Monthly_Consumption _Trend'!$C:$C,0))</f>
        <v>0</v>
      </c>
      <c r="AR171" s="25">
        <f>INDEX('[9]Monthly_Consumption _Trend'!BY:BY,MATCH($D171,'[9]Monthly_Consumption _Trend'!$C:$C,0))</f>
        <v>0</v>
      </c>
      <c r="AS171" s="25">
        <f>INDEX('[9]Monthly_Consumption _Trend'!BZ:BZ,MATCH($D171,'[9]Monthly_Consumption _Trend'!$C:$C,0))</f>
        <v>75.899999999999977</v>
      </c>
      <c r="AT171" s="25">
        <f>INDEX('[9]Monthly_Consumption _Trend'!CA:CA,MATCH($D171,'[9]Monthly_Consumption _Trend'!$C:$C,0))</f>
        <v>161</v>
      </c>
      <c r="AU171" s="25">
        <f>INDEX('[9]Monthly_Consumption _Trend'!CB:CB,MATCH($D171,'[9]Monthly_Consumption _Trend'!$C:$C,0))</f>
        <v>0</v>
      </c>
      <c r="AV171" s="25">
        <f>INDEX('[9]Monthly_Consumption _Trend'!CC:CC,MATCH($D171,'[9]Monthly_Consumption _Trend'!$C:$C,0))</f>
        <v>0</v>
      </c>
      <c r="AW171" s="25">
        <f>INDEX('[9]Monthly_Consumption _Trend'!CD:CD,MATCH($D171,'[9]Monthly_Consumption _Trend'!$C:$C,0))</f>
        <v>489.4</v>
      </c>
      <c r="AX171" s="25">
        <f>INDEX('[9]Monthly_Consumption _Trend'!CE:CE,MATCH($D171,'[9]Monthly_Consumption _Trend'!$C:$C,0))</f>
        <v>826.39999999999964</v>
      </c>
      <c r="AY171" s="25">
        <f>INDEX('[9]Monthly_Consumption _Trend'!CF:CF,MATCH($D171,'[9]Monthly_Consumption _Trend'!$C:$C,0))</f>
        <v>0</v>
      </c>
      <c r="AZ171" s="25">
        <f>INDEX('[9]Monthly_Consumption _Trend'!CG:CG,MATCH($D171,'[9]Monthly_Consumption _Trend'!$C:$C,0))</f>
        <v>0</v>
      </c>
      <c r="BA171" s="25">
        <f>INDEX('[9]Monthly_Consumption _Trend'!CH:CH,MATCH($D171,'[9]Monthly_Consumption _Trend'!$C:$C,0))</f>
        <v>46.600000000000023</v>
      </c>
      <c r="BB171" s="25">
        <f>INDEX('[9]Monthly_Consumption _Trend'!CI:CI,MATCH($D171,'[9]Monthly_Consumption _Trend'!$C:$C,0))</f>
        <v>781.10000000000036</v>
      </c>
      <c r="BC171" s="25">
        <f>INDEX('[9]Monthly_Consumption _Trend'!CJ:CJ,MATCH($D171,'[9]Monthly_Consumption _Trend'!$C:$C,0))</f>
        <v>0</v>
      </c>
      <c r="BD171" s="25">
        <f>INDEX('[9]Monthly_Consumption _Trend'!CK:CK,MATCH($D171,'[9]Monthly_Consumption _Trend'!$C:$C,0))</f>
        <v>0</v>
      </c>
      <c r="BE171" s="25">
        <f>INDEX('[9]Monthly_Consumption _Trend'!CL:CL,MATCH($D171,'[9]Monthly_Consumption _Trend'!$C:$C,0))</f>
        <v>0</v>
      </c>
      <c r="BF171" s="25">
        <f>INDEX('[9]Monthly_Consumption _Trend'!CM:CM,MATCH($D171,'[9]Monthly_Consumption _Trend'!$C:$C,0))</f>
        <v>561.89999999999964</v>
      </c>
      <c r="BG171" s="25">
        <f>INDEX('[9]Monthly_Consumption _Trend'!CN:CN,MATCH($D171,'[9]Monthly_Consumption _Trend'!$C:$C,0))</f>
        <v>0</v>
      </c>
      <c r="BH171" s="25">
        <f>INDEX('[9]Monthly_Consumption _Trend'!CO:CO,MATCH($D171,'[9]Monthly_Consumption _Trend'!$C:$C,0))</f>
        <v>0</v>
      </c>
      <c r="BI171" s="25">
        <f>INDEX('[9]Monthly_Consumption _Trend'!CP:CP,MATCH($D171,'[9]Monthly_Consumption _Trend'!$C:$C,0))</f>
        <v>0</v>
      </c>
    </row>
    <row r="172" spans="1:61" s="224" customFormat="1" x14ac:dyDescent="0.25">
      <c r="A172" s="249" t="str">
        <f>'IMO _2020_Dont Edit'!A175</f>
        <v>VMP</v>
      </c>
      <c r="B172" s="249" t="str">
        <f>'IMO _2020_Dont Edit'!B175</f>
        <v>LR2</v>
      </c>
      <c r="C172" s="142" t="str">
        <f>'IMO _2020_Dont Edit'!C175</f>
        <v>MPT</v>
      </c>
      <c r="D172" s="142">
        <f>'IMO _2020_Dont Edit'!D175</f>
        <v>9319686</v>
      </c>
      <c r="E172" s="143" t="str">
        <f>'IMO _2020_Dont Edit'!E175</f>
        <v>Maersk Pelican</v>
      </c>
      <c r="F172" s="25">
        <f t="shared" si="24"/>
        <v>917.4</v>
      </c>
      <c r="G172" s="25">
        <f t="shared" si="25"/>
        <v>398.80000000000007</v>
      </c>
      <c r="H172" s="25">
        <f t="shared" si="26"/>
        <v>700.41999999999985</v>
      </c>
      <c r="I172" s="25">
        <f t="shared" si="27"/>
        <v>529.22000000000025</v>
      </c>
      <c r="J172" s="25">
        <f t="shared" si="28"/>
        <v>950</v>
      </c>
      <c r="K172" s="25">
        <f t="shared" si="29"/>
        <v>717.73999999999978</v>
      </c>
      <c r="L172" s="25">
        <f t="shared" si="30"/>
        <v>868.29</v>
      </c>
      <c r="M172" s="25">
        <f t="shared" si="32"/>
        <v>426.32999999999993</v>
      </c>
      <c r="N172" s="25">
        <f t="shared" si="33"/>
        <v>767.55000000000018</v>
      </c>
      <c r="O172" s="25">
        <f t="shared" si="34"/>
        <v>878.22999999999956</v>
      </c>
      <c r="P172" s="25"/>
      <c r="Q172" s="25"/>
      <c r="R172" s="279">
        <f t="shared" si="31"/>
        <v>715.39799999999991</v>
      </c>
      <c r="S172" s="279">
        <f>IFERROR(INDEX('IMO _2020_Dont Edit'!AB:AB,MATCH('Monthly_Consumption _Trend'!D172,'IMO _2020_Dont Edit'!D:D,0))*30*INDEX('IMO _2020_Dont Edit'!AF:AF,MATCH('Monthly_Consumption _Trend'!D172,'IMO _2020_Dont Edit'!D:D,0)),"")</f>
        <v>728.83959596662032</v>
      </c>
      <c r="T172" s="279">
        <f t="shared" si="35"/>
        <v>476.93199999999996</v>
      </c>
      <c r="U172" s="25"/>
      <c r="V172" s="25">
        <f>INDEX('[9]Monthly_Consumption _Trend'!BC:BC,MATCH($D172,'[9]Monthly_Consumption _Trend'!$C:$C,0))</f>
        <v>917.4</v>
      </c>
      <c r="W172" s="25">
        <f>INDEX('[9]Monthly_Consumption _Trend'!BD:BD,MATCH($D172,'[9]Monthly_Consumption _Trend'!$C:$C,0))</f>
        <v>0</v>
      </c>
      <c r="X172" s="25">
        <f>INDEX('[9]Monthly_Consumption _Trend'!BE:BE,MATCH($D172,'[9]Monthly_Consumption _Trend'!$C:$C,0))</f>
        <v>0</v>
      </c>
      <c r="Y172" s="25">
        <f>INDEX('[9]Monthly_Consumption _Trend'!BF:BF,MATCH($D172,'[9]Monthly_Consumption _Trend'!$C:$C,0))</f>
        <v>1</v>
      </c>
      <c r="Z172" s="25">
        <f>INDEX('[9]Monthly_Consumption _Trend'!BG:BG,MATCH($D172,'[9]Monthly_Consumption _Trend'!$C:$C,0))</f>
        <v>398.80000000000007</v>
      </c>
      <c r="AA172" s="25">
        <f>INDEX('[9]Monthly_Consumption _Trend'!BH:BH,MATCH($D172,'[9]Monthly_Consumption _Trend'!$C:$C,0))</f>
        <v>0</v>
      </c>
      <c r="AB172" s="25">
        <f>INDEX('[9]Monthly_Consumption _Trend'!BI:BI,MATCH($D172,'[9]Monthly_Consumption _Trend'!$C:$C,0))</f>
        <v>0</v>
      </c>
      <c r="AC172" s="25">
        <f>INDEX('[9]Monthly_Consumption _Trend'!BJ:BJ,MATCH($D172,'[9]Monthly_Consumption _Trend'!$C:$C,0))</f>
        <v>0</v>
      </c>
      <c r="AD172" s="25">
        <f>INDEX('[9]Monthly_Consumption _Trend'!BK:BK,MATCH($D172,'[9]Monthly_Consumption _Trend'!$C:$C,0))</f>
        <v>700.41999999999985</v>
      </c>
      <c r="AE172" s="25">
        <f>INDEX('[9]Monthly_Consumption _Trend'!BL:BL,MATCH($D172,'[9]Monthly_Consumption _Trend'!$C:$C,0))</f>
        <v>0</v>
      </c>
      <c r="AF172" s="25">
        <f>INDEX('[9]Monthly_Consumption _Trend'!BM:BM,MATCH($D172,'[9]Monthly_Consumption _Trend'!$C:$C,0))</f>
        <v>0</v>
      </c>
      <c r="AG172" s="25">
        <f>INDEX('[9]Monthly_Consumption _Trend'!BN:BN,MATCH($D172,'[9]Monthly_Consumption _Trend'!$C:$C,0))</f>
        <v>0</v>
      </c>
      <c r="AH172" s="25">
        <f>INDEX('[9]Monthly_Consumption _Trend'!BO:BO,MATCH($D172,'[9]Monthly_Consumption _Trend'!$C:$C,0))</f>
        <v>529.22000000000025</v>
      </c>
      <c r="AI172" s="25">
        <f>INDEX('[9]Monthly_Consumption _Trend'!BP:BP,MATCH($D172,'[9]Monthly_Consumption _Trend'!$C:$C,0))</f>
        <v>0</v>
      </c>
      <c r="AJ172" s="25">
        <f>INDEX('[9]Monthly_Consumption _Trend'!BQ:BQ,MATCH($D172,'[9]Monthly_Consumption _Trend'!$C:$C,0))</f>
        <v>0</v>
      </c>
      <c r="AK172" s="25">
        <f>INDEX('[9]Monthly_Consumption _Trend'!BR:BR,MATCH($D172,'[9]Monthly_Consumption _Trend'!$C:$C,0))</f>
        <v>0</v>
      </c>
      <c r="AL172" s="25">
        <f>INDEX('[9]Monthly_Consumption _Trend'!BS:BS,MATCH($D172,'[9]Monthly_Consumption _Trend'!$C:$C,0))</f>
        <v>950</v>
      </c>
      <c r="AM172" s="25">
        <f>INDEX('[9]Monthly_Consumption _Trend'!BT:BT,MATCH($D172,'[9]Monthly_Consumption _Trend'!$C:$C,0))</f>
        <v>0</v>
      </c>
      <c r="AN172" s="25">
        <f>INDEX('[9]Monthly_Consumption _Trend'!BU:BU,MATCH($D172,'[9]Monthly_Consumption _Trend'!$C:$C,0))</f>
        <v>0</v>
      </c>
      <c r="AO172" s="25">
        <f>INDEX('[9]Monthly_Consumption _Trend'!BV:BV,MATCH($D172,'[9]Monthly_Consumption _Trend'!$C:$C,0))</f>
        <v>0</v>
      </c>
      <c r="AP172" s="25">
        <f>INDEX('[9]Monthly_Consumption _Trend'!BW:BW,MATCH($D172,'[9]Monthly_Consumption _Trend'!$C:$C,0))</f>
        <v>717.73999999999978</v>
      </c>
      <c r="AQ172" s="25">
        <f>INDEX('[9]Monthly_Consumption _Trend'!BX:BX,MATCH($D172,'[9]Monthly_Consumption _Trend'!$C:$C,0))</f>
        <v>0</v>
      </c>
      <c r="AR172" s="25">
        <f>INDEX('[9]Monthly_Consumption _Trend'!BY:BY,MATCH($D172,'[9]Monthly_Consumption _Trend'!$C:$C,0))</f>
        <v>0</v>
      </c>
      <c r="AS172" s="25">
        <f>INDEX('[9]Monthly_Consumption _Trend'!BZ:BZ,MATCH($D172,'[9]Monthly_Consumption _Trend'!$C:$C,0))</f>
        <v>0</v>
      </c>
      <c r="AT172" s="25">
        <f>INDEX('[9]Monthly_Consumption _Trend'!CA:CA,MATCH($D172,'[9]Monthly_Consumption _Trend'!$C:$C,0))</f>
        <v>868.29</v>
      </c>
      <c r="AU172" s="25">
        <f>INDEX('[9]Monthly_Consumption _Trend'!CB:CB,MATCH($D172,'[9]Monthly_Consumption _Trend'!$C:$C,0))</f>
        <v>0</v>
      </c>
      <c r="AV172" s="25">
        <f>INDEX('[9]Monthly_Consumption _Trend'!CC:CC,MATCH($D172,'[9]Monthly_Consumption _Trend'!$C:$C,0))</f>
        <v>0</v>
      </c>
      <c r="AW172" s="25">
        <f>INDEX('[9]Monthly_Consumption _Trend'!CD:CD,MATCH($D172,'[9]Monthly_Consumption _Trend'!$C:$C,0))</f>
        <v>0</v>
      </c>
      <c r="AX172" s="25">
        <f>INDEX('[9]Monthly_Consumption _Trend'!CE:CE,MATCH($D172,'[9]Monthly_Consumption _Trend'!$C:$C,0))</f>
        <v>426.32999999999993</v>
      </c>
      <c r="AY172" s="25">
        <f>INDEX('[9]Monthly_Consumption _Trend'!CF:CF,MATCH($D172,'[9]Monthly_Consumption _Trend'!$C:$C,0))</f>
        <v>0</v>
      </c>
      <c r="AZ172" s="25">
        <f>INDEX('[9]Monthly_Consumption _Trend'!CG:CG,MATCH($D172,'[9]Monthly_Consumption _Trend'!$C:$C,0))</f>
        <v>0</v>
      </c>
      <c r="BA172" s="25">
        <f>INDEX('[9]Monthly_Consumption _Trend'!CH:CH,MATCH($D172,'[9]Monthly_Consumption _Trend'!$C:$C,0))</f>
        <v>0</v>
      </c>
      <c r="BB172" s="25">
        <f>INDEX('[9]Monthly_Consumption _Trend'!CI:CI,MATCH($D172,'[9]Monthly_Consumption _Trend'!$C:$C,0))</f>
        <v>767.55000000000018</v>
      </c>
      <c r="BC172" s="25">
        <f>INDEX('[9]Monthly_Consumption _Trend'!CJ:CJ,MATCH($D172,'[9]Monthly_Consumption _Trend'!$C:$C,0))</f>
        <v>0</v>
      </c>
      <c r="BD172" s="25">
        <f>INDEX('[9]Monthly_Consumption _Trend'!CK:CK,MATCH($D172,'[9]Monthly_Consumption _Trend'!$C:$C,0))</f>
        <v>0</v>
      </c>
      <c r="BE172" s="25">
        <f>INDEX('[9]Monthly_Consumption _Trend'!CL:CL,MATCH($D172,'[9]Monthly_Consumption _Trend'!$C:$C,0))</f>
        <v>1.2999999999999998</v>
      </c>
      <c r="BF172" s="25">
        <f>INDEX('[9]Monthly_Consumption _Trend'!CM:CM,MATCH($D172,'[9]Monthly_Consumption _Trend'!$C:$C,0))</f>
        <v>878.22999999999956</v>
      </c>
      <c r="BG172" s="25">
        <f>INDEX('[9]Monthly_Consumption _Trend'!CN:CN,MATCH($D172,'[9]Monthly_Consumption _Trend'!$C:$C,0))</f>
        <v>0</v>
      </c>
      <c r="BH172" s="25">
        <f>INDEX('[9]Monthly_Consumption _Trend'!CO:CO,MATCH($D172,'[9]Monthly_Consumption _Trend'!$C:$C,0))</f>
        <v>0</v>
      </c>
      <c r="BI172" s="25">
        <f>INDEX('[9]Monthly_Consumption _Trend'!CP:CP,MATCH($D172,'[9]Monthly_Consumption _Trend'!$C:$C,0))</f>
        <v>1.5</v>
      </c>
    </row>
    <row r="173" spans="1:61" s="224" customFormat="1" x14ac:dyDescent="0.25">
      <c r="A173" s="250"/>
      <c r="B173" s="250" t="str">
        <f>'IMO _2020_Dont Edit'!B178</f>
        <v>Afra</v>
      </c>
      <c r="C173" s="144" t="str">
        <f>'IMO _2020_Dont Edit'!C178</f>
        <v>MPT</v>
      </c>
      <c r="D173" s="144">
        <f>'IMO _2020_Dont Edit'!D178</f>
        <v>9524994</v>
      </c>
      <c r="E173" s="145" t="str">
        <f>'IMO _2020_Dont Edit'!E178</f>
        <v>Blue Moon ( Maersk Jeddah)</v>
      </c>
      <c r="F173" s="222">
        <f t="shared" si="24"/>
        <v>764.98</v>
      </c>
      <c r="G173" s="222">
        <f t="shared" si="25"/>
        <v>471.25</v>
      </c>
      <c r="H173" s="222">
        <f t="shared" si="26"/>
        <v>449.04999999999995</v>
      </c>
      <c r="I173" s="222">
        <f t="shared" si="27"/>
        <v>422.70000000000005</v>
      </c>
      <c r="J173" s="222">
        <f t="shared" si="28"/>
        <v>483.5</v>
      </c>
      <c r="K173" s="222">
        <f t="shared" si="29"/>
        <v>404.78999999999996</v>
      </c>
      <c r="L173" s="222">
        <f t="shared" si="30"/>
        <v>887.76000000000022</v>
      </c>
      <c r="M173" s="222">
        <f t="shared" si="32"/>
        <v>647.08999999999969</v>
      </c>
      <c r="N173" s="222">
        <f t="shared" si="33"/>
        <v>548.29</v>
      </c>
      <c r="O173" s="222">
        <f t="shared" si="34"/>
        <v>877.5</v>
      </c>
      <c r="P173" s="222"/>
      <c r="Q173" s="222"/>
      <c r="R173" s="280">
        <f t="shared" si="31"/>
        <v>595.69100000000003</v>
      </c>
      <c r="S173" s="280" t="str">
        <f>IFERROR(INDEX('IMO _2020_Dont Edit'!AB:AB,MATCH('Monthly_Consumption _Trend'!D173,'IMO _2020_Dont Edit'!D:D,0))*30*INDEX('IMO _2020_Dont Edit'!AF:AF,MATCH('Monthly_Consumption _Trend'!D173,'IMO _2020_Dont Edit'!D:D,0)),"")</f>
        <v/>
      </c>
      <c r="T173" s="280">
        <f t="shared" si="35"/>
        <v>397.12733333333335</v>
      </c>
      <c r="U173" s="222"/>
      <c r="V173" s="222">
        <f>INDEX('[9]Monthly_Consumption _Trend'!BC:BC,MATCH($D173,'[9]Monthly_Consumption _Trend'!$C:$C,0))</f>
        <v>764.98</v>
      </c>
      <c r="W173" s="222">
        <f>INDEX('[9]Monthly_Consumption _Trend'!BD:BD,MATCH($D173,'[9]Monthly_Consumption _Trend'!$C:$C,0))</f>
        <v>0</v>
      </c>
      <c r="X173" s="222">
        <f>INDEX('[9]Monthly_Consumption _Trend'!BE:BE,MATCH($D173,'[9]Monthly_Consumption _Trend'!$C:$C,0))</f>
        <v>0</v>
      </c>
      <c r="Y173" s="222">
        <f>INDEX('[9]Monthly_Consumption _Trend'!BF:BF,MATCH($D173,'[9]Monthly_Consumption _Trend'!$C:$C,0))</f>
        <v>219.09</v>
      </c>
      <c r="Z173" s="222">
        <f>INDEX('[9]Monthly_Consumption _Trend'!BG:BG,MATCH($D173,'[9]Monthly_Consumption _Trend'!$C:$C,0))</f>
        <v>471.25</v>
      </c>
      <c r="AA173" s="222">
        <f>INDEX('[9]Monthly_Consumption _Trend'!BH:BH,MATCH($D173,'[9]Monthly_Consumption _Trend'!$C:$C,0))</f>
        <v>0</v>
      </c>
      <c r="AB173" s="222">
        <f>INDEX('[9]Monthly_Consumption _Trend'!BI:BI,MATCH($D173,'[9]Monthly_Consumption _Trend'!$C:$C,0))</f>
        <v>0</v>
      </c>
      <c r="AC173" s="222">
        <f>INDEX('[9]Monthly_Consumption _Trend'!BJ:BJ,MATCH($D173,'[9]Monthly_Consumption _Trend'!$C:$C,0))</f>
        <v>88.510000000000019</v>
      </c>
      <c r="AD173" s="222">
        <f>INDEX('[9]Monthly_Consumption _Trend'!BK:BK,MATCH($D173,'[9]Monthly_Consumption _Trend'!$C:$C,0))</f>
        <v>449.04999999999995</v>
      </c>
      <c r="AE173" s="222">
        <f>INDEX('[9]Monthly_Consumption _Trend'!BL:BL,MATCH($D173,'[9]Monthly_Consumption _Trend'!$C:$C,0))</f>
        <v>0</v>
      </c>
      <c r="AF173" s="222">
        <f>INDEX('[9]Monthly_Consumption _Trend'!BM:BM,MATCH($D173,'[9]Monthly_Consumption _Trend'!$C:$C,0))</f>
        <v>0</v>
      </c>
      <c r="AG173" s="222">
        <f>INDEX('[9]Monthly_Consumption _Trend'!BN:BN,MATCH($D173,'[9]Monthly_Consumption _Trend'!$C:$C,0))</f>
        <v>112.56</v>
      </c>
      <c r="AH173" s="222">
        <f>INDEX('[9]Monthly_Consumption _Trend'!BO:BO,MATCH($D173,'[9]Monthly_Consumption _Trend'!$C:$C,0))</f>
        <v>422.70000000000005</v>
      </c>
      <c r="AI173" s="222">
        <f>INDEX('[9]Monthly_Consumption _Trend'!BP:BP,MATCH($D173,'[9]Monthly_Consumption _Trend'!$C:$C,0))</f>
        <v>0</v>
      </c>
      <c r="AJ173" s="222">
        <f>INDEX('[9]Monthly_Consumption _Trend'!BQ:BQ,MATCH($D173,'[9]Monthly_Consumption _Trend'!$C:$C,0))</f>
        <v>0</v>
      </c>
      <c r="AK173" s="222">
        <f>INDEX('[9]Monthly_Consumption _Trend'!BR:BR,MATCH($D173,'[9]Monthly_Consumption _Trend'!$C:$C,0))</f>
        <v>75.299999999999955</v>
      </c>
      <c r="AL173" s="222">
        <f>INDEX('[9]Monthly_Consumption _Trend'!BS:BS,MATCH($D173,'[9]Monthly_Consumption _Trend'!$C:$C,0))</f>
        <v>483.5</v>
      </c>
      <c r="AM173" s="222">
        <f>INDEX('[9]Monthly_Consumption _Trend'!BT:BT,MATCH($D173,'[9]Monthly_Consumption _Trend'!$C:$C,0))</f>
        <v>0</v>
      </c>
      <c r="AN173" s="222">
        <f>INDEX('[9]Monthly_Consumption _Trend'!BU:BU,MATCH($D173,'[9]Monthly_Consumption _Trend'!$C:$C,0))</f>
        <v>0</v>
      </c>
      <c r="AO173" s="222">
        <f>INDEX('[9]Monthly_Consumption _Trend'!BV:BV,MATCH($D173,'[9]Monthly_Consumption _Trend'!$C:$C,0))</f>
        <v>67.099999999999966</v>
      </c>
      <c r="AP173" s="222">
        <f>INDEX('[9]Monthly_Consumption _Trend'!BW:BW,MATCH($D173,'[9]Monthly_Consumption _Trend'!$C:$C,0))</f>
        <v>404.78999999999996</v>
      </c>
      <c r="AQ173" s="222">
        <f>INDEX('[9]Monthly_Consumption _Trend'!BX:BX,MATCH($D173,'[9]Monthly_Consumption _Trend'!$C:$C,0))</f>
        <v>0</v>
      </c>
      <c r="AR173" s="222">
        <f>INDEX('[9]Monthly_Consumption _Trend'!BY:BY,MATCH($D173,'[9]Monthly_Consumption _Trend'!$C:$C,0))</f>
        <v>0</v>
      </c>
      <c r="AS173" s="222">
        <f>INDEX('[9]Monthly_Consumption _Trend'!BZ:BZ,MATCH($D173,'[9]Monthly_Consumption _Trend'!$C:$C,0))</f>
        <v>51.850000000000023</v>
      </c>
      <c r="AT173" s="222">
        <f>INDEX('[9]Monthly_Consumption _Trend'!CA:CA,MATCH($D173,'[9]Monthly_Consumption _Trend'!$C:$C,0))</f>
        <v>887.76000000000022</v>
      </c>
      <c r="AU173" s="222">
        <f>INDEX('[9]Monthly_Consumption _Trend'!CB:CB,MATCH($D173,'[9]Monthly_Consumption _Trend'!$C:$C,0))</f>
        <v>0</v>
      </c>
      <c r="AV173" s="222">
        <f>INDEX('[9]Monthly_Consumption _Trend'!CC:CC,MATCH($D173,'[9]Monthly_Consumption _Trend'!$C:$C,0))</f>
        <v>0</v>
      </c>
      <c r="AW173" s="222">
        <f>INDEX('[9]Monthly_Consumption _Trend'!CD:CD,MATCH($D173,'[9]Monthly_Consumption _Trend'!$C:$C,0))</f>
        <v>0</v>
      </c>
      <c r="AX173" s="222">
        <f>INDEX('[9]Monthly_Consumption _Trend'!CE:CE,MATCH($D173,'[9]Monthly_Consumption _Trend'!$C:$C,0))</f>
        <v>647.08999999999969</v>
      </c>
      <c r="AY173" s="222">
        <f>INDEX('[9]Monthly_Consumption _Trend'!CF:CF,MATCH($D173,'[9]Monthly_Consumption _Trend'!$C:$C,0))</f>
        <v>0</v>
      </c>
      <c r="AZ173" s="222">
        <f>INDEX('[9]Monthly_Consumption _Trend'!CG:CG,MATCH($D173,'[9]Monthly_Consumption _Trend'!$C:$C,0))</f>
        <v>0</v>
      </c>
      <c r="BA173" s="222">
        <f>INDEX('[9]Monthly_Consumption _Trend'!CH:CH,MATCH($D173,'[9]Monthly_Consumption _Trend'!$C:$C,0))</f>
        <v>0</v>
      </c>
      <c r="BB173" s="222">
        <f>INDEX('[9]Monthly_Consumption _Trend'!CI:CI,MATCH($D173,'[9]Monthly_Consumption _Trend'!$C:$C,0))</f>
        <v>548.29</v>
      </c>
      <c r="BC173" s="222">
        <f>INDEX('[9]Monthly_Consumption _Trend'!CJ:CJ,MATCH($D173,'[9]Monthly_Consumption _Trend'!$C:$C,0))</f>
        <v>0</v>
      </c>
      <c r="BD173" s="222">
        <f>INDEX('[9]Monthly_Consumption _Trend'!CK:CK,MATCH($D173,'[9]Monthly_Consumption _Trend'!$C:$C,0))</f>
        <v>0</v>
      </c>
      <c r="BE173" s="222">
        <f>INDEX('[9]Monthly_Consumption _Trend'!CL:CL,MATCH($D173,'[9]Monthly_Consumption _Trend'!$C:$C,0))</f>
        <v>0.10000000000002274</v>
      </c>
      <c r="BF173" s="222">
        <f>INDEX('[9]Monthly_Consumption _Trend'!CM:CM,MATCH($D173,'[9]Monthly_Consumption _Trend'!$C:$C,0))</f>
        <v>877.5</v>
      </c>
      <c r="BG173" s="222">
        <f>INDEX('[9]Monthly_Consumption _Trend'!CN:CN,MATCH($D173,'[9]Monthly_Consumption _Trend'!$C:$C,0))</f>
        <v>0</v>
      </c>
      <c r="BH173" s="222">
        <f>INDEX('[9]Monthly_Consumption _Trend'!CO:CO,MATCH($D173,'[9]Monthly_Consumption _Trend'!$C:$C,0))</f>
        <v>0</v>
      </c>
      <c r="BI173" s="222">
        <f>INDEX('[9]Monthly_Consumption _Trend'!CP:CP,MATCH($D173,'[9]Monthly_Consumption _Trend'!$C:$C,0))</f>
        <v>46.950000000000045</v>
      </c>
    </row>
    <row r="174" spans="1:61" s="224" customFormat="1" x14ac:dyDescent="0.25">
      <c r="A174" s="250" t="str">
        <f>'IMO _2020_Dont Edit'!A179</f>
        <v>SBH</v>
      </c>
      <c r="B174" s="250" t="str">
        <f>'IMO _2020_Dont Edit'!B179</f>
        <v>Afra</v>
      </c>
      <c r="C174" s="144" t="str">
        <f>'IMO _2020_Dont Edit'!C179</f>
        <v>MPT</v>
      </c>
      <c r="D174" s="144">
        <f>'IMO _2020_Dont Edit'!D179</f>
        <v>9315446</v>
      </c>
      <c r="E174" s="145" t="str">
        <f>'IMO _2020_Dont Edit'!E179</f>
        <v>Maersk Pearl</v>
      </c>
      <c r="F174" s="222">
        <f t="shared" si="24"/>
        <v>603.20000000000005</v>
      </c>
      <c r="G174" s="222">
        <f t="shared" si="25"/>
        <v>110</v>
      </c>
      <c r="H174" s="222">
        <f t="shared" si="26"/>
        <v>392.84999999999991</v>
      </c>
      <c r="I174" s="222">
        <f t="shared" si="27"/>
        <v>435.69000000000005</v>
      </c>
      <c r="J174" s="222">
        <f t="shared" si="28"/>
        <v>517.47999999999979</v>
      </c>
      <c r="K174" s="222">
        <f t="shared" si="29"/>
        <v>795.01000000000022</v>
      </c>
      <c r="L174" s="222">
        <f t="shared" si="30"/>
        <v>892.9699999999998</v>
      </c>
      <c r="M174" s="222">
        <f t="shared" si="32"/>
        <v>660.19999999999982</v>
      </c>
      <c r="N174" s="222">
        <f t="shared" si="33"/>
        <v>471.57999999999993</v>
      </c>
      <c r="O174" s="222">
        <f t="shared" si="34"/>
        <v>548.10000000000036</v>
      </c>
      <c r="P174" s="222"/>
      <c r="Q174" s="222"/>
      <c r="R174" s="280">
        <f t="shared" si="31"/>
        <v>542.70799999999997</v>
      </c>
      <c r="S174" s="280">
        <f>IFERROR(INDEX('IMO _2020_Dont Edit'!AB:AB,MATCH('Monthly_Consumption _Trend'!D174,'IMO _2020_Dont Edit'!D:D,0))*30*INDEX('IMO _2020_Dont Edit'!AF:AF,MATCH('Monthly_Consumption _Trend'!D174,'IMO _2020_Dont Edit'!D:D,0)),"")</f>
        <v>586.8473590708229</v>
      </c>
      <c r="T174" s="280">
        <f t="shared" si="35"/>
        <v>361.80533333333329</v>
      </c>
      <c r="U174" s="222"/>
      <c r="V174" s="222">
        <f>INDEX('[9]Monthly_Consumption _Trend'!BC:BC,MATCH($D174,'[9]Monthly_Consumption _Trend'!$C:$C,0))</f>
        <v>603.20000000000005</v>
      </c>
      <c r="W174" s="222">
        <f>INDEX('[9]Monthly_Consumption _Trend'!BD:BD,MATCH($D174,'[9]Monthly_Consumption _Trend'!$C:$C,0))</f>
        <v>0</v>
      </c>
      <c r="X174" s="222">
        <f>INDEX('[9]Monthly_Consumption _Trend'!BE:BE,MATCH($D174,'[9]Monthly_Consumption _Trend'!$C:$C,0))</f>
        <v>0</v>
      </c>
      <c r="Y174" s="222">
        <f>INDEX('[9]Monthly_Consumption _Trend'!BF:BF,MATCH($D174,'[9]Monthly_Consumption _Trend'!$C:$C,0))</f>
        <v>92.5</v>
      </c>
      <c r="Z174" s="222">
        <f>INDEX('[9]Monthly_Consumption _Trend'!BG:BG,MATCH($D174,'[9]Monthly_Consumption _Trend'!$C:$C,0))</f>
        <v>110</v>
      </c>
      <c r="AA174" s="222">
        <f>INDEX('[9]Monthly_Consumption _Trend'!BH:BH,MATCH($D174,'[9]Monthly_Consumption _Trend'!$C:$C,0))</f>
        <v>0</v>
      </c>
      <c r="AB174" s="222">
        <f>INDEX('[9]Monthly_Consumption _Trend'!BI:BI,MATCH($D174,'[9]Monthly_Consumption _Trend'!$C:$C,0))</f>
        <v>0</v>
      </c>
      <c r="AC174" s="222">
        <f>INDEX('[9]Monthly_Consumption _Trend'!BJ:BJ,MATCH($D174,'[9]Monthly_Consumption _Trend'!$C:$C,0))</f>
        <v>93.800000000000011</v>
      </c>
      <c r="AD174" s="222">
        <f>INDEX('[9]Monthly_Consumption _Trend'!BK:BK,MATCH($D174,'[9]Monthly_Consumption _Trend'!$C:$C,0))</f>
        <v>392.84999999999991</v>
      </c>
      <c r="AE174" s="222">
        <f>INDEX('[9]Monthly_Consumption _Trend'!BL:BL,MATCH($D174,'[9]Monthly_Consumption _Trend'!$C:$C,0))</f>
        <v>0</v>
      </c>
      <c r="AF174" s="222">
        <f>INDEX('[9]Monthly_Consumption _Trend'!BM:BM,MATCH($D174,'[9]Monthly_Consumption _Trend'!$C:$C,0))</f>
        <v>0</v>
      </c>
      <c r="AG174" s="222">
        <f>INDEX('[9]Monthly_Consumption _Trend'!BN:BN,MATCH($D174,'[9]Monthly_Consumption _Trend'!$C:$C,0))</f>
        <v>112.27999999999997</v>
      </c>
      <c r="AH174" s="222">
        <f>INDEX('[9]Monthly_Consumption _Trend'!BO:BO,MATCH($D174,'[9]Monthly_Consumption _Trend'!$C:$C,0))</f>
        <v>435.69000000000005</v>
      </c>
      <c r="AI174" s="222">
        <f>INDEX('[9]Monthly_Consumption _Trend'!BP:BP,MATCH($D174,'[9]Monthly_Consumption _Trend'!$C:$C,0))</f>
        <v>0</v>
      </c>
      <c r="AJ174" s="222">
        <f>INDEX('[9]Monthly_Consumption _Trend'!BQ:BQ,MATCH($D174,'[9]Monthly_Consumption _Trend'!$C:$C,0))</f>
        <v>0</v>
      </c>
      <c r="AK174" s="222">
        <f>INDEX('[9]Monthly_Consumption _Trend'!BR:BR,MATCH($D174,'[9]Monthly_Consumption _Trend'!$C:$C,0))</f>
        <v>23.25</v>
      </c>
      <c r="AL174" s="222">
        <f>INDEX('[9]Monthly_Consumption _Trend'!BS:BS,MATCH($D174,'[9]Monthly_Consumption _Trend'!$C:$C,0))</f>
        <v>517.47999999999979</v>
      </c>
      <c r="AM174" s="222">
        <f>INDEX('[9]Monthly_Consumption _Trend'!BT:BT,MATCH($D174,'[9]Monthly_Consumption _Trend'!$C:$C,0))</f>
        <v>0</v>
      </c>
      <c r="AN174" s="222">
        <f>INDEX('[9]Monthly_Consumption _Trend'!BU:BU,MATCH($D174,'[9]Monthly_Consumption _Trend'!$C:$C,0))</f>
        <v>0</v>
      </c>
      <c r="AO174" s="222">
        <f>INDEX('[9]Monthly_Consumption _Trend'!BV:BV,MATCH($D174,'[9]Monthly_Consumption _Trend'!$C:$C,0))</f>
        <v>85.300000000000011</v>
      </c>
      <c r="AP174" s="222">
        <f>INDEX('[9]Monthly_Consumption _Trend'!BW:BW,MATCH($D174,'[9]Monthly_Consumption _Trend'!$C:$C,0))</f>
        <v>795.01000000000022</v>
      </c>
      <c r="AQ174" s="222">
        <f>INDEX('[9]Monthly_Consumption _Trend'!BX:BX,MATCH($D174,'[9]Monthly_Consumption _Trend'!$C:$C,0))</f>
        <v>0</v>
      </c>
      <c r="AR174" s="222">
        <f>INDEX('[9]Monthly_Consumption _Trend'!BY:BY,MATCH($D174,'[9]Monthly_Consumption _Trend'!$C:$C,0))</f>
        <v>0</v>
      </c>
      <c r="AS174" s="222">
        <f>INDEX('[9]Monthly_Consumption _Trend'!BZ:BZ,MATCH($D174,'[9]Monthly_Consumption _Trend'!$C:$C,0))</f>
        <v>0</v>
      </c>
      <c r="AT174" s="222">
        <f>INDEX('[9]Monthly_Consumption _Trend'!CA:CA,MATCH($D174,'[9]Monthly_Consumption _Trend'!$C:$C,0))</f>
        <v>892.9699999999998</v>
      </c>
      <c r="AU174" s="222">
        <f>INDEX('[9]Monthly_Consumption _Trend'!CB:CB,MATCH($D174,'[9]Monthly_Consumption _Trend'!$C:$C,0))</f>
        <v>0</v>
      </c>
      <c r="AV174" s="222">
        <f>INDEX('[9]Monthly_Consumption _Trend'!CC:CC,MATCH($D174,'[9]Monthly_Consumption _Trend'!$C:$C,0))</f>
        <v>0</v>
      </c>
      <c r="AW174" s="222">
        <f>INDEX('[9]Monthly_Consumption _Trend'!CD:CD,MATCH($D174,'[9]Monthly_Consumption _Trend'!$C:$C,0))</f>
        <v>0.14999999999997726</v>
      </c>
      <c r="AX174" s="222">
        <f>INDEX('[9]Monthly_Consumption _Trend'!CE:CE,MATCH($D174,'[9]Monthly_Consumption _Trend'!$C:$C,0))</f>
        <v>660.19999999999982</v>
      </c>
      <c r="AY174" s="222">
        <f>INDEX('[9]Monthly_Consumption _Trend'!CF:CF,MATCH($D174,'[9]Monthly_Consumption _Trend'!$C:$C,0))</f>
        <v>0</v>
      </c>
      <c r="AZ174" s="222">
        <f>INDEX('[9]Monthly_Consumption _Trend'!CG:CG,MATCH($D174,'[9]Monthly_Consumption _Trend'!$C:$C,0))</f>
        <v>0</v>
      </c>
      <c r="BA174" s="222">
        <f>INDEX('[9]Monthly_Consumption _Trend'!CH:CH,MATCH($D174,'[9]Monthly_Consumption _Trend'!$C:$C,0))</f>
        <v>0.10000000000002274</v>
      </c>
      <c r="BB174" s="222">
        <f>INDEX('[9]Monthly_Consumption _Trend'!CI:CI,MATCH($D174,'[9]Monthly_Consumption _Trend'!$C:$C,0))</f>
        <v>471.57999999999993</v>
      </c>
      <c r="BC174" s="222">
        <f>INDEX('[9]Monthly_Consumption _Trend'!CJ:CJ,MATCH($D174,'[9]Monthly_Consumption _Trend'!$C:$C,0))</f>
        <v>0</v>
      </c>
      <c r="BD174" s="222">
        <f>INDEX('[9]Monthly_Consumption _Trend'!CK:CK,MATCH($D174,'[9]Monthly_Consumption _Trend'!$C:$C,0))</f>
        <v>0</v>
      </c>
      <c r="BE174" s="222">
        <f>INDEX('[9]Monthly_Consumption _Trend'!CL:CL,MATCH($D174,'[9]Monthly_Consumption _Trend'!$C:$C,0))</f>
        <v>61</v>
      </c>
      <c r="BF174" s="222">
        <f>INDEX('[9]Monthly_Consumption _Trend'!CM:CM,MATCH($D174,'[9]Monthly_Consumption _Trend'!$C:$C,0))</f>
        <v>548.10000000000036</v>
      </c>
      <c r="BG174" s="222">
        <f>INDEX('[9]Monthly_Consumption _Trend'!CN:CN,MATCH($D174,'[9]Monthly_Consumption _Trend'!$C:$C,0))</f>
        <v>0</v>
      </c>
      <c r="BH174" s="222">
        <f>INDEX('[9]Monthly_Consumption _Trend'!CO:CO,MATCH($D174,'[9]Monthly_Consumption _Trend'!$C:$C,0))</f>
        <v>0</v>
      </c>
      <c r="BI174" s="222">
        <f>INDEX('[9]Monthly_Consumption _Trend'!CP:CP,MATCH($D174,'[9]Monthly_Consumption _Trend'!$C:$C,0))</f>
        <v>84.299999999999955</v>
      </c>
    </row>
    <row r="175" spans="1:61" s="224" customFormat="1" x14ac:dyDescent="0.25">
      <c r="A175" s="250" t="str">
        <f>'IMO _2020_Dont Edit'!A180</f>
        <v>VPS</v>
      </c>
      <c r="B175" s="250" t="str">
        <f>'IMO _2020_Dont Edit'!B180</f>
        <v>Afra</v>
      </c>
      <c r="C175" s="144" t="str">
        <f>'IMO _2020_Dont Edit'!C180</f>
        <v>MPT</v>
      </c>
      <c r="D175" s="144">
        <f>'IMO _2020_Dont Edit'!D180</f>
        <v>9315458</v>
      </c>
      <c r="E175" s="145" t="str">
        <f>'IMO _2020_Dont Edit'!E180</f>
        <v>Maersk Promise</v>
      </c>
      <c r="F175" s="222">
        <f t="shared" si="24"/>
        <v>948.7</v>
      </c>
      <c r="G175" s="222">
        <f t="shared" si="25"/>
        <v>320.09999999999991</v>
      </c>
      <c r="H175" s="222">
        <f t="shared" si="26"/>
        <v>799.00000000000023</v>
      </c>
      <c r="I175" s="222">
        <f t="shared" si="27"/>
        <v>1157.4199999999996</v>
      </c>
      <c r="J175" s="222">
        <f t="shared" si="28"/>
        <v>800</v>
      </c>
      <c r="K175" s="222">
        <f t="shared" si="29"/>
        <v>130.20000000000027</v>
      </c>
      <c r="L175" s="222">
        <f t="shared" si="30"/>
        <v>993.60000000000036</v>
      </c>
      <c r="M175" s="222">
        <f t="shared" si="32"/>
        <v>691.44999999999982</v>
      </c>
      <c r="N175" s="222">
        <f t="shared" si="33"/>
        <v>875.14999999999964</v>
      </c>
      <c r="O175" s="222">
        <f t="shared" si="34"/>
        <v>821</v>
      </c>
      <c r="P175" s="222"/>
      <c r="Q175" s="222"/>
      <c r="R175" s="280">
        <f t="shared" si="31"/>
        <v>753.66200000000003</v>
      </c>
      <c r="S175" s="280">
        <f>IFERROR(INDEX('IMO _2020_Dont Edit'!AB:AB,MATCH('Monthly_Consumption _Trend'!D175,'IMO _2020_Dont Edit'!D:D,0))*30*INDEX('IMO _2020_Dont Edit'!AF:AF,MATCH('Monthly_Consumption _Trend'!D175,'IMO _2020_Dont Edit'!D:D,0)),"")</f>
        <v>666.24734769353427</v>
      </c>
      <c r="T175" s="280">
        <f t="shared" si="35"/>
        <v>444.16489846235618</v>
      </c>
      <c r="U175" s="222"/>
      <c r="V175" s="222">
        <f>INDEX('[9]Monthly_Consumption _Trend'!BC:BC,MATCH($D175,'[9]Monthly_Consumption _Trend'!$C:$C,0))</f>
        <v>948.7</v>
      </c>
      <c r="W175" s="222">
        <f>INDEX('[9]Monthly_Consumption _Trend'!BD:BD,MATCH($D175,'[9]Monthly_Consumption _Trend'!$C:$C,0))</f>
        <v>0</v>
      </c>
      <c r="X175" s="222">
        <f>INDEX('[9]Monthly_Consumption _Trend'!BE:BE,MATCH($D175,'[9]Monthly_Consumption _Trend'!$C:$C,0))</f>
        <v>0</v>
      </c>
      <c r="Y175" s="222">
        <f>INDEX('[9]Monthly_Consumption _Trend'!BF:BF,MATCH($D175,'[9]Monthly_Consumption _Trend'!$C:$C,0))</f>
        <v>1</v>
      </c>
      <c r="Z175" s="222">
        <f>INDEX('[9]Monthly_Consumption _Trend'!BG:BG,MATCH($D175,'[9]Monthly_Consumption _Trend'!$C:$C,0))</f>
        <v>320.09999999999991</v>
      </c>
      <c r="AA175" s="222">
        <f>INDEX('[9]Monthly_Consumption _Trend'!BH:BH,MATCH($D175,'[9]Monthly_Consumption _Trend'!$C:$C,0))</f>
        <v>0</v>
      </c>
      <c r="AB175" s="222">
        <f>INDEX('[9]Monthly_Consumption _Trend'!BI:BI,MATCH($D175,'[9]Monthly_Consumption _Trend'!$C:$C,0))</f>
        <v>0</v>
      </c>
      <c r="AC175" s="222">
        <f>INDEX('[9]Monthly_Consumption _Trend'!BJ:BJ,MATCH($D175,'[9]Monthly_Consumption _Trend'!$C:$C,0))</f>
        <v>0</v>
      </c>
      <c r="AD175" s="222">
        <f>INDEX('[9]Monthly_Consumption _Trend'!BK:BK,MATCH($D175,'[9]Monthly_Consumption _Trend'!$C:$C,0))</f>
        <v>799.00000000000023</v>
      </c>
      <c r="AE175" s="222">
        <f>INDEX('[9]Monthly_Consumption _Trend'!BL:BL,MATCH($D175,'[9]Monthly_Consumption _Trend'!$C:$C,0))</f>
        <v>0</v>
      </c>
      <c r="AF175" s="222">
        <f>INDEX('[9]Monthly_Consumption _Trend'!BM:BM,MATCH($D175,'[9]Monthly_Consumption _Trend'!$C:$C,0))</f>
        <v>0</v>
      </c>
      <c r="AG175" s="222">
        <f>INDEX('[9]Monthly_Consumption _Trend'!BN:BN,MATCH($D175,'[9]Monthly_Consumption _Trend'!$C:$C,0))</f>
        <v>0.5</v>
      </c>
      <c r="AH175" s="222">
        <f>INDEX('[9]Monthly_Consumption _Trend'!BO:BO,MATCH($D175,'[9]Monthly_Consumption _Trend'!$C:$C,0))</f>
        <v>1157.4199999999996</v>
      </c>
      <c r="AI175" s="222">
        <f>INDEX('[9]Monthly_Consumption _Trend'!BP:BP,MATCH($D175,'[9]Monthly_Consumption _Trend'!$C:$C,0))</f>
        <v>0</v>
      </c>
      <c r="AJ175" s="222">
        <f>INDEX('[9]Monthly_Consumption _Trend'!BQ:BQ,MATCH($D175,'[9]Monthly_Consumption _Trend'!$C:$C,0))</f>
        <v>0</v>
      </c>
      <c r="AK175" s="222">
        <f>INDEX('[9]Monthly_Consumption _Trend'!BR:BR,MATCH($D175,'[9]Monthly_Consumption _Trend'!$C:$C,0))</f>
        <v>0</v>
      </c>
      <c r="AL175" s="222">
        <f>INDEX('[9]Monthly_Consumption _Trend'!BS:BS,MATCH($D175,'[9]Monthly_Consumption _Trend'!$C:$C,0))</f>
        <v>800</v>
      </c>
      <c r="AM175" s="222">
        <f>INDEX('[9]Monthly_Consumption _Trend'!BT:BT,MATCH($D175,'[9]Monthly_Consumption _Trend'!$C:$C,0))</f>
        <v>0</v>
      </c>
      <c r="AN175" s="222">
        <f>INDEX('[9]Monthly_Consumption _Trend'!BU:BU,MATCH($D175,'[9]Monthly_Consumption _Trend'!$C:$C,0))</f>
        <v>0</v>
      </c>
      <c r="AO175" s="222">
        <f>INDEX('[9]Monthly_Consumption _Trend'!BV:BV,MATCH($D175,'[9]Monthly_Consumption _Trend'!$C:$C,0))</f>
        <v>79.400000000000006</v>
      </c>
      <c r="AP175" s="222">
        <f>INDEX('[9]Monthly_Consumption _Trend'!BW:BW,MATCH($D175,'[9]Monthly_Consumption _Trend'!$C:$C,0))</f>
        <v>130.20000000000027</v>
      </c>
      <c r="AQ175" s="222">
        <f>INDEX('[9]Monthly_Consumption _Trend'!BX:BX,MATCH($D175,'[9]Monthly_Consumption _Trend'!$C:$C,0))</f>
        <v>0</v>
      </c>
      <c r="AR175" s="222">
        <f>INDEX('[9]Monthly_Consumption _Trend'!BY:BY,MATCH($D175,'[9]Monthly_Consumption _Trend'!$C:$C,0))</f>
        <v>0</v>
      </c>
      <c r="AS175" s="222">
        <f>INDEX('[9]Monthly_Consumption _Trend'!BZ:BZ,MATCH($D175,'[9]Monthly_Consumption _Trend'!$C:$C,0))</f>
        <v>158.6</v>
      </c>
      <c r="AT175" s="222">
        <f>INDEX('[9]Monthly_Consumption _Trend'!CA:CA,MATCH($D175,'[9]Monthly_Consumption _Trend'!$C:$C,0))</f>
        <v>993.60000000000036</v>
      </c>
      <c r="AU175" s="222">
        <f>INDEX('[9]Monthly_Consumption _Trend'!CB:CB,MATCH($D175,'[9]Monthly_Consumption _Trend'!$C:$C,0))</f>
        <v>0</v>
      </c>
      <c r="AV175" s="222">
        <f>INDEX('[9]Monthly_Consumption _Trend'!CC:CC,MATCH($D175,'[9]Monthly_Consumption _Trend'!$C:$C,0))</f>
        <v>0</v>
      </c>
      <c r="AW175" s="222">
        <f>INDEX('[9]Monthly_Consumption _Trend'!CD:CD,MATCH($D175,'[9]Monthly_Consumption _Trend'!$C:$C,0))</f>
        <v>0</v>
      </c>
      <c r="AX175" s="222">
        <f>INDEX('[9]Monthly_Consumption _Trend'!CE:CE,MATCH($D175,'[9]Monthly_Consumption _Trend'!$C:$C,0))</f>
        <v>691.44999999999982</v>
      </c>
      <c r="AY175" s="222">
        <f>INDEX('[9]Monthly_Consumption _Trend'!CF:CF,MATCH($D175,'[9]Monthly_Consumption _Trend'!$C:$C,0))</f>
        <v>0</v>
      </c>
      <c r="AZ175" s="222">
        <f>INDEX('[9]Monthly_Consumption _Trend'!CG:CG,MATCH($D175,'[9]Monthly_Consumption _Trend'!$C:$C,0))</f>
        <v>0</v>
      </c>
      <c r="BA175" s="222">
        <f>INDEX('[9]Monthly_Consumption _Trend'!CH:CH,MATCH($D175,'[9]Monthly_Consumption _Trend'!$C:$C,0))</f>
        <v>0</v>
      </c>
      <c r="BB175" s="222">
        <f>INDEX('[9]Monthly_Consumption _Trend'!CI:CI,MATCH($D175,'[9]Monthly_Consumption _Trend'!$C:$C,0))</f>
        <v>875.14999999999964</v>
      </c>
      <c r="BC175" s="222">
        <f>INDEX('[9]Monthly_Consumption _Trend'!CJ:CJ,MATCH($D175,'[9]Monthly_Consumption _Trend'!$C:$C,0))</f>
        <v>0</v>
      </c>
      <c r="BD175" s="222">
        <f>INDEX('[9]Monthly_Consumption _Trend'!CK:CK,MATCH($D175,'[9]Monthly_Consumption _Trend'!$C:$C,0))</f>
        <v>0</v>
      </c>
      <c r="BE175" s="222">
        <f>INDEX('[9]Monthly_Consumption _Trend'!CL:CL,MATCH($D175,'[9]Monthly_Consumption _Trend'!$C:$C,0))</f>
        <v>0</v>
      </c>
      <c r="BF175" s="222">
        <f>INDEX('[9]Monthly_Consumption _Trend'!CM:CM,MATCH($D175,'[9]Monthly_Consumption _Trend'!$C:$C,0))</f>
        <v>821</v>
      </c>
      <c r="BG175" s="222">
        <f>INDEX('[9]Monthly_Consumption _Trend'!CN:CN,MATCH($D175,'[9]Monthly_Consumption _Trend'!$C:$C,0))</f>
        <v>0</v>
      </c>
      <c r="BH175" s="222">
        <f>INDEX('[9]Monthly_Consumption _Trend'!CO:CO,MATCH($D175,'[9]Monthly_Consumption _Trend'!$C:$C,0))</f>
        <v>0</v>
      </c>
      <c r="BI175" s="222">
        <f>INDEX('[9]Monthly_Consumption _Trend'!CP:CP,MATCH($D175,'[9]Monthly_Consumption _Trend'!$C:$C,0))</f>
        <v>0</v>
      </c>
    </row>
    <row r="176" spans="1:61" s="223" customFormat="1" x14ac:dyDescent="0.25">
      <c r="A176" s="250" t="str">
        <f>'IMO _2020_Dont Edit'!A181</f>
        <v>VMP</v>
      </c>
      <c r="B176" s="250" t="str">
        <f>'IMO _2020_Dont Edit'!B181</f>
        <v>Afra</v>
      </c>
      <c r="C176" s="144" t="str">
        <f>'IMO _2020_Dont Edit'!C181</f>
        <v>TC-IN (MTA )</v>
      </c>
      <c r="D176" s="144">
        <f>'IMO _2020_Dont Edit'!D181</f>
        <v>9410894</v>
      </c>
      <c r="E176" s="145" t="str">
        <f>'IMO _2020_Dont Edit'!E181</f>
        <v>Celsius Esbjerg</v>
      </c>
      <c r="F176" s="222">
        <f t="shared" si="24"/>
        <v>0</v>
      </c>
      <c r="G176" s="222">
        <f t="shared" si="25"/>
        <v>0</v>
      </c>
      <c r="H176" s="222">
        <f t="shared" si="26"/>
        <v>0</v>
      </c>
      <c r="I176" s="222">
        <f t="shared" si="27"/>
        <v>0</v>
      </c>
      <c r="J176" s="222">
        <f t="shared" si="28"/>
        <v>0</v>
      </c>
      <c r="K176" s="222">
        <f t="shared" si="29"/>
        <v>0</v>
      </c>
      <c r="L176" s="222">
        <f t="shared" si="30"/>
        <v>0</v>
      </c>
      <c r="M176" s="222">
        <f t="shared" si="32"/>
        <v>600.73</v>
      </c>
      <c r="N176" s="222">
        <f t="shared" si="33"/>
        <v>946.2</v>
      </c>
      <c r="O176" s="222">
        <f t="shared" si="34"/>
        <v>632.89999999999986</v>
      </c>
      <c r="P176" s="222"/>
      <c r="Q176" s="222"/>
      <c r="R176" s="280">
        <f t="shared" si="31"/>
        <v>726.61</v>
      </c>
      <c r="S176" s="280">
        <f>IFERROR(INDEX('IMO _2020_Dont Edit'!AB:AB,MATCH('Monthly_Consumption _Trend'!D176,'IMO _2020_Dont Edit'!D:D,0))*30*INDEX('IMO _2020_Dont Edit'!AF:AF,MATCH('Monthly_Consumption _Trend'!D176,'IMO _2020_Dont Edit'!D:D,0)),"")</f>
        <v>657.58478857819739</v>
      </c>
      <c r="T176" s="280">
        <f t="shared" si="35"/>
        <v>438.38985905213161</v>
      </c>
      <c r="U176" s="222"/>
      <c r="V176" s="222">
        <f>INDEX('[9]Monthly_Consumption _Trend'!BC:BC,MATCH($D176,'[9]Monthly_Consumption _Trend'!$C:$C,0))</f>
        <v>0</v>
      </c>
      <c r="W176" s="222">
        <f>INDEX('[9]Monthly_Consumption _Trend'!BD:BD,MATCH($D176,'[9]Monthly_Consumption _Trend'!$C:$C,0))</f>
        <v>0</v>
      </c>
      <c r="X176" s="222">
        <f>INDEX('[9]Monthly_Consumption _Trend'!BE:BE,MATCH($D176,'[9]Monthly_Consumption _Trend'!$C:$C,0))</f>
        <v>0</v>
      </c>
      <c r="Y176" s="222">
        <f>INDEX('[9]Monthly_Consumption _Trend'!BF:BF,MATCH($D176,'[9]Monthly_Consumption _Trend'!$C:$C,0))</f>
        <v>0</v>
      </c>
      <c r="Z176" s="222">
        <f>INDEX('[9]Monthly_Consumption _Trend'!BG:BG,MATCH($D176,'[9]Monthly_Consumption _Trend'!$C:$C,0))</f>
        <v>0</v>
      </c>
      <c r="AA176" s="222">
        <f>INDEX('[9]Monthly_Consumption _Trend'!BH:BH,MATCH($D176,'[9]Monthly_Consumption _Trend'!$C:$C,0))</f>
        <v>0</v>
      </c>
      <c r="AB176" s="222">
        <f>INDEX('[9]Monthly_Consumption _Trend'!BI:BI,MATCH($D176,'[9]Monthly_Consumption _Trend'!$C:$C,0))</f>
        <v>0</v>
      </c>
      <c r="AC176" s="222">
        <f>INDEX('[9]Monthly_Consumption _Trend'!BJ:BJ,MATCH($D176,'[9]Monthly_Consumption _Trend'!$C:$C,0))</f>
        <v>0</v>
      </c>
      <c r="AD176" s="222">
        <f>INDEX('[9]Monthly_Consumption _Trend'!BK:BK,MATCH($D176,'[9]Monthly_Consumption _Trend'!$C:$C,0))</f>
        <v>0</v>
      </c>
      <c r="AE176" s="222">
        <f>INDEX('[9]Monthly_Consumption _Trend'!BL:BL,MATCH($D176,'[9]Monthly_Consumption _Trend'!$C:$C,0))</f>
        <v>0</v>
      </c>
      <c r="AF176" s="222">
        <f>INDEX('[9]Monthly_Consumption _Trend'!BM:BM,MATCH($D176,'[9]Monthly_Consumption _Trend'!$C:$C,0))</f>
        <v>0</v>
      </c>
      <c r="AG176" s="222">
        <f>INDEX('[9]Monthly_Consumption _Trend'!BN:BN,MATCH($D176,'[9]Monthly_Consumption _Trend'!$C:$C,0))</f>
        <v>0</v>
      </c>
      <c r="AH176" s="222">
        <f>INDEX('[9]Monthly_Consumption _Trend'!BO:BO,MATCH($D176,'[9]Monthly_Consumption _Trend'!$C:$C,0))</f>
        <v>0</v>
      </c>
      <c r="AI176" s="222">
        <f>INDEX('[9]Monthly_Consumption _Trend'!BP:BP,MATCH($D176,'[9]Monthly_Consumption _Trend'!$C:$C,0))</f>
        <v>0</v>
      </c>
      <c r="AJ176" s="222">
        <f>INDEX('[9]Monthly_Consumption _Trend'!BQ:BQ,MATCH($D176,'[9]Monthly_Consumption _Trend'!$C:$C,0))</f>
        <v>0</v>
      </c>
      <c r="AK176" s="222">
        <f>INDEX('[9]Monthly_Consumption _Trend'!BR:BR,MATCH($D176,'[9]Monthly_Consumption _Trend'!$C:$C,0))</f>
        <v>0</v>
      </c>
      <c r="AL176" s="222">
        <f>INDEX('[9]Monthly_Consumption _Trend'!BS:BS,MATCH($D176,'[9]Monthly_Consumption _Trend'!$C:$C,0))</f>
        <v>0</v>
      </c>
      <c r="AM176" s="222">
        <f>INDEX('[9]Monthly_Consumption _Trend'!BT:BT,MATCH($D176,'[9]Monthly_Consumption _Trend'!$C:$C,0))</f>
        <v>0</v>
      </c>
      <c r="AN176" s="222">
        <f>INDEX('[9]Monthly_Consumption _Trend'!BU:BU,MATCH($D176,'[9]Monthly_Consumption _Trend'!$C:$C,0))</f>
        <v>0</v>
      </c>
      <c r="AO176" s="222">
        <f>INDEX('[9]Monthly_Consumption _Trend'!BV:BV,MATCH($D176,'[9]Monthly_Consumption _Trend'!$C:$C,0))</f>
        <v>0</v>
      </c>
      <c r="AP176" s="222">
        <f>INDEX('[9]Monthly_Consumption _Trend'!BW:BW,MATCH($D176,'[9]Monthly_Consumption _Trend'!$C:$C,0))</f>
        <v>0</v>
      </c>
      <c r="AQ176" s="222">
        <f>INDEX('[9]Monthly_Consumption _Trend'!BX:BX,MATCH($D176,'[9]Monthly_Consumption _Trend'!$C:$C,0))</f>
        <v>0</v>
      </c>
      <c r="AR176" s="222">
        <f>INDEX('[9]Monthly_Consumption _Trend'!BY:BY,MATCH($D176,'[9]Monthly_Consumption _Trend'!$C:$C,0))</f>
        <v>0</v>
      </c>
      <c r="AS176" s="222">
        <f>INDEX('[9]Monthly_Consumption _Trend'!BZ:BZ,MATCH($D176,'[9]Monthly_Consumption _Trend'!$C:$C,0))</f>
        <v>0</v>
      </c>
      <c r="AT176" s="222">
        <f>INDEX('[9]Monthly_Consumption _Trend'!CA:CA,MATCH($D176,'[9]Monthly_Consumption _Trend'!$C:$C,0))</f>
        <v>0</v>
      </c>
      <c r="AU176" s="222">
        <f>INDEX('[9]Monthly_Consumption _Trend'!CB:CB,MATCH($D176,'[9]Monthly_Consumption _Trend'!$C:$C,0))</f>
        <v>0</v>
      </c>
      <c r="AV176" s="222">
        <f>INDEX('[9]Monthly_Consumption _Trend'!CC:CC,MATCH($D176,'[9]Monthly_Consumption _Trend'!$C:$C,0))</f>
        <v>0</v>
      </c>
      <c r="AW176" s="222">
        <f>INDEX('[9]Monthly_Consumption _Trend'!CD:CD,MATCH($D176,'[9]Monthly_Consumption _Trend'!$C:$C,0))</f>
        <v>0</v>
      </c>
      <c r="AX176" s="222">
        <f>INDEX('[9]Monthly_Consumption _Trend'!CE:CE,MATCH($D176,'[9]Monthly_Consumption _Trend'!$C:$C,0))</f>
        <v>600.73</v>
      </c>
      <c r="AY176" s="222">
        <f>INDEX('[9]Monthly_Consumption _Trend'!CF:CF,MATCH($D176,'[9]Monthly_Consumption _Trend'!$C:$C,0))</f>
        <v>0</v>
      </c>
      <c r="AZ176" s="222">
        <f>INDEX('[9]Monthly_Consumption _Trend'!CG:CG,MATCH($D176,'[9]Monthly_Consumption _Trend'!$C:$C,0))</f>
        <v>0</v>
      </c>
      <c r="BA176" s="222">
        <f>INDEX('[9]Monthly_Consumption _Trend'!CH:CH,MATCH($D176,'[9]Monthly_Consumption _Trend'!$C:$C,0))</f>
        <v>229.48</v>
      </c>
      <c r="BB176" s="222">
        <f>INDEX('[9]Monthly_Consumption _Trend'!CI:CI,MATCH($D176,'[9]Monthly_Consumption _Trend'!$C:$C,0))</f>
        <v>946.2</v>
      </c>
      <c r="BC176" s="222">
        <f>INDEX('[9]Monthly_Consumption _Trend'!CJ:CJ,MATCH($D176,'[9]Monthly_Consumption _Trend'!$C:$C,0))</f>
        <v>0</v>
      </c>
      <c r="BD176" s="222">
        <f>INDEX('[9]Monthly_Consumption _Trend'!CK:CK,MATCH($D176,'[9]Monthly_Consumption _Trend'!$C:$C,0))</f>
        <v>0</v>
      </c>
      <c r="BE176" s="222">
        <f>INDEX('[9]Monthly_Consumption _Trend'!CL:CL,MATCH($D176,'[9]Monthly_Consumption _Trend'!$C:$C,0))</f>
        <v>0</v>
      </c>
      <c r="BF176" s="222">
        <f>INDEX('[9]Monthly_Consumption _Trend'!CM:CM,MATCH($D176,'[9]Monthly_Consumption _Trend'!$C:$C,0))</f>
        <v>632.89999999999986</v>
      </c>
      <c r="BG176" s="222">
        <f>INDEX('[9]Monthly_Consumption _Trend'!CN:CN,MATCH($D176,'[9]Monthly_Consumption _Trend'!$C:$C,0))</f>
        <v>0</v>
      </c>
      <c r="BH176" s="222">
        <f>INDEX('[9]Monthly_Consumption _Trend'!CO:CO,MATCH($D176,'[9]Monthly_Consumption _Trend'!$C:$C,0))</f>
        <v>0</v>
      </c>
      <c r="BI176" s="222">
        <f>INDEX('[9]Monthly_Consumption _Trend'!CP:CP,MATCH($D176,'[9]Monthly_Consumption _Trend'!$C:$C,0))</f>
        <v>88.200000000000017</v>
      </c>
    </row>
    <row r="177" spans="1:61" s="223" customFormat="1" x14ac:dyDescent="0.25">
      <c r="A177" s="274"/>
      <c r="B177" s="274"/>
      <c r="C177" s="274"/>
      <c r="D177" s="274"/>
      <c r="E177" s="275"/>
      <c r="F177" s="6"/>
      <c r="G177" s="6"/>
      <c r="H177" s="6"/>
      <c r="I177" s="6"/>
      <c r="J177" s="6"/>
      <c r="K177" s="6"/>
      <c r="L177" s="6"/>
      <c r="M177" s="6"/>
      <c r="N177" s="6"/>
      <c r="O177" s="6"/>
      <c r="P177" s="6"/>
      <c r="Q177" s="6"/>
      <c r="R177" s="281"/>
      <c r="S177" s="281"/>
      <c r="T177" s="281"/>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row>
    <row r="178" spans="1:61" s="223" customFormat="1" x14ac:dyDescent="0.25">
      <c r="A178" s="274"/>
      <c r="B178" s="274"/>
      <c r="C178" s="274"/>
      <c r="D178" s="274"/>
      <c r="E178" s="275"/>
      <c r="F178" s="6"/>
      <c r="G178" s="6"/>
      <c r="H178" s="6"/>
      <c r="I178" s="6"/>
      <c r="J178" s="6"/>
      <c r="K178" s="6"/>
      <c r="L178" s="6"/>
      <c r="M178" s="6"/>
      <c r="N178" s="6"/>
      <c r="O178" s="6"/>
      <c r="P178" s="6"/>
      <c r="Q178" s="6"/>
      <c r="R178" s="281"/>
      <c r="S178" s="281"/>
      <c r="T178" s="281"/>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row>
    <row r="179" spans="1:61" s="223" customFormat="1" x14ac:dyDescent="0.25">
      <c r="A179" s="274"/>
      <c r="B179" s="274"/>
      <c r="C179" s="274"/>
      <c r="D179" s="274"/>
      <c r="E179" s="275"/>
      <c r="F179" s="6"/>
      <c r="G179" s="6"/>
      <c r="H179" s="6"/>
      <c r="I179" s="6"/>
      <c r="J179" s="6"/>
      <c r="K179" s="6"/>
      <c r="L179" s="6"/>
      <c r="M179" s="6"/>
      <c r="N179" s="6"/>
      <c r="O179" s="6"/>
      <c r="P179" s="6"/>
      <c r="Q179" s="6"/>
      <c r="R179" s="281"/>
      <c r="S179" s="281"/>
      <c r="T179" s="281"/>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row>
    <row r="180" spans="1:61" ht="21" x14ac:dyDescent="0.35">
      <c r="A180" s="272"/>
      <c r="C180" s="323" t="str">
        <f>'IMO _2020_Dont Edit'!C185</f>
        <v>TC-Out Ships</v>
      </c>
      <c r="D180" s="323">
        <f>'IMO _2020_Dont Edit'!D185</f>
        <v>0</v>
      </c>
      <c r="E180" s="138"/>
      <c r="F180" s="6"/>
      <c r="G180" s="6"/>
      <c r="H180" s="6"/>
      <c r="I180" s="6"/>
      <c r="J180" s="6"/>
      <c r="K180" s="6"/>
      <c r="L180" s="6"/>
      <c r="M180" s="6"/>
      <c r="N180" s="6"/>
      <c r="O180" s="6"/>
      <c r="P180" s="6"/>
      <c r="Q180" s="6"/>
      <c r="R180" s="281"/>
      <c r="S180" s="281"/>
      <c r="T180" s="281"/>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row>
    <row r="181" spans="1:61" x14ac:dyDescent="0.25">
      <c r="A181" s="272"/>
      <c r="E181" s="138"/>
      <c r="F181" s="6"/>
      <c r="G181" s="6"/>
      <c r="H181" s="6"/>
      <c r="I181" s="6"/>
      <c r="J181" s="6"/>
      <c r="K181" s="6"/>
      <c r="L181" s="6"/>
      <c r="M181" s="6"/>
      <c r="N181" s="6"/>
      <c r="O181" s="6"/>
      <c r="P181" s="6"/>
      <c r="Q181" s="6"/>
      <c r="R181" s="281"/>
      <c r="S181" s="281"/>
      <c r="T181" s="281"/>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row>
    <row r="182" spans="1:61" x14ac:dyDescent="0.25">
      <c r="A182" s="247" t="str">
        <f>'IMO _2020_Dont Edit'!A187</f>
        <v>MGA</v>
      </c>
      <c r="B182" s="247" t="str">
        <f>'IMO _2020_Dont Edit'!B187</f>
        <v>Handy</v>
      </c>
      <c r="C182" s="247" t="str">
        <f>'IMO _2020_Dont Edit'!C187</f>
        <v>TC-Out (MPT)</v>
      </c>
      <c r="D182" s="98">
        <f>'IMO _2020_Dont Edit'!D187</f>
        <v>9256298</v>
      </c>
      <c r="E182" s="139" t="str">
        <f>'IMO _2020_Dont Edit'!E187</f>
        <v>Maersk Kalea</v>
      </c>
      <c r="F182" s="193">
        <f t="shared" si="24"/>
        <v>289.55</v>
      </c>
      <c r="G182" s="193">
        <f t="shared" si="25"/>
        <v>288.60999999999996</v>
      </c>
      <c r="H182" s="193">
        <f t="shared" si="26"/>
        <v>497.40999999999997</v>
      </c>
      <c r="I182" s="193">
        <f t="shared" si="27"/>
        <v>0</v>
      </c>
      <c r="J182" s="193">
        <f t="shared" si="28"/>
        <v>345.41000000000008</v>
      </c>
      <c r="K182" s="193">
        <f t="shared" si="29"/>
        <v>295.80999999999995</v>
      </c>
      <c r="L182" s="193">
        <f t="shared" si="30"/>
        <v>267.56999999999994</v>
      </c>
      <c r="M182" s="193">
        <f t="shared" ref="M182:M191" si="47">IFERROR(AX182,"")</f>
        <v>176.79999999999995</v>
      </c>
      <c r="N182" s="193">
        <f t="shared" ref="N182" si="48">IFERROR(BB182,"")</f>
        <v>169.52400000000034</v>
      </c>
      <c r="O182" s="193">
        <f t="shared" ref="O182" si="49">IFERROR(BF182,"")</f>
        <v>213.86399999999958</v>
      </c>
      <c r="P182" s="193"/>
      <c r="Q182" s="193"/>
      <c r="R182" s="277">
        <f t="shared" ref="R182:R191" si="50">IFERROR(AVERAGEIF(F182:Q182,"&gt;0",F182:Q182),"")</f>
        <v>282.72755555555551</v>
      </c>
      <c r="S182" s="277">
        <f>IFERROR(INDEX('IMO _2020_Dont Edit'!AB:AB,MATCH('Monthly_Consumption _Trend'!D182,'IMO _2020_Dont Edit'!D:D,0))*30*INDEX('IMO _2020_Dont Edit'!AF:AF,MATCH('Monthly_Consumption _Trend'!D182,'IMO _2020_Dont Edit'!D:D,0)),"")</f>
        <v>0</v>
      </c>
      <c r="T182" s="277">
        <f t="shared" ref="T182:T191" si="51">IFERROR(MIN(R182,S182)*2/3,"")</f>
        <v>0</v>
      </c>
      <c r="U182" s="193"/>
      <c r="V182" s="193">
        <f>INDEX('[9]Monthly_Consumption _Trend'!BC:BC,MATCH($D182,'[9]Monthly_Consumption _Trend'!$C:$C,0))</f>
        <v>289.55</v>
      </c>
      <c r="W182" s="193">
        <f>INDEX('[9]Monthly_Consumption _Trend'!BD:BD,MATCH($D182,'[9]Monthly_Consumption _Trend'!$C:$C,0))</f>
        <v>0</v>
      </c>
      <c r="X182" s="193">
        <f>INDEX('[9]Monthly_Consumption _Trend'!BE:BE,MATCH($D182,'[9]Monthly_Consumption _Trend'!$C:$C,0))</f>
        <v>18.02</v>
      </c>
      <c r="Y182" s="193">
        <f>INDEX('[9]Monthly_Consumption _Trend'!BF:BF,MATCH($D182,'[9]Monthly_Consumption _Trend'!$C:$C,0))</f>
        <v>12.49</v>
      </c>
      <c r="Z182" s="193">
        <f>INDEX('[9]Monthly_Consumption _Trend'!BG:BG,MATCH($D182,'[9]Monthly_Consumption _Trend'!$C:$C,0))</f>
        <v>288.60999999999996</v>
      </c>
      <c r="AA182" s="193">
        <f>INDEX('[9]Monthly_Consumption _Trend'!BH:BH,MATCH($D182,'[9]Monthly_Consumption _Trend'!$C:$C,0))</f>
        <v>0</v>
      </c>
      <c r="AB182" s="193">
        <f>INDEX('[9]Monthly_Consumption _Trend'!BI:BI,MATCH($D182,'[9]Monthly_Consumption _Trend'!$C:$C,0))</f>
        <v>22.3</v>
      </c>
      <c r="AC182" s="193">
        <f>INDEX('[9]Monthly_Consumption _Trend'!BJ:BJ,MATCH($D182,'[9]Monthly_Consumption _Trend'!$C:$C,0))</f>
        <v>0</v>
      </c>
      <c r="AD182" s="193">
        <f>INDEX('[9]Monthly_Consumption _Trend'!BK:BK,MATCH($D182,'[9]Monthly_Consumption _Trend'!$C:$C,0))</f>
        <v>497.40999999999997</v>
      </c>
      <c r="AE182" s="193">
        <f>INDEX('[9]Monthly_Consumption _Trend'!BL:BL,MATCH($D182,'[9]Monthly_Consumption _Trend'!$C:$C,0))</f>
        <v>0</v>
      </c>
      <c r="AF182" s="193">
        <f>INDEX('[9]Monthly_Consumption _Trend'!BM:BM,MATCH($D182,'[9]Monthly_Consumption _Trend'!$C:$C,0))</f>
        <v>1.2199999999999989</v>
      </c>
      <c r="AG182" s="193">
        <f>INDEX('[9]Monthly_Consumption _Trend'!BN:BN,MATCH($D182,'[9]Monthly_Consumption _Trend'!$C:$C,0))</f>
        <v>6.4</v>
      </c>
      <c r="AH182" s="193">
        <f>INDEX('[9]Monthly_Consumption _Trend'!BO:BO,MATCH($D182,'[9]Monthly_Consumption _Trend'!$C:$C,0))</f>
        <v>0</v>
      </c>
      <c r="AI182" s="193">
        <f>INDEX('[9]Monthly_Consumption _Trend'!BP:BP,MATCH($D182,'[9]Monthly_Consumption _Trend'!$C:$C,0))</f>
        <v>0</v>
      </c>
      <c r="AJ182" s="193">
        <f>INDEX('[9]Monthly_Consumption _Trend'!BQ:BQ,MATCH($D182,'[9]Monthly_Consumption _Trend'!$C:$C,0))</f>
        <v>0</v>
      </c>
      <c r="AK182" s="193">
        <f>INDEX('[9]Monthly_Consumption _Trend'!BR:BR,MATCH($D182,'[9]Monthly_Consumption _Trend'!$C:$C,0))</f>
        <v>41.62</v>
      </c>
      <c r="AL182" s="193">
        <f>INDEX('[9]Monthly_Consumption _Trend'!BS:BS,MATCH($D182,'[9]Monthly_Consumption _Trend'!$C:$C,0))</f>
        <v>345.41000000000008</v>
      </c>
      <c r="AM182" s="193">
        <f>INDEX('[9]Monthly_Consumption _Trend'!BT:BT,MATCH($D182,'[9]Monthly_Consumption _Trend'!$C:$C,0))</f>
        <v>0</v>
      </c>
      <c r="AN182" s="193">
        <f>INDEX('[9]Monthly_Consumption _Trend'!BU:BU,MATCH($D182,'[9]Monthly_Consumption _Trend'!$C:$C,0))</f>
        <v>7.2000000000000028</v>
      </c>
      <c r="AO182" s="193">
        <f>INDEX('[9]Monthly_Consumption _Trend'!BV:BV,MATCH($D182,'[9]Monthly_Consumption _Trend'!$C:$C,0))</f>
        <v>61.830000000000005</v>
      </c>
      <c r="AP182" s="193">
        <f>INDEX('[9]Monthly_Consumption _Trend'!BW:BW,MATCH($D182,'[9]Monthly_Consumption _Trend'!$C:$C,0))</f>
        <v>295.80999999999995</v>
      </c>
      <c r="AQ182" s="193">
        <f>INDEX('[9]Monthly_Consumption _Trend'!BX:BX,MATCH($D182,'[9]Monthly_Consumption _Trend'!$C:$C,0))</f>
        <v>0</v>
      </c>
      <c r="AR182" s="193">
        <f>INDEX('[9]Monthly_Consumption _Trend'!BY:BY,MATCH($D182,'[9]Monthly_Consumption _Trend'!$C:$C,0))</f>
        <v>0.39999999999999858</v>
      </c>
      <c r="AS182" s="193">
        <f>INDEX('[9]Monthly_Consumption _Trend'!BZ:BZ,MATCH($D182,'[9]Monthly_Consumption _Trend'!$C:$C,0))</f>
        <v>108.53</v>
      </c>
      <c r="AT182" s="193">
        <f>INDEX('[9]Monthly_Consumption _Trend'!CA:CA,MATCH($D182,'[9]Monthly_Consumption _Trend'!$C:$C,0))</f>
        <v>267.56999999999994</v>
      </c>
      <c r="AU182" s="193">
        <f>INDEX('[9]Monthly_Consumption _Trend'!CB:CB,MATCH($D182,'[9]Monthly_Consumption _Trend'!$C:$C,0))</f>
        <v>0</v>
      </c>
      <c r="AV182" s="193">
        <f>INDEX('[9]Monthly_Consumption _Trend'!CC:CC,MATCH($D182,'[9]Monthly_Consumption _Trend'!$C:$C,0))</f>
        <v>10.829999999999998</v>
      </c>
      <c r="AW182" s="193">
        <f>INDEX('[9]Monthly_Consumption _Trend'!CD:CD,MATCH($D182,'[9]Monthly_Consumption _Trend'!$C:$C,0))</f>
        <v>13.599999999999994</v>
      </c>
      <c r="AX182" s="193">
        <f>INDEX('[9]Monthly_Consumption _Trend'!CE:CE,MATCH($D182,'[9]Monthly_Consumption _Trend'!$C:$C,0))</f>
        <v>176.79999999999995</v>
      </c>
      <c r="AY182" s="193">
        <f>INDEX('[9]Monthly_Consumption _Trend'!CF:CF,MATCH($D182,'[9]Monthly_Consumption _Trend'!$C:$C,0))</f>
        <v>0</v>
      </c>
      <c r="AZ182" s="193">
        <f>INDEX('[9]Monthly_Consumption _Trend'!CG:CG,MATCH($D182,'[9]Monthly_Consumption _Trend'!$C:$C,0))</f>
        <v>8.4000000000000057</v>
      </c>
      <c r="BA182" s="193">
        <f>INDEX('[9]Monthly_Consumption _Trend'!CH:CH,MATCH($D182,'[9]Monthly_Consumption _Trend'!$C:$C,0))</f>
        <v>10.719999999999999</v>
      </c>
      <c r="BB182" s="193">
        <f>INDEX('[9]Monthly_Consumption _Trend'!CI:CI,MATCH($D182,'[9]Monthly_Consumption _Trend'!$C:$C,0))</f>
        <v>169.52400000000034</v>
      </c>
      <c r="BC182" s="193">
        <f>INDEX('[9]Monthly_Consumption _Trend'!CJ:CJ,MATCH($D182,'[9]Monthly_Consumption _Trend'!$C:$C,0))</f>
        <v>0</v>
      </c>
      <c r="BD182" s="193">
        <f>INDEX('[9]Monthly_Consumption _Trend'!CK:CK,MATCH($D182,'[9]Monthly_Consumption _Trend'!$C:$C,0))</f>
        <v>0</v>
      </c>
      <c r="BE182" s="193">
        <f>INDEX('[9]Monthly_Consumption _Trend'!CL:CL,MATCH($D182,'[9]Monthly_Consumption _Trend'!$C:$C,0))</f>
        <v>23.29000000000002</v>
      </c>
      <c r="BF182" s="193">
        <f>INDEX('[9]Monthly_Consumption _Trend'!CM:CM,MATCH($D182,'[9]Monthly_Consumption _Trend'!$C:$C,0))</f>
        <v>213.86399999999958</v>
      </c>
      <c r="BG182" s="193">
        <f>INDEX('[9]Monthly_Consumption _Trend'!CN:CN,MATCH($D182,'[9]Monthly_Consumption _Trend'!$C:$C,0))</f>
        <v>0</v>
      </c>
      <c r="BH182" s="193">
        <f>INDEX('[9]Monthly_Consumption _Trend'!CO:CO,MATCH($D182,'[9]Monthly_Consumption _Trend'!$C:$C,0))</f>
        <v>0</v>
      </c>
      <c r="BI182" s="193">
        <f>INDEX('[9]Monthly_Consumption _Trend'!CP:CP,MATCH($D182,'[9]Monthly_Consumption _Trend'!$C:$C,0))</f>
        <v>22.949999999999989</v>
      </c>
    </row>
    <row r="183" spans="1:61" x14ac:dyDescent="0.25">
      <c r="A183" s="247"/>
      <c r="B183" s="247" t="str">
        <f>'IMO _2020_Dont Edit'!B188</f>
        <v>Handy</v>
      </c>
      <c r="C183" s="247" t="str">
        <f>'IMO _2020_Dont Edit'!C188</f>
        <v>TC-Out (MPT)</v>
      </c>
      <c r="D183" s="98">
        <f>'IMO _2020_Dont Edit'!D188</f>
        <v>9587843</v>
      </c>
      <c r="E183" s="139" t="str">
        <f>'IMO _2020_Dont Edit'!E188</f>
        <v>Astella</v>
      </c>
      <c r="F183" s="193">
        <f t="shared" si="24"/>
        <v>206.8</v>
      </c>
      <c r="G183" s="193">
        <f t="shared" si="25"/>
        <v>224.3</v>
      </c>
      <c r="H183" s="193">
        <f t="shared" si="26"/>
        <v>198.01</v>
      </c>
      <c r="I183" s="193">
        <f t="shared" si="27"/>
        <v>276.29999999999995</v>
      </c>
      <c r="J183" s="193">
        <f t="shared" si="28"/>
        <v>302.50000000000011</v>
      </c>
      <c r="K183" s="193">
        <f t="shared" si="29"/>
        <v>245.48000000000002</v>
      </c>
      <c r="L183" s="193">
        <f t="shared" si="30"/>
        <v>336.30999999999995</v>
      </c>
      <c r="M183" s="193">
        <f t="shared" si="47"/>
        <v>241.81999999999994</v>
      </c>
      <c r="N183" s="193">
        <f t="shared" ref="N183:N191" si="52">IFERROR(BB183,"")</f>
        <v>264.30000000000018</v>
      </c>
      <c r="O183" s="193">
        <f t="shared" ref="O183:O191" si="53">IFERROR(BF183,"")</f>
        <v>293.80999999999995</v>
      </c>
      <c r="P183" s="193"/>
      <c r="Q183" s="193"/>
      <c r="R183" s="277">
        <f t="shared" si="50"/>
        <v>258.96300000000002</v>
      </c>
      <c r="S183" s="277">
        <f>IFERROR(INDEX('IMO _2020_Dont Edit'!AB:AB,MATCH('Monthly_Consumption _Trend'!D183,'IMO _2020_Dont Edit'!D:D,0))*30*INDEX('IMO _2020_Dont Edit'!AF:AF,MATCH('Monthly_Consumption _Trend'!D183,'IMO _2020_Dont Edit'!D:D,0)),"")</f>
        <v>370.32237669342936</v>
      </c>
      <c r="T183" s="277">
        <f t="shared" si="51"/>
        <v>172.64200000000002</v>
      </c>
      <c r="U183" s="193"/>
      <c r="V183" s="193">
        <f>INDEX('[9]Monthly_Consumption _Trend'!BC:BC,MATCH($D183,'[9]Monthly_Consumption _Trend'!$C:$C,0))</f>
        <v>206.8</v>
      </c>
      <c r="W183" s="193">
        <f>INDEX('[9]Monthly_Consumption _Trend'!BD:BD,MATCH($D183,'[9]Monthly_Consumption _Trend'!$C:$C,0))</f>
        <v>0</v>
      </c>
      <c r="X183" s="193">
        <f>INDEX('[9]Monthly_Consumption _Trend'!BE:BE,MATCH($D183,'[9]Monthly_Consumption _Trend'!$C:$C,0))</f>
        <v>0</v>
      </c>
      <c r="Y183" s="193">
        <f>INDEX('[9]Monthly_Consumption _Trend'!BF:BF,MATCH($D183,'[9]Monthly_Consumption _Trend'!$C:$C,0))</f>
        <v>21.1</v>
      </c>
      <c r="Z183" s="193">
        <f>INDEX('[9]Monthly_Consumption _Trend'!BG:BG,MATCH($D183,'[9]Monthly_Consumption _Trend'!$C:$C,0))</f>
        <v>224.3</v>
      </c>
      <c r="AA183" s="193">
        <f>INDEX('[9]Monthly_Consumption _Trend'!BH:BH,MATCH($D183,'[9]Monthly_Consumption _Trend'!$C:$C,0))</f>
        <v>0</v>
      </c>
      <c r="AB183" s="193">
        <f>INDEX('[9]Monthly_Consumption _Trend'!BI:BI,MATCH($D183,'[9]Monthly_Consumption _Trend'!$C:$C,0))</f>
        <v>0</v>
      </c>
      <c r="AC183" s="193">
        <f>INDEX('[9]Monthly_Consumption _Trend'!BJ:BJ,MATCH($D183,'[9]Monthly_Consumption _Trend'!$C:$C,0))</f>
        <v>57.6</v>
      </c>
      <c r="AD183" s="193">
        <f>INDEX('[9]Monthly_Consumption _Trend'!BK:BK,MATCH($D183,'[9]Monthly_Consumption _Trend'!$C:$C,0))</f>
        <v>198.01</v>
      </c>
      <c r="AE183" s="193">
        <f>INDEX('[9]Monthly_Consumption _Trend'!BL:BL,MATCH($D183,'[9]Monthly_Consumption _Trend'!$C:$C,0))</f>
        <v>0</v>
      </c>
      <c r="AF183" s="193">
        <f>INDEX('[9]Monthly_Consumption _Trend'!BM:BM,MATCH($D183,'[9]Monthly_Consumption _Trend'!$C:$C,0))</f>
        <v>0</v>
      </c>
      <c r="AG183" s="193">
        <f>INDEX('[9]Monthly_Consumption _Trend'!BN:BN,MATCH($D183,'[9]Monthly_Consumption _Trend'!$C:$C,0))</f>
        <v>83.202999999999989</v>
      </c>
      <c r="AH183" s="193">
        <f>INDEX('[9]Monthly_Consumption _Trend'!BO:BO,MATCH($D183,'[9]Monthly_Consumption _Trend'!$C:$C,0))</f>
        <v>276.29999999999995</v>
      </c>
      <c r="AI183" s="193">
        <f>INDEX('[9]Monthly_Consumption _Trend'!BP:BP,MATCH($D183,'[9]Monthly_Consumption _Trend'!$C:$C,0))</f>
        <v>0</v>
      </c>
      <c r="AJ183" s="193">
        <f>INDEX('[9]Monthly_Consumption _Trend'!BQ:BQ,MATCH($D183,'[9]Monthly_Consumption _Trend'!$C:$C,0))</f>
        <v>0</v>
      </c>
      <c r="AK183" s="193">
        <f>INDEX('[9]Monthly_Consumption _Trend'!BR:BR,MATCH($D183,'[9]Monthly_Consumption _Trend'!$C:$C,0))</f>
        <v>76.900000000000006</v>
      </c>
      <c r="AL183" s="193">
        <f>INDEX('[9]Monthly_Consumption _Trend'!BS:BS,MATCH($D183,'[9]Monthly_Consumption _Trend'!$C:$C,0))</f>
        <v>302.50000000000011</v>
      </c>
      <c r="AM183" s="193">
        <f>INDEX('[9]Monthly_Consumption _Trend'!BT:BT,MATCH($D183,'[9]Monthly_Consumption _Trend'!$C:$C,0))</f>
        <v>0</v>
      </c>
      <c r="AN183" s="193">
        <f>INDEX('[9]Monthly_Consumption _Trend'!BU:BU,MATCH($D183,'[9]Monthly_Consumption _Trend'!$C:$C,0))</f>
        <v>0</v>
      </c>
      <c r="AO183" s="193">
        <f>INDEX('[9]Monthly_Consumption _Trend'!BV:BV,MATCH($D183,'[9]Monthly_Consumption _Trend'!$C:$C,0))</f>
        <v>83.5</v>
      </c>
      <c r="AP183" s="193">
        <f>INDEX('[9]Monthly_Consumption _Trend'!BW:BW,MATCH($D183,'[9]Monthly_Consumption _Trend'!$C:$C,0))</f>
        <v>245.48000000000002</v>
      </c>
      <c r="AQ183" s="193">
        <f>INDEX('[9]Monthly_Consumption _Trend'!BX:BX,MATCH($D183,'[9]Monthly_Consumption _Trend'!$C:$C,0))</f>
        <v>0</v>
      </c>
      <c r="AR183" s="193">
        <f>INDEX('[9]Monthly_Consumption _Trend'!BY:BY,MATCH($D183,'[9]Monthly_Consumption _Trend'!$C:$C,0))</f>
        <v>0</v>
      </c>
      <c r="AS183" s="193">
        <f>INDEX('[9]Monthly_Consumption _Trend'!BZ:BZ,MATCH($D183,'[9]Monthly_Consumption _Trend'!$C:$C,0))</f>
        <v>56.399999999999977</v>
      </c>
      <c r="AT183" s="193">
        <f>INDEX('[9]Monthly_Consumption _Trend'!CA:CA,MATCH($D183,'[9]Monthly_Consumption _Trend'!$C:$C,0))</f>
        <v>336.30999999999995</v>
      </c>
      <c r="AU183" s="193">
        <f>INDEX('[9]Monthly_Consumption _Trend'!CB:CB,MATCH($D183,'[9]Monthly_Consumption _Trend'!$C:$C,0))</f>
        <v>0</v>
      </c>
      <c r="AV183" s="193">
        <f>INDEX('[9]Monthly_Consumption _Trend'!CC:CC,MATCH($D183,'[9]Monthly_Consumption _Trend'!$C:$C,0))</f>
        <v>0</v>
      </c>
      <c r="AW183" s="193">
        <f>INDEX('[9]Monthly_Consumption _Trend'!CD:CD,MATCH($D183,'[9]Monthly_Consumption _Trend'!$C:$C,0))</f>
        <v>22.770000000000039</v>
      </c>
      <c r="AX183" s="193">
        <f>INDEX('[9]Monthly_Consumption _Trend'!CE:CE,MATCH($D183,'[9]Monthly_Consumption _Trend'!$C:$C,0))</f>
        <v>241.81999999999994</v>
      </c>
      <c r="AY183" s="193">
        <f>INDEX('[9]Monthly_Consumption _Trend'!CF:CF,MATCH($D183,'[9]Monthly_Consumption _Trend'!$C:$C,0))</f>
        <v>0</v>
      </c>
      <c r="AZ183" s="193">
        <f>INDEX('[9]Monthly_Consumption _Trend'!CG:CG,MATCH($D183,'[9]Monthly_Consumption _Trend'!$C:$C,0))</f>
        <v>0</v>
      </c>
      <c r="BA183" s="193">
        <f>INDEX('[9]Monthly_Consumption _Trend'!CH:CH,MATCH($D183,'[9]Monthly_Consumption _Trend'!$C:$C,0))</f>
        <v>100.69999999999999</v>
      </c>
      <c r="BB183" s="193">
        <f>INDEX('[9]Monthly_Consumption _Trend'!CI:CI,MATCH($D183,'[9]Monthly_Consumption _Trend'!$C:$C,0))</f>
        <v>264.30000000000018</v>
      </c>
      <c r="BC183" s="193">
        <f>INDEX('[9]Monthly_Consumption _Trend'!CJ:CJ,MATCH($D183,'[9]Monthly_Consumption _Trend'!$C:$C,0))</f>
        <v>0</v>
      </c>
      <c r="BD183" s="193">
        <f>INDEX('[9]Monthly_Consumption _Trend'!CK:CK,MATCH($D183,'[9]Monthly_Consumption _Trend'!$C:$C,0))</f>
        <v>0</v>
      </c>
      <c r="BE183" s="193">
        <f>INDEX('[9]Monthly_Consumption _Trend'!CL:CL,MATCH($D183,'[9]Monthly_Consumption _Trend'!$C:$C,0))</f>
        <v>44.129999999999995</v>
      </c>
      <c r="BF183" s="193">
        <f>INDEX('[9]Monthly_Consumption _Trend'!CM:CM,MATCH($D183,'[9]Monthly_Consumption _Trend'!$C:$C,0))</f>
        <v>293.80999999999995</v>
      </c>
      <c r="BG183" s="193">
        <f>INDEX('[9]Monthly_Consumption _Trend'!CN:CN,MATCH($D183,'[9]Monthly_Consumption _Trend'!$C:$C,0))</f>
        <v>0</v>
      </c>
      <c r="BH183" s="193">
        <f>INDEX('[9]Monthly_Consumption _Trend'!CO:CO,MATCH($D183,'[9]Monthly_Consumption _Trend'!$C:$C,0))</f>
        <v>0</v>
      </c>
      <c r="BI183" s="193">
        <f>INDEX('[9]Monthly_Consumption _Trend'!CP:CP,MATCH($D183,'[9]Monthly_Consumption _Trend'!$C:$C,0))</f>
        <v>27.710000000000036</v>
      </c>
    </row>
    <row r="184" spans="1:61" x14ac:dyDescent="0.25">
      <c r="A184" s="247" t="str">
        <f>'IMO _2020_Dont Edit'!A189</f>
        <v>MGA</v>
      </c>
      <c r="B184" s="247" t="str">
        <f>'IMO _2020_Dont Edit'!B189</f>
        <v>Handy</v>
      </c>
      <c r="C184" s="247" t="str">
        <f>'IMO _2020_Dont Edit'!C189</f>
        <v>TC-Out (MPT)</v>
      </c>
      <c r="D184" s="98">
        <f>'IMO _2020_Dont Edit'!D189</f>
        <v>9236999</v>
      </c>
      <c r="E184" s="139" t="str">
        <f>'IMO _2020_Dont Edit'!E189</f>
        <v>Ras Maersk</v>
      </c>
      <c r="F184" s="193">
        <f t="shared" si="24"/>
        <v>403.37599999999998</v>
      </c>
      <c r="G184" s="193">
        <f t="shared" si="25"/>
        <v>321.36</v>
      </c>
      <c r="H184" s="193">
        <f t="shared" si="26"/>
        <v>418.30000000000007</v>
      </c>
      <c r="I184" s="193">
        <f t="shared" si="27"/>
        <v>377.33999999999992</v>
      </c>
      <c r="J184" s="193">
        <f t="shared" si="28"/>
        <v>322.95000000000005</v>
      </c>
      <c r="K184" s="193">
        <f t="shared" si="29"/>
        <v>420.44999999999982</v>
      </c>
      <c r="L184" s="193">
        <f t="shared" si="30"/>
        <v>365.30000000000018</v>
      </c>
      <c r="M184" s="193">
        <f t="shared" si="47"/>
        <v>394.27</v>
      </c>
      <c r="N184" s="193">
        <f t="shared" si="52"/>
        <v>240.2199999999998</v>
      </c>
      <c r="O184" s="193">
        <f t="shared" si="53"/>
        <v>289.35000000000036</v>
      </c>
      <c r="P184" s="193"/>
      <c r="Q184" s="193"/>
      <c r="R184" s="277">
        <f t="shared" si="50"/>
        <v>355.29160000000002</v>
      </c>
      <c r="S184" s="277">
        <f>IFERROR(INDEX('IMO _2020_Dont Edit'!AB:AB,MATCH('Monthly_Consumption _Trend'!D184,'IMO _2020_Dont Edit'!D:D,0))*30*INDEX('IMO _2020_Dont Edit'!AF:AF,MATCH('Monthly_Consumption _Trend'!D184,'IMO _2020_Dont Edit'!D:D,0)),"")</f>
        <v>0</v>
      </c>
      <c r="T184" s="277">
        <f t="shared" si="51"/>
        <v>0</v>
      </c>
      <c r="U184" s="193"/>
      <c r="V184" s="193">
        <f>INDEX('[9]Monthly_Consumption _Trend'!BC:BC,MATCH($D184,'[9]Monthly_Consumption _Trend'!$C:$C,0))</f>
        <v>403.37599999999998</v>
      </c>
      <c r="W184" s="193">
        <f>INDEX('[9]Monthly_Consumption _Trend'!BD:BD,MATCH($D184,'[9]Monthly_Consumption _Trend'!$C:$C,0))</f>
        <v>0</v>
      </c>
      <c r="X184" s="193">
        <f>INDEX('[9]Monthly_Consumption _Trend'!BE:BE,MATCH($D184,'[9]Monthly_Consumption _Trend'!$C:$C,0))</f>
        <v>0</v>
      </c>
      <c r="Y184" s="193">
        <f>INDEX('[9]Monthly_Consumption _Trend'!BF:BF,MATCH($D184,'[9]Monthly_Consumption _Trend'!$C:$C,0))</f>
        <v>14</v>
      </c>
      <c r="Z184" s="193">
        <f>INDEX('[9]Monthly_Consumption _Trend'!BG:BG,MATCH($D184,'[9]Monthly_Consumption _Trend'!$C:$C,0))</f>
        <v>321.36</v>
      </c>
      <c r="AA184" s="193">
        <f>INDEX('[9]Monthly_Consumption _Trend'!BH:BH,MATCH($D184,'[9]Monthly_Consumption _Trend'!$C:$C,0))</f>
        <v>0</v>
      </c>
      <c r="AB184" s="193">
        <f>INDEX('[9]Monthly_Consumption _Trend'!BI:BI,MATCH($D184,'[9]Monthly_Consumption _Trend'!$C:$C,0))</f>
        <v>0</v>
      </c>
      <c r="AC184" s="193">
        <f>INDEX('[9]Monthly_Consumption _Trend'!BJ:BJ,MATCH($D184,'[9]Monthly_Consumption _Trend'!$C:$C,0))</f>
        <v>3.8000000000000007</v>
      </c>
      <c r="AD184" s="193">
        <f>INDEX('[9]Monthly_Consumption _Trend'!BK:BK,MATCH($D184,'[9]Monthly_Consumption _Trend'!$C:$C,0))</f>
        <v>418.30000000000007</v>
      </c>
      <c r="AE184" s="193">
        <f>INDEX('[9]Monthly_Consumption _Trend'!BL:BL,MATCH($D184,'[9]Monthly_Consumption _Trend'!$C:$C,0))</f>
        <v>0</v>
      </c>
      <c r="AF184" s="193">
        <f>INDEX('[9]Monthly_Consumption _Trend'!BM:BM,MATCH($D184,'[9]Monthly_Consumption _Trend'!$C:$C,0))</f>
        <v>0</v>
      </c>
      <c r="AG184" s="193">
        <f>INDEX('[9]Monthly_Consumption _Trend'!BN:BN,MATCH($D184,'[9]Monthly_Consumption _Trend'!$C:$C,0))</f>
        <v>21.7</v>
      </c>
      <c r="AH184" s="193">
        <f>INDEX('[9]Monthly_Consumption _Trend'!BO:BO,MATCH($D184,'[9]Monthly_Consumption _Trend'!$C:$C,0))</f>
        <v>377.33999999999992</v>
      </c>
      <c r="AI184" s="193">
        <f>INDEX('[9]Monthly_Consumption _Trend'!BP:BP,MATCH($D184,'[9]Monthly_Consumption _Trend'!$C:$C,0))</f>
        <v>0</v>
      </c>
      <c r="AJ184" s="193">
        <f>INDEX('[9]Monthly_Consumption _Trend'!BQ:BQ,MATCH($D184,'[9]Monthly_Consumption _Trend'!$C:$C,0))</f>
        <v>0</v>
      </c>
      <c r="AK184" s="193">
        <f>INDEX('[9]Monthly_Consumption _Trend'!BR:BR,MATCH($D184,'[9]Monthly_Consumption _Trend'!$C:$C,0))</f>
        <v>20.299999999999997</v>
      </c>
      <c r="AL184" s="193">
        <f>INDEX('[9]Monthly_Consumption _Trend'!BS:BS,MATCH($D184,'[9]Monthly_Consumption _Trend'!$C:$C,0))</f>
        <v>322.95000000000005</v>
      </c>
      <c r="AM184" s="193">
        <f>INDEX('[9]Monthly_Consumption _Trend'!BT:BT,MATCH($D184,'[9]Monthly_Consumption _Trend'!$C:$C,0))</f>
        <v>0</v>
      </c>
      <c r="AN184" s="193">
        <f>INDEX('[9]Monthly_Consumption _Trend'!BU:BU,MATCH($D184,'[9]Monthly_Consumption _Trend'!$C:$C,0))</f>
        <v>0</v>
      </c>
      <c r="AO184" s="193">
        <f>INDEX('[9]Monthly_Consumption _Trend'!BV:BV,MATCH($D184,'[9]Monthly_Consumption _Trend'!$C:$C,0))</f>
        <v>9.5</v>
      </c>
      <c r="AP184" s="193">
        <f>INDEX('[9]Monthly_Consumption _Trend'!BW:BW,MATCH($D184,'[9]Monthly_Consumption _Trend'!$C:$C,0))</f>
        <v>420.44999999999982</v>
      </c>
      <c r="AQ184" s="193">
        <f>INDEX('[9]Monthly_Consumption _Trend'!BX:BX,MATCH($D184,'[9]Monthly_Consumption _Trend'!$C:$C,0))</f>
        <v>0</v>
      </c>
      <c r="AR184" s="193">
        <f>INDEX('[9]Monthly_Consumption _Trend'!BY:BY,MATCH($D184,'[9]Monthly_Consumption _Trend'!$C:$C,0))</f>
        <v>0</v>
      </c>
      <c r="AS184" s="193">
        <f>INDEX('[9]Monthly_Consumption _Trend'!BZ:BZ,MATCH($D184,'[9]Monthly_Consumption _Trend'!$C:$C,0))</f>
        <v>11.799999999999997</v>
      </c>
      <c r="AT184" s="193">
        <f>INDEX('[9]Monthly_Consumption _Trend'!CA:CA,MATCH($D184,'[9]Monthly_Consumption _Trend'!$C:$C,0))</f>
        <v>365.30000000000018</v>
      </c>
      <c r="AU184" s="193">
        <f>INDEX('[9]Monthly_Consumption _Trend'!CB:CB,MATCH($D184,'[9]Monthly_Consumption _Trend'!$C:$C,0))</f>
        <v>0</v>
      </c>
      <c r="AV184" s="193">
        <f>INDEX('[9]Monthly_Consumption _Trend'!CC:CC,MATCH($D184,'[9]Monthly_Consumption _Trend'!$C:$C,0))</f>
        <v>0</v>
      </c>
      <c r="AW184" s="193">
        <f>INDEX('[9]Monthly_Consumption _Trend'!CD:CD,MATCH($D184,'[9]Monthly_Consumption _Trend'!$C:$C,0))</f>
        <v>4.6000000000000085</v>
      </c>
      <c r="AX184" s="193">
        <f>INDEX('[9]Monthly_Consumption _Trend'!CE:CE,MATCH($D184,'[9]Monthly_Consumption _Trend'!$C:$C,0))</f>
        <v>394.27</v>
      </c>
      <c r="AY184" s="193">
        <f>INDEX('[9]Monthly_Consumption _Trend'!CF:CF,MATCH($D184,'[9]Monthly_Consumption _Trend'!$C:$C,0))</f>
        <v>0</v>
      </c>
      <c r="AZ184" s="193">
        <f>INDEX('[9]Monthly_Consumption _Trend'!CG:CG,MATCH($D184,'[9]Monthly_Consumption _Trend'!$C:$C,0))</f>
        <v>0</v>
      </c>
      <c r="BA184" s="193">
        <f>INDEX('[9]Monthly_Consumption _Trend'!CH:CH,MATCH($D184,'[9]Monthly_Consumption _Trend'!$C:$C,0))</f>
        <v>8.0999999999999943</v>
      </c>
      <c r="BB184" s="193">
        <f>INDEX('[9]Monthly_Consumption _Trend'!CI:CI,MATCH($D184,'[9]Monthly_Consumption _Trend'!$C:$C,0))</f>
        <v>240.2199999999998</v>
      </c>
      <c r="BC184" s="193">
        <f>INDEX('[9]Monthly_Consumption _Trend'!CJ:CJ,MATCH($D184,'[9]Monthly_Consumption _Trend'!$C:$C,0))</f>
        <v>0</v>
      </c>
      <c r="BD184" s="193">
        <f>INDEX('[9]Monthly_Consumption _Trend'!CK:CK,MATCH($D184,'[9]Monthly_Consumption _Trend'!$C:$C,0))</f>
        <v>0</v>
      </c>
      <c r="BE184" s="193">
        <f>INDEX('[9]Monthly_Consumption _Trend'!CL:CL,MATCH($D184,'[9]Monthly_Consumption _Trend'!$C:$C,0))</f>
        <v>5.9000000000000057</v>
      </c>
      <c r="BF184" s="193">
        <f>INDEX('[9]Monthly_Consumption _Trend'!CM:CM,MATCH($D184,'[9]Monthly_Consumption _Trend'!$C:$C,0))</f>
        <v>289.35000000000036</v>
      </c>
      <c r="BG184" s="193">
        <f>INDEX('[9]Monthly_Consumption _Trend'!CN:CN,MATCH($D184,'[9]Monthly_Consumption _Trend'!$C:$C,0))</f>
        <v>0</v>
      </c>
      <c r="BH184" s="193">
        <f>INDEX('[9]Monthly_Consumption _Trend'!CO:CO,MATCH($D184,'[9]Monthly_Consumption _Trend'!$C:$C,0))</f>
        <v>0</v>
      </c>
      <c r="BI184" s="193">
        <f>INDEX('[9]Monthly_Consumption _Trend'!CP:CP,MATCH($D184,'[9]Monthly_Consumption _Trend'!$C:$C,0))</f>
        <v>12.399999999999991</v>
      </c>
    </row>
    <row r="185" spans="1:61" x14ac:dyDescent="0.25">
      <c r="A185" s="247" t="str">
        <f>'IMO _2020_Dont Edit'!A190</f>
        <v>MGA</v>
      </c>
      <c r="B185" s="247" t="str">
        <f>'IMO _2020_Dont Edit'!B190</f>
        <v>Handy</v>
      </c>
      <c r="C185" s="247" t="str">
        <f>'IMO _2020_Dont Edit'!C190</f>
        <v>TC-Out (MPT)</v>
      </c>
      <c r="D185" s="98">
        <f>'IMO _2020_Dont Edit'!D190</f>
        <v>9237008</v>
      </c>
      <c r="E185" s="139" t="str">
        <f>'IMO _2020_Dont Edit'!E190</f>
        <v>Robert Maersk</v>
      </c>
      <c r="F185" s="193">
        <f t="shared" si="24"/>
        <v>294.98</v>
      </c>
      <c r="G185" s="193">
        <f t="shared" si="25"/>
        <v>170.36699999999996</v>
      </c>
      <c r="H185" s="193">
        <f t="shared" si="26"/>
        <v>189.76999999999998</v>
      </c>
      <c r="I185" s="193">
        <f t="shared" si="27"/>
        <v>140.68799999999908</v>
      </c>
      <c r="J185" s="193">
        <f t="shared" si="28"/>
        <v>231.07100000000094</v>
      </c>
      <c r="K185" s="193">
        <f t="shared" si="29"/>
        <v>174.30799999999999</v>
      </c>
      <c r="L185" s="193">
        <f t="shared" si="30"/>
        <v>144.67000000000007</v>
      </c>
      <c r="M185" s="193">
        <f t="shared" si="47"/>
        <v>144.20499999999993</v>
      </c>
      <c r="N185" s="193">
        <f t="shared" si="52"/>
        <v>172.36400000000003</v>
      </c>
      <c r="O185" s="193">
        <f t="shared" si="53"/>
        <v>151.50199999999995</v>
      </c>
      <c r="P185" s="193"/>
      <c r="Q185" s="193"/>
      <c r="R185" s="277">
        <f t="shared" si="50"/>
        <v>181.39249999999998</v>
      </c>
      <c r="S185" s="277">
        <f>IFERROR(INDEX('IMO _2020_Dont Edit'!AB:AB,MATCH('Monthly_Consumption _Trend'!D185,'IMO _2020_Dont Edit'!D:D,0))*30*INDEX('IMO _2020_Dont Edit'!AF:AF,MATCH('Monthly_Consumption _Trend'!D185,'IMO _2020_Dont Edit'!D:D,0)),"")</f>
        <v>0</v>
      </c>
      <c r="T185" s="277">
        <f t="shared" si="51"/>
        <v>0</v>
      </c>
      <c r="U185" s="193"/>
      <c r="V185" s="193">
        <f>INDEX('[9]Monthly_Consumption _Trend'!BC:BC,MATCH($D185,'[9]Monthly_Consumption _Trend'!$C:$C,0))</f>
        <v>294.98</v>
      </c>
      <c r="W185" s="193">
        <f>INDEX('[9]Monthly_Consumption _Trend'!BD:BD,MATCH($D185,'[9]Monthly_Consumption _Trend'!$C:$C,0))</f>
        <v>0</v>
      </c>
      <c r="X185" s="193">
        <f>INDEX('[9]Monthly_Consumption _Trend'!BE:BE,MATCH($D185,'[9]Monthly_Consumption _Trend'!$C:$C,0))</f>
        <v>8.0500000000000007</v>
      </c>
      <c r="Y185" s="193">
        <f>INDEX('[9]Monthly_Consumption _Trend'!BF:BF,MATCH($D185,'[9]Monthly_Consumption _Trend'!$C:$C,0))</f>
        <v>3.45</v>
      </c>
      <c r="Z185" s="193">
        <f>INDEX('[9]Monthly_Consumption _Trend'!BG:BG,MATCH($D185,'[9]Monthly_Consumption _Trend'!$C:$C,0))</f>
        <v>170.36699999999996</v>
      </c>
      <c r="AA185" s="193">
        <f>INDEX('[9]Monthly_Consumption _Trend'!BH:BH,MATCH($D185,'[9]Monthly_Consumption _Trend'!$C:$C,0))</f>
        <v>0</v>
      </c>
      <c r="AB185" s="193">
        <f>INDEX('[9]Monthly_Consumption _Trend'!BI:BI,MATCH($D185,'[9]Monthly_Consumption _Trend'!$C:$C,0))</f>
        <v>7.84</v>
      </c>
      <c r="AC185" s="193">
        <f>INDEX('[9]Monthly_Consumption _Trend'!BJ:BJ,MATCH($D185,'[9]Monthly_Consumption _Trend'!$C:$C,0))</f>
        <v>3.3499999999999996</v>
      </c>
      <c r="AD185" s="193">
        <f>INDEX('[9]Monthly_Consumption _Trend'!BK:BK,MATCH($D185,'[9]Monthly_Consumption _Trend'!$C:$C,0))</f>
        <v>189.76999999999998</v>
      </c>
      <c r="AE185" s="193">
        <f>INDEX('[9]Monthly_Consumption _Trend'!BL:BL,MATCH($D185,'[9]Monthly_Consumption _Trend'!$C:$C,0))</f>
        <v>0</v>
      </c>
      <c r="AF185" s="193">
        <f>INDEX('[9]Monthly_Consumption _Trend'!BM:BM,MATCH($D185,'[9]Monthly_Consumption _Trend'!$C:$C,0))</f>
        <v>18.829999999999998</v>
      </c>
      <c r="AG185" s="193">
        <f>INDEX('[9]Monthly_Consumption _Trend'!BN:BN,MATCH($D185,'[9]Monthly_Consumption _Trend'!$C:$C,0))</f>
        <v>2.0300000000000002</v>
      </c>
      <c r="AH185" s="193">
        <f>INDEX('[9]Monthly_Consumption _Trend'!BO:BO,MATCH($D185,'[9]Monthly_Consumption _Trend'!$C:$C,0))</f>
        <v>140.68799999999908</v>
      </c>
      <c r="AI185" s="193">
        <f>INDEX('[9]Monthly_Consumption _Trend'!BP:BP,MATCH($D185,'[9]Monthly_Consumption _Trend'!$C:$C,0))</f>
        <v>0</v>
      </c>
      <c r="AJ185" s="193">
        <f>INDEX('[9]Monthly_Consumption _Trend'!BQ:BQ,MATCH($D185,'[9]Monthly_Consumption _Trend'!$C:$C,0))</f>
        <v>10.050000000000004</v>
      </c>
      <c r="AK185" s="193">
        <f>INDEX('[9]Monthly_Consumption _Trend'!BR:BR,MATCH($D185,'[9]Monthly_Consumption _Trend'!$C:$C,0))</f>
        <v>2.8699999999999992</v>
      </c>
      <c r="AL185" s="193">
        <f>INDEX('[9]Monthly_Consumption _Trend'!BS:BS,MATCH($D185,'[9]Monthly_Consumption _Trend'!$C:$C,0))</f>
        <v>231.07100000000094</v>
      </c>
      <c r="AM185" s="193">
        <f>INDEX('[9]Monthly_Consumption _Trend'!BT:BT,MATCH($D185,'[9]Monthly_Consumption _Trend'!$C:$C,0))</f>
        <v>0</v>
      </c>
      <c r="AN185" s="193">
        <f>INDEX('[9]Monthly_Consumption _Trend'!BU:BU,MATCH($D185,'[9]Monthly_Consumption _Trend'!$C:$C,0))</f>
        <v>5.1499999999999986</v>
      </c>
      <c r="AO185" s="193">
        <f>INDEX('[9]Monthly_Consumption _Trend'!BV:BV,MATCH($D185,'[9]Monthly_Consumption _Trend'!$C:$C,0))</f>
        <v>16.2</v>
      </c>
      <c r="AP185" s="193">
        <f>INDEX('[9]Monthly_Consumption _Trend'!BW:BW,MATCH($D185,'[9]Monthly_Consumption _Trend'!$C:$C,0))</f>
        <v>174.30799999999999</v>
      </c>
      <c r="AQ185" s="193">
        <f>INDEX('[9]Monthly_Consumption _Trend'!BX:BX,MATCH($D185,'[9]Monthly_Consumption _Trend'!$C:$C,0))</f>
        <v>0</v>
      </c>
      <c r="AR185" s="193">
        <f>INDEX('[9]Monthly_Consumption _Trend'!BY:BY,MATCH($D185,'[9]Monthly_Consumption _Trend'!$C:$C,0))</f>
        <v>0</v>
      </c>
      <c r="AS185" s="193">
        <f>INDEX('[9]Monthly_Consumption _Trend'!BZ:BZ,MATCH($D185,'[9]Monthly_Consumption _Trend'!$C:$C,0))</f>
        <v>11.230000000000004</v>
      </c>
      <c r="AT185" s="193">
        <f>INDEX('[9]Monthly_Consumption _Trend'!CA:CA,MATCH($D185,'[9]Monthly_Consumption _Trend'!$C:$C,0))</f>
        <v>144.67000000000007</v>
      </c>
      <c r="AU185" s="193">
        <f>INDEX('[9]Monthly_Consumption _Trend'!CB:CB,MATCH($D185,'[9]Monthly_Consumption _Trend'!$C:$C,0))</f>
        <v>0</v>
      </c>
      <c r="AV185" s="193">
        <f>INDEX('[9]Monthly_Consumption _Trend'!CC:CC,MATCH($D185,'[9]Monthly_Consumption _Trend'!$C:$C,0))</f>
        <v>0</v>
      </c>
      <c r="AW185" s="193">
        <f>INDEX('[9]Monthly_Consumption _Trend'!CD:CD,MATCH($D185,'[9]Monthly_Consumption _Trend'!$C:$C,0))</f>
        <v>4.9799999999999969</v>
      </c>
      <c r="AX185" s="193">
        <f>INDEX('[9]Monthly_Consumption _Trend'!CE:CE,MATCH($D185,'[9]Monthly_Consumption _Trend'!$C:$C,0))</f>
        <v>144.20499999999993</v>
      </c>
      <c r="AY185" s="193">
        <f>INDEX('[9]Monthly_Consumption _Trend'!CF:CF,MATCH($D185,'[9]Monthly_Consumption _Trend'!$C:$C,0))</f>
        <v>0</v>
      </c>
      <c r="AZ185" s="193">
        <f>INDEX('[9]Monthly_Consumption _Trend'!CG:CG,MATCH($D185,'[9]Monthly_Consumption _Trend'!$C:$C,0))</f>
        <v>0</v>
      </c>
      <c r="BA185" s="193">
        <f>INDEX('[9]Monthly_Consumption _Trend'!CH:CH,MATCH($D185,'[9]Monthly_Consumption _Trend'!$C:$C,0))</f>
        <v>7.980000000000004</v>
      </c>
      <c r="BB185" s="193">
        <f>INDEX('[9]Monthly_Consumption _Trend'!CI:CI,MATCH($D185,'[9]Monthly_Consumption _Trend'!$C:$C,0))</f>
        <v>172.36400000000003</v>
      </c>
      <c r="BC185" s="193">
        <f>INDEX('[9]Monthly_Consumption _Trend'!CJ:CJ,MATCH($D185,'[9]Monthly_Consumption _Trend'!$C:$C,0))</f>
        <v>0</v>
      </c>
      <c r="BD185" s="193">
        <f>INDEX('[9]Monthly_Consumption _Trend'!CK:CK,MATCH($D185,'[9]Monthly_Consumption _Trend'!$C:$C,0))</f>
        <v>0</v>
      </c>
      <c r="BE185" s="193">
        <f>INDEX('[9]Monthly_Consumption _Trend'!CL:CL,MATCH($D185,'[9]Monthly_Consumption _Trend'!$C:$C,0))</f>
        <v>11.559999999999995</v>
      </c>
      <c r="BF185" s="193">
        <f>INDEX('[9]Monthly_Consumption _Trend'!CM:CM,MATCH($D185,'[9]Monthly_Consumption _Trend'!$C:$C,0))</f>
        <v>151.50199999999995</v>
      </c>
      <c r="BG185" s="193">
        <f>INDEX('[9]Monthly_Consumption _Trend'!CN:CN,MATCH($D185,'[9]Monthly_Consumption _Trend'!$C:$C,0))</f>
        <v>0</v>
      </c>
      <c r="BH185" s="193">
        <f>INDEX('[9]Monthly_Consumption _Trend'!CO:CO,MATCH($D185,'[9]Monthly_Consumption _Trend'!$C:$C,0))</f>
        <v>0</v>
      </c>
      <c r="BI185" s="193">
        <f>INDEX('[9]Monthly_Consumption _Trend'!CP:CP,MATCH($D185,'[9]Monthly_Consumption _Trend'!$C:$C,0))</f>
        <v>7.8999999999999986</v>
      </c>
    </row>
    <row r="186" spans="1:61" x14ac:dyDescent="0.25">
      <c r="A186" s="247" t="str">
        <f>'IMO _2020_Dont Edit'!A191</f>
        <v>MGA</v>
      </c>
      <c r="B186" s="247" t="str">
        <f>'IMO _2020_Dont Edit'!B191</f>
        <v>Handy</v>
      </c>
      <c r="C186" s="247" t="str">
        <f>'IMO _2020_Dont Edit'!C191</f>
        <v>TC-Out (MPT)</v>
      </c>
      <c r="D186" s="98">
        <f>'IMO _2020_Dont Edit'!D191</f>
        <v>9251406</v>
      </c>
      <c r="E186" s="139" t="str">
        <f>'IMO _2020_Dont Edit'!E191</f>
        <v>Romoe Maersk</v>
      </c>
      <c r="F186" s="193">
        <f t="shared" si="24"/>
        <v>311.26</v>
      </c>
      <c r="G186" s="193">
        <f t="shared" si="25"/>
        <v>427.375</v>
      </c>
      <c r="H186" s="193">
        <f t="shared" si="26"/>
        <v>350.09999999999991</v>
      </c>
      <c r="I186" s="193">
        <f t="shared" si="27"/>
        <v>322.98</v>
      </c>
      <c r="J186" s="193">
        <f t="shared" si="28"/>
        <v>129.50400000000013</v>
      </c>
      <c r="K186" s="193">
        <f t="shared" si="29"/>
        <v>256.42899999999986</v>
      </c>
      <c r="L186" s="193">
        <f t="shared" si="30"/>
        <v>192.67900000000009</v>
      </c>
      <c r="M186" s="193">
        <f t="shared" si="47"/>
        <v>244.68300000000022</v>
      </c>
      <c r="N186" s="193">
        <f t="shared" si="52"/>
        <v>142.21099999999979</v>
      </c>
      <c r="O186" s="193">
        <f t="shared" si="53"/>
        <v>122.57999999999993</v>
      </c>
      <c r="P186" s="193"/>
      <c r="Q186" s="193"/>
      <c r="R186" s="277">
        <f t="shared" si="50"/>
        <v>249.98009999999999</v>
      </c>
      <c r="S186" s="277">
        <f>IFERROR(INDEX('IMO _2020_Dont Edit'!AB:AB,MATCH('Monthly_Consumption _Trend'!D186,'IMO _2020_Dont Edit'!D:D,0))*30*INDEX('IMO _2020_Dont Edit'!AF:AF,MATCH('Monthly_Consumption _Trend'!D186,'IMO _2020_Dont Edit'!D:D,0)),"")</f>
        <v>0</v>
      </c>
      <c r="T186" s="277">
        <f t="shared" si="51"/>
        <v>0</v>
      </c>
      <c r="U186" s="193"/>
      <c r="V186" s="193">
        <f>INDEX('[9]Monthly_Consumption _Trend'!BC:BC,MATCH($D186,'[9]Monthly_Consumption _Trend'!$C:$C,0))</f>
        <v>311.26</v>
      </c>
      <c r="W186" s="193">
        <f>INDEX('[9]Monthly_Consumption _Trend'!BD:BD,MATCH($D186,'[9]Monthly_Consumption _Trend'!$C:$C,0))</f>
        <v>0</v>
      </c>
      <c r="X186" s="193">
        <f>INDEX('[9]Monthly_Consumption _Trend'!BE:BE,MATCH($D186,'[9]Monthly_Consumption _Trend'!$C:$C,0))</f>
        <v>0</v>
      </c>
      <c r="Y186" s="193">
        <f>INDEX('[9]Monthly_Consumption _Trend'!BF:BF,MATCH($D186,'[9]Monthly_Consumption _Trend'!$C:$C,0))</f>
        <v>15.97</v>
      </c>
      <c r="Z186" s="193">
        <f>INDEX('[9]Monthly_Consumption _Trend'!BG:BG,MATCH($D186,'[9]Monthly_Consumption _Trend'!$C:$C,0))</f>
        <v>427.375</v>
      </c>
      <c r="AA186" s="193">
        <f>INDEX('[9]Monthly_Consumption _Trend'!BH:BH,MATCH($D186,'[9]Monthly_Consumption _Trend'!$C:$C,0))</f>
        <v>0</v>
      </c>
      <c r="AB186" s="193">
        <f>INDEX('[9]Monthly_Consumption _Trend'!BI:BI,MATCH($D186,'[9]Monthly_Consumption _Trend'!$C:$C,0))</f>
        <v>0</v>
      </c>
      <c r="AC186" s="193">
        <f>INDEX('[9]Monthly_Consumption _Trend'!BJ:BJ,MATCH($D186,'[9]Monthly_Consumption _Trend'!$C:$C,0))</f>
        <v>12.769999999999998</v>
      </c>
      <c r="AD186" s="193">
        <f>INDEX('[9]Monthly_Consumption _Trend'!BK:BK,MATCH($D186,'[9]Monthly_Consumption _Trend'!$C:$C,0))</f>
        <v>350.09999999999991</v>
      </c>
      <c r="AE186" s="193">
        <f>INDEX('[9]Monthly_Consumption _Trend'!BL:BL,MATCH($D186,'[9]Monthly_Consumption _Trend'!$C:$C,0))</f>
        <v>0</v>
      </c>
      <c r="AF186" s="193">
        <f>INDEX('[9]Monthly_Consumption _Trend'!BM:BM,MATCH($D186,'[9]Monthly_Consumption _Trend'!$C:$C,0))</f>
        <v>0</v>
      </c>
      <c r="AG186" s="193">
        <f>INDEX('[9]Monthly_Consumption _Trend'!BN:BN,MATCH($D186,'[9]Monthly_Consumption _Trend'!$C:$C,0))</f>
        <v>4.9199999999999982</v>
      </c>
      <c r="AH186" s="193">
        <f>INDEX('[9]Monthly_Consumption _Trend'!BO:BO,MATCH($D186,'[9]Monthly_Consumption _Trend'!$C:$C,0))</f>
        <v>322.98</v>
      </c>
      <c r="AI186" s="193">
        <f>INDEX('[9]Monthly_Consumption _Trend'!BP:BP,MATCH($D186,'[9]Monthly_Consumption _Trend'!$C:$C,0))</f>
        <v>0</v>
      </c>
      <c r="AJ186" s="193">
        <f>INDEX('[9]Monthly_Consumption _Trend'!BQ:BQ,MATCH($D186,'[9]Monthly_Consumption _Trend'!$C:$C,0))</f>
        <v>0</v>
      </c>
      <c r="AK186" s="193">
        <f>INDEX('[9]Monthly_Consumption _Trend'!BR:BR,MATCH($D186,'[9]Monthly_Consumption _Trend'!$C:$C,0))</f>
        <v>6.4200000000000017</v>
      </c>
      <c r="AL186" s="193">
        <f>INDEX('[9]Monthly_Consumption _Trend'!BS:BS,MATCH($D186,'[9]Monthly_Consumption _Trend'!$C:$C,0))</f>
        <v>129.50400000000013</v>
      </c>
      <c r="AM186" s="193">
        <f>INDEX('[9]Monthly_Consumption _Trend'!BT:BT,MATCH($D186,'[9]Monthly_Consumption _Trend'!$C:$C,0))</f>
        <v>0</v>
      </c>
      <c r="AN186" s="193">
        <f>INDEX('[9]Monthly_Consumption _Trend'!BU:BU,MATCH($D186,'[9]Monthly_Consumption _Trend'!$C:$C,0))</f>
        <v>0</v>
      </c>
      <c r="AO186" s="193">
        <f>INDEX('[9]Monthly_Consumption _Trend'!BV:BV,MATCH($D186,'[9]Monthly_Consumption _Trend'!$C:$C,0))</f>
        <v>12.32</v>
      </c>
      <c r="AP186" s="193">
        <f>INDEX('[9]Monthly_Consumption _Trend'!BW:BW,MATCH($D186,'[9]Monthly_Consumption _Trend'!$C:$C,0))</f>
        <v>256.42899999999986</v>
      </c>
      <c r="AQ186" s="193">
        <f>INDEX('[9]Monthly_Consumption _Trend'!BX:BX,MATCH($D186,'[9]Monthly_Consumption _Trend'!$C:$C,0))</f>
        <v>0</v>
      </c>
      <c r="AR186" s="193">
        <f>INDEX('[9]Monthly_Consumption _Trend'!BY:BY,MATCH($D186,'[9]Monthly_Consumption _Trend'!$C:$C,0))</f>
        <v>0</v>
      </c>
      <c r="AS186" s="193">
        <f>INDEX('[9]Monthly_Consumption _Trend'!BZ:BZ,MATCH($D186,'[9]Monthly_Consumption _Trend'!$C:$C,0))</f>
        <v>17.500000000000007</v>
      </c>
      <c r="AT186" s="193">
        <f>INDEX('[9]Monthly_Consumption _Trend'!CA:CA,MATCH($D186,'[9]Monthly_Consumption _Trend'!$C:$C,0))</f>
        <v>192.67900000000009</v>
      </c>
      <c r="AU186" s="193">
        <f>INDEX('[9]Monthly_Consumption _Trend'!CB:CB,MATCH($D186,'[9]Monthly_Consumption _Trend'!$C:$C,0))</f>
        <v>0</v>
      </c>
      <c r="AV186" s="193">
        <f>INDEX('[9]Monthly_Consumption _Trend'!CC:CC,MATCH($D186,'[9]Monthly_Consumption _Trend'!$C:$C,0))</f>
        <v>0</v>
      </c>
      <c r="AW186" s="193">
        <f>INDEX('[9]Monthly_Consumption _Trend'!CD:CD,MATCH($D186,'[9]Monthly_Consumption _Trend'!$C:$C,0))</f>
        <v>10.929999999999993</v>
      </c>
      <c r="AX186" s="193">
        <f>INDEX('[9]Monthly_Consumption _Trend'!CE:CE,MATCH($D186,'[9]Monthly_Consumption _Trend'!$C:$C,0))</f>
        <v>244.68300000000022</v>
      </c>
      <c r="AY186" s="193">
        <f>INDEX('[9]Monthly_Consumption _Trend'!CF:CF,MATCH($D186,'[9]Monthly_Consumption _Trend'!$C:$C,0))</f>
        <v>0</v>
      </c>
      <c r="AZ186" s="193">
        <f>INDEX('[9]Monthly_Consumption _Trend'!CG:CG,MATCH($D186,'[9]Monthly_Consumption _Trend'!$C:$C,0))</f>
        <v>0</v>
      </c>
      <c r="BA186" s="193">
        <f>INDEX('[9]Monthly_Consumption _Trend'!CH:CH,MATCH($D186,'[9]Monthly_Consumption _Trend'!$C:$C,0))</f>
        <v>12.030000000000001</v>
      </c>
      <c r="BB186" s="193">
        <f>INDEX('[9]Monthly_Consumption _Trend'!CI:CI,MATCH($D186,'[9]Monthly_Consumption _Trend'!$C:$C,0))</f>
        <v>142.21099999999979</v>
      </c>
      <c r="BC186" s="193">
        <f>INDEX('[9]Monthly_Consumption _Trend'!CJ:CJ,MATCH($D186,'[9]Monthly_Consumption _Trend'!$C:$C,0))</f>
        <v>0</v>
      </c>
      <c r="BD186" s="193">
        <f>INDEX('[9]Monthly_Consumption _Trend'!CK:CK,MATCH($D186,'[9]Monthly_Consumption _Trend'!$C:$C,0))</f>
        <v>0</v>
      </c>
      <c r="BE186" s="193">
        <f>INDEX('[9]Monthly_Consumption _Trend'!CL:CL,MATCH($D186,'[9]Monthly_Consumption _Trend'!$C:$C,0))</f>
        <v>7.8400000000000034</v>
      </c>
      <c r="BF186" s="193">
        <f>INDEX('[9]Monthly_Consumption _Trend'!CM:CM,MATCH($D186,'[9]Monthly_Consumption _Trend'!$C:$C,0))</f>
        <v>122.57999999999993</v>
      </c>
      <c r="BG186" s="193">
        <f>INDEX('[9]Monthly_Consumption _Trend'!CN:CN,MATCH($D186,'[9]Monthly_Consumption _Trend'!$C:$C,0))</f>
        <v>0</v>
      </c>
      <c r="BH186" s="193">
        <f>INDEX('[9]Monthly_Consumption _Trend'!CO:CO,MATCH($D186,'[9]Monthly_Consumption _Trend'!$C:$C,0))</f>
        <v>0</v>
      </c>
      <c r="BI186" s="193">
        <f>INDEX('[9]Monthly_Consumption _Trend'!CP:CP,MATCH($D186,'[9]Monthly_Consumption _Trend'!$C:$C,0))</f>
        <v>32.230000000000004</v>
      </c>
    </row>
    <row r="187" spans="1:61" x14ac:dyDescent="0.25">
      <c r="A187" s="247" t="str">
        <f>'IMO _2020_Dont Edit'!A192</f>
        <v>TSE</v>
      </c>
      <c r="B187" s="247" t="str">
        <f>'IMO _2020_Dont Edit'!B192</f>
        <v>Handy</v>
      </c>
      <c r="C187" s="247" t="str">
        <f>'IMO _2020_Dont Edit'!C192</f>
        <v>TC-Out (MPT)</v>
      </c>
      <c r="D187" s="98">
        <f>'IMO _2020_Dont Edit'!D192</f>
        <v>9431288</v>
      </c>
      <c r="E187" s="139" t="str">
        <f>'IMO _2020_Dont Edit'!E192</f>
        <v>Maersk Kaya</v>
      </c>
      <c r="F187" s="193">
        <f t="shared" si="24"/>
        <v>0</v>
      </c>
      <c r="G187" s="193">
        <f t="shared" si="25"/>
        <v>0</v>
      </c>
      <c r="H187" s="193">
        <f t="shared" si="26"/>
        <v>0</v>
      </c>
      <c r="I187" s="193">
        <f t="shared" si="27"/>
        <v>0</v>
      </c>
      <c r="J187" s="193">
        <f t="shared" si="28"/>
        <v>0</v>
      </c>
      <c r="K187" s="193">
        <f t="shared" si="29"/>
        <v>0</v>
      </c>
      <c r="L187" s="193">
        <f t="shared" si="30"/>
        <v>0</v>
      </c>
      <c r="M187" s="193">
        <f t="shared" si="47"/>
        <v>0</v>
      </c>
      <c r="N187" s="193">
        <f t="shared" si="52"/>
        <v>0</v>
      </c>
      <c r="O187" s="193">
        <f t="shared" si="53"/>
        <v>0</v>
      </c>
      <c r="P187" s="193"/>
      <c r="Q187" s="193"/>
      <c r="R187" s="277" t="str">
        <f t="shared" si="50"/>
        <v/>
      </c>
      <c r="S187" s="277">
        <f>IFERROR(INDEX('IMO _2020_Dont Edit'!AB:AB,MATCH('Monthly_Consumption _Trend'!D187,'IMO _2020_Dont Edit'!D:D,0))*30*INDEX('IMO _2020_Dont Edit'!AF:AF,MATCH('Monthly_Consumption _Trend'!D187,'IMO _2020_Dont Edit'!D:D,0)),"")</f>
        <v>0</v>
      </c>
      <c r="T187" s="277">
        <f t="shared" si="51"/>
        <v>0</v>
      </c>
      <c r="U187" s="193"/>
      <c r="V187" s="193">
        <f>INDEX('[9]Monthly_Consumption _Trend'!BC:BC,MATCH($D187,'[9]Monthly_Consumption _Trend'!$C:$C,0))</f>
        <v>0</v>
      </c>
      <c r="W187" s="193">
        <f>INDEX('[9]Monthly_Consumption _Trend'!BD:BD,MATCH($D187,'[9]Monthly_Consumption _Trend'!$C:$C,0))</f>
        <v>0</v>
      </c>
      <c r="X187" s="193">
        <f>INDEX('[9]Monthly_Consumption _Trend'!BE:BE,MATCH($D187,'[9]Monthly_Consumption _Trend'!$C:$C,0))</f>
        <v>0</v>
      </c>
      <c r="Y187" s="193">
        <f>INDEX('[9]Monthly_Consumption _Trend'!BF:BF,MATCH($D187,'[9]Monthly_Consumption _Trend'!$C:$C,0))</f>
        <v>113.16</v>
      </c>
      <c r="Z187" s="193">
        <f>INDEX('[9]Monthly_Consumption _Trend'!BG:BG,MATCH($D187,'[9]Monthly_Consumption _Trend'!$C:$C,0))</f>
        <v>0</v>
      </c>
      <c r="AA187" s="193">
        <f>INDEX('[9]Monthly_Consumption _Trend'!BH:BH,MATCH($D187,'[9]Monthly_Consumption _Trend'!$C:$C,0))</f>
        <v>0</v>
      </c>
      <c r="AB187" s="193">
        <f>INDEX('[9]Monthly_Consumption _Trend'!BI:BI,MATCH($D187,'[9]Monthly_Consumption _Trend'!$C:$C,0))</f>
        <v>0</v>
      </c>
      <c r="AC187" s="193">
        <f>INDEX('[9]Monthly_Consumption _Trend'!BJ:BJ,MATCH($D187,'[9]Monthly_Consumption _Trend'!$C:$C,0))</f>
        <v>102.11000000000001</v>
      </c>
      <c r="AD187" s="193">
        <f>INDEX('[9]Monthly_Consumption _Trend'!BK:BK,MATCH($D187,'[9]Monthly_Consumption _Trend'!$C:$C,0))</f>
        <v>0</v>
      </c>
      <c r="AE187" s="193">
        <f>INDEX('[9]Monthly_Consumption _Trend'!BL:BL,MATCH($D187,'[9]Monthly_Consumption _Trend'!$C:$C,0))</f>
        <v>0</v>
      </c>
      <c r="AF187" s="193">
        <f>INDEX('[9]Monthly_Consumption _Trend'!BM:BM,MATCH($D187,'[9]Monthly_Consumption _Trend'!$C:$C,0))</f>
        <v>0</v>
      </c>
      <c r="AG187" s="193">
        <f>INDEX('[9]Monthly_Consumption _Trend'!BN:BN,MATCH($D187,'[9]Monthly_Consumption _Trend'!$C:$C,0))</f>
        <v>127.46000000000001</v>
      </c>
      <c r="AH187" s="193">
        <f>INDEX('[9]Monthly_Consumption _Trend'!BO:BO,MATCH($D187,'[9]Monthly_Consumption _Trend'!$C:$C,0))</f>
        <v>0</v>
      </c>
      <c r="AI187" s="193">
        <f>INDEX('[9]Monthly_Consumption _Trend'!BP:BP,MATCH($D187,'[9]Monthly_Consumption _Trend'!$C:$C,0))</f>
        <v>0</v>
      </c>
      <c r="AJ187" s="193">
        <f>INDEX('[9]Monthly_Consumption _Trend'!BQ:BQ,MATCH($D187,'[9]Monthly_Consumption _Trend'!$C:$C,0))</f>
        <v>0</v>
      </c>
      <c r="AK187" s="193">
        <f>INDEX('[9]Monthly_Consumption _Trend'!BR:BR,MATCH($D187,'[9]Monthly_Consumption _Trend'!$C:$C,0))</f>
        <v>110.72999999999996</v>
      </c>
      <c r="AL187" s="193">
        <f>INDEX('[9]Monthly_Consumption _Trend'!BS:BS,MATCH($D187,'[9]Monthly_Consumption _Trend'!$C:$C,0))</f>
        <v>0</v>
      </c>
      <c r="AM187" s="193">
        <f>INDEX('[9]Monthly_Consumption _Trend'!BT:BT,MATCH($D187,'[9]Monthly_Consumption _Trend'!$C:$C,0))</f>
        <v>0</v>
      </c>
      <c r="AN187" s="193">
        <f>INDEX('[9]Monthly_Consumption _Trend'!BU:BU,MATCH($D187,'[9]Monthly_Consumption _Trend'!$C:$C,0))</f>
        <v>0</v>
      </c>
      <c r="AO187" s="193">
        <f>INDEX('[9]Monthly_Consumption _Trend'!BV:BV,MATCH($D187,'[9]Monthly_Consumption _Trend'!$C:$C,0))</f>
        <v>119.12000000000006</v>
      </c>
      <c r="AP187" s="193">
        <f>INDEX('[9]Monthly_Consumption _Trend'!BW:BW,MATCH($D187,'[9]Monthly_Consumption _Trend'!$C:$C,0))</f>
        <v>0</v>
      </c>
      <c r="AQ187" s="193">
        <f>INDEX('[9]Monthly_Consumption _Trend'!BX:BX,MATCH($D187,'[9]Monthly_Consumption _Trend'!$C:$C,0))</f>
        <v>0</v>
      </c>
      <c r="AR187" s="193">
        <f>INDEX('[9]Monthly_Consumption _Trend'!BY:BY,MATCH($D187,'[9]Monthly_Consumption _Trend'!$C:$C,0))</f>
        <v>0</v>
      </c>
      <c r="AS187" s="193">
        <f>INDEX('[9]Monthly_Consumption _Trend'!BZ:BZ,MATCH($D187,'[9]Monthly_Consumption _Trend'!$C:$C,0))</f>
        <v>104.44999999999993</v>
      </c>
      <c r="AT187" s="193">
        <f>INDEX('[9]Monthly_Consumption _Trend'!CA:CA,MATCH($D187,'[9]Monthly_Consumption _Trend'!$C:$C,0))</f>
        <v>0</v>
      </c>
      <c r="AU187" s="193">
        <f>INDEX('[9]Monthly_Consumption _Trend'!CB:CB,MATCH($D187,'[9]Monthly_Consumption _Trend'!$C:$C,0))</f>
        <v>0</v>
      </c>
      <c r="AV187" s="193">
        <f>INDEX('[9]Monthly_Consumption _Trend'!CC:CC,MATCH($D187,'[9]Monthly_Consumption _Trend'!$C:$C,0))</f>
        <v>0</v>
      </c>
      <c r="AW187" s="193">
        <f>INDEX('[9]Monthly_Consumption _Trend'!CD:CD,MATCH($D187,'[9]Monthly_Consumption _Trend'!$C:$C,0))</f>
        <v>128.39999999999998</v>
      </c>
      <c r="AX187" s="193">
        <f>INDEX('[9]Monthly_Consumption _Trend'!CE:CE,MATCH($D187,'[9]Monthly_Consumption _Trend'!$C:$C,0))</f>
        <v>0</v>
      </c>
      <c r="AY187" s="193">
        <f>INDEX('[9]Monthly_Consumption _Trend'!CF:CF,MATCH($D187,'[9]Monthly_Consumption _Trend'!$C:$C,0))</f>
        <v>0</v>
      </c>
      <c r="AZ187" s="193">
        <f>INDEX('[9]Monthly_Consumption _Trend'!CG:CG,MATCH($D187,'[9]Monthly_Consumption _Trend'!$C:$C,0))</f>
        <v>0</v>
      </c>
      <c r="BA187" s="193">
        <f>INDEX('[9]Monthly_Consumption _Trend'!CH:CH,MATCH($D187,'[9]Monthly_Consumption _Trend'!$C:$C,0))</f>
        <v>124.20000000000005</v>
      </c>
      <c r="BB187" s="193">
        <f>INDEX('[9]Monthly_Consumption _Trend'!CI:CI,MATCH($D187,'[9]Monthly_Consumption _Trend'!$C:$C,0))</f>
        <v>0</v>
      </c>
      <c r="BC187" s="193">
        <f>INDEX('[9]Monthly_Consumption _Trend'!CJ:CJ,MATCH($D187,'[9]Monthly_Consumption _Trend'!$C:$C,0))</f>
        <v>0</v>
      </c>
      <c r="BD187" s="193">
        <f>INDEX('[9]Monthly_Consumption _Trend'!CK:CK,MATCH($D187,'[9]Monthly_Consumption _Trend'!$C:$C,0))</f>
        <v>0</v>
      </c>
      <c r="BE187" s="193">
        <f>INDEX('[9]Monthly_Consumption _Trend'!CL:CL,MATCH($D187,'[9]Monthly_Consumption _Trend'!$C:$C,0))</f>
        <v>113.7299999999999</v>
      </c>
      <c r="BF187" s="193">
        <f>INDEX('[9]Monthly_Consumption _Trend'!CM:CM,MATCH($D187,'[9]Monthly_Consumption _Trend'!$C:$C,0))</f>
        <v>0</v>
      </c>
      <c r="BG187" s="193">
        <f>INDEX('[9]Monthly_Consumption _Trend'!CN:CN,MATCH($D187,'[9]Monthly_Consumption _Trend'!$C:$C,0))</f>
        <v>0</v>
      </c>
      <c r="BH187" s="193">
        <f>INDEX('[9]Monthly_Consumption _Trend'!CO:CO,MATCH($D187,'[9]Monthly_Consumption _Trend'!$C:$C,0))</f>
        <v>0</v>
      </c>
      <c r="BI187" s="193">
        <f>INDEX('[9]Monthly_Consumption _Trend'!CP:CP,MATCH($D187,'[9]Monthly_Consumption _Trend'!$C:$C,0))</f>
        <v>114.75999999999999</v>
      </c>
    </row>
    <row r="188" spans="1:61" x14ac:dyDescent="0.25">
      <c r="A188" s="248" t="str">
        <f>'IMO _2020_Dont Edit'!A193</f>
        <v>MSA</v>
      </c>
      <c r="B188" s="248" t="str">
        <f>'IMO _2020_Dont Edit'!B193</f>
        <v>MR</v>
      </c>
      <c r="C188" s="248" t="str">
        <f>'IMO _2020_Dont Edit'!C193</f>
        <v>TC-Out (MPT)</v>
      </c>
      <c r="D188" s="137">
        <f>'IMO _2020_Dont Edit'!D193</f>
        <v>9786176</v>
      </c>
      <c r="E188" s="140" t="str">
        <f>'IMO _2020_Dont Edit'!E193</f>
        <v>Maersk Cebu</v>
      </c>
      <c r="F188" s="193">
        <f t="shared" si="24"/>
        <v>0</v>
      </c>
      <c r="G188" s="193">
        <f t="shared" si="25"/>
        <v>361.31799999999998</v>
      </c>
      <c r="H188" s="193">
        <f t="shared" si="26"/>
        <v>537.99</v>
      </c>
      <c r="I188" s="193">
        <f t="shared" si="27"/>
        <v>310.08999999999992</v>
      </c>
      <c r="J188" s="193">
        <f t="shared" si="28"/>
        <v>286.52500000000009</v>
      </c>
      <c r="K188" s="193">
        <f t="shared" si="29"/>
        <v>343.17000000000007</v>
      </c>
      <c r="L188" s="193">
        <f t="shared" si="30"/>
        <v>193.82999999999993</v>
      </c>
      <c r="M188" s="193">
        <f t="shared" si="47"/>
        <v>492.74</v>
      </c>
      <c r="N188" s="193">
        <f t="shared" si="52"/>
        <v>473.61999999999989</v>
      </c>
      <c r="O188" s="193">
        <f t="shared" si="53"/>
        <v>473.42000000000007</v>
      </c>
      <c r="P188" s="193"/>
      <c r="Q188" s="193"/>
      <c r="R188" s="277">
        <f t="shared" si="50"/>
        <v>385.8558888888889</v>
      </c>
      <c r="S188" s="277">
        <f>IFERROR(INDEX('IMO _2020_Dont Edit'!AB:AB,MATCH('Monthly_Consumption _Trend'!D188,'IMO _2020_Dont Edit'!D:D,0))*30*INDEX('IMO _2020_Dont Edit'!AF:AF,MATCH('Monthly_Consumption _Trend'!D188,'IMO _2020_Dont Edit'!D:D,0)),"")</f>
        <v>0</v>
      </c>
      <c r="T188" s="277">
        <f t="shared" si="51"/>
        <v>0</v>
      </c>
      <c r="U188" s="193"/>
      <c r="V188" s="193">
        <f>INDEX('[9]Monthly_Consumption _Trend'!BC:BC,MATCH($D188,'[9]Monthly_Consumption _Trend'!$C:$C,0))</f>
        <v>0</v>
      </c>
      <c r="W188" s="193">
        <f>INDEX('[9]Monthly_Consumption _Trend'!BD:BD,MATCH($D188,'[9]Monthly_Consumption _Trend'!$C:$C,0))</f>
        <v>0</v>
      </c>
      <c r="X188" s="193">
        <f>INDEX('[9]Monthly_Consumption _Trend'!BE:BE,MATCH($D188,'[9]Monthly_Consumption _Trend'!$C:$C,0))</f>
        <v>0</v>
      </c>
      <c r="Y188" s="193">
        <f>INDEX('[9]Monthly_Consumption _Trend'!BF:BF,MATCH($D188,'[9]Monthly_Consumption _Trend'!$C:$C,0))</f>
        <v>0</v>
      </c>
      <c r="Z188" s="193">
        <f>INDEX('[9]Monthly_Consumption _Trend'!BG:BG,MATCH($D188,'[9]Monthly_Consumption _Trend'!$C:$C,0))</f>
        <v>361.31799999999998</v>
      </c>
      <c r="AA188" s="193">
        <f>INDEX('[9]Monthly_Consumption _Trend'!BH:BH,MATCH($D188,'[9]Monthly_Consumption _Trend'!$C:$C,0))</f>
        <v>0</v>
      </c>
      <c r="AB188" s="193">
        <f>INDEX('[9]Monthly_Consumption _Trend'!BI:BI,MATCH($D188,'[9]Monthly_Consumption _Trend'!$C:$C,0))</f>
        <v>0</v>
      </c>
      <c r="AC188" s="193">
        <f>INDEX('[9]Monthly_Consumption _Trend'!BJ:BJ,MATCH($D188,'[9]Monthly_Consumption _Trend'!$C:$C,0))</f>
        <v>1.87</v>
      </c>
      <c r="AD188" s="193">
        <f>INDEX('[9]Monthly_Consumption _Trend'!BK:BK,MATCH($D188,'[9]Monthly_Consumption _Trend'!$C:$C,0))</f>
        <v>537.99</v>
      </c>
      <c r="AE188" s="193">
        <f>INDEX('[9]Monthly_Consumption _Trend'!BL:BL,MATCH($D188,'[9]Monthly_Consumption _Trend'!$C:$C,0))</f>
        <v>0</v>
      </c>
      <c r="AF188" s="193">
        <f>INDEX('[9]Monthly_Consumption _Trend'!BM:BM,MATCH($D188,'[9]Monthly_Consumption _Trend'!$C:$C,0))</f>
        <v>0</v>
      </c>
      <c r="AG188" s="193">
        <f>INDEX('[9]Monthly_Consumption _Trend'!BN:BN,MATCH($D188,'[9]Monthly_Consumption _Trend'!$C:$C,0))</f>
        <v>128.10300000000001</v>
      </c>
      <c r="AH188" s="193">
        <f>INDEX('[9]Monthly_Consumption _Trend'!BO:BO,MATCH($D188,'[9]Monthly_Consumption _Trend'!$C:$C,0))</f>
        <v>310.08999999999992</v>
      </c>
      <c r="AI188" s="193">
        <f>INDEX('[9]Monthly_Consumption _Trend'!BP:BP,MATCH($D188,'[9]Monthly_Consumption _Trend'!$C:$C,0))</f>
        <v>0</v>
      </c>
      <c r="AJ188" s="193">
        <f>INDEX('[9]Monthly_Consumption _Trend'!BQ:BQ,MATCH($D188,'[9]Monthly_Consumption _Trend'!$C:$C,0))</f>
        <v>0</v>
      </c>
      <c r="AK188" s="193">
        <f>INDEX('[9]Monthly_Consumption _Trend'!BR:BR,MATCH($D188,'[9]Monthly_Consumption _Trend'!$C:$C,0))</f>
        <v>139.22999999999996</v>
      </c>
      <c r="AL188" s="193">
        <f>INDEX('[9]Monthly_Consumption _Trend'!BS:BS,MATCH($D188,'[9]Monthly_Consumption _Trend'!$C:$C,0))</f>
        <v>286.52500000000009</v>
      </c>
      <c r="AM188" s="193">
        <f>INDEX('[9]Monthly_Consumption _Trend'!BT:BT,MATCH($D188,'[9]Monthly_Consumption _Trend'!$C:$C,0))</f>
        <v>0</v>
      </c>
      <c r="AN188" s="193">
        <f>INDEX('[9]Monthly_Consumption _Trend'!BU:BU,MATCH($D188,'[9]Monthly_Consumption _Trend'!$C:$C,0))</f>
        <v>0</v>
      </c>
      <c r="AO188" s="193">
        <f>INDEX('[9]Monthly_Consumption _Trend'!BV:BV,MATCH($D188,'[9]Monthly_Consumption _Trend'!$C:$C,0))</f>
        <v>12.460000000000036</v>
      </c>
      <c r="AP188" s="193">
        <f>INDEX('[9]Monthly_Consumption _Trend'!BW:BW,MATCH($D188,'[9]Monthly_Consumption _Trend'!$C:$C,0))</f>
        <v>343.17000000000007</v>
      </c>
      <c r="AQ188" s="193">
        <f>INDEX('[9]Monthly_Consumption _Trend'!BX:BX,MATCH($D188,'[9]Monthly_Consumption _Trend'!$C:$C,0))</f>
        <v>0</v>
      </c>
      <c r="AR188" s="193">
        <f>INDEX('[9]Monthly_Consumption _Trend'!BY:BY,MATCH($D188,'[9]Monthly_Consumption _Trend'!$C:$C,0))</f>
        <v>0</v>
      </c>
      <c r="AS188" s="193">
        <f>INDEX('[9]Monthly_Consumption _Trend'!BZ:BZ,MATCH($D188,'[9]Monthly_Consumption _Trend'!$C:$C,0))</f>
        <v>10.319999999999993</v>
      </c>
      <c r="AT188" s="193">
        <f>INDEX('[9]Monthly_Consumption _Trend'!CA:CA,MATCH($D188,'[9]Monthly_Consumption _Trend'!$C:$C,0))</f>
        <v>193.82999999999993</v>
      </c>
      <c r="AU188" s="193">
        <f>INDEX('[9]Monthly_Consumption _Trend'!CB:CB,MATCH($D188,'[9]Monthly_Consumption _Trend'!$C:$C,0))</f>
        <v>0</v>
      </c>
      <c r="AV188" s="193">
        <f>INDEX('[9]Monthly_Consumption _Trend'!CC:CC,MATCH($D188,'[9]Monthly_Consumption _Trend'!$C:$C,0))</f>
        <v>0</v>
      </c>
      <c r="AW188" s="193">
        <f>INDEX('[9]Monthly_Consumption _Trend'!CD:CD,MATCH($D188,'[9]Monthly_Consumption _Trend'!$C:$C,0))</f>
        <v>123.07</v>
      </c>
      <c r="AX188" s="193">
        <f>INDEX('[9]Monthly_Consumption _Trend'!CE:CE,MATCH($D188,'[9]Monthly_Consumption _Trend'!$C:$C,0))</f>
        <v>492.74</v>
      </c>
      <c r="AY188" s="193">
        <f>INDEX('[9]Monthly_Consumption _Trend'!CF:CF,MATCH($D188,'[9]Monthly_Consumption _Trend'!$C:$C,0))</f>
        <v>0</v>
      </c>
      <c r="AZ188" s="193">
        <f>INDEX('[9]Monthly_Consumption _Trend'!CG:CG,MATCH($D188,'[9]Monthly_Consumption _Trend'!$C:$C,0))</f>
        <v>0</v>
      </c>
      <c r="BA188" s="193">
        <f>INDEX('[9]Monthly_Consumption _Trend'!CH:CH,MATCH($D188,'[9]Monthly_Consumption _Trend'!$C:$C,0))</f>
        <v>5.1499999999999773</v>
      </c>
      <c r="BB188" s="193">
        <f>INDEX('[9]Monthly_Consumption _Trend'!CI:CI,MATCH($D188,'[9]Monthly_Consumption _Trend'!$C:$C,0))</f>
        <v>473.61999999999989</v>
      </c>
      <c r="BC188" s="193">
        <f>INDEX('[9]Monthly_Consumption _Trend'!CJ:CJ,MATCH($D188,'[9]Monthly_Consumption _Trend'!$C:$C,0))</f>
        <v>0</v>
      </c>
      <c r="BD188" s="193">
        <f>INDEX('[9]Monthly_Consumption _Trend'!CK:CK,MATCH($D188,'[9]Monthly_Consumption _Trend'!$C:$C,0))</f>
        <v>0</v>
      </c>
      <c r="BE188" s="193">
        <f>INDEX('[9]Monthly_Consumption _Trend'!CL:CL,MATCH($D188,'[9]Monthly_Consumption _Trend'!$C:$C,0))</f>
        <v>1.5</v>
      </c>
      <c r="BF188" s="193">
        <f>INDEX('[9]Monthly_Consumption _Trend'!CM:CM,MATCH($D188,'[9]Monthly_Consumption _Trend'!$C:$C,0))</f>
        <v>473.42000000000007</v>
      </c>
      <c r="BG188" s="193">
        <f>INDEX('[9]Monthly_Consumption _Trend'!CN:CN,MATCH($D188,'[9]Monthly_Consumption _Trend'!$C:$C,0))</f>
        <v>0</v>
      </c>
      <c r="BH188" s="193">
        <f>INDEX('[9]Monthly_Consumption _Trend'!CO:CO,MATCH($D188,'[9]Monthly_Consumption _Trend'!$C:$C,0))</f>
        <v>0</v>
      </c>
      <c r="BI188" s="193">
        <f>INDEX('[9]Monthly_Consumption _Trend'!CP:CP,MATCH($D188,'[9]Monthly_Consumption _Trend'!$C:$C,0))</f>
        <v>21.189999999999998</v>
      </c>
    </row>
    <row r="189" spans="1:61" x14ac:dyDescent="0.25">
      <c r="A189" s="248" t="str">
        <f>'IMO _2020_Dont Edit'!A194</f>
        <v>GGA</v>
      </c>
      <c r="B189" s="248" t="str">
        <f>'IMO _2020_Dont Edit'!B194</f>
        <v>MR</v>
      </c>
      <c r="C189" s="248" t="str">
        <f>'IMO _2020_Dont Edit'!C194</f>
        <v>TC-IN (MTA )</v>
      </c>
      <c r="D189" s="137">
        <f>'IMO _2020_Dont Edit'!D194</f>
        <v>9425514</v>
      </c>
      <c r="E189" s="140" t="str">
        <f>'IMO _2020_Dont Edit'!E194</f>
        <v>Maersk Murotsu</v>
      </c>
      <c r="F189" s="193">
        <f t="shared" si="24"/>
        <v>509.63</v>
      </c>
      <c r="G189" s="193">
        <f t="shared" si="25"/>
        <v>611.00000000000011</v>
      </c>
      <c r="H189" s="193">
        <f t="shared" si="26"/>
        <v>456.84999999999991</v>
      </c>
      <c r="I189" s="193">
        <f t="shared" si="27"/>
        <v>762.42000000000007</v>
      </c>
      <c r="J189" s="193">
        <f t="shared" si="28"/>
        <v>418.65000000000009</v>
      </c>
      <c r="K189" s="193">
        <f t="shared" si="29"/>
        <v>260.19999999999982</v>
      </c>
      <c r="L189" s="193">
        <f t="shared" si="30"/>
        <v>519.69000000000005</v>
      </c>
      <c r="M189" s="193">
        <f t="shared" si="47"/>
        <v>586.4699999999998</v>
      </c>
      <c r="N189" s="193">
        <f t="shared" si="52"/>
        <v>352.84000000000015</v>
      </c>
      <c r="O189" s="193">
        <f t="shared" si="53"/>
        <v>271.97999999999956</v>
      </c>
      <c r="P189" s="193"/>
      <c r="Q189" s="193"/>
      <c r="R189" s="277">
        <f t="shared" si="50"/>
        <v>474.97299999999996</v>
      </c>
      <c r="S189" s="277">
        <f>IFERROR(INDEX('IMO _2020_Dont Edit'!AB:AB,MATCH('Monthly_Consumption _Trend'!D189,'IMO _2020_Dont Edit'!D:D,0))*30*INDEX('IMO _2020_Dont Edit'!AF:AF,MATCH('Monthly_Consumption _Trend'!D189,'IMO _2020_Dont Edit'!D:D,0)),"")</f>
        <v>437.84277593300624</v>
      </c>
      <c r="T189" s="277">
        <f t="shared" si="51"/>
        <v>291.89518395533747</v>
      </c>
      <c r="U189" s="193"/>
      <c r="V189" s="193">
        <f>INDEX('[9]Monthly_Consumption _Trend'!BC:BC,MATCH($D189,'[9]Monthly_Consumption _Trend'!$C:$C,0))</f>
        <v>509.63</v>
      </c>
      <c r="W189" s="193">
        <f>INDEX('[9]Monthly_Consumption _Trend'!BD:BD,MATCH($D189,'[9]Monthly_Consumption _Trend'!$C:$C,0))</f>
        <v>0</v>
      </c>
      <c r="X189" s="193">
        <f>INDEX('[9]Monthly_Consumption _Trend'!BE:BE,MATCH($D189,'[9]Monthly_Consumption _Trend'!$C:$C,0))</f>
        <v>0</v>
      </c>
      <c r="Y189" s="193">
        <f>INDEX('[9]Monthly_Consumption _Trend'!BF:BF,MATCH($D189,'[9]Monthly_Consumption _Trend'!$C:$C,0))</f>
        <v>0.8</v>
      </c>
      <c r="Z189" s="193">
        <f>INDEX('[9]Monthly_Consumption _Trend'!BG:BG,MATCH($D189,'[9]Monthly_Consumption _Trend'!$C:$C,0))</f>
        <v>611.00000000000011</v>
      </c>
      <c r="AA189" s="193">
        <f>INDEX('[9]Monthly_Consumption _Trend'!BH:BH,MATCH($D189,'[9]Monthly_Consumption _Trend'!$C:$C,0))</f>
        <v>0</v>
      </c>
      <c r="AB189" s="193">
        <f>INDEX('[9]Monthly_Consumption _Trend'!BI:BI,MATCH($D189,'[9]Monthly_Consumption _Trend'!$C:$C,0))</f>
        <v>0</v>
      </c>
      <c r="AC189" s="193">
        <f>INDEX('[9]Monthly_Consumption _Trend'!BJ:BJ,MATCH($D189,'[9]Monthly_Consumption _Trend'!$C:$C,0))</f>
        <v>1.9999999999999998</v>
      </c>
      <c r="AD189" s="193">
        <f>INDEX('[9]Monthly_Consumption _Trend'!BK:BK,MATCH($D189,'[9]Monthly_Consumption _Trend'!$C:$C,0))</f>
        <v>456.84999999999991</v>
      </c>
      <c r="AE189" s="193">
        <f>INDEX('[9]Monthly_Consumption _Trend'!BL:BL,MATCH($D189,'[9]Monthly_Consumption _Trend'!$C:$C,0))</f>
        <v>0</v>
      </c>
      <c r="AF189" s="193">
        <f>INDEX('[9]Monthly_Consumption _Trend'!BM:BM,MATCH($D189,'[9]Monthly_Consumption _Trend'!$C:$C,0))</f>
        <v>0</v>
      </c>
      <c r="AG189" s="193">
        <f>INDEX('[9]Monthly_Consumption _Trend'!BN:BN,MATCH($D189,'[9]Monthly_Consumption _Trend'!$C:$C,0))</f>
        <v>210.04999999999998</v>
      </c>
      <c r="AH189" s="193">
        <f>INDEX('[9]Monthly_Consumption _Trend'!BO:BO,MATCH($D189,'[9]Monthly_Consumption _Trend'!$C:$C,0))</f>
        <v>762.42000000000007</v>
      </c>
      <c r="AI189" s="193">
        <f>INDEX('[9]Monthly_Consumption _Trend'!BP:BP,MATCH($D189,'[9]Monthly_Consumption _Trend'!$C:$C,0))</f>
        <v>0</v>
      </c>
      <c r="AJ189" s="193">
        <f>INDEX('[9]Monthly_Consumption _Trend'!BQ:BQ,MATCH($D189,'[9]Monthly_Consumption _Trend'!$C:$C,0))</f>
        <v>0</v>
      </c>
      <c r="AK189" s="193">
        <f>INDEX('[9]Monthly_Consumption _Trend'!BR:BR,MATCH($D189,'[9]Monthly_Consumption _Trend'!$C:$C,0))</f>
        <v>3.3000000000000114</v>
      </c>
      <c r="AL189" s="193">
        <f>INDEX('[9]Monthly_Consumption _Trend'!BS:BS,MATCH($D189,'[9]Monthly_Consumption _Trend'!$C:$C,0))</f>
        <v>418.65000000000009</v>
      </c>
      <c r="AM189" s="193">
        <f>INDEX('[9]Monthly_Consumption _Trend'!BT:BT,MATCH($D189,'[9]Monthly_Consumption _Trend'!$C:$C,0))</f>
        <v>0</v>
      </c>
      <c r="AN189" s="193">
        <f>INDEX('[9]Monthly_Consumption _Trend'!BU:BU,MATCH($D189,'[9]Monthly_Consumption _Trend'!$C:$C,0))</f>
        <v>0</v>
      </c>
      <c r="AO189" s="193">
        <f>INDEX('[9]Monthly_Consumption _Trend'!BV:BV,MATCH($D189,'[9]Monthly_Consumption _Trend'!$C:$C,0))</f>
        <v>192.48999999999998</v>
      </c>
      <c r="AP189" s="193">
        <f>INDEX('[9]Monthly_Consumption _Trend'!BW:BW,MATCH($D189,'[9]Monthly_Consumption _Trend'!$C:$C,0))</f>
        <v>260.19999999999982</v>
      </c>
      <c r="AQ189" s="193">
        <f>INDEX('[9]Monthly_Consumption _Trend'!BX:BX,MATCH($D189,'[9]Monthly_Consumption _Trend'!$C:$C,0))</f>
        <v>0</v>
      </c>
      <c r="AR189" s="193">
        <f>INDEX('[9]Monthly_Consumption _Trend'!BY:BY,MATCH($D189,'[9]Monthly_Consumption _Trend'!$C:$C,0))</f>
        <v>0</v>
      </c>
      <c r="AS189" s="193">
        <f>INDEX('[9]Monthly_Consumption _Trend'!BZ:BZ,MATCH($D189,'[9]Monthly_Consumption _Trend'!$C:$C,0))</f>
        <v>15.150000000000034</v>
      </c>
      <c r="AT189" s="193">
        <f>INDEX('[9]Monthly_Consumption _Trend'!CA:CA,MATCH($D189,'[9]Monthly_Consumption _Trend'!$C:$C,0))</f>
        <v>519.69000000000005</v>
      </c>
      <c r="AU189" s="193">
        <f>INDEX('[9]Monthly_Consumption _Trend'!CB:CB,MATCH($D189,'[9]Monthly_Consumption _Trend'!$C:$C,0))</f>
        <v>0</v>
      </c>
      <c r="AV189" s="193">
        <f>INDEX('[9]Monthly_Consumption _Trend'!CC:CC,MATCH($D189,'[9]Monthly_Consumption _Trend'!$C:$C,0))</f>
        <v>0</v>
      </c>
      <c r="AW189" s="193">
        <f>INDEX('[9]Monthly_Consumption _Trend'!CD:CD,MATCH($D189,'[9]Monthly_Consumption _Trend'!$C:$C,0))</f>
        <v>85.269999999999982</v>
      </c>
      <c r="AX189" s="193">
        <f>INDEX('[9]Monthly_Consumption _Trend'!CE:CE,MATCH($D189,'[9]Monthly_Consumption _Trend'!$C:$C,0))</f>
        <v>586.4699999999998</v>
      </c>
      <c r="AY189" s="193">
        <f>INDEX('[9]Monthly_Consumption _Trend'!CF:CF,MATCH($D189,'[9]Monthly_Consumption _Trend'!$C:$C,0))</f>
        <v>0</v>
      </c>
      <c r="AZ189" s="193">
        <f>INDEX('[9]Monthly_Consumption _Trend'!CG:CG,MATCH($D189,'[9]Monthly_Consumption _Trend'!$C:$C,0))</f>
        <v>0</v>
      </c>
      <c r="BA189" s="193">
        <f>INDEX('[9]Monthly_Consumption _Trend'!CH:CH,MATCH($D189,'[9]Monthly_Consumption _Trend'!$C:$C,0))</f>
        <v>124.11000000000098</v>
      </c>
      <c r="BB189" s="193">
        <f>INDEX('[9]Monthly_Consumption _Trend'!CI:CI,MATCH($D189,'[9]Monthly_Consumption _Trend'!$C:$C,0))</f>
        <v>352.84000000000015</v>
      </c>
      <c r="BC189" s="193">
        <f>INDEX('[9]Monthly_Consumption _Trend'!CJ:CJ,MATCH($D189,'[9]Monthly_Consumption _Trend'!$C:$C,0))</f>
        <v>0</v>
      </c>
      <c r="BD189" s="193">
        <f>INDEX('[9]Monthly_Consumption _Trend'!CK:CK,MATCH($D189,'[9]Monthly_Consumption _Trend'!$C:$C,0))</f>
        <v>0</v>
      </c>
      <c r="BE189" s="193">
        <f>INDEX('[9]Monthly_Consumption _Trend'!CL:CL,MATCH($D189,'[9]Monthly_Consumption _Trend'!$C:$C,0))</f>
        <v>152.55000000000007</v>
      </c>
      <c r="BF189" s="193">
        <f>INDEX('[9]Monthly_Consumption _Trend'!CM:CM,MATCH($D189,'[9]Monthly_Consumption _Trend'!$C:$C,0))</f>
        <v>271.97999999999956</v>
      </c>
      <c r="BG189" s="193">
        <f>INDEX('[9]Monthly_Consumption _Trend'!CN:CN,MATCH($D189,'[9]Monthly_Consumption _Trend'!$C:$C,0))</f>
        <v>0</v>
      </c>
      <c r="BH189" s="193">
        <f>INDEX('[9]Monthly_Consumption _Trend'!CO:CO,MATCH($D189,'[9]Monthly_Consumption _Trend'!$C:$C,0))</f>
        <v>0.1</v>
      </c>
      <c r="BI189" s="193">
        <f>INDEX('[9]Monthly_Consumption _Trend'!CP:CP,MATCH($D189,'[9]Monthly_Consumption _Trend'!$C:$C,0))</f>
        <v>47.039999999999964</v>
      </c>
    </row>
    <row r="190" spans="1:61" x14ac:dyDescent="0.25">
      <c r="A190" s="250" t="str">
        <f>'IMO _2020_Dont Edit'!A195</f>
        <v>VPS</v>
      </c>
      <c r="B190" s="250" t="str">
        <f>'IMO _2020_Dont Edit'!B195</f>
        <v>Afra</v>
      </c>
      <c r="C190" s="250" t="str">
        <f>'IMO _2020_Dont Edit'!C195</f>
        <v>TC-Out (MPT)</v>
      </c>
      <c r="D190" s="144">
        <f>'IMO _2020_Dont Edit'!D195</f>
        <v>9524982</v>
      </c>
      <c r="E190" s="145" t="str">
        <f>'IMO _2020_Dont Edit'!E195</f>
        <v>Maersk Jamnagar</v>
      </c>
      <c r="F190" s="193">
        <f t="shared" si="24"/>
        <v>706</v>
      </c>
      <c r="G190" s="193">
        <f t="shared" si="25"/>
        <v>166.89999999999998</v>
      </c>
      <c r="H190" s="193">
        <f t="shared" si="26"/>
        <v>141.60000000000002</v>
      </c>
      <c r="I190" s="193">
        <f t="shared" si="27"/>
        <v>368.70000000000005</v>
      </c>
      <c r="J190" s="193">
        <f t="shared" si="28"/>
        <v>258.07999999999993</v>
      </c>
      <c r="K190" s="193">
        <f t="shared" si="29"/>
        <v>355.5</v>
      </c>
      <c r="L190" s="193">
        <f t="shared" si="30"/>
        <v>376.14099999999985</v>
      </c>
      <c r="M190" s="193">
        <f t="shared" si="47"/>
        <v>535.40000000000009</v>
      </c>
      <c r="N190" s="193">
        <f t="shared" si="52"/>
        <v>814.90000000000009</v>
      </c>
      <c r="O190" s="193">
        <f t="shared" si="53"/>
        <v>464.79999999999973</v>
      </c>
      <c r="P190" s="193"/>
      <c r="Q190" s="193"/>
      <c r="R190" s="277">
        <f t="shared" si="50"/>
        <v>418.8021</v>
      </c>
      <c r="S190" s="277">
        <f>IFERROR(INDEX('IMO _2020_Dont Edit'!AB:AB,MATCH('Monthly_Consumption _Trend'!D190,'IMO _2020_Dont Edit'!D:D,0))*30*INDEX('IMO _2020_Dont Edit'!AF:AF,MATCH('Monthly_Consumption _Trend'!D190,'IMO _2020_Dont Edit'!D:D,0)),"")</f>
        <v>0</v>
      </c>
      <c r="T190" s="277">
        <f t="shared" si="51"/>
        <v>0</v>
      </c>
      <c r="U190" s="193"/>
      <c r="V190" s="193">
        <f>INDEX('[9]Monthly_Consumption _Trend'!BC:BC,MATCH($D190,'[9]Monthly_Consumption _Trend'!$C:$C,0))</f>
        <v>706</v>
      </c>
      <c r="W190" s="193">
        <f>INDEX('[9]Monthly_Consumption _Trend'!BD:BD,MATCH($D190,'[9]Monthly_Consumption _Trend'!$C:$C,0))</f>
        <v>0</v>
      </c>
      <c r="X190" s="193">
        <f>INDEX('[9]Monthly_Consumption _Trend'!BE:BE,MATCH($D190,'[9]Monthly_Consumption _Trend'!$C:$C,0))</f>
        <v>0</v>
      </c>
      <c r="Y190" s="193">
        <f>INDEX('[9]Monthly_Consumption _Trend'!BF:BF,MATCH($D190,'[9]Monthly_Consumption _Trend'!$C:$C,0))</f>
        <v>56.9</v>
      </c>
      <c r="Z190" s="193">
        <f>INDEX('[9]Monthly_Consumption _Trend'!BG:BG,MATCH($D190,'[9]Monthly_Consumption _Trend'!$C:$C,0))</f>
        <v>166.89999999999998</v>
      </c>
      <c r="AA190" s="193">
        <f>INDEX('[9]Monthly_Consumption _Trend'!BH:BH,MATCH($D190,'[9]Monthly_Consumption _Trend'!$C:$C,0))</f>
        <v>0</v>
      </c>
      <c r="AB190" s="193">
        <f>INDEX('[9]Monthly_Consumption _Trend'!BI:BI,MATCH($D190,'[9]Monthly_Consumption _Trend'!$C:$C,0))</f>
        <v>0</v>
      </c>
      <c r="AC190" s="193">
        <f>INDEX('[9]Monthly_Consumption _Trend'!BJ:BJ,MATCH($D190,'[9]Monthly_Consumption _Trend'!$C:$C,0))</f>
        <v>0</v>
      </c>
      <c r="AD190" s="193">
        <f>INDEX('[9]Monthly_Consumption _Trend'!BK:BK,MATCH($D190,'[9]Monthly_Consumption _Trend'!$C:$C,0))</f>
        <v>141.60000000000002</v>
      </c>
      <c r="AE190" s="193">
        <f>INDEX('[9]Monthly_Consumption _Trend'!BL:BL,MATCH($D190,'[9]Monthly_Consumption _Trend'!$C:$C,0))</f>
        <v>0</v>
      </c>
      <c r="AF190" s="193">
        <f>INDEX('[9]Monthly_Consumption _Trend'!BM:BM,MATCH($D190,'[9]Monthly_Consumption _Trend'!$C:$C,0))</f>
        <v>0</v>
      </c>
      <c r="AG190" s="193">
        <f>INDEX('[9]Monthly_Consumption _Trend'!BN:BN,MATCH($D190,'[9]Monthly_Consumption _Trend'!$C:$C,0))</f>
        <v>0.5</v>
      </c>
      <c r="AH190" s="193">
        <f>INDEX('[9]Monthly_Consumption _Trend'!BO:BO,MATCH($D190,'[9]Monthly_Consumption _Trend'!$C:$C,0))</f>
        <v>368.70000000000005</v>
      </c>
      <c r="AI190" s="193">
        <f>INDEX('[9]Monthly_Consumption _Trend'!BP:BP,MATCH($D190,'[9]Monthly_Consumption _Trend'!$C:$C,0))</f>
        <v>0</v>
      </c>
      <c r="AJ190" s="193">
        <f>INDEX('[9]Monthly_Consumption _Trend'!BQ:BQ,MATCH($D190,'[9]Monthly_Consumption _Trend'!$C:$C,0))</f>
        <v>0</v>
      </c>
      <c r="AK190" s="193">
        <f>INDEX('[9]Monthly_Consumption _Trend'!BR:BR,MATCH($D190,'[9]Monthly_Consumption _Trend'!$C:$C,0))</f>
        <v>0</v>
      </c>
      <c r="AL190" s="193">
        <f>INDEX('[9]Monthly_Consumption _Trend'!BS:BS,MATCH($D190,'[9]Monthly_Consumption _Trend'!$C:$C,0))</f>
        <v>258.07999999999993</v>
      </c>
      <c r="AM190" s="193">
        <f>INDEX('[9]Monthly_Consumption _Trend'!BT:BT,MATCH($D190,'[9]Monthly_Consumption _Trend'!$C:$C,0))</f>
        <v>0</v>
      </c>
      <c r="AN190" s="193">
        <f>INDEX('[9]Monthly_Consumption _Trend'!BU:BU,MATCH($D190,'[9]Monthly_Consumption _Trend'!$C:$C,0))</f>
        <v>0</v>
      </c>
      <c r="AO190" s="193">
        <f>INDEX('[9]Monthly_Consumption _Trend'!BV:BV,MATCH($D190,'[9]Monthly_Consumption _Trend'!$C:$C,0))</f>
        <v>0</v>
      </c>
      <c r="AP190" s="193">
        <f>INDEX('[9]Monthly_Consumption _Trend'!BW:BW,MATCH($D190,'[9]Monthly_Consumption _Trend'!$C:$C,0))</f>
        <v>355.5</v>
      </c>
      <c r="AQ190" s="193">
        <f>INDEX('[9]Monthly_Consumption _Trend'!BX:BX,MATCH($D190,'[9]Monthly_Consumption _Trend'!$C:$C,0))</f>
        <v>0</v>
      </c>
      <c r="AR190" s="193">
        <f>INDEX('[9]Monthly_Consumption _Trend'!BY:BY,MATCH($D190,'[9]Monthly_Consumption _Trend'!$C:$C,0))</f>
        <v>0</v>
      </c>
      <c r="AS190" s="193">
        <f>INDEX('[9]Monthly_Consumption _Trend'!BZ:BZ,MATCH($D190,'[9]Monthly_Consumption _Trend'!$C:$C,0))</f>
        <v>0</v>
      </c>
      <c r="AT190" s="193">
        <f>INDEX('[9]Monthly_Consumption _Trend'!CA:CA,MATCH($D190,'[9]Monthly_Consumption _Trend'!$C:$C,0))</f>
        <v>376.14099999999985</v>
      </c>
      <c r="AU190" s="193">
        <f>INDEX('[9]Monthly_Consumption _Trend'!CB:CB,MATCH($D190,'[9]Monthly_Consumption _Trend'!$C:$C,0))</f>
        <v>0</v>
      </c>
      <c r="AV190" s="193">
        <f>INDEX('[9]Monthly_Consumption _Trend'!CC:CC,MATCH($D190,'[9]Monthly_Consumption _Trend'!$C:$C,0))</f>
        <v>0</v>
      </c>
      <c r="AW190" s="193">
        <f>INDEX('[9]Monthly_Consumption _Trend'!CD:CD,MATCH($D190,'[9]Monthly_Consumption _Trend'!$C:$C,0))</f>
        <v>0</v>
      </c>
      <c r="AX190" s="193">
        <f>INDEX('[9]Monthly_Consumption _Trend'!CE:CE,MATCH($D190,'[9]Monthly_Consumption _Trend'!$C:$C,0))</f>
        <v>535.40000000000009</v>
      </c>
      <c r="AY190" s="193">
        <f>INDEX('[9]Monthly_Consumption _Trend'!CF:CF,MATCH($D190,'[9]Monthly_Consumption _Trend'!$C:$C,0))</f>
        <v>0</v>
      </c>
      <c r="AZ190" s="193">
        <f>INDEX('[9]Monthly_Consumption _Trend'!CG:CG,MATCH($D190,'[9]Monthly_Consumption _Trend'!$C:$C,0))</f>
        <v>0</v>
      </c>
      <c r="BA190" s="193">
        <f>INDEX('[9]Monthly_Consumption _Trend'!CH:CH,MATCH($D190,'[9]Monthly_Consumption _Trend'!$C:$C,0))</f>
        <v>2.3000000000000043</v>
      </c>
      <c r="BB190" s="193">
        <f>INDEX('[9]Monthly_Consumption _Trend'!CI:CI,MATCH($D190,'[9]Monthly_Consumption _Trend'!$C:$C,0))</f>
        <v>814.90000000000009</v>
      </c>
      <c r="BC190" s="193">
        <f>INDEX('[9]Monthly_Consumption _Trend'!CJ:CJ,MATCH($D190,'[9]Monthly_Consumption _Trend'!$C:$C,0))</f>
        <v>0</v>
      </c>
      <c r="BD190" s="193">
        <f>INDEX('[9]Monthly_Consumption _Trend'!CK:CK,MATCH($D190,'[9]Monthly_Consumption _Trend'!$C:$C,0))</f>
        <v>0</v>
      </c>
      <c r="BE190" s="193">
        <f>INDEX('[9]Monthly_Consumption _Trend'!CL:CL,MATCH($D190,'[9]Monthly_Consumption _Trend'!$C:$C,0))</f>
        <v>0</v>
      </c>
      <c r="BF190" s="193">
        <f>INDEX('[9]Monthly_Consumption _Trend'!CM:CM,MATCH($D190,'[9]Monthly_Consumption _Trend'!$C:$C,0))</f>
        <v>464.79999999999973</v>
      </c>
      <c r="BG190" s="193">
        <f>INDEX('[9]Monthly_Consumption _Trend'!CN:CN,MATCH($D190,'[9]Monthly_Consumption _Trend'!$C:$C,0))</f>
        <v>0</v>
      </c>
      <c r="BH190" s="193">
        <f>INDEX('[9]Monthly_Consumption _Trend'!CO:CO,MATCH($D190,'[9]Monthly_Consumption _Trend'!$C:$C,0))</f>
        <v>0</v>
      </c>
      <c r="BI190" s="193">
        <f>INDEX('[9]Monthly_Consumption _Trend'!CP:CP,MATCH($D190,'[9]Monthly_Consumption _Trend'!$C:$C,0))</f>
        <v>240.7</v>
      </c>
    </row>
    <row r="191" spans="1:61" x14ac:dyDescent="0.25">
      <c r="A191" s="250" t="str">
        <f>'IMO _2020_Dont Edit'!A196</f>
        <v>VPS</v>
      </c>
      <c r="B191" s="250" t="str">
        <f>'IMO _2020_Dont Edit'!B196</f>
        <v>Afra</v>
      </c>
      <c r="C191" s="250" t="str">
        <f>'IMO _2020_Dont Edit'!C196</f>
        <v>TC-Out (MPT)</v>
      </c>
      <c r="D191" s="144">
        <f>'IMO _2020_Dont Edit'!D196</f>
        <v>9319674</v>
      </c>
      <c r="E191" s="145" t="str">
        <f>'IMO _2020_Dont Edit'!E196</f>
        <v>Maersk Penguin</v>
      </c>
      <c r="F191" s="193">
        <f t="shared" si="24"/>
        <v>692.3</v>
      </c>
      <c r="G191" s="193">
        <f t="shared" si="25"/>
        <v>542.79999999999995</v>
      </c>
      <c r="H191" s="193">
        <f t="shared" si="26"/>
        <v>379.20000000000005</v>
      </c>
      <c r="I191" s="193">
        <f t="shared" si="27"/>
        <v>450.00000000000023</v>
      </c>
      <c r="J191" s="193">
        <f t="shared" si="28"/>
        <v>393.79999999999973</v>
      </c>
      <c r="K191" s="193">
        <f t="shared" si="29"/>
        <v>508.80000000000018</v>
      </c>
      <c r="L191" s="193">
        <f t="shared" si="30"/>
        <v>819.5</v>
      </c>
      <c r="M191" s="193">
        <f t="shared" si="47"/>
        <v>162.09999999999991</v>
      </c>
      <c r="N191" s="193">
        <f t="shared" si="52"/>
        <v>165.30000000000018</v>
      </c>
      <c r="O191" s="193">
        <f t="shared" si="53"/>
        <v>240.59999999999945</v>
      </c>
      <c r="P191" s="193"/>
      <c r="Q191" s="193"/>
      <c r="R191" s="277">
        <f t="shared" si="50"/>
        <v>435.43999999999994</v>
      </c>
      <c r="S191" s="277">
        <f>IFERROR(INDEX('IMO _2020_Dont Edit'!AB:AB,MATCH('Monthly_Consumption _Trend'!D191,'IMO _2020_Dont Edit'!D:D,0))*30*INDEX('IMO _2020_Dont Edit'!AF:AF,MATCH('Monthly_Consumption _Trend'!D191,'IMO _2020_Dont Edit'!D:D,0)),"")</f>
        <v>0</v>
      </c>
      <c r="T191" s="277">
        <f t="shared" si="51"/>
        <v>0</v>
      </c>
      <c r="U191" s="193"/>
      <c r="V191" s="193">
        <f>INDEX('[9]Monthly_Consumption _Trend'!BC:BC,MATCH($D191,'[9]Monthly_Consumption _Trend'!$C:$C,0))</f>
        <v>692.3</v>
      </c>
      <c r="W191" s="193">
        <f>INDEX('[9]Monthly_Consumption _Trend'!BD:BD,MATCH($D191,'[9]Monthly_Consumption _Trend'!$C:$C,0))</f>
        <v>0</v>
      </c>
      <c r="X191" s="193">
        <f>INDEX('[9]Monthly_Consumption _Trend'!BE:BE,MATCH($D191,'[9]Monthly_Consumption _Trend'!$C:$C,0))</f>
        <v>0</v>
      </c>
      <c r="Y191" s="193">
        <f>INDEX('[9]Monthly_Consumption _Trend'!BF:BF,MATCH($D191,'[9]Monthly_Consumption _Trend'!$C:$C,0))</f>
        <v>106.2</v>
      </c>
      <c r="Z191" s="193">
        <f>INDEX('[9]Monthly_Consumption _Trend'!BG:BG,MATCH($D191,'[9]Monthly_Consumption _Trend'!$C:$C,0))</f>
        <v>542.79999999999995</v>
      </c>
      <c r="AA191" s="193">
        <f>INDEX('[9]Monthly_Consumption _Trend'!BH:BH,MATCH($D191,'[9]Monthly_Consumption _Trend'!$C:$C,0))</f>
        <v>0</v>
      </c>
      <c r="AB191" s="193">
        <f>INDEX('[9]Monthly_Consumption _Trend'!BI:BI,MATCH($D191,'[9]Monthly_Consumption _Trend'!$C:$C,0))</f>
        <v>0</v>
      </c>
      <c r="AC191" s="193">
        <f>INDEX('[9]Monthly_Consumption _Trend'!BJ:BJ,MATCH($D191,'[9]Monthly_Consumption _Trend'!$C:$C,0))</f>
        <v>0</v>
      </c>
      <c r="AD191" s="193">
        <f>INDEX('[9]Monthly_Consumption _Trend'!BK:BK,MATCH($D191,'[9]Monthly_Consumption _Trend'!$C:$C,0))</f>
        <v>379.20000000000005</v>
      </c>
      <c r="AE191" s="193">
        <f>INDEX('[9]Monthly_Consumption _Trend'!BL:BL,MATCH($D191,'[9]Monthly_Consumption _Trend'!$C:$C,0))</f>
        <v>0</v>
      </c>
      <c r="AF191" s="193">
        <f>INDEX('[9]Monthly_Consumption _Trend'!BM:BM,MATCH($D191,'[9]Monthly_Consumption _Trend'!$C:$C,0))</f>
        <v>0</v>
      </c>
      <c r="AG191" s="193">
        <f>INDEX('[9]Monthly_Consumption _Trend'!BN:BN,MATCH($D191,'[9]Monthly_Consumption _Trend'!$C:$C,0))</f>
        <v>0</v>
      </c>
      <c r="AH191" s="193">
        <f>INDEX('[9]Monthly_Consumption _Trend'!BO:BO,MATCH($D191,'[9]Monthly_Consumption _Trend'!$C:$C,0))</f>
        <v>450.00000000000023</v>
      </c>
      <c r="AI191" s="193">
        <f>INDEX('[9]Monthly_Consumption _Trend'!BP:BP,MATCH($D191,'[9]Monthly_Consumption _Trend'!$C:$C,0))</f>
        <v>0</v>
      </c>
      <c r="AJ191" s="193">
        <f>INDEX('[9]Monthly_Consumption _Trend'!BQ:BQ,MATCH($D191,'[9]Monthly_Consumption _Trend'!$C:$C,0))</f>
        <v>0</v>
      </c>
      <c r="AK191" s="193">
        <f>INDEX('[9]Monthly_Consumption _Trend'!BR:BR,MATCH($D191,'[9]Monthly_Consumption _Trend'!$C:$C,0))</f>
        <v>65.100000000000009</v>
      </c>
      <c r="AL191" s="193">
        <f>INDEX('[9]Monthly_Consumption _Trend'!BS:BS,MATCH($D191,'[9]Monthly_Consumption _Trend'!$C:$C,0))</f>
        <v>393.79999999999973</v>
      </c>
      <c r="AM191" s="193">
        <f>INDEX('[9]Monthly_Consumption _Trend'!BT:BT,MATCH($D191,'[9]Monthly_Consumption _Trend'!$C:$C,0))</f>
        <v>0</v>
      </c>
      <c r="AN191" s="193">
        <f>INDEX('[9]Monthly_Consumption _Trend'!BU:BU,MATCH($D191,'[9]Monthly_Consumption _Trend'!$C:$C,0))</f>
        <v>0</v>
      </c>
      <c r="AO191" s="193">
        <f>INDEX('[9]Monthly_Consumption _Trend'!BV:BV,MATCH($D191,'[9]Monthly_Consumption _Trend'!$C:$C,0))</f>
        <v>138.30000000000001</v>
      </c>
      <c r="AP191" s="193">
        <f>INDEX('[9]Monthly_Consumption _Trend'!BW:BW,MATCH($D191,'[9]Monthly_Consumption _Trend'!$C:$C,0))</f>
        <v>508.80000000000018</v>
      </c>
      <c r="AQ191" s="193">
        <f>INDEX('[9]Monthly_Consumption _Trend'!BX:BX,MATCH($D191,'[9]Monthly_Consumption _Trend'!$C:$C,0))</f>
        <v>0</v>
      </c>
      <c r="AR191" s="193">
        <f>INDEX('[9]Monthly_Consumption _Trend'!BY:BY,MATCH($D191,'[9]Monthly_Consumption _Trend'!$C:$C,0))</f>
        <v>0</v>
      </c>
      <c r="AS191" s="193">
        <f>INDEX('[9]Monthly_Consumption _Trend'!BZ:BZ,MATCH($D191,'[9]Monthly_Consumption _Trend'!$C:$C,0))</f>
        <v>36.299999999999955</v>
      </c>
      <c r="AT191" s="193">
        <f>INDEX('[9]Monthly_Consumption _Trend'!CA:CA,MATCH($D191,'[9]Monthly_Consumption _Trend'!$C:$C,0))</f>
        <v>819.5</v>
      </c>
      <c r="AU191" s="193">
        <f>INDEX('[9]Monthly_Consumption _Trend'!CB:CB,MATCH($D191,'[9]Monthly_Consumption _Trend'!$C:$C,0))</f>
        <v>0</v>
      </c>
      <c r="AV191" s="193">
        <f>INDEX('[9]Monthly_Consumption _Trend'!CC:CC,MATCH($D191,'[9]Monthly_Consumption _Trend'!$C:$C,0))</f>
        <v>0</v>
      </c>
      <c r="AW191" s="193">
        <f>INDEX('[9]Monthly_Consumption _Trend'!CD:CD,MATCH($D191,'[9]Monthly_Consumption _Trend'!$C:$C,0))</f>
        <v>50.100000000000023</v>
      </c>
      <c r="AX191" s="193">
        <f>INDEX('[9]Monthly_Consumption _Trend'!CE:CE,MATCH($D191,'[9]Monthly_Consumption _Trend'!$C:$C,0))</f>
        <v>162.09999999999991</v>
      </c>
      <c r="AY191" s="193">
        <f>INDEX('[9]Monthly_Consumption _Trend'!CF:CF,MATCH($D191,'[9]Monthly_Consumption _Trend'!$C:$C,0))</f>
        <v>0</v>
      </c>
      <c r="AZ191" s="193">
        <f>INDEX('[9]Monthly_Consumption _Trend'!CG:CG,MATCH($D191,'[9]Monthly_Consumption _Trend'!$C:$C,0))</f>
        <v>0</v>
      </c>
      <c r="BA191" s="193">
        <f>INDEX('[9]Monthly_Consumption _Trend'!CH:CH,MATCH($D191,'[9]Monthly_Consumption _Trend'!$C:$C,0))</f>
        <v>361.29999999999995</v>
      </c>
      <c r="BB191" s="193">
        <f>INDEX('[9]Monthly_Consumption _Trend'!CI:CI,MATCH($D191,'[9]Monthly_Consumption _Trend'!$C:$C,0))</f>
        <v>165.30000000000018</v>
      </c>
      <c r="BC191" s="193">
        <f>INDEX('[9]Monthly_Consumption _Trend'!CJ:CJ,MATCH($D191,'[9]Monthly_Consumption _Trend'!$C:$C,0))</f>
        <v>0</v>
      </c>
      <c r="BD191" s="193">
        <f>INDEX('[9]Monthly_Consumption _Trend'!CK:CK,MATCH($D191,'[9]Monthly_Consumption _Trend'!$C:$C,0))</f>
        <v>0</v>
      </c>
      <c r="BE191" s="193">
        <f>INDEX('[9]Monthly_Consumption _Trend'!CL:CL,MATCH($D191,'[9]Monthly_Consumption _Trend'!$C:$C,0))</f>
        <v>585.60000000000014</v>
      </c>
      <c r="BF191" s="193">
        <f>INDEX('[9]Monthly_Consumption _Trend'!CM:CM,MATCH($D191,'[9]Monthly_Consumption _Trend'!$C:$C,0))</f>
        <v>240.59999999999945</v>
      </c>
      <c r="BG191" s="193">
        <f>INDEX('[9]Monthly_Consumption _Trend'!CN:CN,MATCH($D191,'[9]Monthly_Consumption _Trend'!$C:$C,0))</f>
        <v>0</v>
      </c>
      <c r="BH191" s="193">
        <f>INDEX('[9]Monthly_Consumption _Trend'!CO:CO,MATCH($D191,'[9]Monthly_Consumption _Trend'!$C:$C,0))</f>
        <v>0</v>
      </c>
      <c r="BI191" s="193">
        <f>INDEX('[9]Monthly_Consumption _Trend'!CP:CP,MATCH($D191,'[9]Monthly_Consumption _Trend'!$C:$C,0))</f>
        <v>516.89999999999986</v>
      </c>
    </row>
  </sheetData>
  <autoFilter ref="A3:AX176" xr:uid="{B422EB3A-BF88-4B52-B133-F09E5FD4B1AB}"/>
  <mergeCells count="26">
    <mergeCell ref="BJ1:BM1"/>
    <mergeCell ref="BN1:BQ1"/>
    <mergeCell ref="BJ2:BM2"/>
    <mergeCell ref="BN2:BQ2"/>
    <mergeCell ref="AD1:AG1"/>
    <mergeCell ref="AH1:AK1"/>
    <mergeCell ref="BB1:BE1"/>
    <mergeCell ref="BB2:BE2"/>
    <mergeCell ref="BF1:BI1"/>
    <mergeCell ref="BF2:BI2"/>
    <mergeCell ref="AX1:BA1"/>
    <mergeCell ref="AX2:BA2"/>
    <mergeCell ref="C180:D180"/>
    <mergeCell ref="AT1:AW1"/>
    <mergeCell ref="AT2:AW2"/>
    <mergeCell ref="F2:R2"/>
    <mergeCell ref="AL1:AO1"/>
    <mergeCell ref="AP1:AS1"/>
    <mergeCell ref="AD2:AG2"/>
    <mergeCell ref="AH2:AK2"/>
    <mergeCell ref="AL2:AO2"/>
    <mergeCell ref="AP2:AS2"/>
    <mergeCell ref="V2:Y2"/>
    <mergeCell ref="V1:Y1"/>
    <mergeCell ref="Z1:AC1"/>
    <mergeCell ref="Z2:AC2"/>
  </mergeCells>
  <conditionalFormatting sqref="D3">
    <cfRule type="duplicateValues" dxfId="16" priority="21"/>
  </conditionalFormatting>
  <conditionalFormatting sqref="V3">
    <cfRule type="colorScale" priority="18">
      <colorScale>
        <cfvo type="min"/>
        <cfvo type="percentile" val="50"/>
        <cfvo type="max"/>
        <color rgb="FF63BE7B"/>
        <color rgb="FFFFEB84"/>
        <color rgb="FFF8696B"/>
      </colorScale>
    </cfRule>
  </conditionalFormatting>
  <conditionalFormatting sqref="Z3">
    <cfRule type="colorScale" priority="17">
      <colorScale>
        <cfvo type="min"/>
        <cfvo type="percentile" val="50"/>
        <cfvo type="max"/>
        <color rgb="FF63BE7B"/>
        <color rgb="FFFFEB84"/>
        <color rgb="FFF8696B"/>
      </colorScale>
    </cfRule>
  </conditionalFormatting>
  <conditionalFormatting sqref="AD3">
    <cfRule type="colorScale" priority="16">
      <colorScale>
        <cfvo type="min"/>
        <cfvo type="percentile" val="50"/>
        <cfvo type="max"/>
        <color rgb="FF63BE7B"/>
        <color rgb="FFFFEB84"/>
        <color rgb="FFF8696B"/>
      </colorScale>
    </cfRule>
  </conditionalFormatting>
  <conditionalFormatting sqref="AH3">
    <cfRule type="colorScale" priority="15">
      <colorScale>
        <cfvo type="min"/>
        <cfvo type="percentile" val="50"/>
        <cfvo type="max"/>
        <color rgb="FF63BE7B"/>
        <color rgb="FFFFEB84"/>
        <color rgb="FFF8696B"/>
      </colorScale>
    </cfRule>
  </conditionalFormatting>
  <conditionalFormatting sqref="AL3">
    <cfRule type="colorScale" priority="14">
      <colorScale>
        <cfvo type="min"/>
        <cfvo type="percentile" val="50"/>
        <cfvo type="max"/>
        <color rgb="FF63BE7B"/>
        <color rgb="FFFFEB84"/>
        <color rgb="FFF8696B"/>
      </colorScale>
    </cfRule>
  </conditionalFormatting>
  <conditionalFormatting sqref="AP3">
    <cfRule type="colorScale" priority="13">
      <colorScale>
        <cfvo type="min"/>
        <cfvo type="percentile" val="50"/>
        <cfvo type="max"/>
        <color rgb="FF63BE7B"/>
        <color rgb="FFFFEB84"/>
        <color rgb="FFF8696B"/>
      </colorScale>
    </cfRule>
  </conditionalFormatting>
  <conditionalFormatting sqref="AT3">
    <cfRule type="colorScale" priority="12">
      <colorScale>
        <cfvo type="min"/>
        <cfvo type="percentile" val="50"/>
        <cfvo type="max"/>
        <color rgb="FF63BE7B"/>
        <color rgb="FFFFEB84"/>
        <color rgb="FFF8696B"/>
      </colorScale>
    </cfRule>
  </conditionalFormatting>
  <conditionalFormatting sqref="F2">
    <cfRule type="colorScale" priority="11">
      <colorScale>
        <cfvo type="min"/>
        <cfvo type="percentile" val="50"/>
        <cfvo type="max"/>
        <color rgb="FF63BE7B"/>
        <color rgb="FFFFEB84"/>
        <color rgb="FFF8696B"/>
      </colorScale>
    </cfRule>
  </conditionalFormatting>
  <conditionalFormatting sqref="D188:D189">
    <cfRule type="duplicateValues" dxfId="15" priority="8"/>
  </conditionalFormatting>
  <conditionalFormatting sqref="D190:D191">
    <cfRule type="duplicateValues" dxfId="14" priority="7"/>
  </conditionalFormatting>
  <conditionalFormatting sqref="AX3">
    <cfRule type="colorScale" priority="5">
      <colorScale>
        <cfvo type="min"/>
        <cfvo type="percentile" val="50"/>
        <cfvo type="max"/>
        <color rgb="FF63BE7B"/>
        <color rgb="FFFFEB84"/>
        <color rgb="FFF8696B"/>
      </colorScale>
    </cfRule>
  </conditionalFormatting>
  <conditionalFormatting sqref="BB3">
    <cfRule type="colorScale" priority="4">
      <colorScale>
        <cfvo type="min"/>
        <cfvo type="percentile" val="50"/>
        <cfvo type="max"/>
        <color rgb="FF63BE7B"/>
        <color rgb="FFFFEB84"/>
        <color rgb="FFF8696B"/>
      </colorScale>
    </cfRule>
  </conditionalFormatting>
  <conditionalFormatting sqref="BF3">
    <cfRule type="colorScale" priority="3">
      <colorScale>
        <cfvo type="min"/>
        <cfvo type="percentile" val="50"/>
        <cfvo type="max"/>
        <color rgb="FF63BE7B"/>
        <color rgb="FFFFEB84"/>
        <color rgb="FFF8696B"/>
      </colorScale>
    </cfRule>
  </conditionalFormatting>
  <conditionalFormatting sqref="BJ3">
    <cfRule type="colorScale" priority="2">
      <colorScale>
        <cfvo type="min"/>
        <cfvo type="percentile" val="50"/>
        <cfvo type="max"/>
        <color rgb="FF63BE7B"/>
        <color rgb="FFFFEB84"/>
        <color rgb="FFF8696B"/>
      </colorScale>
    </cfRule>
  </conditionalFormatting>
  <conditionalFormatting sqref="BN3">
    <cfRule type="colorScale" priority="1">
      <colorScale>
        <cfvo type="min"/>
        <cfvo type="percentile" val="50"/>
        <cfvo type="max"/>
        <color rgb="FF63BE7B"/>
        <color rgb="FFFFEB84"/>
        <color rgb="FFF8696B"/>
      </colorScale>
    </cfRule>
  </conditionalFormatting>
  <conditionalFormatting sqref="D4:D179">
    <cfRule type="duplicateValues" dxfId="13" priority="905"/>
  </conditionalFormatting>
  <conditionalFormatting sqref="D182:D187">
    <cfRule type="duplicateValues" dxfId="12" priority="90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
  <sheetViews>
    <sheetView zoomScale="70" zoomScaleNormal="70" workbookViewId="0">
      <selection activeCell="E14" sqref="E14"/>
    </sheetView>
  </sheetViews>
  <sheetFormatPr defaultRowHeight="15" x14ac:dyDescent="0.25"/>
  <cols>
    <col min="1" max="1" width="19" customWidth="1"/>
    <col min="2" max="2" width="11.28515625" customWidth="1"/>
    <col min="3" max="3" width="13.85546875" customWidth="1"/>
    <col min="5" max="5" width="12.42578125" customWidth="1"/>
    <col min="6" max="6" width="12.28515625" customWidth="1"/>
    <col min="7" max="7" width="14" customWidth="1"/>
    <col min="9" max="9" width="12.28515625" customWidth="1"/>
    <col min="16" max="16" width="18" customWidth="1"/>
    <col min="17" max="17" width="15.85546875" customWidth="1"/>
    <col min="18" max="18" width="12.5703125" customWidth="1"/>
    <col min="19" max="19" width="14.5703125" customWidth="1"/>
    <col min="20" max="20" width="19.5703125" customWidth="1"/>
    <col min="22" max="22" width="10.85546875" customWidth="1"/>
    <col min="23" max="23" width="13" customWidth="1"/>
    <col min="24" max="25" width="10.5703125" customWidth="1"/>
    <col min="28" max="28" width="20.85546875" customWidth="1"/>
    <col min="29" max="29" width="19.42578125" customWidth="1"/>
    <col min="31" max="31" width="34.5703125" customWidth="1"/>
    <col min="32" max="32" width="22.42578125" customWidth="1"/>
    <col min="33" max="33" width="50" bestFit="1" customWidth="1"/>
  </cols>
  <sheetData>
    <row r="1" spans="1:33" ht="102.75" customHeight="1" x14ac:dyDescent="0.25">
      <c r="A1" s="339" t="s">
        <v>531</v>
      </c>
      <c r="B1" s="339"/>
      <c r="C1" s="339"/>
      <c r="D1" s="339"/>
      <c r="E1" s="342" t="s">
        <v>532</v>
      </c>
      <c r="F1" s="342"/>
      <c r="G1" s="342"/>
      <c r="H1" s="342"/>
      <c r="I1" s="342"/>
      <c r="J1" s="342"/>
      <c r="K1" s="342"/>
      <c r="L1" s="342"/>
      <c r="M1" s="342"/>
      <c r="N1" s="342"/>
      <c r="O1" s="342"/>
      <c r="P1" s="342"/>
      <c r="Q1" s="342"/>
      <c r="R1" s="342"/>
      <c r="S1" s="342"/>
      <c r="T1" s="342"/>
    </row>
    <row r="2" spans="1:33" ht="83.25" customHeight="1" x14ac:dyDescent="0.35">
      <c r="A2" s="27" t="s">
        <v>507</v>
      </c>
      <c r="F2" s="28" t="s">
        <v>506</v>
      </c>
      <c r="G2" s="28" t="s">
        <v>505</v>
      </c>
      <c r="H2" s="29"/>
      <c r="I2" s="28" t="s">
        <v>505</v>
      </c>
      <c r="J2" s="6"/>
      <c r="K2" s="6"/>
      <c r="L2" s="6"/>
      <c r="M2" s="6"/>
      <c r="N2" s="6"/>
      <c r="P2" s="346" t="s">
        <v>527</v>
      </c>
      <c r="Q2" s="347"/>
      <c r="R2" s="347"/>
      <c r="S2" s="347"/>
      <c r="T2" s="347"/>
      <c r="V2" s="343" t="s">
        <v>503</v>
      </c>
      <c r="W2" s="343"/>
      <c r="X2" s="343"/>
      <c r="Y2" s="343"/>
      <c r="AB2" s="340" t="s">
        <v>519</v>
      </c>
      <c r="AC2" s="341"/>
      <c r="AE2" s="344" t="s">
        <v>522</v>
      </c>
      <c r="AF2" s="344"/>
      <c r="AG2" s="344"/>
    </row>
    <row r="3" spans="1:33" ht="26.25" customHeight="1" x14ac:dyDescent="0.25">
      <c r="E3" s="326" t="s">
        <v>508</v>
      </c>
      <c r="F3" s="326"/>
      <c r="G3" s="326"/>
      <c r="H3" s="326"/>
      <c r="I3" s="326"/>
      <c r="J3" s="17"/>
      <c r="K3" s="326" t="s">
        <v>490</v>
      </c>
      <c r="L3" s="326"/>
      <c r="M3" s="326"/>
      <c r="N3" s="326"/>
      <c r="P3" s="345" t="s">
        <v>520</v>
      </c>
      <c r="Q3" s="334"/>
      <c r="R3" s="334"/>
      <c r="S3" s="334"/>
      <c r="T3" s="334"/>
      <c r="V3" s="317" t="s">
        <v>513</v>
      </c>
      <c r="W3" s="318"/>
      <c r="X3" s="318"/>
      <c r="Y3" s="324"/>
      <c r="AB3" s="18"/>
      <c r="AC3" s="18"/>
      <c r="AE3" s="14"/>
      <c r="AF3" s="317"/>
      <c r="AG3" s="318"/>
    </row>
    <row r="4" spans="1:33" ht="38.25" x14ac:dyDescent="0.25">
      <c r="A4" s="4" t="s">
        <v>381</v>
      </c>
      <c r="B4" s="4" t="s">
        <v>380</v>
      </c>
      <c r="C4" s="4" t="s">
        <v>378</v>
      </c>
      <c r="D4" s="4" t="s">
        <v>379</v>
      </c>
      <c r="E4" s="10" t="s">
        <v>4</v>
      </c>
      <c r="F4" s="7" t="s">
        <v>485</v>
      </c>
      <c r="G4" s="7" t="s">
        <v>482</v>
      </c>
      <c r="H4" s="7" t="s">
        <v>483</v>
      </c>
      <c r="I4" s="7" t="s">
        <v>484</v>
      </c>
      <c r="J4" s="7"/>
      <c r="K4" s="7" t="s">
        <v>491</v>
      </c>
      <c r="L4" s="7" t="s">
        <v>492</v>
      </c>
      <c r="M4" s="7" t="s">
        <v>493</v>
      </c>
      <c r="N4" s="7" t="s">
        <v>494</v>
      </c>
      <c r="P4" s="4" t="s">
        <v>514</v>
      </c>
      <c r="Q4" s="4" t="s">
        <v>515</v>
      </c>
      <c r="R4" s="4" t="s">
        <v>516</v>
      </c>
      <c r="S4" s="4" t="s">
        <v>517</v>
      </c>
      <c r="T4" s="4" t="s">
        <v>521</v>
      </c>
      <c r="V4" s="4" t="s">
        <v>509</v>
      </c>
      <c r="W4" s="4" t="s">
        <v>510</v>
      </c>
      <c r="X4" s="4" t="s">
        <v>511</v>
      </c>
      <c r="Y4" s="4" t="s">
        <v>512</v>
      </c>
      <c r="AB4" s="18" t="s">
        <v>524</v>
      </c>
      <c r="AC4" s="18" t="s">
        <v>518</v>
      </c>
      <c r="AE4" s="18" t="s">
        <v>533</v>
      </c>
      <c r="AF4" s="18" t="s">
        <v>526</v>
      </c>
      <c r="AG4" s="18" t="s">
        <v>525</v>
      </c>
    </row>
    <row r="5" spans="1:33" x14ac:dyDescent="0.25">
      <c r="A5" s="21" t="s">
        <v>545</v>
      </c>
      <c r="B5" s="5">
        <f>INDEX('IMO _2020_Dont Edit'!D:D,MATCH('Bunker Planning_last Voyage'!A5,'IMO _2020_Dont Edit'!E:E,0))</f>
        <v>9553397</v>
      </c>
      <c r="C5" s="5" t="str">
        <f>INDEX('IMO _2020_Dont Edit'!B:B,MATCH('Bunker Planning_last Voyage'!A5,'IMO _2020_Dont Edit'!E:E,0))</f>
        <v>Intermediate</v>
      </c>
      <c r="D5" s="5" t="str">
        <f>INDEX('IMO _2020_Dont Edit'!C:C,MATCH('Bunker Planning_last Voyage'!A5,'IMO _2020_Dont Edit'!E:E,0))</f>
        <v>ALM</v>
      </c>
      <c r="E5" s="24">
        <f>INT(INDEX('IMO _2020_Dont Edit'!H:H,MATCH('Bunker Planning_last Voyage'!A5,'IMO _2020_Dont Edit'!E:E,0)))</f>
        <v>43780</v>
      </c>
      <c r="F5" s="25">
        <f>INDEX('IMO _2020_Dont Edit'!I:I,MATCH('Bunker Planning_last Voyage'!A5,'IMO _2020_Dont Edit'!E:E,0))</f>
        <v>0</v>
      </c>
      <c r="G5" s="25">
        <f>INDEX('IMO _2020_Dont Edit'!J:J,MATCH('Bunker Planning_last Voyage'!A5,'IMO _2020_Dont Edit'!E:E,0))</f>
        <v>340.8</v>
      </c>
      <c r="H5" s="25">
        <f>INDEX('IMO _2020_Dont Edit'!K:K,MATCH('Bunker Planning_last Voyage'!A5,'IMO _2020_Dont Edit'!E:E,0))</f>
        <v>0</v>
      </c>
      <c r="I5" s="25">
        <f>INDEX('IMO _2020_Dont Edit'!L:L,MATCH('Bunker Planning_last Voyage'!A5,'IMO _2020_Dont Edit'!E:E,0))</f>
        <v>74.2</v>
      </c>
      <c r="J5" s="22"/>
      <c r="K5" s="8">
        <f>INDEX('IMO _2020_Dont Edit'!N:N,MATCH('Bunker Planning_last Voyage'!A5,'IMO _2020_Dont Edit'!E:E,0))</f>
        <v>689.5</v>
      </c>
      <c r="L5" s="8">
        <f>INDEX('IMO _2020_Dont Edit'!O:O,MATCH('Bunker Planning_last Voyage'!A5,'IMO _2020_Dont Edit'!E:E,0))</f>
        <v>130.9</v>
      </c>
      <c r="M5" s="8">
        <f>INDEX('IMO _2020_Dont Edit'!P:P,MATCH('Bunker Planning_last Voyage'!A5,'IMO _2020_Dont Edit'!E:E,0))</f>
        <v>0</v>
      </c>
      <c r="N5" s="8">
        <f>INDEX('IMO _2020_Dont Edit'!Q:Q,MATCH('Bunker Planning_last Voyage'!A5,'IMO _2020_Dont Edit'!E:E,0))</f>
        <v>251.06299999999999</v>
      </c>
      <c r="P5" s="15">
        <f>INDEX('IMO _2020_Dont Edit'!X:X,MATCH('Bunker Planning_last Voyage'!A5,'IMO _2020_Dont Edit'!E:E,0))</f>
        <v>3</v>
      </c>
      <c r="Q5" s="15">
        <f>INDEX('IMO _2020_Dont Edit'!Y:Y,MATCH('Bunker Planning_last Voyage'!A5,'IMO _2020_Dont Edit'!E:E,0))</f>
        <v>10</v>
      </c>
      <c r="R5" s="15">
        <f>INDEX('IMO _2020_Dont Edit'!Z:Z,MATCH('Bunker Planning_last Voyage'!A5,'IMO _2020_Dont Edit'!E:E,0))</f>
        <v>14.4</v>
      </c>
      <c r="S5" s="15">
        <f>INDEX('IMO _2020_Dont Edit'!AA:AA,MATCH('Bunker Planning_last Voyage'!A5,'IMO _2020_Dont Edit'!E:E,0))</f>
        <v>16.7</v>
      </c>
      <c r="T5" s="26">
        <v>3</v>
      </c>
      <c r="V5" s="26">
        <v>8</v>
      </c>
      <c r="W5" s="26">
        <v>2</v>
      </c>
      <c r="X5" s="26">
        <v>10</v>
      </c>
      <c r="Y5" s="26">
        <v>12</v>
      </c>
      <c r="AB5" s="19">
        <f>SUM(V5:Y5)</f>
        <v>32</v>
      </c>
      <c r="AC5" s="19">
        <f>SUMPRODUCT($P$5:$S$5,$V$5:$Y$5)+T5*AB5</f>
        <v>484.4</v>
      </c>
      <c r="AE5" s="23">
        <f>IFERROR($F5+$H5-AC5,"")</f>
        <v>-484.4</v>
      </c>
      <c r="AF5" s="12" t="str">
        <f>IF(IFERROR(AE5,"")&lt;0,"Okay", "High Stock")</f>
        <v>Okay</v>
      </c>
      <c r="AG5" s="12" t="str">
        <f>IF(IFERROR(AE5,"")&lt;0,"Bunker  "&amp;-AE5&amp;" MT ","Consume the excess Stock "&amp;AE5 &amp;"MT during last voyage")</f>
        <v xml:space="preserve">Bunker  484.4 MT </v>
      </c>
    </row>
    <row r="6" spans="1:33" x14ac:dyDescent="0.25">
      <c r="A6" s="21" t="s">
        <v>118</v>
      </c>
      <c r="B6" s="5">
        <f>INDEX('IMO _2020_Dont Edit'!D:D,MATCH('Bunker Planning_last Voyage'!A6,'IMO _2020_Dont Edit'!E:E,0))</f>
        <v>9344435</v>
      </c>
      <c r="C6" s="5" t="str">
        <f>INDEX('IMO _2020_Dont Edit'!B:B,MATCH('Bunker Planning_last Voyage'!A6,'IMO _2020_Dont Edit'!E:E,0))</f>
        <v>Intermediate</v>
      </c>
      <c r="D6" s="5" t="str">
        <f>INDEX('IMO _2020_Dont Edit'!C:C,MATCH('Bunker Planning_last Voyage'!A6,'IMO _2020_Dont Edit'!E:E,0))</f>
        <v>MPT</v>
      </c>
      <c r="E6" s="24">
        <f>INT(INDEX('IMO _2020_Dont Edit'!H:H,MATCH('Bunker Planning_last Voyage'!A6,'IMO _2020_Dont Edit'!E:E,0)))</f>
        <v>43780</v>
      </c>
      <c r="F6" s="25">
        <f>INDEX('IMO _2020_Dont Edit'!I:I,MATCH('Bunker Planning_last Voyage'!A6,'IMO _2020_Dont Edit'!E:E,0))</f>
        <v>36.340000000000003</v>
      </c>
      <c r="G6" s="25">
        <f>INDEX('IMO _2020_Dont Edit'!J:J,MATCH('Bunker Planning_last Voyage'!A6,'IMO _2020_Dont Edit'!E:E,0))</f>
        <v>63.43</v>
      </c>
      <c r="H6" s="25">
        <f>INDEX('IMO _2020_Dont Edit'!K:K,MATCH('Bunker Planning_last Voyage'!A6,'IMO _2020_Dont Edit'!E:E,0))</f>
        <v>0</v>
      </c>
      <c r="I6" s="25">
        <f>INDEX('IMO _2020_Dont Edit'!L:L,MATCH('Bunker Planning_last Voyage'!A6,'IMO _2020_Dont Edit'!E:E,0))</f>
        <v>15.93</v>
      </c>
      <c r="J6" s="22"/>
      <c r="K6" s="8">
        <f>INDEX('IMO _2020_Dont Edit'!N:N,MATCH('Bunker Planning_last Voyage'!A6,'IMO _2020_Dont Edit'!E:E,0))</f>
        <v>405.7</v>
      </c>
      <c r="L6" s="8">
        <f>INDEX('IMO _2020_Dont Edit'!O:O,MATCH('Bunker Planning_last Voyage'!A6,'IMO _2020_Dont Edit'!E:E,0))</f>
        <v>1893.85</v>
      </c>
      <c r="M6" s="8">
        <f>INDEX('IMO _2020_Dont Edit'!P:P,MATCH('Bunker Planning_last Voyage'!A6,'IMO _2020_Dont Edit'!E:E,0))</f>
        <v>0</v>
      </c>
      <c r="N6" s="8">
        <f>INDEX('IMO _2020_Dont Edit'!Q:Q,MATCH('Bunker Planning_last Voyage'!A6,'IMO _2020_Dont Edit'!E:E,0))</f>
        <v>926.25199999999995</v>
      </c>
      <c r="P6" s="15">
        <f>INDEX('IMO _2020_Dont Edit'!X:X,MATCH('Bunker Planning_last Voyage'!A6,'IMO _2020_Dont Edit'!E:E,0))</f>
        <v>2</v>
      </c>
      <c r="Q6" s="15">
        <f>INDEX('IMO _2020_Dont Edit'!Y:Y,MATCH('Bunker Planning_last Voyage'!A6,'IMO _2020_Dont Edit'!E:E,0))</f>
        <v>9.6</v>
      </c>
      <c r="R6" s="15">
        <f>INDEX('IMO _2020_Dont Edit'!Z:Z,MATCH('Bunker Planning_last Voyage'!A6,'IMO _2020_Dont Edit'!E:E,0))</f>
        <v>16.100000000000001</v>
      </c>
      <c r="S6" s="15">
        <f>INDEX('IMO _2020_Dont Edit'!AA:AA,MATCH('Bunker Planning_last Voyage'!A6,'IMO _2020_Dont Edit'!E:E,0))</f>
        <v>18.100000000000001</v>
      </c>
      <c r="T6" s="26">
        <v>3</v>
      </c>
      <c r="V6" s="26">
        <v>8</v>
      </c>
      <c r="W6" s="26">
        <v>2</v>
      </c>
      <c r="X6" s="26">
        <v>10</v>
      </c>
      <c r="Y6" s="26">
        <v>12</v>
      </c>
      <c r="AB6" s="19">
        <f t="shared" ref="AB6:AB9" si="0">SUM(V6:Y6)</f>
        <v>32</v>
      </c>
      <c r="AC6" s="19">
        <f t="shared" ref="AC6:AC9" si="1">SUMPRODUCT($P$5:$S$5,$V$5:$Y$5)+T6*AB6</f>
        <v>484.4</v>
      </c>
      <c r="AE6" s="23">
        <f t="shared" ref="AE6:AE9" si="2">IFERROR($F6+$H6-AC6,"")</f>
        <v>-448.05999999999995</v>
      </c>
      <c r="AF6" s="12" t="str">
        <f t="shared" ref="AF6:AF9" si="3">IF(IFERROR(AE6,"")&lt;0,"Okay", "High Stock")</f>
        <v>Okay</v>
      </c>
      <c r="AG6" s="12" t="str">
        <f t="shared" ref="AG6:AG9" si="4">IF(IFERROR(AE6,"")&lt;0,"Bunker  "&amp;-AE6&amp;" MT ","Consume the excess Stock "&amp;AE6 &amp;"MT during last voyage")</f>
        <v xml:space="preserve">Bunker  448.06 MT </v>
      </c>
    </row>
    <row r="7" spans="1:33" x14ac:dyDescent="0.25">
      <c r="A7" s="21" t="s">
        <v>163</v>
      </c>
      <c r="B7" s="5">
        <f>INDEX('IMO _2020_Dont Edit'!D:D,MATCH('Bunker Planning_last Voyage'!A7,'IMO _2020_Dont Edit'!E:E,0))</f>
        <v>9374416</v>
      </c>
      <c r="C7" s="5" t="str">
        <f>INDEX('IMO _2020_Dont Edit'!B:B,MATCH('Bunker Planning_last Voyage'!A7,'IMO _2020_Dont Edit'!E:E,0))</f>
        <v>Handy</v>
      </c>
      <c r="D7" s="5" t="str">
        <f>INDEX('IMO _2020_Dont Edit'!C:C,MATCH('Bunker Planning_last Voyage'!A7,'IMO _2020_Dont Edit'!E:E,0))</f>
        <v>HEL</v>
      </c>
      <c r="E7" s="24">
        <f>INT(INDEX('IMO _2020_Dont Edit'!H:H,MATCH('Bunker Planning_last Voyage'!A7,'IMO _2020_Dont Edit'!E:E,0)))</f>
        <v>43764</v>
      </c>
      <c r="F7" s="25">
        <f>INDEX('IMO _2020_Dont Edit'!I:I,MATCH('Bunker Planning_last Voyage'!A7,'IMO _2020_Dont Edit'!E:E,0))</f>
        <v>628.70000000000005</v>
      </c>
      <c r="G7" s="25">
        <f>INDEX('IMO _2020_Dont Edit'!J:J,MATCH('Bunker Planning_last Voyage'!A7,'IMO _2020_Dont Edit'!E:E,0))</f>
        <v>0</v>
      </c>
      <c r="H7" s="25">
        <f>INDEX('IMO _2020_Dont Edit'!K:K,MATCH('Bunker Planning_last Voyage'!A7,'IMO _2020_Dont Edit'!E:E,0))</f>
        <v>0</v>
      </c>
      <c r="I7" s="25">
        <f>INDEX('IMO _2020_Dont Edit'!L:L,MATCH('Bunker Planning_last Voyage'!A7,'IMO _2020_Dont Edit'!E:E,0))</f>
        <v>166.3</v>
      </c>
      <c r="J7" s="22"/>
      <c r="K7" s="8">
        <f>INDEX('IMO _2020_Dont Edit'!N:N,MATCH('Bunker Planning_last Voyage'!A7,'IMO _2020_Dont Edit'!E:E,0))</f>
        <v>4635.4449999999997</v>
      </c>
      <c r="L7" s="8">
        <f>INDEX('IMO _2020_Dont Edit'!O:O,MATCH('Bunker Planning_last Voyage'!A7,'IMO _2020_Dont Edit'!E:E,0))</f>
        <v>0</v>
      </c>
      <c r="M7" s="8">
        <f>INDEX('IMO _2020_Dont Edit'!P:P,MATCH('Bunker Planning_last Voyage'!A7,'IMO _2020_Dont Edit'!E:E,0))</f>
        <v>0</v>
      </c>
      <c r="N7" s="8">
        <f>INDEX('IMO _2020_Dont Edit'!Q:Q,MATCH('Bunker Planning_last Voyage'!A7,'IMO _2020_Dont Edit'!E:E,0))</f>
        <v>942.63</v>
      </c>
      <c r="P7" s="15">
        <f>INDEX('IMO _2020_Dont Edit'!X:X,MATCH('Bunker Planning_last Voyage'!A7,'IMO _2020_Dont Edit'!E:E,0))</f>
        <v>4.4000000000000004</v>
      </c>
      <c r="Q7" s="15">
        <f>INDEX('IMO _2020_Dont Edit'!Y:Y,MATCH('Bunker Planning_last Voyage'!A7,'IMO _2020_Dont Edit'!E:E,0))</f>
        <v>17.600000000000001</v>
      </c>
      <c r="R7" s="15">
        <f>INDEX('IMO _2020_Dont Edit'!Z:Z,MATCH('Bunker Planning_last Voyage'!A7,'IMO _2020_Dont Edit'!E:E,0))</f>
        <v>20.7</v>
      </c>
      <c r="S7" s="15">
        <f>INDEX('IMO _2020_Dont Edit'!AA:AA,MATCH('Bunker Planning_last Voyage'!A7,'IMO _2020_Dont Edit'!E:E,0))</f>
        <v>23</v>
      </c>
      <c r="T7" s="26">
        <v>3</v>
      </c>
      <c r="V7" s="26">
        <v>1</v>
      </c>
      <c r="W7" s="26">
        <v>2</v>
      </c>
      <c r="X7" s="26">
        <v>7</v>
      </c>
      <c r="Y7" s="26">
        <v>11</v>
      </c>
      <c r="AB7" s="19">
        <f t="shared" si="0"/>
        <v>21</v>
      </c>
      <c r="AC7" s="19">
        <f t="shared" si="1"/>
        <v>451.4</v>
      </c>
      <c r="AE7" s="23">
        <f t="shared" si="2"/>
        <v>177.30000000000007</v>
      </c>
      <c r="AF7" s="12" t="str">
        <f t="shared" si="3"/>
        <v>High Stock</v>
      </c>
      <c r="AG7" s="12" t="str">
        <f t="shared" si="4"/>
        <v>Consume the excess Stock 177.3MT during last voyage</v>
      </c>
    </row>
    <row r="8" spans="1:33" x14ac:dyDescent="0.25">
      <c r="A8" s="21" t="s">
        <v>166</v>
      </c>
      <c r="B8" s="5">
        <f>INDEX('IMO _2020_Dont Edit'!D:D,MATCH('Bunker Planning_last Voyage'!A8,'IMO _2020_Dont Edit'!E:E,0))</f>
        <v>9167186</v>
      </c>
      <c r="C8" s="5" t="str">
        <f>INDEX('IMO _2020_Dont Edit'!B:B,MATCH('Bunker Planning_last Voyage'!A8,'IMO _2020_Dont Edit'!E:E,0))</f>
        <v>Handy</v>
      </c>
      <c r="D8" s="5" t="str">
        <f>INDEX('IMO _2020_Dont Edit'!C:C,MATCH('Bunker Planning_last Voyage'!A8,'IMO _2020_Dont Edit'!E:E,0))</f>
        <v>CST</v>
      </c>
      <c r="E8" s="24">
        <f>INT(INDEX('IMO _2020_Dont Edit'!H:H,MATCH('Bunker Planning_last Voyage'!A8,'IMO _2020_Dont Edit'!E:E,0)))</f>
        <v>43781</v>
      </c>
      <c r="F8" s="25">
        <f>INDEX('IMO _2020_Dont Edit'!I:I,MATCH('Bunker Planning_last Voyage'!A8,'IMO _2020_Dont Edit'!E:E,0))</f>
        <v>343.5</v>
      </c>
      <c r="G8" s="25">
        <f>INDEX('IMO _2020_Dont Edit'!J:J,MATCH('Bunker Planning_last Voyage'!A8,'IMO _2020_Dont Edit'!E:E,0))</f>
        <v>0</v>
      </c>
      <c r="H8" s="25">
        <f>INDEX('IMO _2020_Dont Edit'!K:K,MATCH('Bunker Planning_last Voyage'!A8,'IMO _2020_Dont Edit'!E:E,0))</f>
        <v>0</v>
      </c>
      <c r="I8" s="25">
        <f>INDEX('IMO _2020_Dont Edit'!L:L,MATCH('Bunker Planning_last Voyage'!A8,'IMO _2020_Dont Edit'!E:E,0))</f>
        <v>97.5</v>
      </c>
      <c r="J8" s="22"/>
      <c r="K8" s="8">
        <f>INDEX('IMO _2020_Dont Edit'!N:N,MATCH('Bunker Planning_last Voyage'!A8,'IMO _2020_Dont Edit'!E:E,0))</f>
        <v>3173.68</v>
      </c>
      <c r="L8" s="8">
        <f>INDEX('IMO _2020_Dont Edit'!O:O,MATCH('Bunker Planning_last Voyage'!A8,'IMO _2020_Dont Edit'!E:E,0))</f>
        <v>0</v>
      </c>
      <c r="M8" s="8">
        <f>INDEX('IMO _2020_Dont Edit'!P:P,MATCH('Bunker Planning_last Voyage'!A8,'IMO _2020_Dont Edit'!E:E,0))</f>
        <v>36.25</v>
      </c>
      <c r="N8" s="8">
        <f>INDEX('IMO _2020_Dont Edit'!Q:Q,MATCH('Bunker Planning_last Voyage'!A8,'IMO _2020_Dont Edit'!E:E,0))</f>
        <v>52.3</v>
      </c>
      <c r="P8" s="15">
        <f>INDEX('IMO _2020_Dont Edit'!X:X,MATCH('Bunker Planning_last Voyage'!A8,'IMO _2020_Dont Edit'!E:E,0))</f>
        <v>3.3</v>
      </c>
      <c r="Q8" s="15">
        <f>INDEX('IMO _2020_Dont Edit'!Y:Y,MATCH('Bunker Planning_last Voyage'!A8,'IMO _2020_Dont Edit'!E:E,0))</f>
        <v>15.1</v>
      </c>
      <c r="R8" s="15">
        <f>INDEX('IMO _2020_Dont Edit'!Z:Z,MATCH('Bunker Planning_last Voyage'!A8,'IMO _2020_Dont Edit'!E:E,0))</f>
        <v>20.8</v>
      </c>
      <c r="S8" s="15">
        <f>INDEX('IMO _2020_Dont Edit'!AA:AA,MATCH('Bunker Planning_last Voyage'!A8,'IMO _2020_Dont Edit'!E:E,0))</f>
        <v>23.5</v>
      </c>
      <c r="T8" s="26">
        <v>3</v>
      </c>
      <c r="V8" s="26">
        <v>8</v>
      </c>
      <c r="W8" s="26">
        <v>2</v>
      </c>
      <c r="X8" s="26">
        <v>10</v>
      </c>
      <c r="Y8" s="26">
        <v>12</v>
      </c>
      <c r="AB8" s="19">
        <f t="shared" si="0"/>
        <v>32</v>
      </c>
      <c r="AC8" s="19">
        <f t="shared" si="1"/>
        <v>484.4</v>
      </c>
      <c r="AE8" s="23">
        <f t="shared" si="2"/>
        <v>-140.89999999999998</v>
      </c>
      <c r="AF8" s="12" t="str">
        <f t="shared" si="3"/>
        <v>Okay</v>
      </c>
      <c r="AG8" s="12" t="str">
        <f t="shared" si="4"/>
        <v xml:space="preserve">Bunker  140.9 MT </v>
      </c>
    </row>
    <row r="9" spans="1:33" x14ac:dyDescent="0.25">
      <c r="A9" s="21" t="s">
        <v>474</v>
      </c>
      <c r="B9" s="5">
        <f>INDEX('IMO _2020_Dont Edit'!D:D,MATCH('Bunker Planning_last Voyage'!A9,'IMO _2020_Dont Edit'!E:E,0))</f>
        <v>9306639</v>
      </c>
      <c r="C9" s="5" t="str">
        <f>INDEX('IMO _2020_Dont Edit'!B:B,MATCH('Bunker Planning_last Voyage'!A9,'IMO _2020_Dont Edit'!E:E,0))</f>
        <v>LR2</v>
      </c>
      <c r="D9" s="5" t="str">
        <f>INDEX('IMO _2020_Dont Edit'!C:C,MATCH('Bunker Planning_last Voyage'!A9,'IMO _2020_Dont Edit'!E:E,0))</f>
        <v>MPT</v>
      </c>
      <c r="E9" s="24">
        <f>INT(INDEX('IMO _2020_Dont Edit'!H:H,MATCH('Bunker Planning_last Voyage'!A9,'IMO _2020_Dont Edit'!E:E,0)))</f>
        <v>43781</v>
      </c>
      <c r="F9" s="25">
        <f>INDEX('IMO _2020_Dont Edit'!I:I,MATCH('Bunker Planning_last Voyage'!A9,'IMO _2020_Dont Edit'!E:E,0))</f>
        <v>635.9</v>
      </c>
      <c r="G9" s="25">
        <f>INDEX('IMO _2020_Dont Edit'!J:J,MATCH('Bunker Planning_last Voyage'!A9,'IMO _2020_Dont Edit'!E:E,0))</f>
        <v>0</v>
      </c>
      <c r="H9" s="25">
        <f>INDEX('IMO _2020_Dont Edit'!K:K,MATCH('Bunker Planning_last Voyage'!A9,'IMO _2020_Dont Edit'!E:E,0))</f>
        <v>0</v>
      </c>
      <c r="I9" s="25">
        <f>INDEX('IMO _2020_Dont Edit'!L:L,MATCH('Bunker Planning_last Voyage'!A9,'IMO _2020_Dont Edit'!E:E,0))</f>
        <v>268.2</v>
      </c>
      <c r="J9" s="22"/>
      <c r="K9" s="8">
        <f>INDEX('IMO _2020_Dont Edit'!N:N,MATCH('Bunker Planning_last Voyage'!A9,'IMO _2020_Dont Edit'!E:E,0))</f>
        <v>6318.0550000000003</v>
      </c>
      <c r="L9" s="8">
        <f>INDEX('IMO _2020_Dont Edit'!O:O,MATCH('Bunker Planning_last Voyage'!A9,'IMO _2020_Dont Edit'!E:E,0))</f>
        <v>0</v>
      </c>
      <c r="M9" s="8">
        <f>INDEX('IMO _2020_Dont Edit'!P:P,MATCH('Bunker Planning_last Voyage'!A9,'IMO _2020_Dont Edit'!E:E,0))</f>
        <v>0</v>
      </c>
      <c r="N9" s="8">
        <f>INDEX('IMO _2020_Dont Edit'!Q:Q,MATCH('Bunker Planning_last Voyage'!A9,'IMO _2020_Dont Edit'!E:E,0))</f>
        <v>979.25</v>
      </c>
      <c r="P9" s="15">
        <f>INDEX('IMO _2020_Dont Edit'!X:X,MATCH('Bunker Planning_last Voyage'!A9,'IMO _2020_Dont Edit'!E:E,0))</f>
        <v>5.5</v>
      </c>
      <c r="Q9" s="15">
        <f>INDEX('IMO _2020_Dont Edit'!Y:Y,MATCH('Bunker Planning_last Voyage'!A9,'IMO _2020_Dont Edit'!E:E,0))</f>
        <v>54.2</v>
      </c>
      <c r="R9" s="15">
        <f>INDEX('IMO _2020_Dont Edit'!Z:Z,MATCH('Bunker Planning_last Voyage'!A9,'IMO _2020_Dont Edit'!E:E,0))</f>
        <v>34.700000000000003</v>
      </c>
      <c r="S9" s="15">
        <f>INDEX('IMO _2020_Dont Edit'!AA:AA,MATCH('Bunker Planning_last Voyage'!A9,'IMO _2020_Dont Edit'!E:E,0))</f>
        <v>40.4</v>
      </c>
      <c r="T9" s="26">
        <v>3</v>
      </c>
      <c r="V9" s="26">
        <v>11</v>
      </c>
      <c r="W9" s="26">
        <v>2</v>
      </c>
      <c r="X9" s="26">
        <v>1</v>
      </c>
      <c r="Y9" s="26">
        <v>5</v>
      </c>
      <c r="AB9" s="19">
        <f t="shared" si="0"/>
        <v>19</v>
      </c>
      <c r="AC9" s="19">
        <f t="shared" si="1"/>
        <v>445.4</v>
      </c>
      <c r="AE9" s="23">
        <f t="shared" si="2"/>
        <v>190.5</v>
      </c>
      <c r="AF9" s="12" t="str">
        <f t="shared" si="3"/>
        <v>High Stock</v>
      </c>
      <c r="AG9" s="12" t="str">
        <f t="shared" si="4"/>
        <v>Consume the excess Stock 190.5MT during last voyage</v>
      </c>
    </row>
  </sheetData>
  <mergeCells count="11">
    <mergeCell ref="A1:D1"/>
    <mergeCell ref="AB2:AC2"/>
    <mergeCell ref="E1:T1"/>
    <mergeCell ref="AF3:AG3"/>
    <mergeCell ref="V2:Y2"/>
    <mergeCell ref="AE2:AG2"/>
    <mergeCell ref="E3:I3"/>
    <mergeCell ref="K3:N3"/>
    <mergeCell ref="V3:Y3"/>
    <mergeCell ref="P3:T3"/>
    <mergeCell ref="P2:T2"/>
  </mergeCells>
  <conditionalFormatting sqref="K4">
    <cfRule type="colorScale" priority="14">
      <colorScale>
        <cfvo type="min"/>
        <cfvo type="percentile" val="50"/>
        <cfvo type="max"/>
        <color rgb="FF63BE7B"/>
        <color rgb="FFFFEB84"/>
        <color rgb="FFF8696B"/>
      </colorScale>
    </cfRule>
  </conditionalFormatting>
  <conditionalFormatting sqref="AF5:AG5 AG6:AG9">
    <cfRule type="cellIs" dxfId="11" priority="12" operator="equal">
      <formula>"High Stock"</formula>
    </cfRule>
    <cfRule type="cellIs" dxfId="10" priority="13" operator="equal">
      <formula>"Okay"</formula>
    </cfRule>
  </conditionalFormatting>
  <conditionalFormatting sqref="B4:B5">
    <cfRule type="duplicateValues" dxfId="9" priority="17"/>
  </conditionalFormatting>
  <conditionalFormatting sqref="F2">
    <cfRule type="colorScale" priority="11">
      <colorScale>
        <cfvo type="min"/>
        <cfvo type="percentile" val="50"/>
        <cfvo type="max"/>
        <color rgb="FF63BE7B"/>
        <color rgb="FFFFEB84"/>
        <color rgb="FFF8696B"/>
      </colorScale>
    </cfRule>
  </conditionalFormatting>
  <conditionalFormatting sqref="I2">
    <cfRule type="colorScale" priority="10">
      <colorScale>
        <cfvo type="min"/>
        <cfvo type="percentile" val="50"/>
        <cfvo type="max"/>
        <color rgb="FF63BE7B"/>
        <color rgb="FFFFEB84"/>
        <color rgb="FFF8696B"/>
      </colorScale>
    </cfRule>
  </conditionalFormatting>
  <conditionalFormatting sqref="AF6:AF9">
    <cfRule type="cellIs" dxfId="8" priority="6" operator="equal">
      <formula>"High Stock"</formula>
    </cfRule>
    <cfRule type="cellIs" dxfId="7" priority="7" operator="equal">
      <formula>"Okay"</formula>
    </cfRule>
  </conditionalFormatting>
  <conditionalFormatting sqref="B6:B9">
    <cfRule type="duplicateValues" dxfId="6" priority="8"/>
  </conditionalFormatting>
  <conditionalFormatting sqref="AE5:AE9">
    <cfRule type="cellIs" dxfId="5" priority="3" operator="greaterThan">
      <formula>0</formula>
    </cfRule>
    <cfRule type="cellIs" dxfId="4" priority="4" operator="lessThan">
      <formula>0</formula>
    </cfRule>
  </conditionalFormatting>
  <conditionalFormatting sqref="F5:F9">
    <cfRule type="colorScale" priority="2">
      <colorScale>
        <cfvo type="min"/>
        <cfvo type="percentile" val="50"/>
        <cfvo type="max"/>
        <color rgb="FF63BE7B"/>
        <color rgb="FFFFEB84"/>
        <color rgb="FFF8696B"/>
      </colorScale>
    </cfRule>
  </conditionalFormatting>
  <conditionalFormatting sqref="H5:H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C4D996-A688-4E01-B1AC-C35E6B523B77}">
          <x14:formula1>
            <xm:f>'IMO _2020_Dont Edit'!$E4:$E195</xm:f>
          </x14:formula1>
          <xm:sqref>A5</xm:sqref>
        </x14:dataValidation>
        <x14:dataValidation type="list" allowBlank="1" showInputMessage="1" showErrorMessage="1" xr:uid="{66B77B30-5EDF-439C-AE93-9D1CF407B67F}">
          <x14:formula1>
            <xm:f>'IMO _2020_Dont Edit'!$E5:$E181</xm:f>
          </x14:formula1>
          <xm:sqref>A6:A7</xm:sqref>
        </x14:dataValidation>
        <x14:dataValidation type="list" allowBlank="1" showInputMessage="1" showErrorMessage="1" xr:uid="{B1A85B25-AA4A-49A9-918B-75B70E825DA5}">
          <x14:formula1>
            <xm:f>'IMO _2020_Dont Edit'!$E7:$E182</xm:f>
          </x14:formula1>
          <xm:sqref>A8:A9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75"/>
  <sheetViews>
    <sheetView zoomScale="85" zoomScaleNormal="85" workbookViewId="0">
      <selection activeCell="D32" sqref="D32"/>
    </sheetView>
  </sheetViews>
  <sheetFormatPr defaultRowHeight="15" x14ac:dyDescent="0.25"/>
  <cols>
    <col min="1" max="1" width="18.85546875" style="1" bestFit="1" customWidth="1"/>
    <col min="2" max="2" width="17.42578125" customWidth="1"/>
    <col min="3" max="3" width="9.42578125" bestFit="1" customWidth="1"/>
    <col min="4" max="4" width="25.5703125" bestFit="1" customWidth="1"/>
    <col min="5" max="5" width="18.28515625" style="1" bestFit="1" customWidth="1"/>
    <col min="6" max="6" width="9.140625" style="1"/>
    <col min="7" max="10" width="9.28515625" bestFit="1" customWidth="1"/>
    <col min="21" max="21" width="18.28515625" style="1" bestFit="1" customWidth="1"/>
    <col min="22" max="25" width="9.28515625" bestFit="1" customWidth="1"/>
    <col min="36" max="39" width="9.28515625" bestFit="1" customWidth="1"/>
    <col min="44" max="47" width="9.28515625" bestFit="1" customWidth="1"/>
    <col min="62" max="64" width="9.140625" style="1"/>
  </cols>
  <sheetData>
    <row r="1" spans="1:65" s="3" customFormat="1" ht="198" x14ac:dyDescent="0.25">
      <c r="A1" s="2" t="s">
        <v>0</v>
      </c>
      <c r="B1" s="3" t="s">
        <v>1</v>
      </c>
      <c r="C1" s="3" t="s">
        <v>2</v>
      </c>
      <c r="D1" s="3"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2"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2" t="s">
        <v>61</v>
      </c>
      <c r="BK1" s="2" t="s">
        <v>62</v>
      </c>
      <c r="BL1" s="2" t="s">
        <v>63</v>
      </c>
      <c r="BM1" s="3" t="s">
        <v>64</v>
      </c>
    </row>
    <row r="2" spans="1:65" x14ac:dyDescent="0.25">
      <c r="A2" s="1">
        <v>43781.999988425923</v>
      </c>
      <c r="B2">
        <v>9587829</v>
      </c>
      <c r="C2" t="s">
        <v>65</v>
      </c>
      <c r="D2" t="s">
        <v>66</v>
      </c>
      <c r="E2" s="1">
        <v>43780.008333333331</v>
      </c>
      <c r="G2">
        <v>439.3</v>
      </c>
      <c r="H2">
        <v>0</v>
      </c>
      <c r="I2">
        <v>0</v>
      </c>
      <c r="J2">
        <v>195.5</v>
      </c>
      <c r="U2" s="1">
        <v>43780.008333333331</v>
      </c>
      <c r="V2">
        <v>439.3</v>
      </c>
      <c r="W2">
        <v>0</v>
      </c>
      <c r="X2">
        <v>0</v>
      </c>
      <c r="Y2">
        <v>195.5</v>
      </c>
      <c r="AJ2">
        <v>3515.77</v>
      </c>
      <c r="AK2">
        <v>0</v>
      </c>
      <c r="AL2">
        <v>0</v>
      </c>
      <c r="AM2">
        <v>759.43000000000097</v>
      </c>
      <c r="AR2">
        <v>3563.5729999999999</v>
      </c>
      <c r="AS2">
        <v>0</v>
      </c>
      <c r="AT2">
        <v>0</v>
      </c>
      <c r="AU2">
        <v>762.35699999999997</v>
      </c>
      <c r="BM2" t="s">
        <v>67</v>
      </c>
    </row>
    <row r="3" spans="1:65" x14ac:dyDescent="0.25">
      <c r="A3" s="1">
        <v>43781.999988425923</v>
      </c>
      <c r="B3">
        <v>9636632</v>
      </c>
      <c r="C3" t="s">
        <v>68</v>
      </c>
      <c r="D3" t="s">
        <v>69</v>
      </c>
      <c r="E3" s="1">
        <v>43778.333333333336</v>
      </c>
      <c r="G3">
        <v>300.2</v>
      </c>
      <c r="H3">
        <v>0</v>
      </c>
      <c r="I3">
        <v>0</v>
      </c>
      <c r="J3">
        <v>210</v>
      </c>
      <c r="U3" s="1">
        <v>43778.333333333336</v>
      </c>
      <c r="V3">
        <v>300.2</v>
      </c>
      <c r="W3">
        <v>0</v>
      </c>
      <c r="X3">
        <v>0</v>
      </c>
      <c r="Y3">
        <v>210</v>
      </c>
      <c r="AJ3">
        <v>2265.2330000000002</v>
      </c>
      <c r="AK3">
        <v>0</v>
      </c>
      <c r="AL3">
        <v>0</v>
      </c>
      <c r="AM3">
        <v>379.26000000000101</v>
      </c>
      <c r="AR3">
        <v>2244.1480000000001</v>
      </c>
      <c r="AS3">
        <v>0</v>
      </c>
      <c r="AT3">
        <v>0</v>
      </c>
      <c r="AU3">
        <v>395.94</v>
      </c>
      <c r="BM3" t="s">
        <v>67</v>
      </c>
    </row>
    <row r="4" spans="1:65" x14ac:dyDescent="0.25">
      <c r="A4" s="1">
        <v>43781.999988425923</v>
      </c>
      <c r="B4">
        <v>9636644</v>
      </c>
      <c r="C4" t="s">
        <v>70</v>
      </c>
      <c r="D4" t="s">
        <v>71</v>
      </c>
      <c r="E4" s="1">
        <v>43779.283333333333</v>
      </c>
      <c r="G4">
        <v>236.01</v>
      </c>
      <c r="H4">
        <v>0</v>
      </c>
      <c r="I4">
        <v>0</v>
      </c>
      <c r="J4">
        <v>129.47</v>
      </c>
      <c r="U4" s="1">
        <v>43779.283333333333</v>
      </c>
      <c r="V4">
        <v>236.01</v>
      </c>
      <c r="W4">
        <v>0</v>
      </c>
      <c r="X4">
        <v>0</v>
      </c>
      <c r="Y4">
        <v>129.47</v>
      </c>
      <c r="AJ4">
        <v>3240.2449999999999</v>
      </c>
      <c r="AK4">
        <v>177.64</v>
      </c>
      <c r="AL4">
        <v>0</v>
      </c>
      <c r="AM4">
        <v>267.88499999999999</v>
      </c>
      <c r="AR4">
        <v>3213.9720000000002</v>
      </c>
      <c r="AS4">
        <v>0</v>
      </c>
      <c r="AT4">
        <v>0</v>
      </c>
      <c r="AU4">
        <v>316.09100000000001</v>
      </c>
      <c r="BM4" t="s">
        <v>67</v>
      </c>
    </row>
    <row r="5" spans="1:65" x14ac:dyDescent="0.25">
      <c r="A5" s="1">
        <v>43781.999988425923</v>
      </c>
      <c r="B5">
        <v>9587831</v>
      </c>
      <c r="C5" t="s">
        <v>72</v>
      </c>
      <c r="D5" t="s">
        <v>73</v>
      </c>
      <c r="E5" s="1">
        <v>43779.5</v>
      </c>
      <c r="G5">
        <v>341.6</v>
      </c>
      <c r="H5">
        <v>0</v>
      </c>
      <c r="I5">
        <v>0</v>
      </c>
      <c r="J5">
        <v>106.8</v>
      </c>
      <c r="U5" s="1">
        <v>43779.5</v>
      </c>
      <c r="V5">
        <v>341.6</v>
      </c>
      <c r="W5">
        <v>0</v>
      </c>
      <c r="X5">
        <v>0</v>
      </c>
      <c r="Y5">
        <v>106.8</v>
      </c>
      <c r="AJ5">
        <v>2854.8</v>
      </c>
      <c r="AK5">
        <v>0</v>
      </c>
      <c r="AL5">
        <v>0</v>
      </c>
      <c r="AM5">
        <v>779.34000000000106</v>
      </c>
      <c r="AR5">
        <v>2971.04</v>
      </c>
      <c r="AS5">
        <v>0</v>
      </c>
      <c r="AT5">
        <v>0</v>
      </c>
      <c r="AU5">
        <v>748.20699999999999</v>
      </c>
      <c r="BM5" t="s">
        <v>67</v>
      </c>
    </row>
    <row r="6" spans="1:65" x14ac:dyDescent="0.25">
      <c r="A6" s="1">
        <v>43781.999988425923</v>
      </c>
      <c r="B6">
        <v>9385831</v>
      </c>
      <c r="C6" t="s">
        <v>74</v>
      </c>
      <c r="D6" t="s">
        <v>75</v>
      </c>
      <c r="E6" s="1">
        <v>43779.666666666664</v>
      </c>
      <c r="G6">
        <v>407.8</v>
      </c>
      <c r="H6">
        <v>0</v>
      </c>
      <c r="I6">
        <v>0</v>
      </c>
      <c r="J6">
        <v>57.9</v>
      </c>
      <c r="U6" s="1">
        <v>43779.666666666664</v>
      </c>
      <c r="V6">
        <v>407.8</v>
      </c>
      <c r="W6">
        <v>0</v>
      </c>
      <c r="X6">
        <v>0</v>
      </c>
      <c r="Y6">
        <v>57.9</v>
      </c>
      <c r="AJ6">
        <v>4002.29</v>
      </c>
      <c r="AK6">
        <v>0</v>
      </c>
      <c r="AL6">
        <v>0</v>
      </c>
      <c r="AM6">
        <v>695.45500000000004</v>
      </c>
      <c r="AR6">
        <v>3735.498</v>
      </c>
      <c r="AS6">
        <v>0</v>
      </c>
      <c r="AT6">
        <v>0</v>
      </c>
      <c r="AU6">
        <v>629.15300000000002</v>
      </c>
      <c r="BM6" t="s">
        <v>67</v>
      </c>
    </row>
    <row r="7" spans="1:65" x14ac:dyDescent="0.25">
      <c r="A7" s="1">
        <v>43781.999988425923</v>
      </c>
      <c r="B7">
        <v>9311751</v>
      </c>
      <c r="C7" t="s">
        <v>76</v>
      </c>
      <c r="D7" t="s">
        <v>77</v>
      </c>
      <c r="E7" s="1">
        <v>43780.083333333336</v>
      </c>
      <c r="G7">
        <v>97.5</v>
      </c>
      <c r="H7">
        <v>0</v>
      </c>
      <c r="I7">
        <v>0</v>
      </c>
      <c r="J7">
        <v>142.80000000000001</v>
      </c>
      <c r="U7" s="1">
        <v>43781.375</v>
      </c>
      <c r="V7">
        <v>97.5</v>
      </c>
      <c r="W7">
        <v>0</v>
      </c>
      <c r="X7">
        <v>0</v>
      </c>
      <c r="Y7">
        <v>138.69999999999999</v>
      </c>
      <c r="AJ7">
        <v>2487.3000000000002</v>
      </c>
      <c r="AK7">
        <v>0</v>
      </c>
      <c r="AL7">
        <v>0</v>
      </c>
      <c r="AM7">
        <v>1537.1420000000001</v>
      </c>
      <c r="AR7">
        <v>1971.3</v>
      </c>
      <c r="AS7">
        <v>0</v>
      </c>
      <c r="AT7">
        <v>0</v>
      </c>
      <c r="AU7">
        <v>1492.7</v>
      </c>
    </row>
    <row r="8" spans="1:65" x14ac:dyDescent="0.25">
      <c r="A8" s="1">
        <v>43781.999988425923</v>
      </c>
      <c r="B8">
        <v>9395989</v>
      </c>
      <c r="C8" t="s">
        <v>78</v>
      </c>
      <c r="D8" t="s">
        <v>79</v>
      </c>
      <c r="E8" s="1">
        <v>43780.5</v>
      </c>
      <c r="G8">
        <v>0.1</v>
      </c>
      <c r="H8">
        <v>174.69</v>
      </c>
      <c r="I8">
        <v>0</v>
      </c>
      <c r="J8">
        <v>175.23</v>
      </c>
      <c r="U8" s="1">
        <v>43780.5</v>
      </c>
      <c r="V8">
        <v>0.1</v>
      </c>
      <c r="W8">
        <v>174.69</v>
      </c>
      <c r="X8">
        <v>0</v>
      </c>
      <c r="Y8">
        <v>175.23</v>
      </c>
      <c r="AJ8">
        <v>523.91</v>
      </c>
      <c r="AK8">
        <v>957.68</v>
      </c>
      <c r="AL8">
        <v>0</v>
      </c>
      <c r="AM8">
        <v>1465.24</v>
      </c>
      <c r="AR8">
        <v>505.661</v>
      </c>
      <c r="AS8">
        <v>1133.1890000000001</v>
      </c>
      <c r="AT8">
        <v>0</v>
      </c>
      <c r="AU8">
        <v>1648.7429999999999</v>
      </c>
      <c r="BM8" t="s">
        <v>67</v>
      </c>
    </row>
    <row r="9" spans="1:65" x14ac:dyDescent="0.25">
      <c r="A9" s="1">
        <v>43781.999988425923</v>
      </c>
      <c r="B9">
        <v>9587843</v>
      </c>
      <c r="C9" t="s">
        <v>80</v>
      </c>
      <c r="D9" t="s">
        <v>81</v>
      </c>
      <c r="E9" s="1">
        <v>43780.241666666669</v>
      </c>
      <c r="G9">
        <v>162.80000000000001</v>
      </c>
      <c r="H9">
        <v>0</v>
      </c>
      <c r="I9">
        <v>0</v>
      </c>
      <c r="J9">
        <v>236.44</v>
      </c>
      <c r="U9" s="1">
        <v>43780.241666666669</v>
      </c>
      <c r="V9">
        <v>162.80000000000001</v>
      </c>
      <c r="W9">
        <v>0</v>
      </c>
      <c r="X9">
        <v>0</v>
      </c>
      <c r="Y9">
        <v>236.44</v>
      </c>
      <c r="AJ9">
        <v>2632.43</v>
      </c>
      <c r="AK9">
        <v>0</v>
      </c>
      <c r="AL9">
        <v>0</v>
      </c>
      <c r="AM9">
        <v>586.11300000000006</v>
      </c>
      <c r="AR9">
        <v>2580.2530000000002</v>
      </c>
      <c r="AS9">
        <v>0</v>
      </c>
      <c r="AT9">
        <v>0</v>
      </c>
      <c r="AU9">
        <v>617.81600000000003</v>
      </c>
      <c r="BM9" t="s">
        <v>67</v>
      </c>
    </row>
    <row r="10" spans="1:65" x14ac:dyDescent="0.25">
      <c r="A10" s="1">
        <v>43781.999988425923</v>
      </c>
      <c r="B10">
        <v>9450789</v>
      </c>
      <c r="C10" t="s">
        <v>84</v>
      </c>
      <c r="D10" t="s">
        <v>85</v>
      </c>
      <c r="E10" s="1">
        <v>43780.533333333333</v>
      </c>
      <c r="G10">
        <v>293</v>
      </c>
      <c r="H10">
        <v>0</v>
      </c>
      <c r="I10">
        <v>0</v>
      </c>
      <c r="J10">
        <v>203.3</v>
      </c>
      <c r="U10" s="1">
        <v>43780.5625</v>
      </c>
      <c r="V10">
        <v>292.45</v>
      </c>
      <c r="W10">
        <v>0</v>
      </c>
      <c r="X10">
        <v>0</v>
      </c>
      <c r="Y10">
        <v>203.3</v>
      </c>
      <c r="AJ10">
        <v>4337.808</v>
      </c>
      <c r="AK10">
        <v>0</v>
      </c>
      <c r="AL10">
        <v>0</v>
      </c>
      <c r="AM10">
        <v>494.59</v>
      </c>
      <c r="AR10">
        <v>4143.9409999999998</v>
      </c>
      <c r="AS10">
        <v>0</v>
      </c>
      <c r="AT10">
        <v>0</v>
      </c>
      <c r="AU10">
        <v>547.41499999999996</v>
      </c>
      <c r="BM10" t="s">
        <v>67</v>
      </c>
    </row>
    <row r="11" spans="1:65" x14ac:dyDescent="0.25">
      <c r="A11" s="1">
        <v>43781.999988425923</v>
      </c>
      <c r="B11">
        <v>9383974</v>
      </c>
      <c r="C11" t="s">
        <v>86</v>
      </c>
      <c r="D11" t="s">
        <v>87</v>
      </c>
      <c r="E11" s="1">
        <v>43765.591666666667</v>
      </c>
      <c r="G11">
        <v>589</v>
      </c>
      <c r="H11">
        <v>0</v>
      </c>
      <c r="I11">
        <v>0</v>
      </c>
      <c r="J11">
        <v>144.99</v>
      </c>
      <c r="U11" s="1">
        <v>43781.208333333336</v>
      </c>
      <c r="V11">
        <v>203.298</v>
      </c>
      <c r="W11">
        <v>0</v>
      </c>
      <c r="X11">
        <v>0</v>
      </c>
      <c r="Y11">
        <v>144.99</v>
      </c>
      <c r="AJ11">
        <v>4461.9030000000002</v>
      </c>
      <c r="AK11">
        <v>0</v>
      </c>
      <c r="AL11">
        <v>0</v>
      </c>
      <c r="AM11">
        <v>155.5</v>
      </c>
      <c r="AR11">
        <v>4309.366</v>
      </c>
      <c r="AS11">
        <v>0</v>
      </c>
      <c r="AT11">
        <v>0</v>
      </c>
      <c r="AU11">
        <v>306.19</v>
      </c>
    </row>
    <row r="12" spans="1:65" x14ac:dyDescent="0.25">
      <c r="A12" s="1">
        <v>43781.999988425923</v>
      </c>
      <c r="B12">
        <v>9383962</v>
      </c>
      <c r="C12" t="s">
        <v>88</v>
      </c>
      <c r="D12" t="s">
        <v>89</v>
      </c>
      <c r="E12" s="1">
        <v>43780.416666666664</v>
      </c>
      <c r="G12">
        <v>95.5</v>
      </c>
      <c r="H12">
        <v>0</v>
      </c>
      <c r="I12">
        <v>0</v>
      </c>
      <c r="J12">
        <v>142.5</v>
      </c>
      <c r="U12" s="1">
        <v>43780.416666666664</v>
      </c>
      <c r="V12">
        <v>95.5</v>
      </c>
      <c r="W12">
        <v>0</v>
      </c>
      <c r="X12">
        <v>0</v>
      </c>
      <c r="Y12">
        <v>142.5</v>
      </c>
      <c r="AJ12">
        <v>3459.86</v>
      </c>
      <c r="AK12">
        <v>0</v>
      </c>
      <c r="AL12">
        <v>0</v>
      </c>
      <c r="AM12">
        <v>531.32000000000005</v>
      </c>
      <c r="AR12">
        <v>3500.4940000000001</v>
      </c>
      <c r="AS12">
        <v>0</v>
      </c>
      <c r="AT12">
        <v>0</v>
      </c>
      <c r="AU12">
        <v>667.76700000000005</v>
      </c>
      <c r="BM12" t="s">
        <v>67</v>
      </c>
    </row>
    <row r="13" spans="1:65" x14ac:dyDescent="0.25">
      <c r="A13" s="1">
        <v>43781.999988425923</v>
      </c>
      <c r="B13">
        <v>9464560</v>
      </c>
      <c r="C13" t="s">
        <v>90</v>
      </c>
      <c r="D13" t="s">
        <v>91</v>
      </c>
      <c r="E13" s="1">
        <v>43780.708333333336</v>
      </c>
      <c r="G13">
        <v>206</v>
      </c>
      <c r="H13">
        <v>0</v>
      </c>
      <c r="I13">
        <v>0</v>
      </c>
      <c r="J13">
        <v>335.6</v>
      </c>
      <c r="U13" s="1">
        <v>43780.708333333336</v>
      </c>
      <c r="V13">
        <v>206</v>
      </c>
      <c r="W13">
        <v>0</v>
      </c>
      <c r="X13">
        <v>0</v>
      </c>
      <c r="Y13">
        <v>335.6</v>
      </c>
      <c r="AJ13">
        <v>4710.2</v>
      </c>
      <c r="AK13">
        <v>0</v>
      </c>
      <c r="AL13">
        <v>0</v>
      </c>
      <c r="AM13">
        <v>711.6</v>
      </c>
      <c r="AR13">
        <v>4744.4170000000004</v>
      </c>
      <c r="AS13">
        <v>0</v>
      </c>
      <c r="AT13">
        <v>0</v>
      </c>
      <c r="AU13">
        <v>1009.986</v>
      </c>
      <c r="BM13" t="s">
        <v>67</v>
      </c>
    </row>
    <row r="14" spans="1:65" x14ac:dyDescent="0.25">
      <c r="A14" s="1">
        <v>43781.999988425923</v>
      </c>
      <c r="B14">
        <v>9403322</v>
      </c>
      <c r="C14" t="s">
        <v>92</v>
      </c>
      <c r="D14" t="s">
        <v>93</v>
      </c>
      <c r="E14" s="1">
        <v>43779.208333333336</v>
      </c>
      <c r="G14">
        <v>172.7</v>
      </c>
      <c r="H14">
        <v>0</v>
      </c>
      <c r="I14">
        <v>0</v>
      </c>
      <c r="J14">
        <v>143.25</v>
      </c>
      <c r="U14" s="1">
        <v>43779.708333333336</v>
      </c>
      <c r="V14">
        <v>172.7</v>
      </c>
      <c r="W14">
        <v>0</v>
      </c>
      <c r="X14">
        <v>0</v>
      </c>
      <c r="Y14">
        <v>137.25</v>
      </c>
      <c r="AJ14">
        <v>3651.42</v>
      </c>
      <c r="AK14">
        <v>0</v>
      </c>
      <c r="AL14">
        <v>0</v>
      </c>
      <c r="AM14">
        <v>557.67999999999995</v>
      </c>
      <c r="AR14">
        <v>2873.0169999999998</v>
      </c>
      <c r="AS14">
        <v>0</v>
      </c>
      <c r="AT14">
        <v>0</v>
      </c>
      <c r="AU14">
        <v>442.8</v>
      </c>
      <c r="BM14" t="s">
        <v>67</v>
      </c>
    </row>
    <row r="15" spans="1:65" x14ac:dyDescent="0.25">
      <c r="A15" s="1">
        <v>43781.999988425923</v>
      </c>
      <c r="B15">
        <v>9259915</v>
      </c>
      <c r="C15" t="s">
        <v>94</v>
      </c>
      <c r="D15" t="s">
        <v>95</v>
      </c>
      <c r="E15" s="1">
        <v>43780.5</v>
      </c>
      <c r="G15">
        <v>181.4</v>
      </c>
      <c r="H15">
        <v>0</v>
      </c>
      <c r="I15">
        <v>0</v>
      </c>
      <c r="J15">
        <v>120.3</v>
      </c>
      <c r="U15" s="1">
        <v>43780.5</v>
      </c>
      <c r="V15">
        <v>181.4</v>
      </c>
      <c r="W15">
        <v>0</v>
      </c>
      <c r="X15">
        <v>0</v>
      </c>
      <c r="Y15">
        <v>120.3</v>
      </c>
      <c r="AJ15">
        <v>3663.5</v>
      </c>
      <c r="AK15">
        <v>0</v>
      </c>
      <c r="AL15">
        <v>0.3</v>
      </c>
      <c r="AM15">
        <v>744.1</v>
      </c>
      <c r="AR15">
        <v>3636.5</v>
      </c>
      <c r="AS15">
        <v>0</v>
      </c>
      <c r="AT15">
        <v>0</v>
      </c>
      <c r="AU15">
        <v>751.1</v>
      </c>
      <c r="BM15" t="s">
        <v>67</v>
      </c>
    </row>
    <row r="16" spans="1:65" x14ac:dyDescent="0.25">
      <c r="A16" s="1">
        <v>43781.999988425923</v>
      </c>
      <c r="B16">
        <v>9299458</v>
      </c>
      <c r="C16" t="s">
        <v>96</v>
      </c>
      <c r="D16" t="s">
        <v>97</v>
      </c>
      <c r="E16" s="1">
        <v>43778.791666666664</v>
      </c>
      <c r="G16">
        <v>64.78</v>
      </c>
      <c r="H16">
        <v>0</v>
      </c>
      <c r="I16">
        <v>0</v>
      </c>
      <c r="J16">
        <v>219.7</v>
      </c>
      <c r="U16" s="1">
        <v>43778.791666666664</v>
      </c>
      <c r="V16">
        <v>64.78</v>
      </c>
      <c r="W16">
        <v>0</v>
      </c>
      <c r="X16">
        <v>0</v>
      </c>
      <c r="Y16">
        <v>219.7</v>
      </c>
      <c r="AJ16">
        <v>3638.89</v>
      </c>
      <c r="AK16">
        <v>0</v>
      </c>
      <c r="AL16">
        <v>0</v>
      </c>
      <c r="AM16">
        <v>514.54</v>
      </c>
      <c r="AR16">
        <v>3196.877</v>
      </c>
      <c r="AS16">
        <v>0</v>
      </c>
      <c r="AT16">
        <v>0</v>
      </c>
      <c r="AU16">
        <v>611.18700000000001</v>
      </c>
      <c r="BM16" t="s">
        <v>67</v>
      </c>
    </row>
    <row r="17" spans="1:65" x14ac:dyDescent="0.25">
      <c r="A17" s="1">
        <v>43781.999988425923</v>
      </c>
      <c r="B17">
        <v>9231183</v>
      </c>
      <c r="C17" t="s">
        <v>907</v>
      </c>
      <c r="D17" t="s">
        <v>98</v>
      </c>
      <c r="E17" s="1">
        <v>43779.458333333336</v>
      </c>
      <c r="G17">
        <v>126.6</v>
      </c>
      <c r="H17">
        <v>0</v>
      </c>
      <c r="I17">
        <v>0</v>
      </c>
      <c r="J17">
        <v>159.19999999999999</v>
      </c>
      <c r="U17" s="1">
        <v>43780.458333333336</v>
      </c>
      <c r="V17">
        <v>113.1</v>
      </c>
      <c r="W17">
        <v>0</v>
      </c>
      <c r="X17">
        <v>0</v>
      </c>
      <c r="Y17">
        <v>155.6</v>
      </c>
      <c r="AJ17">
        <v>2825.9</v>
      </c>
      <c r="AK17">
        <v>23.4</v>
      </c>
      <c r="AL17">
        <v>0</v>
      </c>
      <c r="AM17">
        <v>468.9</v>
      </c>
      <c r="AR17">
        <v>2820.9</v>
      </c>
      <c r="AS17">
        <v>0</v>
      </c>
      <c r="AT17">
        <v>0</v>
      </c>
      <c r="AU17">
        <v>546</v>
      </c>
      <c r="BM17" t="s">
        <v>67</v>
      </c>
    </row>
    <row r="18" spans="1:65" x14ac:dyDescent="0.25">
      <c r="A18" s="1">
        <v>43781.999988425923</v>
      </c>
      <c r="B18">
        <v>9340594</v>
      </c>
      <c r="C18" t="s">
        <v>99</v>
      </c>
      <c r="D18" t="s">
        <v>100</v>
      </c>
      <c r="E18" s="1">
        <v>43771.862500000003</v>
      </c>
      <c r="G18">
        <v>220.1</v>
      </c>
      <c r="H18">
        <v>0</v>
      </c>
      <c r="I18">
        <v>0</v>
      </c>
      <c r="J18">
        <v>126.8</v>
      </c>
      <c r="U18" s="1">
        <v>43781.333333333336</v>
      </c>
      <c r="V18">
        <v>91.3</v>
      </c>
      <c r="W18">
        <v>0</v>
      </c>
      <c r="X18">
        <v>0</v>
      </c>
      <c r="Y18">
        <v>126.7</v>
      </c>
      <c r="AJ18">
        <v>4474.67</v>
      </c>
      <c r="AK18">
        <v>7.84</v>
      </c>
      <c r="AL18">
        <v>0</v>
      </c>
      <c r="AM18">
        <v>119.73</v>
      </c>
      <c r="AR18">
        <v>4337.55</v>
      </c>
      <c r="AS18">
        <v>0</v>
      </c>
      <c r="AT18">
        <v>0</v>
      </c>
      <c r="AU18">
        <v>189.33</v>
      </c>
    </row>
    <row r="19" spans="1:65" x14ac:dyDescent="0.25">
      <c r="A19" s="1">
        <v>43781.999988425923</v>
      </c>
      <c r="B19">
        <v>9299446</v>
      </c>
      <c r="C19" t="s">
        <v>101</v>
      </c>
      <c r="D19" t="s">
        <v>102</v>
      </c>
      <c r="E19" s="1">
        <v>43772.537499999999</v>
      </c>
      <c r="G19">
        <v>460.92</v>
      </c>
      <c r="H19">
        <v>0</v>
      </c>
      <c r="I19">
        <v>0</v>
      </c>
      <c r="J19">
        <v>130.29</v>
      </c>
      <c r="U19" s="1">
        <v>43780.25</v>
      </c>
      <c r="V19">
        <v>310.64</v>
      </c>
      <c r="W19">
        <v>0</v>
      </c>
      <c r="X19">
        <v>0</v>
      </c>
      <c r="Y19">
        <v>130.29</v>
      </c>
      <c r="AJ19">
        <v>4667.9849999999997</v>
      </c>
      <c r="AK19">
        <v>0</v>
      </c>
      <c r="AL19">
        <v>0</v>
      </c>
      <c r="AM19">
        <v>96.3599999999999</v>
      </c>
      <c r="AR19">
        <v>4923.3609999999999</v>
      </c>
      <c r="AS19">
        <v>0</v>
      </c>
      <c r="AT19">
        <v>0</v>
      </c>
      <c r="AU19">
        <v>92.54</v>
      </c>
      <c r="BM19" t="s">
        <v>67</v>
      </c>
    </row>
    <row r="20" spans="1:65" x14ac:dyDescent="0.25">
      <c r="A20" s="1">
        <v>43781.999988425923</v>
      </c>
      <c r="B20">
        <v>9299422</v>
      </c>
      <c r="C20" t="s">
        <v>908</v>
      </c>
      <c r="D20" t="s">
        <v>103</v>
      </c>
      <c r="E20" s="1">
        <v>43779.012499999997</v>
      </c>
      <c r="G20">
        <v>449</v>
      </c>
      <c r="H20">
        <v>0</v>
      </c>
      <c r="I20">
        <v>0</v>
      </c>
      <c r="J20">
        <v>84</v>
      </c>
      <c r="U20" s="1">
        <v>43781.208333333336</v>
      </c>
      <c r="V20">
        <v>439.43</v>
      </c>
      <c r="W20">
        <v>0</v>
      </c>
      <c r="X20">
        <v>0</v>
      </c>
      <c r="Y20">
        <v>82</v>
      </c>
      <c r="AJ20">
        <v>4188.57</v>
      </c>
      <c r="AK20">
        <v>23</v>
      </c>
      <c r="AL20">
        <v>0</v>
      </c>
      <c r="AM20">
        <v>165.024</v>
      </c>
      <c r="AR20">
        <v>4170.6319999999996</v>
      </c>
      <c r="AS20">
        <v>0</v>
      </c>
      <c r="AT20">
        <v>0</v>
      </c>
      <c r="AU20">
        <v>126.024</v>
      </c>
    </row>
    <row r="21" spans="1:65" x14ac:dyDescent="0.25">
      <c r="A21" s="1">
        <v>43781.999988425923</v>
      </c>
      <c r="B21">
        <v>9365283</v>
      </c>
      <c r="C21" t="s">
        <v>909</v>
      </c>
      <c r="D21" t="s">
        <v>104</v>
      </c>
      <c r="E21" s="1">
        <v>43779.583333333336</v>
      </c>
      <c r="G21">
        <v>51.38</v>
      </c>
      <c r="H21">
        <v>0</v>
      </c>
      <c r="I21">
        <v>0</v>
      </c>
      <c r="J21">
        <v>157.24</v>
      </c>
      <c r="U21" s="1">
        <v>43780.375</v>
      </c>
      <c r="V21">
        <v>47.58</v>
      </c>
      <c r="W21">
        <v>0</v>
      </c>
      <c r="X21">
        <v>0</v>
      </c>
      <c r="Y21">
        <v>157.24</v>
      </c>
      <c r="AJ21">
        <v>3041.74</v>
      </c>
      <c r="AK21">
        <v>0</v>
      </c>
      <c r="AL21">
        <v>4.4000000000000004</v>
      </c>
      <c r="AM21">
        <v>643.39</v>
      </c>
      <c r="AR21">
        <v>2975.16</v>
      </c>
      <c r="AS21">
        <v>0</v>
      </c>
      <c r="AT21">
        <v>0</v>
      </c>
      <c r="AU21">
        <v>548.32000000000005</v>
      </c>
      <c r="BM21" t="s">
        <v>67</v>
      </c>
    </row>
    <row r="22" spans="1:65" x14ac:dyDescent="0.25">
      <c r="A22" s="1">
        <v>43781.999988425923</v>
      </c>
      <c r="B22">
        <v>9524994</v>
      </c>
      <c r="C22" t="s">
        <v>202</v>
      </c>
      <c r="D22" t="s">
        <v>728</v>
      </c>
      <c r="E22" s="1">
        <v>43776.854166666664</v>
      </c>
      <c r="G22">
        <v>545.1</v>
      </c>
      <c r="H22">
        <v>0</v>
      </c>
      <c r="I22">
        <v>0</v>
      </c>
      <c r="J22">
        <v>421.6</v>
      </c>
      <c r="U22" s="1">
        <v>43780.75</v>
      </c>
      <c r="V22">
        <v>545.1</v>
      </c>
      <c r="W22">
        <v>0</v>
      </c>
      <c r="X22">
        <v>0</v>
      </c>
      <c r="Y22">
        <v>390.5</v>
      </c>
      <c r="AJ22">
        <v>5956.91</v>
      </c>
      <c r="AK22">
        <v>0</v>
      </c>
      <c r="AL22">
        <v>0</v>
      </c>
      <c r="AM22">
        <v>810.86</v>
      </c>
      <c r="AR22">
        <v>4914.33</v>
      </c>
      <c r="AS22">
        <v>0</v>
      </c>
      <c r="AT22">
        <v>0</v>
      </c>
      <c r="AU22">
        <v>864.96</v>
      </c>
      <c r="BM22" t="s">
        <v>67</v>
      </c>
    </row>
    <row r="23" spans="1:65" x14ac:dyDescent="0.25">
      <c r="A23" s="1">
        <v>43781.999988425923</v>
      </c>
      <c r="B23">
        <v>9341445</v>
      </c>
      <c r="C23" t="s">
        <v>910</v>
      </c>
      <c r="D23" t="s">
        <v>105</v>
      </c>
      <c r="E23" s="1">
        <v>43778.166666666664</v>
      </c>
      <c r="G23">
        <v>559.11</v>
      </c>
      <c r="H23">
        <v>0</v>
      </c>
      <c r="I23">
        <v>0</v>
      </c>
      <c r="J23">
        <v>88.12</v>
      </c>
      <c r="U23" s="1">
        <v>43780.25</v>
      </c>
      <c r="V23">
        <v>510.52</v>
      </c>
      <c r="W23">
        <v>0</v>
      </c>
      <c r="X23">
        <v>0</v>
      </c>
      <c r="Y23">
        <v>88.02</v>
      </c>
      <c r="AJ23">
        <v>4183.32</v>
      </c>
      <c r="AK23">
        <v>0</v>
      </c>
      <c r="AL23">
        <v>0</v>
      </c>
      <c r="AM23">
        <v>478.1</v>
      </c>
      <c r="AR23">
        <v>4237.4250000000002</v>
      </c>
      <c r="AS23">
        <v>0</v>
      </c>
      <c r="AT23">
        <v>0</v>
      </c>
      <c r="AU23">
        <v>367</v>
      </c>
      <c r="BM23" t="s">
        <v>67</v>
      </c>
    </row>
    <row r="24" spans="1:65" x14ac:dyDescent="0.25">
      <c r="A24" s="1">
        <v>43781.999988425923</v>
      </c>
      <c r="B24">
        <v>9362372</v>
      </c>
      <c r="C24" t="s">
        <v>106</v>
      </c>
      <c r="D24" t="s">
        <v>107</v>
      </c>
      <c r="E24" s="1">
        <v>43778.758333333331</v>
      </c>
      <c r="G24">
        <v>139.72999999999999</v>
      </c>
      <c r="H24">
        <v>0</v>
      </c>
      <c r="I24">
        <v>0</v>
      </c>
      <c r="J24">
        <v>227.56</v>
      </c>
      <c r="U24" s="1">
        <v>43780.666666666664</v>
      </c>
      <c r="V24">
        <v>82.83</v>
      </c>
      <c r="W24">
        <v>0</v>
      </c>
      <c r="X24">
        <v>0</v>
      </c>
      <c r="Y24">
        <v>227.56</v>
      </c>
      <c r="AJ24">
        <v>5386.6</v>
      </c>
      <c r="AK24">
        <v>0</v>
      </c>
      <c r="AL24">
        <v>0</v>
      </c>
      <c r="AM24">
        <v>1164.6300000000001</v>
      </c>
      <c r="AR24">
        <v>5217.4759999999997</v>
      </c>
      <c r="AS24">
        <v>0</v>
      </c>
      <c r="AT24">
        <v>0</v>
      </c>
      <c r="AU24">
        <v>1291.29</v>
      </c>
      <c r="BM24" t="s">
        <v>67</v>
      </c>
    </row>
    <row r="25" spans="1:65" x14ac:dyDescent="0.25">
      <c r="A25" s="1">
        <v>43781.999988425923</v>
      </c>
      <c r="B25">
        <v>9340582</v>
      </c>
      <c r="C25" t="s">
        <v>108</v>
      </c>
      <c r="D25" t="s">
        <v>109</v>
      </c>
      <c r="E25" s="1">
        <v>43768.716666666667</v>
      </c>
      <c r="G25">
        <v>691.04</v>
      </c>
      <c r="H25">
        <v>0</v>
      </c>
      <c r="I25">
        <v>0</v>
      </c>
      <c r="J25">
        <v>156.61000000000001</v>
      </c>
      <c r="U25" s="1">
        <v>43781.375</v>
      </c>
      <c r="V25">
        <v>441.16</v>
      </c>
      <c r="W25">
        <v>0</v>
      </c>
      <c r="X25">
        <v>0</v>
      </c>
      <c r="Y25">
        <v>156.61000000000001</v>
      </c>
      <c r="AJ25">
        <v>3795.3580000000002</v>
      </c>
      <c r="AK25">
        <v>0</v>
      </c>
      <c r="AL25">
        <v>0</v>
      </c>
      <c r="AM25">
        <v>1008.9160000000001</v>
      </c>
      <c r="AR25">
        <v>3533.7550000000001</v>
      </c>
      <c r="AS25">
        <v>0</v>
      </c>
      <c r="AT25">
        <v>0</v>
      </c>
      <c r="AU25">
        <v>1074.2560000000001</v>
      </c>
    </row>
    <row r="26" spans="1:65" x14ac:dyDescent="0.25">
      <c r="A26" s="1">
        <v>43781.999988425923</v>
      </c>
      <c r="B26">
        <v>9299434</v>
      </c>
      <c r="C26" t="s">
        <v>110</v>
      </c>
      <c r="D26" t="s">
        <v>111</v>
      </c>
      <c r="E26" s="1">
        <v>43773.404166666667</v>
      </c>
      <c r="G26">
        <v>502.3</v>
      </c>
      <c r="H26">
        <v>0</v>
      </c>
      <c r="I26">
        <v>0</v>
      </c>
      <c r="J26">
        <v>182.14</v>
      </c>
      <c r="U26" s="1">
        <v>43780.375</v>
      </c>
      <c r="V26">
        <v>476.53</v>
      </c>
      <c r="W26">
        <v>0</v>
      </c>
      <c r="X26">
        <v>0</v>
      </c>
      <c r="Y26">
        <v>175.14</v>
      </c>
      <c r="AJ26">
        <v>4016.64</v>
      </c>
      <c r="AK26">
        <v>0</v>
      </c>
      <c r="AL26">
        <v>0</v>
      </c>
      <c r="AM26">
        <v>953.91</v>
      </c>
      <c r="AR26">
        <v>3821.4</v>
      </c>
      <c r="AS26">
        <v>0</v>
      </c>
      <c r="AT26">
        <v>0</v>
      </c>
      <c r="AU26">
        <v>970.16</v>
      </c>
      <c r="BM26" t="s">
        <v>67</v>
      </c>
    </row>
    <row r="27" spans="1:65" x14ac:dyDescent="0.25">
      <c r="A27" s="1">
        <v>43781.999988425923</v>
      </c>
      <c r="B27">
        <v>9341433</v>
      </c>
      <c r="C27" t="s">
        <v>911</v>
      </c>
      <c r="D27" t="s">
        <v>112</v>
      </c>
      <c r="E27" s="1">
        <v>43781.241666666669</v>
      </c>
      <c r="G27">
        <v>162.78</v>
      </c>
      <c r="H27">
        <v>0</v>
      </c>
      <c r="I27">
        <v>0</v>
      </c>
      <c r="J27">
        <v>160.41999999999999</v>
      </c>
      <c r="U27" s="1">
        <v>43781.241666666669</v>
      </c>
      <c r="V27">
        <v>162.78</v>
      </c>
      <c r="W27">
        <v>0</v>
      </c>
      <c r="X27">
        <v>0</v>
      </c>
      <c r="Y27">
        <v>160.41999999999999</v>
      </c>
      <c r="AJ27">
        <v>3082.91</v>
      </c>
      <c r="AK27">
        <v>3.6</v>
      </c>
      <c r="AL27">
        <v>0</v>
      </c>
      <c r="AM27">
        <v>1008.021</v>
      </c>
      <c r="AR27">
        <v>3166.7869999999998</v>
      </c>
      <c r="AS27">
        <v>0</v>
      </c>
      <c r="AT27">
        <v>0</v>
      </c>
      <c r="AU27">
        <v>1063.211</v>
      </c>
    </row>
    <row r="28" spans="1:65" x14ac:dyDescent="0.25">
      <c r="A28" s="1">
        <v>43781.999988425923</v>
      </c>
      <c r="B28">
        <v>9348302</v>
      </c>
      <c r="C28" t="s">
        <v>113</v>
      </c>
      <c r="D28" t="s">
        <v>114</v>
      </c>
      <c r="E28" s="1">
        <v>43778.95416666667</v>
      </c>
      <c r="G28">
        <v>31.66</v>
      </c>
      <c r="H28">
        <v>175.12</v>
      </c>
      <c r="I28">
        <v>0</v>
      </c>
      <c r="J28">
        <v>30.82</v>
      </c>
      <c r="U28" s="1">
        <v>43780.458333333336</v>
      </c>
      <c r="V28">
        <v>16.04</v>
      </c>
      <c r="W28">
        <v>175.12</v>
      </c>
      <c r="X28">
        <v>0</v>
      </c>
      <c r="Y28">
        <v>30.28</v>
      </c>
      <c r="AJ28">
        <v>437.34</v>
      </c>
      <c r="AK28">
        <v>1285.54</v>
      </c>
      <c r="AL28">
        <v>0</v>
      </c>
      <c r="AM28">
        <v>854.64</v>
      </c>
      <c r="AR28">
        <v>419.31</v>
      </c>
      <c r="AS28">
        <v>1821.193</v>
      </c>
      <c r="AT28">
        <v>0</v>
      </c>
      <c r="AU28">
        <v>924.18</v>
      </c>
      <c r="BM28" t="s">
        <v>67</v>
      </c>
    </row>
    <row r="29" spans="1:65" x14ac:dyDescent="0.25">
      <c r="A29" s="1">
        <v>43781.999988425923</v>
      </c>
      <c r="B29">
        <v>9356610</v>
      </c>
      <c r="C29" t="s">
        <v>115</v>
      </c>
      <c r="D29" t="s">
        <v>116</v>
      </c>
      <c r="E29" s="1">
        <v>43778.241666666669</v>
      </c>
      <c r="G29">
        <v>0</v>
      </c>
      <c r="H29">
        <v>0</v>
      </c>
      <c r="I29">
        <v>0</v>
      </c>
      <c r="J29">
        <v>343.5</v>
      </c>
      <c r="U29" s="1">
        <v>43780.708333333336</v>
      </c>
      <c r="V29">
        <v>0</v>
      </c>
      <c r="W29">
        <v>0</v>
      </c>
      <c r="X29">
        <v>0</v>
      </c>
      <c r="Y29">
        <v>339.5</v>
      </c>
      <c r="AJ29">
        <v>433.1</v>
      </c>
      <c r="AK29">
        <v>952.39</v>
      </c>
      <c r="AL29">
        <v>0</v>
      </c>
      <c r="AM29">
        <v>1401.96</v>
      </c>
      <c r="AR29">
        <v>434</v>
      </c>
      <c r="AS29">
        <v>733.1</v>
      </c>
      <c r="AT29">
        <v>0</v>
      </c>
      <c r="AU29">
        <v>1686.12</v>
      </c>
      <c r="BM29" t="s">
        <v>67</v>
      </c>
    </row>
    <row r="30" spans="1:65" x14ac:dyDescent="0.25">
      <c r="A30" s="1">
        <v>43781.999988425923</v>
      </c>
      <c r="B30">
        <v>9344435</v>
      </c>
      <c r="C30" t="s">
        <v>117</v>
      </c>
      <c r="D30" t="s">
        <v>118</v>
      </c>
      <c r="E30" s="1">
        <v>43779.625</v>
      </c>
      <c r="G30">
        <v>36.340000000000003</v>
      </c>
      <c r="H30">
        <v>64.099999999999994</v>
      </c>
      <c r="I30">
        <v>0</v>
      </c>
      <c r="J30">
        <v>17.47</v>
      </c>
      <c r="U30" s="1">
        <v>43780.708333333336</v>
      </c>
      <c r="V30">
        <v>36.340000000000003</v>
      </c>
      <c r="W30">
        <v>63.43</v>
      </c>
      <c r="X30">
        <v>0</v>
      </c>
      <c r="Y30">
        <v>15.93</v>
      </c>
      <c r="AJ30">
        <v>405.7</v>
      </c>
      <c r="AK30">
        <v>1893.85</v>
      </c>
      <c r="AL30">
        <v>0</v>
      </c>
      <c r="AM30">
        <v>926.25199999999995</v>
      </c>
      <c r="AR30">
        <v>439.74599999999998</v>
      </c>
      <c r="AS30">
        <v>1716.915</v>
      </c>
      <c r="AT30">
        <v>0</v>
      </c>
      <c r="AU30">
        <v>821.36699999999996</v>
      </c>
      <c r="BM30" t="s">
        <v>67</v>
      </c>
    </row>
    <row r="31" spans="1:65" x14ac:dyDescent="0.25">
      <c r="A31" s="1">
        <v>43781.999988425923</v>
      </c>
      <c r="B31">
        <v>9313096</v>
      </c>
      <c r="C31" t="s">
        <v>119</v>
      </c>
      <c r="D31" t="s">
        <v>120</v>
      </c>
      <c r="E31" s="1">
        <v>43778.652777777781</v>
      </c>
      <c r="G31">
        <v>24.8</v>
      </c>
      <c r="H31">
        <v>0</v>
      </c>
      <c r="I31">
        <v>0</v>
      </c>
      <c r="J31">
        <v>38</v>
      </c>
      <c r="U31" s="1">
        <v>43778.652777777781</v>
      </c>
      <c r="V31">
        <v>24.8</v>
      </c>
      <c r="W31">
        <v>0</v>
      </c>
      <c r="X31">
        <v>0</v>
      </c>
      <c r="Y31">
        <v>38</v>
      </c>
      <c r="AJ31">
        <v>469</v>
      </c>
      <c r="AK31">
        <v>659.3</v>
      </c>
      <c r="AL31">
        <v>0</v>
      </c>
      <c r="AM31">
        <v>931.73999999999899</v>
      </c>
      <c r="AR31">
        <v>418.7</v>
      </c>
      <c r="AS31">
        <v>599.30700000000002</v>
      </c>
      <c r="AT31">
        <v>0</v>
      </c>
      <c r="AU31">
        <v>885.47</v>
      </c>
      <c r="BM31" t="s">
        <v>67</v>
      </c>
    </row>
    <row r="32" spans="1:65" x14ac:dyDescent="0.25">
      <c r="A32" s="1">
        <v>43781.999988425923</v>
      </c>
      <c r="B32">
        <v>9313101</v>
      </c>
      <c r="C32" t="s">
        <v>121</v>
      </c>
      <c r="D32" t="s">
        <v>122</v>
      </c>
      <c r="E32" s="1">
        <v>43779.71875</v>
      </c>
      <c r="G32">
        <v>65.400000000000006</v>
      </c>
      <c r="H32">
        <v>0</v>
      </c>
      <c r="I32">
        <v>0</v>
      </c>
      <c r="J32">
        <v>132.6</v>
      </c>
      <c r="U32" s="1">
        <v>43780.666666666664</v>
      </c>
      <c r="V32">
        <v>65.400000000000006</v>
      </c>
      <c r="W32">
        <v>0</v>
      </c>
      <c r="X32">
        <v>0</v>
      </c>
      <c r="Y32">
        <v>128.80000000000001</v>
      </c>
      <c r="AJ32">
        <v>981</v>
      </c>
      <c r="AK32">
        <v>0</v>
      </c>
      <c r="AL32">
        <v>0</v>
      </c>
      <c r="AM32">
        <v>892.45</v>
      </c>
      <c r="AR32">
        <v>968.5</v>
      </c>
      <c r="AS32">
        <v>0</v>
      </c>
      <c r="AT32">
        <v>0</v>
      </c>
      <c r="AU32">
        <v>918.7</v>
      </c>
      <c r="BM32" t="s">
        <v>67</v>
      </c>
    </row>
    <row r="33" spans="1:65" x14ac:dyDescent="0.25">
      <c r="A33" s="1">
        <v>43781.999988425923</v>
      </c>
      <c r="B33">
        <v>9313125</v>
      </c>
      <c r="C33" t="s">
        <v>123</v>
      </c>
      <c r="D33" t="s">
        <v>124</v>
      </c>
      <c r="E33" s="1">
        <v>43780.034722222219</v>
      </c>
      <c r="G33">
        <v>42.48</v>
      </c>
      <c r="H33">
        <v>0</v>
      </c>
      <c r="I33">
        <v>0</v>
      </c>
      <c r="J33">
        <v>82.93</v>
      </c>
      <c r="U33" s="1">
        <v>43780.034722222219</v>
      </c>
      <c r="V33">
        <v>42.48</v>
      </c>
      <c r="W33">
        <v>0</v>
      </c>
      <c r="X33">
        <v>0</v>
      </c>
      <c r="Y33">
        <v>82.93</v>
      </c>
      <c r="AJ33">
        <v>1005.2670000000001</v>
      </c>
      <c r="AK33">
        <v>0</v>
      </c>
      <c r="AL33">
        <v>0</v>
      </c>
      <c r="AM33">
        <v>799.12500000000102</v>
      </c>
      <c r="AR33">
        <v>877.68100000000004</v>
      </c>
      <c r="AS33">
        <v>0</v>
      </c>
      <c r="AT33">
        <v>0</v>
      </c>
      <c r="AU33">
        <v>918.72</v>
      </c>
      <c r="BM33" t="s">
        <v>67</v>
      </c>
    </row>
    <row r="34" spans="1:65" x14ac:dyDescent="0.25">
      <c r="A34" s="1">
        <v>43781.999988425923</v>
      </c>
      <c r="B34">
        <v>9313113</v>
      </c>
      <c r="C34" t="s">
        <v>125</v>
      </c>
      <c r="D34" t="s">
        <v>126</v>
      </c>
      <c r="E34" s="1">
        <v>43780.381944444445</v>
      </c>
      <c r="G34">
        <v>41.2</v>
      </c>
      <c r="H34">
        <v>0</v>
      </c>
      <c r="I34">
        <v>0</v>
      </c>
      <c r="J34">
        <v>88.74</v>
      </c>
      <c r="U34" s="1">
        <v>43781.333333333336</v>
      </c>
      <c r="V34">
        <v>41.2</v>
      </c>
      <c r="W34">
        <v>0</v>
      </c>
      <c r="X34">
        <v>0</v>
      </c>
      <c r="Y34">
        <v>84.14</v>
      </c>
      <c r="AJ34">
        <v>396.73</v>
      </c>
      <c r="AK34">
        <v>581.89</v>
      </c>
      <c r="AL34">
        <v>0</v>
      </c>
      <c r="AM34">
        <v>1144.8920000000001</v>
      </c>
      <c r="AR34">
        <v>437.93</v>
      </c>
      <c r="AS34">
        <v>598.89</v>
      </c>
      <c r="AT34">
        <v>0</v>
      </c>
      <c r="AU34">
        <v>1164.779</v>
      </c>
    </row>
    <row r="35" spans="1:65" x14ac:dyDescent="0.25">
      <c r="A35" s="1">
        <v>43781.999988425923</v>
      </c>
      <c r="B35">
        <v>9323584</v>
      </c>
      <c r="C35" t="s">
        <v>127</v>
      </c>
      <c r="D35" t="s">
        <v>128</v>
      </c>
      <c r="E35" s="1">
        <v>43778.197916666664</v>
      </c>
      <c r="G35">
        <v>0</v>
      </c>
      <c r="H35">
        <v>0</v>
      </c>
      <c r="I35">
        <v>0</v>
      </c>
      <c r="J35">
        <v>268.77999999999997</v>
      </c>
      <c r="U35" s="1">
        <v>43780.375</v>
      </c>
      <c r="V35">
        <v>0</v>
      </c>
      <c r="W35">
        <v>0</v>
      </c>
      <c r="X35">
        <v>0</v>
      </c>
      <c r="Y35">
        <v>245.52699999999999</v>
      </c>
      <c r="AJ35">
        <v>408.07600000000002</v>
      </c>
      <c r="AK35">
        <v>1036.3920000000001</v>
      </c>
      <c r="AL35">
        <v>0</v>
      </c>
      <c r="AM35">
        <v>672.29300000000001</v>
      </c>
      <c r="AR35">
        <v>308.48</v>
      </c>
      <c r="AS35">
        <v>1015</v>
      </c>
      <c r="AT35">
        <v>0</v>
      </c>
      <c r="AU35">
        <v>869.45600000000002</v>
      </c>
      <c r="BM35" t="s">
        <v>67</v>
      </c>
    </row>
    <row r="36" spans="1:65" x14ac:dyDescent="0.25">
      <c r="A36" s="1">
        <v>43781.999988425923</v>
      </c>
      <c r="B36">
        <v>9322700</v>
      </c>
      <c r="C36" t="s">
        <v>129</v>
      </c>
      <c r="D36" t="s">
        <v>130</v>
      </c>
      <c r="E36" s="1">
        <v>43779.100694444445</v>
      </c>
      <c r="G36">
        <v>3.2</v>
      </c>
      <c r="H36">
        <v>57.57</v>
      </c>
      <c r="I36">
        <v>0</v>
      </c>
      <c r="J36">
        <v>92.11</v>
      </c>
      <c r="U36" s="1">
        <v>43781.270833333336</v>
      </c>
      <c r="V36">
        <v>3.2</v>
      </c>
      <c r="W36">
        <v>30.97</v>
      </c>
      <c r="X36">
        <v>0</v>
      </c>
      <c r="Y36">
        <v>92.11</v>
      </c>
      <c r="AJ36">
        <v>674.39499999999998</v>
      </c>
      <c r="AK36">
        <v>1056.9100000000001</v>
      </c>
      <c r="AL36">
        <v>0</v>
      </c>
      <c r="AM36">
        <v>839.41899999999896</v>
      </c>
      <c r="AR36">
        <v>439.8</v>
      </c>
      <c r="AS36">
        <v>1059.3689999999999</v>
      </c>
      <c r="AT36">
        <v>0</v>
      </c>
      <c r="AU36">
        <v>894.61</v>
      </c>
    </row>
    <row r="37" spans="1:65" x14ac:dyDescent="0.25">
      <c r="A37" s="1">
        <v>43781.999988425923</v>
      </c>
      <c r="B37">
        <v>9340623</v>
      </c>
      <c r="C37" t="s">
        <v>131</v>
      </c>
      <c r="D37" t="s">
        <v>132</v>
      </c>
      <c r="E37" s="1">
        <v>43780.184027777781</v>
      </c>
      <c r="G37">
        <v>88.12</v>
      </c>
      <c r="H37">
        <v>272.11</v>
      </c>
      <c r="I37">
        <v>0</v>
      </c>
      <c r="J37">
        <v>26.23</v>
      </c>
      <c r="U37" s="1">
        <v>43781.375</v>
      </c>
      <c r="V37">
        <v>88.12</v>
      </c>
      <c r="W37">
        <v>269.20999999999998</v>
      </c>
      <c r="X37">
        <v>0</v>
      </c>
      <c r="Y37">
        <v>26.23</v>
      </c>
      <c r="AJ37">
        <v>18</v>
      </c>
      <c r="AK37">
        <v>1762.9380000000001</v>
      </c>
      <c r="AL37">
        <v>0</v>
      </c>
      <c r="AM37">
        <v>370.03300000000002</v>
      </c>
      <c r="AR37">
        <v>88.12</v>
      </c>
      <c r="AS37">
        <v>1676.3579999999999</v>
      </c>
      <c r="AT37">
        <v>0</v>
      </c>
      <c r="AU37">
        <v>591.49</v>
      </c>
    </row>
    <row r="38" spans="1:65" x14ac:dyDescent="0.25">
      <c r="A38" s="1">
        <v>43781.999988425923</v>
      </c>
      <c r="B38">
        <v>9322712</v>
      </c>
      <c r="C38" t="s">
        <v>133</v>
      </c>
      <c r="D38" t="s">
        <v>134</v>
      </c>
      <c r="E38" s="1">
        <v>43780.791666666664</v>
      </c>
      <c r="G38">
        <v>4.79</v>
      </c>
      <c r="H38">
        <v>44.31</v>
      </c>
      <c r="I38">
        <v>0</v>
      </c>
      <c r="J38">
        <v>133.96</v>
      </c>
      <c r="U38" s="1">
        <v>43780.791666666664</v>
      </c>
      <c r="V38">
        <v>4.79</v>
      </c>
      <c r="W38">
        <v>44.31</v>
      </c>
      <c r="X38">
        <v>0</v>
      </c>
      <c r="Y38">
        <v>133.96</v>
      </c>
      <c r="AJ38">
        <v>477.51900000000001</v>
      </c>
      <c r="AK38">
        <v>1138.097</v>
      </c>
      <c r="AL38">
        <v>0</v>
      </c>
      <c r="AM38">
        <v>364.577</v>
      </c>
      <c r="AR38">
        <v>439.37299999999999</v>
      </c>
      <c r="AS38">
        <v>987.19799999999998</v>
      </c>
      <c r="AT38">
        <v>0</v>
      </c>
      <c r="AU38">
        <v>473.65600000000001</v>
      </c>
      <c r="BM38" t="s">
        <v>67</v>
      </c>
    </row>
    <row r="39" spans="1:65" x14ac:dyDescent="0.25">
      <c r="A39" s="1">
        <v>43781.999988425923</v>
      </c>
      <c r="B39">
        <v>9323819</v>
      </c>
      <c r="C39" t="s">
        <v>135</v>
      </c>
      <c r="D39" t="s">
        <v>136</v>
      </c>
      <c r="E39" s="1">
        <v>43780.004166666666</v>
      </c>
      <c r="G39">
        <v>0</v>
      </c>
      <c r="H39">
        <v>0</v>
      </c>
      <c r="I39">
        <v>0</v>
      </c>
      <c r="J39">
        <v>134.80000000000001</v>
      </c>
      <c r="U39" s="1">
        <v>43780.416666666664</v>
      </c>
      <c r="V39">
        <v>0</v>
      </c>
      <c r="W39">
        <v>0</v>
      </c>
      <c r="X39">
        <v>0</v>
      </c>
      <c r="Y39">
        <v>134.09899999999999</v>
      </c>
      <c r="AJ39">
        <v>155.02600000000001</v>
      </c>
      <c r="AK39">
        <v>1338.3130000000001</v>
      </c>
      <c r="AL39">
        <v>0</v>
      </c>
      <c r="AM39">
        <v>456.85700000000003</v>
      </c>
      <c r="AR39">
        <v>99.55</v>
      </c>
      <c r="AS39">
        <v>1235.3920000000001</v>
      </c>
      <c r="AT39">
        <v>0</v>
      </c>
      <c r="AU39">
        <v>646.62199999999996</v>
      </c>
      <c r="BM39" t="s">
        <v>67</v>
      </c>
    </row>
    <row r="40" spans="1:65" x14ac:dyDescent="0.25">
      <c r="A40" s="1">
        <v>43781.999988425923</v>
      </c>
      <c r="B40">
        <v>9322695</v>
      </c>
      <c r="C40" t="s">
        <v>137</v>
      </c>
      <c r="D40" t="s">
        <v>138</v>
      </c>
      <c r="E40" s="1">
        <v>43778.840277777781</v>
      </c>
      <c r="G40">
        <v>0</v>
      </c>
      <c r="H40">
        <v>208.33</v>
      </c>
      <c r="I40">
        <v>0</v>
      </c>
      <c r="J40">
        <v>29.7</v>
      </c>
      <c r="U40" s="1">
        <v>43781.375</v>
      </c>
      <c r="V40">
        <v>0</v>
      </c>
      <c r="W40">
        <v>198.58</v>
      </c>
      <c r="X40">
        <v>0</v>
      </c>
      <c r="Y40">
        <v>29.7</v>
      </c>
      <c r="AJ40">
        <v>124.33</v>
      </c>
      <c r="AK40">
        <v>1657.674</v>
      </c>
      <c r="AL40">
        <v>0</v>
      </c>
      <c r="AM40">
        <v>246.596</v>
      </c>
      <c r="AR40">
        <v>99.68</v>
      </c>
      <c r="AS40">
        <v>1584.73</v>
      </c>
      <c r="AT40">
        <v>0</v>
      </c>
      <c r="AU40">
        <v>248.3</v>
      </c>
    </row>
    <row r="41" spans="1:65" x14ac:dyDescent="0.25">
      <c r="A41" s="1">
        <v>43781.999988425923</v>
      </c>
      <c r="B41">
        <v>9786152</v>
      </c>
      <c r="C41" t="s">
        <v>139</v>
      </c>
      <c r="D41" t="s">
        <v>140</v>
      </c>
      <c r="E41" s="1">
        <v>43780.6875</v>
      </c>
      <c r="G41">
        <v>267.61</v>
      </c>
      <c r="H41">
        <v>0</v>
      </c>
      <c r="I41">
        <v>0</v>
      </c>
      <c r="J41">
        <v>147.07</v>
      </c>
      <c r="U41" s="1">
        <v>43780.791666666664</v>
      </c>
      <c r="V41">
        <v>265.83999999999997</v>
      </c>
      <c r="W41">
        <v>0</v>
      </c>
      <c r="X41">
        <v>0</v>
      </c>
      <c r="Y41">
        <v>147.07</v>
      </c>
      <c r="AJ41">
        <v>3246.7809999999999</v>
      </c>
      <c r="AK41">
        <v>0</v>
      </c>
      <c r="AL41">
        <v>0</v>
      </c>
      <c r="AM41">
        <v>577.501000000001</v>
      </c>
      <c r="AR41">
        <v>3585.7310000000002</v>
      </c>
      <c r="AS41">
        <v>0</v>
      </c>
      <c r="AT41">
        <v>0</v>
      </c>
      <c r="AU41">
        <v>570.70100000000002</v>
      </c>
      <c r="BM41" t="s">
        <v>67</v>
      </c>
    </row>
    <row r="42" spans="1:65" x14ac:dyDescent="0.25">
      <c r="A42" s="1">
        <v>43781.999988425923</v>
      </c>
      <c r="B42">
        <v>9786138</v>
      </c>
      <c r="C42" t="s">
        <v>141</v>
      </c>
      <c r="D42" t="s">
        <v>142</v>
      </c>
      <c r="E42" s="1">
        <v>43780.3125</v>
      </c>
      <c r="G42">
        <v>254.11</v>
      </c>
      <c r="H42">
        <v>0</v>
      </c>
      <c r="I42">
        <v>0</v>
      </c>
      <c r="J42">
        <v>155.15</v>
      </c>
      <c r="U42" s="1">
        <v>43781.125</v>
      </c>
      <c r="V42">
        <v>252</v>
      </c>
      <c r="W42">
        <v>0</v>
      </c>
      <c r="X42">
        <v>0</v>
      </c>
      <c r="Y42">
        <v>155.15</v>
      </c>
      <c r="AJ42">
        <v>3141.6</v>
      </c>
      <c r="AK42">
        <v>0</v>
      </c>
      <c r="AL42">
        <v>0</v>
      </c>
      <c r="AM42">
        <v>918.77</v>
      </c>
      <c r="AR42">
        <v>2612.2600000000002</v>
      </c>
      <c r="AS42">
        <v>0</v>
      </c>
      <c r="AT42">
        <v>0</v>
      </c>
      <c r="AU42">
        <v>907.26</v>
      </c>
    </row>
    <row r="43" spans="1:65" x14ac:dyDescent="0.25">
      <c r="A43" s="1">
        <v>43781.999988425923</v>
      </c>
      <c r="B43">
        <v>9786140</v>
      </c>
      <c r="C43" t="s">
        <v>143</v>
      </c>
      <c r="D43" t="s">
        <v>144</v>
      </c>
      <c r="E43" s="1">
        <v>43776.441666666666</v>
      </c>
      <c r="G43">
        <v>334.21</v>
      </c>
      <c r="H43">
        <v>88.24</v>
      </c>
      <c r="I43">
        <v>0</v>
      </c>
      <c r="J43">
        <v>94.3</v>
      </c>
      <c r="U43" s="1">
        <v>43780.333333333336</v>
      </c>
      <c r="V43">
        <v>274.80500000000001</v>
      </c>
      <c r="W43">
        <v>88.24</v>
      </c>
      <c r="X43">
        <v>0</v>
      </c>
      <c r="Y43">
        <v>94.3</v>
      </c>
      <c r="AJ43">
        <v>2939.7</v>
      </c>
      <c r="AK43">
        <v>513.04600000000005</v>
      </c>
      <c r="AL43">
        <v>0</v>
      </c>
      <c r="AM43">
        <v>246.39400000000001</v>
      </c>
      <c r="AR43">
        <v>2542.4499999999998</v>
      </c>
      <c r="AS43">
        <v>592.40200000000004</v>
      </c>
      <c r="AT43">
        <v>0</v>
      </c>
      <c r="AU43">
        <v>265.92700000000002</v>
      </c>
      <c r="BM43" t="s">
        <v>67</v>
      </c>
    </row>
    <row r="44" spans="1:65" x14ac:dyDescent="0.25">
      <c r="A44" s="1">
        <v>43781.999988425923</v>
      </c>
      <c r="B44">
        <v>9298375</v>
      </c>
      <c r="C44" t="s">
        <v>858</v>
      </c>
      <c r="D44" t="s">
        <v>145</v>
      </c>
      <c r="E44" s="1">
        <v>43780.541666666664</v>
      </c>
      <c r="G44">
        <v>127.2</v>
      </c>
      <c r="H44">
        <v>20.100000000000001</v>
      </c>
      <c r="I44">
        <v>0</v>
      </c>
      <c r="J44">
        <v>239.4</v>
      </c>
      <c r="U44" s="1">
        <v>43780.541666666664</v>
      </c>
      <c r="V44">
        <v>127.2</v>
      </c>
      <c r="W44">
        <v>20.100000000000001</v>
      </c>
      <c r="X44">
        <v>0</v>
      </c>
      <c r="Y44">
        <v>239.4</v>
      </c>
      <c r="AJ44">
        <v>973.3</v>
      </c>
      <c r="AK44">
        <v>1386.99</v>
      </c>
      <c r="AL44">
        <v>0</v>
      </c>
      <c r="AM44">
        <v>920.94</v>
      </c>
      <c r="AR44">
        <v>719.51</v>
      </c>
      <c r="AS44">
        <v>1376.809</v>
      </c>
      <c r="AT44">
        <v>0</v>
      </c>
      <c r="AU44">
        <v>984.44</v>
      </c>
      <c r="BM44" t="s">
        <v>67</v>
      </c>
    </row>
    <row r="45" spans="1:65" x14ac:dyDescent="0.25">
      <c r="A45" s="1">
        <v>43781.999988425923</v>
      </c>
      <c r="B45">
        <v>9786164</v>
      </c>
      <c r="C45" t="s">
        <v>146</v>
      </c>
      <c r="D45" t="s">
        <v>147</v>
      </c>
      <c r="E45" s="1">
        <v>43779.175000000003</v>
      </c>
      <c r="G45">
        <v>191.67</v>
      </c>
      <c r="H45">
        <v>0</v>
      </c>
      <c r="I45">
        <v>0</v>
      </c>
      <c r="J45">
        <v>199.63</v>
      </c>
      <c r="U45" s="1">
        <v>43780.708333333336</v>
      </c>
      <c r="V45">
        <v>173.75</v>
      </c>
      <c r="W45">
        <v>0</v>
      </c>
      <c r="X45">
        <v>0</v>
      </c>
      <c r="Y45">
        <v>195.94</v>
      </c>
      <c r="AJ45">
        <v>3005.9650000000001</v>
      </c>
      <c r="AK45">
        <v>0</v>
      </c>
      <c r="AL45">
        <v>0</v>
      </c>
      <c r="AM45">
        <v>957.178</v>
      </c>
      <c r="AR45">
        <v>2976.1759999999999</v>
      </c>
      <c r="AS45">
        <v>0</v>
      </c>
      <c r="AT45">
        <v>0</v>
      </c>
      <c r="AU45">
        <v>1009.152</v>
      </c>
      <c r="BM45" t="s">
        <v>67</v>
      </c>
    </row>
    <row r="46" spans="1:65" x14ac:dyDescent="0.25">
      <c r="A46" s="1">
        <v>43781.999988425923</v>
      </c>
      <c r="B46">
        <v>9786176</v>
      </c>
      <c r="C46" t="s">
        <v>148</v>
      </c>
      <c r="D46" t="s">
        <v>149</v>
      </c>
      <c r="E46" s="1">
        <v>43779.654166666667</v>
      </c>
      <c r="G46">
        <v>234.14</v>
      </c>
      <c r="H46">
        <v>0</v>
      </c>
      <c r="I46">
        <v>0</v>
      </c>
      <c r="J46">
        <v>252.3</v>
      </c>
      <c r="U46" s="1">
        <v>43780.458333333336</v>
      </c>
      <c r="V46">
        <v>224.36</v>
      </c>
      <c r="W46">
        <v>0</v>
      </c>
      <c r="X46">
        <v>0</v>
      </c>
      <c r="Y46">
        <v>252.3</v>
      </c>
      <c r="AJ46">
        <v>3538.5230000000001</v>
      </c>
      <c r="AK46">
        <v>0</v>
      </c>
      <c r="AL46">
        <v>0</v>
      </c>
      <c r="AM46">
        <v>450.70299999999997</v>
      </c>
      <c r="AR46">
        <v>3341.24</v>
      </c>
      <c r="AS46">
        <v>0</v>
      </c>
      <c r="AT46">
        <v>0</v>
      </c>
      <c r="AU46">
        <v>633.55100000000004</v>
      </c>
      <c r="BM46" t="s">
        <v>67</v>
      </c>
    </row>
    <row r="47" spans="1:65" x14ac:dyDescent="0.25">
      <c r="A47" s="1">
        <v>43781.999988425923</v>
      </c>
      <c r="B47">
        <v>9410894</v>
      </c>
      <c r="C47" t="s">
        <v>542</v>
      </c>
      <c r="D47" t="s">
        <v>543</v>
      </c>
      <c r="E47" s="1">
        <v>43761.237500000003</v>
      </c>
      <c r="G47">
        <v>122.3</v>
      </c>
      <c r="H47">
        <v>0</v>
      </c>
      <c r="I47">
        <v>0</v>
      </c>
      <c r="J47">
        <v>256.60000000000002</v>
      </c>
      <c r="U47" s="1">
        <v>43773.166666666664</v>
      </c>
      <c r="V47">
        <v>122.3</v>
      </c>
      <c r="W47">
        <v>0</v>
      </c>
      <c r="X47">
        <v>0</v>
      </c>
      <c r="Y47">
        <v>218.5</v>
      </c>
      <c r="AJ47">
        <v>2179.83</v>
      </c>
      <c r="AK47">
        <v>0</v>
      </c>
      <c r="AL47">
        <v>0</v>
      </c>
      <c r="AM47">
        <v>327.48</v>
      </c>
      <c r="AR47">
        <v>1256.528</v>
      </c>
      <c r="AS47">
        <v>0</v>
      </c>
      <c r="AT47">
        <v>0</v>
      </c>
      <c r="AU47">
        <v>161.27600000000001</v>
      </c>
      <c r="BM47" t="s">
        <v>67</v>
      </c>
    </row>
    <row r="48" spans="1:65" x14ac:dyDescent="0.25">
      <c r="A48" s="1">
        <v>43781.999988425923</v>
      </c>
      <c r="B48">
        <v>9430296</v>
      </c>
      <c r="C48" t="s">
        <v>534</v>
      </c>
      <c r="D48" t="s">
        <v>535</v>
      </c>
      <c r="E48" s="1">
        <v>43780.54583333333</v>
      </c>
      <c r="G48">
        <v>492.19</v>
      </c>
      <c r="H48">
        <v>0</v>
      </c>
      <c r="I48">
        <v>0</v>
      </c>
      <c r="J48">
        <v>41.1</v>
      </c>
      <c r="U48" s="1">
        <v>43781.270833333336</v>
      </c>
      <c r="V48">
        <v>473.39</v>
      </c>
      <c r="W48">
        <v>0</v>
      </c>
      <c r="X48">
        <v>0</v>
      </c>
      <c r="Y48">
        <v>40.9</v>
      </c>
      <c r="AJ48">
        <v>915.78</v>
      </c>
      <c r="AK48">
        <v>1027.884</v>
      </c>
      <c r="AL48">
        <v>0</v>
      </c>
      <c r="AM48">
        <v>23.4</v>
      </c>
      <c r="AR48">
        <v>609.57399999999996</v>
      </c>
      <c r="AS48">
        <v>1030.127</v>
      </c>
      <c r="AT48">
        <v>0</v>
      </c>
      <c r="AU48">
        <v>0</v>
      </c>
    </row>
    <row r="49" spans="1:65" x14ac:dyDescent="0.25">
      <c r="A49" s="1">
        <v>43781.999988425923</v>
      </c>
      <c r="B49">
        <v>9425538</v>
      </c>
      <c r="C49" t="s">
        <v>150</v>
      </c>
      <c r="D49" t="s">
        <v>151</v>
      </c>
      <c r="E49" s="1">
        <v>43779.716666666667</v>
      </c>
      <c r="G49">
        <v>295.89999999999998</v>
      </c>
      <c r="H49">
        <v>0</v>
      </c>
      <c r="I49">
        <v>0</v>
      </c>
      <c r="J49">
        <v>202.3</v>
      </c>
      <c r="U49" s="1">
        <v>43780.833333333336</v>
      </c>
      <c r="V49">
        <v>295.89999999999998</v>
      </c>
      <c r="W49">
        <v>0</v>
      </c>
      <c r="X49">
        <v>0</v>
      </c>
      <c r="Y49">
        <v>198.3</v>
      </c>
      <c r="AJ49">
        <v>5536.1819999999998</v>
      </c>
      <c r="AK49">
        <v>0</v>
      </c>
      <c r="AL49">
        <v>0</v>
      </c>
      <c r="AM49">
        <v>462.32</v>
      </c>
      <c r="AR49">
        <v>5530.97</v>
      </c>
      <c r="AS49">
        <v>0</v>
      </c>
      <c r="AT49">
        <v>0</v>
      </c>
      <c r="AU49">
        <v>537.41</v>
      </c>
      <c r="BM49" t="s">
        <v>67</v>
      </c>
    </row>
    <row r="50" spans="1:65" x14ac:dyDescent="0.25">
      <c r="A50" s="1">
        <v>43781.999988425923</v>
      </c>
      <c r="B50">
        <v>9430284</v>
      </c>
      <c r="C50" t="s">
        <v>536</v>
      </c>
      <c r="D50" t="s">
        <v>537</v>
      </c>
      <c r="E50" s="1">
        <v>43776.166666666664</v>
      </c>
      <c r="G50">
        <v>143.9</v>
      </c>
      <c r="H50">
        <v>445.9</v>
      </c>
      <c r="I50">
        <v>0</v>
      </c>
      <c r="J50">
        <v>117.5</v>
      </c>
      <c r="U50" s="1">
        <v>43780.166666666664</v>
      </c>
      <c r="V50">
        <v>143.9</v>
      </c>
      <c r="W50">
        <v>425.4</v>
      </c>
      <c r="X50">
        <v>0</v>
      </c>
      <c r="Y50">
        <v>117.1</v>
      </c>
      <c r="AJ50">
        <v>2005.5889999999999</v>
      </c>
      <c r="AK50">
        <v>152.79</v>
      </c>
      <c r="AL50">
        <v>0</v>
      </c>
      <c r="AM50">
        <v>212.643</v>
      </c>
      <c r="AR50">
        <v>1753.6020000000001</v>
      </c>
      <c r="AS50">
        <v>578.19000000000005</v>
      </c>
      <c r="AT50">
        <v>0</v>
      </c>
      <c r="AU50">
        <v>217.84299999999999</v>
      </c>
      <c r="BM50" t="s">
        <v>67</v>
      </c>
    </row>
    <row r="51" spans="1:65" x14ac:dyDescent="0.25">
      <c r="A51" s="1">
        <v>43781.999988425923</v>
      </c>
      <c r="B51">
        <v>9430272</v>
      </c>
      <c r="C51" t="s">
        <v>538</v>
      </c>
      <c r="D51" t="s">
        <v>539</v>
      </c>
      <c r="E51" s="1">
        <v>43774.5</v>
      </c>
      <c r="G51">
        <v>413.7</v>
      </c>
      <c r="H51">
        <v>0</v>
      </c>
      <c r="I51">
        <v>0</v>
      </c>
      <c r="J51">
        <v>122.1</v>
      </c>
      <c r="U51" s="1">
        <v>43780.270833333336</v>
      </c>
      <c r="V51">
        <v>387.7</v>
      </c>
      <c r="W51">
        <v>0</v>
      </c>
      <c r="X51">
        <v>0</v>
      </c>
      <c r="Y51">
        <v>121.8</v>
      </c>
      <c r="AJ51">
        <v>1431.4</v>
      </c>
      <c r="AK51">
        <v>0</v>
      </c>
      <c r="AL51">
        <v>0</v>
      </c>
      <c r="AM51">
        <v>129.9</v>
      </c>
      <c r="AR51">
        <v>934.9</v>
      </c>
      <c r="AS51">
        <v>0</v>
      </c>
      <c r="AT51">
        <v>0</v>
      </c>
      <c r="AU51">
        <v>0</v>
      </c>
      <c r="BM51" t="s">
        <v>67</v>
      </c>
    </row>
    <row r="52" spans="1:65" x14ac:dyDescent="0.25">
      <c r="A52" s="1">
        <v>43781.999988425923</v>
      </c>
      <c r="B52">
        <v>9367736</v>
      </c>
      <c r="C52" t="s">
        <v>152</v>
      </c>
      <c r="D52" t="s">
        <v>153</v>
      </c>
      <c r="E52" s="1">
        <v>43780.5</v>
      </c>
      <c r="G52">
        <v>402.7</v>
      </c>
      <c r="H52">
        <v>0</v>
      </c>
      <c r="I52">
        <v>0</v>
      </c>
      <c r="J52">
        <v>218.4</v>
      </c>
      <c r="U52" s="1">
        <v>43780.5</v>
      </c>
      <c r="V52">
        <v>402.7</v>
      </c>
      <c r="W52">
        <v>0</v>
      </c>
      <c r="X52">
        <v>0</v>
      </c>
      <c r="Y52">
        <v>218.4</v>
      </c>
      <c r="AJ52">
        <v>3553.9</v>
      </c>
      <c r="AK52">
        <v>0</v>
      </c>
      <c r="AL52">
        <v>0</v>
      </c>
      <c r="AM52">
        <v>588.20000000000005</v>
      </c>
      <c r="AR52">
        <v>3694.4630000000002</v>
      </c>
      <c r="AS52">
        <v>0</v>
      </c>
      <c r="AT52">
        <v>0</v>
      </c>
      <c r="AU52">
        <v>601.09500000000003</v>
      </c>
      <c r="BM52" t="s">
        <v>67</v>
      </c>
    </row>
    <row r="53" spans="1:65" x14ac:dyDescent="0.25">
      <c r="A53" s="1">
        <v>43781.999988425923</v>
      </c>
      <c r="B53">
        <v>9310707</v>
      </c>
      <c r="C53" t="s">
        <v>154</v>
      </c>
      <c r="D53" t="s">
        <v>155</v>
      </c>
      <c r="E53" s="1">
        <v>43771.087500000001</v>
      </c>
      <c r="G53">
        <v>351.44</v>
      </c>
      <c r="H53">
        <v>0</v>
      </c>
      <c r="I53">
        <v>0</v>
      </c>
      <c r="J53">
        <v>244.7</v>
      </c>
      <c r="U53" s="1">
        <v>43778.75</v>
      </c>
      <c r="V53">
        <v>183.29</v>
      </c>
      <c r="W53">
        <v>0</v>
      </c>
      <c r="X53">
        <v>0</v>
      </c>
      <c r="Y53">
        <v>206.43</v>
      </c>
      <c r="AJ53">
        <v>839.61</v>
      </c>
      <c r="AK53">
        <v>0</v>
      </c>
      <c r="AL53">
        <v>0</v>
      </c>
      <c r="AM53">
        <v>158.07</v>
      </c>
      <c r="AR53">
        <v>245.5</v>
      </c>
      <c r="AS53">
        <v>0</v>
      </c>
      <c r="AT53">
        <v>0</v>
      </c>
      <c r="AU53">
        <v>124.6</v>
      </c>
      <c r="BM53" t="s">
        <v>67</v>
      </c>
    </row>
    <row r="54" spans="1:65" x14ac:dyDescent="0.25">
      <c r="A54" s="1">
        <v>43781.999988425923</v>
      </c>
      <c r="B54">
        <v>9486166</v>
      </c>
      <c r="C54" t="s">
        <v>156</v>
      </c>
      <c r="D54" t="s">
        <v>157</v>
      </c>
      <c r="E54" s="1">
        <v>43641.416666666664</v>
      </c>
      <c r="G54">
        <v>227.99</v>
      </c>
      <c r="H54">
        <v>114.43</v>
      </c>
      <c r="I54">
        <v>0</v>
      </c>
      <c r="J54">
        <v>198.78</v>
      </c>
      <c r="U54" s="1">
        <v>43641.474999999999</v>
      </c>
      <c r="V54">
        <v>227.99</v>
      </c>
      <c r="W54">
        <v>113.99</v>
      </c>
      <c r="X54">
        <v>0</v>
      </c>
      <c r="Y54">
        <v>198.78</v>
      </c>
      <c r="AJ54">
        <v>0</v>
      </c>
      <c r="AK54">
        <v>655.32000000000005</v>
      </c>
      <c r="AL54">
        <v>0</v>
      </c>
      <c r="AM54">
        <v>148.29</v>
      </c>
      <c r="AR54">
        <v>440.86</v>
      </c>
      <c r="AS54">
        <v>210</v>
      </c>
      <c r="AT54">
        <v>0</v>
      </c>
      <c r="AU54">
        <v>199.67</v>
      </c>
      <c r="BM54" t="s">
        <v>67</v>
      </c>
    </row>
    <row r="55" spans="1:65" x14ac:dyDescent="0.25">
      <c r="A55" s="1">
        <v>43781.999988425923</v>
      </c>
      <c r="B55">
        <v>9340116</v>
      </c>
      <c r="C55" t="s">
        <v>158</v>
      </c>
      <c r="D55" t="s">
        <v>159</v>
      </c>
      <c r="E55" s="1">
        <v>43778.166666666664</v>
      </c>
      <c r="G55">
        <v>352.9</v>
      </c>
      <c r="H55">
        <v>0</v>
      </c>
      <c r="I55">
        <v>0</v>
      </c>
      <c r="J55">
        <v>153.30000000000001</v>
      </c>
      <c r="U55" s="1">
        <v>43778.166666666664</v>
      </c>
      <c r="V55">
        <v>352.9</v>
      </c>
      <c r="W55">
        <v>0</v>
      </c>
      <c r="X55">
        <v>0</v>
      </c>
      <c r="Y55">
        <v>153.30000000000001</v>
      </c>
      <c r="AJ55">
        <v>3798.5</v>
      </c>
      <c r="AK55">
        <v>0</v>
      </c>
      <c r="AL55">
        <v>0</v>
      </c>
      <c r="AM55">
        <v>1178.4000000000001</v>
      </c>
      <c r="AR55">
        <v>4078.1529999999998</v>
      </c>
      <c r="AS55">
        <v>0</v>
      </c>
      <c r="AT55">
        <v>0</v>
      </c>
      <c r="AU55">
        <v>1151.8399999999999</v>
      </c>
      <c r="BM55" t="s">
        <v>67</v>
      </c>
    </row>
    <row r="56" spans="1:65" x14ac:dyDescent="0.25">
      <c r="A56" s="1">
        <v>43781.999988425923</v>
      </c>
      <c r="B56">
        <v>9486178</v>
      </c>
      <c r="C56" t="s">
        <v>160</v>
      </c>
      <c r="D56" t="s">
        <v>161</v>
      </c>
      <c r="E56" s="1">
        <v>43637.320833333331</v>
      </c>
      <c r="G56">
        <v>102.7</v>
      </c>
      <c r="H56">
        <v>90.6</v>
      </c>
      <c r="I56">
        <v>0</v>
      </c>
      <c r="J56">
        <v>80.8</v>
      </c>
      <c r="U56" s="1">
        <v>43637.395833333336</v>
      </c>
      <c r="V56">
        <v>102.3</v>
      </c>
      <c r="W56">
        <v>90.6</v>
      </c>
      <c r="X56">
        <v>0</v>
      </c>
      <c r="Y56">
        <v>80.8</v>
      </c>
      <c r="AJ56">
        <v>333.73</v>
      </c>
      <c r="AK56">
        <v>1045.44</v>
      </c>
      <c r="AL56">
        <v>0</v>
      </c>
      <c r="AM56">
        <v>59.65</v>
      </c>
      <c r="AR56">
        <v>445.68</v>
      </c>
      <c r="AS56">
        <v>917.54200000000003</v>
      </c>
      <c r="AT56">
        <v>0</v>
      </c>
      <c r="AU56">
        <v>70.2</v>
      </c>
      <c r="BM56" t="s">
        <v>67</v>
      </c>
    </row>
    <row r="57" spans="1:65" x14ac:dyDescent="0.25">
      <c r="A57" s="1">
        <v>43781.999988425923</v>
      </c>
      <c r="B57">
        <v>9374416</v>
      </c>
      <c r="C57" t="s">
        <v>162</v>
      </c>
      <c r="D57" t="s">
        <v>163</v>
      </c>
      <c r="E57" s="1">
        <v>43764.787499999999</v>
      </c>
      <c r="G57">
        <v>628.70000000000005</v>
      </c>
      <c r="H57">
        <v>0</v>
      </c>
      <c r="I57">
        <v>0</v>
      </c>
      <c r="J57">
        <v>166.3</v>
      </c>
      <c r="U57" s="1">
        <v>43764.787499999999</v>
      </c>
      <c r="V57">
        <v>628.70000000000005</v>
      </c>
      <c r="W57">
        <v>0</v>
      </c>
      <c r="X57">
        <v>0</v>
      </c>
      <c r="Y57">
        <v>166.3</v>
      </c>
      <c r="AJ57">
        <v>4635.4449999999997</v>
      </c>
      <c r="AK57">
        <v>0</v>
      </c>
      <c r="AL57">
        <v>0</v>
      </c>
      <c r="AM57">
        <v>942.63</v>
      </c>
      <c r="AR57">
        <v>5351.4309999999996</v>
      </c>
      <c r="AS57">
        <v>0</v>
      </c>
      <c r="AT57">
        <v>0</v>
      </c>
      <c r="AU57">
        <v>977.75800000000004</v>
      </c>
      <c r="BM57" t="s">
        <v>67</v>
      </c>
    </row>
    <row r="58" spans="1:65" x14ac:dyDescent="0.25">
      <c r="A58" s="1">
        <v>43781.999988425923</v>
      </c>
      <c r="B58">
        <v>9214745</v>
      </c>
      <c r="C58" t="s">
        <v>912</v>
      </c>
      <c r="D58" t="s">
        <v>164</v>
      </c>
      <c r="E58" s="1">
        <v>43779.275000000001</v>
      </c>
      <c r="G58">
        <v>372.64</v>
      </c>
      <c r="H58">
        <v>0</v>
      </c>
      <c r="I58">
        <v>0</v>
      </c>
      <c r="J58">
        <v>134.30000000000001</v>
      </c>
      <c r="U58" s="1">
        <v>43779.275000000001</v>
      </c>
      <c r="V58">
        <v>372.64</v>
      </c>
      <c r="W58">
        <v>0</v>
      </c>
      <c r="X58">
        <v>0</v>
      </c>
      <c r="Y58">
        <v>134.30000000000001</v>
      </c>
      <c r="AJ58">
        <v>2367.6999999999998</v>
      </c>
      <c r="AK58">
        <v>0</v>
      </c>
      <c r="AL58">
        <v>0</v>
      </c>
      <c r="AM58">
        <v>230.35</v>
      </c>
      <c r="AR58">
        <v>3777.84</v>
      </c>
      <c r="AS58">
        <v>0</v>
      </c>
      <c r="AT58">
        <v>0</v>
      </c>
      <c r="AU58">
        <v>255</v>
      </c>
      <c r="BM58" t="s">
        <v>67</v>
      </c>
    </row>
    <row r="59" spans="1:65" x14ac:dyDescent="0.25">
      <c r="A59" s="1">
        <v>43781.999988425923</v>
      </c>
      <c r="B59">
        <v>9167174</v>
      </c>
      <c r="C59" t="s">
        <v>913</v>
      </c>
      <c r="D59" t="s">
        <v>165</v>
      </c>
      <c r="E59" s="1">
        <v>43780.25</v>
      </c>
      <c r="G59">
        <v>178.64</v>
      </c>
      <c r="H59">
        <v>0</v>
      </c>
      <c r="I59">
        <v>0</v>
      </c>
      <c r="J59">
        <v>124.8</v>
      </c>
      <c r="U59" s="1">
        <v>43780.25</v>
      </c>
      <c r="V59">
        <v>178.64</v>
      </c>
      <c r="W59">
        <v>0</v>
      </c>
      <c r="X59">
        <v>0</v>
      </c>
      <c r="Y59">
        <v>124.8</v>
      </c>
      <c r="AJ59">
        <v>2642.03</v>
      </c>
      <c r="AK59">
        <v>0</v>
      </c>
      <c r="AL59">
        <v>0</v>
      </c>
      <c r="AM59">
        <v>86.970000000000098</v>
      </c>
      <c r="AR59">
        <v>2175.1109999999999</v>
      </c>
      <c r="AS59">
        <v>0</v>
      </c>
      <c r="AT59">
        <v>0</v>
      </c>
      <c r="AU59">
        <v>145.059</v>
      </c>
      <c r="BM59" t="s">
        <v>67</v>
      </c>
    </row>
    <row r="60" spans="1:65" x14ac:dyDescent="0.25">
      <c r="A60" s="1">
        <v>43781.999988425923</v>
      </c>
      <c r="B60">
        <v>9167186</v>
      </c>
      <c r="C60" t="s">
        <v>914</v>
      </c>
      <c r="D60" t="s">
        <v>166</v>
      </c>
      <c r="E60" s="1">
        <v>43781.166666666664</v>
      </c>
      <c r="G60">
        <v>343.5</v>
      </c>
      <c r="H60">
        <v>0</v>
      </c>
      <c r="I60">
        <v>0</v>
      </c>
      <c r="J60">
        <v>97.5</v>
      </c>
      <c r="U60" s="1">
        <v>43781.166666666664</v>
      </c>
      <c r="V60">
        <v>343.5</v>
      </c>
      <c r="W60">
        <v>0</v>
      </c>
      <c r="X60">
        <v>0</v>
      </c>
      <c r="Y60">
        <v>97.5</v>
      </c>
      <c r="AJ60">
        <v>3173.68</v>
      </c>
      <c r="AK60">
        <v>0</v>
      </c>
      <c r="AL60">
        <v>36.25</v>
      </c>
      <c r="AM60">
        <v>52.3</v>
      </c>
      <c r="AR60">
        <v>3218.13</v>
      </c>
      <c r="AS60">
        <v>0</v>
      </c>
      <c r="AT60">
        <v>0</v>
      </c>
      <c r="AU60">
        <v>146.012</v>
      </c>
    </row>
    <row r="61" spans="1:65" x14ac:dyDescent="0.25">
      <c r="A61" s="1">
        <v>43781.999988425923</v>
      </c>
      <c r="B61">
        <v>9333814</v>
      </c>
      <c r="C61" t="s">
        <v>167</v>
      </c>
      <c r="D61" t="s">
        <v>168</v>
      </c>
      <c r="E61" s="1">
        <v>43739.416666666664</v>
      </c>
      <c r="G61">
        <v>0</v>
      </c>
      <c r="H61">
        <v>0</v>
      </c>
      <c r="I61">
        <v>0</v>
      </c>
      <c r="J61">
        <v>393.2</v>
      </c>
      <c r="U61" s="1">
        <v>43739.416666666664</v>
      </c>
      <c r="V61">
        <v>0</v>
      </c>
      <c r="W61">
        <v>0</v>
      </c>
      <c r="X61">
        <v>0</v>
      </c>
      <c r="Y61">
        <v>393.2</v>
      </c>
      <c r="AJ61">
        <v>0</v>
      </c>
      <c r="AK61">
        <v>1696.5</v>
      </c>
      <c r="AL61">
        <v>0.68</v>
      </c>
      <c r="AM61">
        <v>485.45</v>
      </c>
      <c r="AR61">
        <v>0</v>
      </c>
      <c r="AS61">
        <v>1433.3879999999999</v>
      </c>
      <c r="AT61">
        <v>0</v>
      </c>
      <c r="AU61">
        <v>803.31500000000005</v>
      </c>
      <c r="BM61" t="s">
        <v>67</v>
      </c>
    </row>
    <row r="62" spans="1:65" x14ac:dyDescent="0.25">
      <c r="A62" s="1">
        <v>43781.999988425923</v>
      </c>
      <c r="B62">
        <v>9786188</v>
      </c>
      <c r="C62" t="s">
        <v>171</v>
      </c>
      <c r="D62" t="s">
        <v>172</v>
      </c>
      <c r="E62" s="1">
        <v>43780.979166666664</v>
      </c>
      <c r="G62">
        <v>227.8</v>
      </c>
      <c r="H62">
        <v>0</v>
      </c>
      <c r="I62">
        <v>0</v>
      </c>
      <c r="J62">
        <v>69.5</v>
      </c>
      <c r="U62" s="1">
        <v>43780.979166666664</v>
      </c>
      <c r="V62">
        <v>227.8</v>
      </c>
      <c r="W62">
        <v>0</v>
      </c>
      <c r="X62">
        <v>0</v>
      </c>
      <c r="Y62">
        <v>69.5</v>
      </c>
      <c r="AJ62">
        <v>1645.492</v>
      </c>
      <c r="AK62">
        <v>0</v>
      </c>
      <c r="AL62">
        <v>0</v>
      </c>
      <c r="AM62">
        <v>423.56099999999998</v>
      </c>
      <c r="AR62">
        <v>1708.4780000000001</v>
      </c>
      <c r="AS62">
        <v>0</v>
      </c>
      <c r="AT62">
        <v>0</v>
      </c>
      <c r="AU62">
        <v>467.32100000000003</v>
      </c>
      <c r="BM62" t="s">
        <v>67</v>
      </c>
    </row>
    <row r="63" spans="1:65" x14ac:dyDescent="0.25">
      <c r="A63" s="1">
        <v>43781.999988425923</v>
      </c>
      <c r="B63">
        <v>9786190</v>
      </c>
      <c r="C63" t="s">
        <v>760</v>
      </c>
      <c r="D63" t="s">
        <v>761</v>
      </c>
      <c r="E63" s="1">
        <v>43780.875</v>
      </c>
      <c r="G63">
        <v>161.41999999999999</v>
      </c>
      <c r="H63">
        <v>0</v>
      </c>
      <c r="I63">
        <v>0</v>
      </c>
      <c r="J63">
        <v>201.57</v>
      </c>
      <c r="U63" s="1">
        <v>43780.875</v>
      </c>
      <c r="V63">
        <v>161.41999999999999</v>
      </c>
      <c r="W63">
        <v>0</v>
      </c>
      <c r="X63">
        <v>0</v>
      </c>
      <c r="Y63">
        <v>201.57</v>
      </c>
      <c r="AJ63">
        <v>978.67</v>
      </c>
      <c r="AK63">
        <v>0</v>
      </c>
      <c r="AL63">
        <v>0</v>
      </c>
      <c r="AM63">
        <v>308.21800000000002</v>
      </c>
      <c r="AR63">
        <v>333.8</v>
      </c>
      <c r="AS63">
        <v>0</v>
      </c>
      <c r="AT63">
        <v>0</v>
      </c>
      <c r="AU63">
        <v>296.48</v>
      </c>
      <c r="BM63" t="s">
        <v>67</v>
      </c>
    </row>
    <row r="64" spans="1:65" x14ac:dyDescent="0.25">
      <c r="A64" s="1">
        <v>43781.999988425923</v>
      </c>
      <c r="B64">
        <v>9786205</v>
      </c>
      <c r="C64" t="s">
        <v>970</v>
      </c>
      <c r="D64" t="s">
        <v>971</v>
      </c>
      <c r="E64" s="1">
        <v>43780.512499999997</v>
      </c>
      <c r="G64">
        <v>63.64</v>
      </c>
      <c r="H64">
        <v>0</v>
      </c>
      <c r="I64">
        <v>0</v>
      </c>
      <c r="J64">
        <v>40.880000000000003</v>
      </c>
      <c r="U64" s="1">
        <v>43781.166666666664</v>
      </c>
      <c r="V64">
        <v>48.83</v>
      </c>
      <c r="W64">
        <v>0</v>
      </c>
      <c r="X64">
        <v>0</v>
      </c>
      <c r="Y64">
        <v>40.68</v>
      </c>
      <c r="AJ64">
        <v>161.66999999999999</v>
      </c>
      <c r="AK64">
        <v>0</v>
      </c>
      <c r="AL64">
        <v>0</v>
      </c>
      <c r="AM64">
        <v>12.99</v>
      </c>
      <c r="AR64">
        <v>0</v>
      </c>
      <c r="AS64">
        <v>0</v>
      </c>
      <c r="AT64">
        <v>0</v>
      </c>
      <c r="AU64">
        <v>0</v>
      </c>
    </row>
    <row r="65" spans="1:65" x14ac:dyDescent="0.25">
      <c r="A65" s="1">
        <v>43781.999988425923</v>
      </c>
      <c r="B65">
        <v>9717503</v>
      </c>
      <c r="C65" t="s">
        <v>547</v>
      </c>
      <c r="D65" t="s">
        <v>548</v>
      </c>
      <c r="E65" s="1">
        <v>43776.695833333331</v>
      </c>
      <c r="G65">
        <v>308.57</v>
      </c>
      <c r="H65">
        <v>0</v>
      </c>
      <c r="I65">
        <v>0</v>
      </c>
      <c r="J65">
        <v>251.76</v>
      </c>
      <c r="U65" s="1">
        <v>43780.458333333336</v>
      </c>
      <c r="V65">
        <v>308.57</v>
      </c>
      <c r="W65">
        <v>0</v>
      </c>
      <c r="X65">
        <v>0</v>
      </c>
      <c r="Y65">
        <v>185.15</v>
      </c>
      <c r="AJ65">
        <v>362.2</v>
      </c>
      <c r="AK65">
        <v>0</v>
      </c>
      <c r="AL65">
        <v>0</v>
      </c>
      <c r="AM65">
        <v>370.32</v>
      </c>
      <c r="AR65">
        <v>285.07</v>
      </c>
      <c r="AS65">
        <v>0</v>
      </c>
      <c r="AT65">
        <v>0</v>
      </c>
      <c r="AU65">
        <v>378.4</v>
      </c>
      <c r="BM65" t="s">
        <v>67</v>
      </c>
    </row>
    <row r="66" spans="1:65" x14ac:dyDescent="0.25">
      <c r="A66" s="1">
        <v>43781.999988425923</v>
      </c>
      <c r="B66">
        <v>9798349</v>
      </c>
      <c r="C66" t="s">
        <v>884</v>
      </c>
      <c r="D66" t="s">
        <v>885</v>
      </c>
      <c r="E66" s="1">
        <v>43777.679166666669</v>
      </c>
      <c r="G66">
        <v>278.33</v>
      </c>
      <c r="H66">
        <v>0</v>
      </c>
      <c r="I66">
        <v>0</v>
      </c>
      <c r="J66">
        <v>222.05</v>
      </c>
      <c r="U66" s="1">
        <v>43780.75</v>
      </c>
      <c r="V66">
        <v>273.38</v>
      </c>
      <c r="W66">
        <v>0</v>
      </c>
      <c r="X66">
        <v>0</v>
      </c>
      <c r="Y66">
        <v>213.03</v>
      </c>
      <c r="AJ66">
        <v>45.23</v>
      </c>
      <c r="AK66">
        <v>0</v>
      </c>
      <c r="AL66">
        <v>8.14</v>
      </c>
      <c r="AM66">
        <v>15.07</v>
      </c>
      <c r="AR66">
        <v>0</v>
      </c>
      <c r="AS66">
        <v>0</v>
      </c>
      <c r="AT66">
        <v>0</v>
      </c>
      <c r="AU66">
        <v>0</v>
      </c>
      <c r="BM66" t="s">
        <v>67</v>
      </c>
    </row>
    <row r="67" spans="1:65" x14ac:dyDescent="0.25">
      <c r="A67" s="1">
        <v>43781.999988425923</v>
      </c>
      <c r="B67">
        <v>9274630</v>
      </c>
      <c r="C67" t="s">
        <v>173</v>
      </c>
      <c r="D67" t="s">
        <v>174</v>
      </c>
      <c r="E67" s="1">
        <v>43779.17083333333</v>
      </c>
      <c r="G67">
        <v>158.47</v>
      </c>
      <c r="H67">
        <v>0</v>
      </c>
      <c r="I67">
        <v>0</v>
      </c>
      <c r="J67">
        <v>117.7</v>
      </c>
      <c r="U67" s="1">
        <v>43779.375</v>
      </c>
      <c r="V67">
        <v>157.91999999999999</v>
      </c>
      <c r="W67">
        <v>0</v>
      </c>
      <c r="X67">
        <v>0</v>
      </c>
      <c r="Y67">
        <v>117.7</v>
      </c>
      <c r="AJ67">
        <v>1318.1410000000001</v>
      </c>
      <c r="AK67">
        <v>1303.069</v>
      </c>
      <c r="AL67">
        <v>0</v>
      </c>
      <c r="AM67">
        <v>921.95299999999997</v>
      </c>
      <c r="AR67">
        <v>1072.046</v>
      </c>
      <c r="AS67">
        <v>1286.1400000000001</v>
      </c>
      <c r="AT67">
        <v>0</v>
      </c>
      <c r="AU67">
        <v>799.56899999999996</v>
      </c>
      <c r="BM67" t="s">
        <v>67</v>
      </c>
    </row>
    <row r="68" spans="1:65" x14ac:dyDescent="0.25">
      <c r="A68" s="1">
        <v>43781.999988425923</v>
      </c>
      <c r="B68">
        <v>9274654</v>
      </c>
      <c r="C68" t="s">
        <v>175</v>
      </c>
      <c r="D68" t="s">
        <v>176</v>
      </c>
      <c r="E68" s="1">
        <v>43780.633333333331</v>
      </c>
      <c r="G68">
        <v>79.900000000000006</v>
      </c>
      <c r="H68">
        <v>523.29999999999995</v>
      </c>
      <c r="I68">
        <v>0</v>
      </c>
      <c r="J68">
        <v>121.9</v>
      </c>
      <c r="U68" s="1">
        <v>43780.658333333333</v>
      </c>
      <c r="V68">
        <v>79.900000000000006</v>
      </c>
      <c r="W68">
        <v>523.29999999999995</v>
      </c>
      <c r="X68">
        <v>0</v>
      </c>
      <c r="Y68">
        <v>121.72</v>
      </c>
      <c r="AJ68">
        <v>1607.38</v>
      </c>
      <c r="AK68">
        <v>2796.83</v>
      </c>
      <c r="AL68">
        <v>0</v>
      </c>
      <c r="AM68">
        <v>468.34500000000003</v>
      </c>
      <c r="AR68">
        <v>1330.8820000000001</v>
      </c>
      <c r="AS68">
        <v>3028.6669999999999</v>
      </c>
      <c r="AT68">
        <v>0</v>
      </c>
      <c r="AU68">
        <v>468.27499999999998</v>
      </c>
      <c r="BM68" t="s">
        <v>67</v>
      </c>
    </row>
    <row r="69" spans="1:65" x14ac:dyDescent="0.25">
      <c r="A69" s="1">
        <v>43781.999988425923</v>
      </c>
      <c r="B69">
        <v>9439840</v>
      </c>
      <c r="C69" t="s">
        <v>177</v>
      </c>
      <c r="D69" t="s">
        <v>178</v>
      </c>
      <c r="E69" s="1">
        <v>43779.5</v>
      </c>
      <c r="G69">
        <v>15.16</v>
      </c>
      <c r="H69">
        <v>175.56</v>
      </c>
      <c r="I69">
        <v>0</v>
      </c>
      <c r="J69">
        <v>20.27</v>
      </c>
      <c r="U69" s="1">
        <v>43780.5</v>
      </c>
      <c r="V69">
        <v>15.16</v>
      </c>
      <c r="W69">
        <v>173.48</v>
      </c>
      <c r="X69">
        <v>0</v>
      </c>
      <c r="Y69">
        <v>19.920000000000002</v>
      </c>
      <c r="AJ69">
        <v>613.41999999999996</v>
      </c>
      <c r="AK69">
        <v>587.697</v>
      </c>
      <c r="AL69">
        <v>0</v>
      </c>
      <c r="AM69">
        <v>835.52</v>
      </c>
      <c r="AR69">
        <v>326.39999999999998</v>
      </c>
      <c r="AS69">
        <v>762.721</v>
      </c>
      <c r="AT69">
        <v>0</v>
      </c>
      <c r="AU69">
        <v>902.851</v>
      </c>
      <c r="BM69" t="s">
        <v>67</v>
      </c>
    </row>
    <row r="70" spans="1:65" x14ac:dyDescent="0.25">
      <c r="A70" s="1">
        <v>43781.999988425923</v>
      </c>
      <c r="B70">
        <v>9274678</v>
      </c>
      <c r="C70" t="s">
        <v>179</v>
      </c>
      <c r="D70" t="s">
        <v>180</v>
      </c>
      <c r="E70" s="1">
        <v>43781.037499999999</v>
      </c>
      <c r="G70">
        <v>6.6</v>
      </c>
      <c r="H70">
        <v>0</v>
      </c>
      <c r="I70">
        <v>0</v>
      </c>
      <c r="J70">
        <v>295.8</v>
      </c>
      <c r="U70" s="1">
        <v>43781.375</v>
      </c>
      <c r="V70">
        <v>6.6</v>
      </c>
      <c r="W70">
        <v>0</v>
      </c>
      <c r="X70">
        <v>0</v>
      </c>
      <c r="Y70">
        <v>294.89999999999998</v>
      </c>
      <c r="AJ70">
        <v>1165.9000000000001</v>
      </c>
      <c r="AK70">
        <v>0</v>
      </c>
      <c r="AL70">
        <v>0</v>
      </c>
      <c r="AM70">
        <v>2862.4</v>
      </c>
      <c r="AR70">
        <v>928.2</v>
      </c>
      <c r="AS70">
        <v>0</v>
      </c>
      <c r="AT70">
        <v>0</v>
      </c>
      <c r="AU70">
        <v>3152.8</v>
      </c>
    </row>
    <row r="71" spans="1:65" x14ac:dyDescent="0.25">
      <c r="A71" s="1">
        <v>43781.999988425923</v>
      </c>
      <c r="B71">
        <v>9316608</v>
      </c>
      <c r="C71" t="s">
        <v>181</v>
      </c>
      <c r="D71" t="s">
        <v>182</v>
      </c>
      <c r="E71" s="1">
        <v>43777.287499999999</v>
      </c>
      <c r="G71">
        <v>171.55</v>
      </c>
      <c r="H71">
        <v>0</v>
      </c>
      <c r="I71">
        <v>0</v>
      </c>
      <c r="J71">
        <v>280.88</v>
      </c>
      <c r="U71" s="1">
        <v>43780.458333333336</v>
      </c>
      <c r="V71">
        <v>134.46</v>
      </c>
      <c r="W71">
        <v>0</v>
      </c>
      <c r="X71">
        <v>0</v>
      </c>
      <c r="Y71">
        <v>229.71</v>
      </c>
      <c r="AJ71">
        <v>4479.6099999999997</v>
      </c>
      <c r="AK71">
        <v>0</v>
      </c>
      <c r="AL71">
        <v>0</v>
      </c>
      <c r="AM71">
        <v>346.73</v>
      </c>
      <c r="AR71">
        <v>4297.3019999999997</v>
      </c>
      <c r="AS71">
        <v>0</v>
      </c>
      <c r="AT71">
        <v>0</v>
      </c>
      <c r="AU71">
        <v>409.13</v>
      </c>
      <c r="BM71" t="s">
        <v>67</v>
      </c>
    </row>
    <row r="72" spans="1:65" x14ac:dyDescent="0.25">
      <c r="A72" s="1">
        <v>43781.999988425923</v>
      </c>
      <c r="B72">
        <v>9274628</v>
      </c>
      <c r="C72" t="s">
        <v>183</v>
      </c>
      <c r="D72" t="s">
        <v>184</v>
      </c>
      <c r="E72" s="1">
        <v>43781.333333333336</v>
      </c>
      <c r="G72">
        <v>0</v>
      </c>
      <c r="H72">
        <v>0</v>
      </c>
      <c r="I72">
        <v>0</v>
      </c>
      <c r="J72">
        <v>0</v>
      </c>
      <c r="U72" s="1">
        <v>43781.333333333336</v>
      </c>
      <c r="V72">
        <v>0</v>
      </c>
      <c r="W72">
        <v>0</v>
      </c>
      <c r="X72">
        <v>0</v>
      </c>
      <c r="Y72">
        <v>0</v>
      </c>
      <c r="AJ72">
        <v>1862.4079999999999</v>
      </c>
      <c r="AK72">
        <v>5.27</v>
      </c>
      <c r="AL72">
        <v>0</v>
      </c>
      <c r="AM72">
        <v>2088.348</v>
      </c>
      <c r="AR72">
        <v>1598.598</v>
      </c>
      <c r="AS72">
        <v>0</v>
      </c>
      <c r="AT72">
        <v>0</v>
      </c>
      <c r="AU72">
        <v>1979.953</v>
      </c>
    </row>
    <row r="73" spans="1:65" x14ac:dyDescent="0.25">
      <c r="A73" s="1">
        <v>43781.999988425923</v>
      </c>
      <c r="B73">
        <v>9439814</v>
      </c>
      <c r="C73" t="s">
        <v>185</v>
      </c>
      <c r="D73" t="s">
        <v>186</v>
      </c>
      <c r="E73" s="1">
        <v>43779.5</v>
      </c>
      <c r="G73">
        <v>9.74</v>
      </c>
      <c r="H73">
        <v>268.91000000000003</v>
      </c>
      <c r="I73">
        <v>0</v>
      </c>
      <c r="J73">
        <v>102.48</v>
      </c>
      <c r="U73" s="1">
        <v>43780.5</v>
      </c>
      <c r="V73">
        <v>9.74</v>
      </c>
      <c r="W73">
        <v>268.91000000000003</v>
      </c>
      <c r="X73">
        <v>0</v>
      </c>
      <c r="Y73">
        <v>100.24</v>
      </c>
      <c r="AJ73">
        <v>112.81</v>
      </c>
      <c r="AK73">
        <v>844.51</v>
      </c>
      <c r="AL73">
        <v>0</v>
      </c>
      <c r="AM73">
        <v>810.97</v>
      </c>
      <c r="AR73">
        <v>119.2</v>
      </c>
      <c r="AS73">
        <v>1053.0329999999999</v>
      </c>
      <c r="AT73">
        <v>0</v>
      </c>
      <c r="AU73">
        <v>739.23599999999999</v>
      </c>
      <c r="BM73" t="s">
        <v>67</v>
      </c>
    </row>
    <row r="74" spans="1:65" x14ac:dyDescent="0.25">
      <c r="A74" s="1">
        <v>43781.999988425923</v>
      </c>
      <c r="B74">
        <v>9274642</v>
      </c>
      <c r="C74" t="s">
        <v>187</v>
      </c>
      <c r="D74" t="s">
        <v>188</v>
      </c>
      <c r="E74" s="1">
        <v>43759.73333333333</v>
      </c>
      <c r="G74">
        <v>54</v>
      </c>
      <c r="H74">
        <v>0.1</v>
      </c>
      <c r="I74">
        <v>0</v>
      </c>
      <c r="J74">
        <v>57.2</v>
      </c>
      <c r="U74" s="1">
        <v>43759.73333333333</v>
      </c>
      <c r="V74">
        <v>54</v>
      </c>
      <c r="W74">
        <v>0.1</v>
      </c>
      <c r="X74">
        <v>0</v>
      </c>
      <c r="Y74">
        <v>57.2</v>
      </c>
      <c r="AJ74">
        <v>3924.44</v>
      </c>
      <c r="AK74">
        <v>357.61</v>
      </c>
      <c r="AL74">
        <v>0</v>
      </c>
      <c r="AM74">
        <v>569</v>
      </c>
      <c r="AR74">
        <v>3310.41</v>
      </c>
      <c r="AS74">
        <v>280.20999999999998</v>
      </c>
      <c r="AT74">
        <v>0</v>
      </c>
      <c r="AU74">
        <v>468.6</v>
      </c>
      <c r="BM74" t="s">
        <v>67</v>
      </c>
    </row>
    <row r="75" spans="1:65" x14ac:dyDescent="0.25">
      <c r="A75" s="1">
        <v>43781.999988425923</v>
      </c>
      <c r="B75">
        <v>9439826</v>
      </c>
      <c r="C75" t="s">
        <v>189</v>
      </c>
      <c r="D75" t="s">
        <v>190</v>
      </c>
      <c r="E75" s="1">
        <v>43776.683333333334</v>
      </c>
      <c r="G75">
        <v>0</v>
      </c>
      <c r="H75">
        <v>0</v>
      </c>
      <c r="I75">
        <v>0</v>
      </c>
      <c r="J75">
        <v>279.04000000000002</v>
      </c>
      <c r="U75" s="1">
        <v>43780.458333333336</v>
      </c>
      <c r="V75">
        <v>0</v>
      </c>
      <c r="W75">
        <v>0</v>
      </c>
      <c r="X75">
        <v>0</v>
      </c>
      <c r="Y75">
        <v>256.52</v>
      </c>
      <c r="AJ75">
        <v>320.25</v>
      </c>
      <c r="AK75">
        <v>1409.61</v>
      </c>
      <c r="AL75">
        <v>2.14</v>
      </c>
      <c r="AM75">
        <v>583.98</v>
      </c>
      <c r="AR75">
        <v>110</v>
      </c>
      <c r="AS75">
        <v>1392.5630000000001</v>
      </c>
      <c r="AT75">
        <v>0</v>
      </c>
      <c r="AU75">
        <v>987.9</v>
      </c>
      <c r="BM75" t="s">
        <v>67</v>
      </c>
    </row>
    <row r="76" spans="1:65" x14ac:dyDescent="0.25">
      <c r="A76" s="1">
        <v>43781.999988425923</v>
      </c>
      <c r="B76">
        <v>9246786</v>
      </c>
      <c r="C76" t="s">
        <v>915</v>
      </c>
      <c r="D76" t="s">
        <v>191</v>
      </c>
      <c r="E76" s="1">
        <v>43779.166666666664</v>
      </c>
      <c r="G76">
        <v>160.04</v>
      </c>
      <c r="H76">
        <v>0</v>
      </c>
      <c r="I76">
        <v>0</v>
      </c>
      <c r="J76">
        <v>83.6</v>
      </c>
      <c r="U76" s="1">
        <v>43779.166666666664</v>
      </c>
      <c r="V76">
        <v>160.04</v>
      </c>
      <c r="W76">
        <v>0</v>
      </c>
      <c r="X76">
        <v>0</v>
      </c>
      <c r="Y76">
        <v>83.6</v>
      </c>
      <c r="AJ76">
        <v>4104.9629999999997</v>
      </c>
      <c r="AK76">
        <v>0</v>
      </c>
      <c r="AL76">
        <v>0</v>
      </c>
      <c r="AM76">
        <v>251.59299999999999</v>
      </c>
      <c r="AR76">
        <v>3835.2869999999998</v>
      </c>
      <c r="AS76">
        <v>0</v>
      </c>
      <c r="AT76">
        <v>0</v>
      </c>
      <c r="AU76">
        <v>218.92</v>
      </c>
      <c r="BM76" t="s">
        <v>67</v>
      </c>
    </row>
    <row r="77" spans="1:65" x14ac:dyDescent="0.25">
      <c r="A77" s="1">
        <v>43781.999988425923</v>
      </c>
      <c r="B77">
        <v>9553397</v>
      </c>
      <c r="C77" t="s">
        <v>544</v>
      </c>
      <c r="D77" t="s">
        <v>545</v>
      </c>
      <c r="E77" s="1">
        <v>43780.416666666664</v>
      </c>
      <c r="G77">
        <v>0</v>
      </c>
      <c r="H77">
        <v>341.4</v>
      </c>
      <c r="I77">
        <v>0</v>
      </c>
      <c r="J77">
        <v>74.3</v>
      </c>
      <c r="U77" s="1">
        <v>43780.5</v>
      </c>
      <c r="V77">
        <v>0</v>
      </c>
      <c r="W77">
        <v>340.8</v>
      </c>
      <c r="X77">
        <v>0</v>
      </c>
      <c r="Y77">
        <v>74.2</v>
      </c>
      <c r="AJ77">
        <v>689.5</v>
      </c>
      <c r="AK77">
        <v>130.9</v>
      </c>
      <c r="AL77">
        <v>0</v>
      </c>
      <c r="AM77">
        <v>251.06299999999999</v>
      </c>
      <c r="AR77">
        <v>454.97500000000002</v>
      </c>
      <c r="AS77">
        <v>415.01100000000002</v>
      </c>
      <c r="AT77">
        <v>0</v>
      </c>
      <c r="AU77">
        <v>202.9</v>
      </c>
      <c r="BM77" t="s">
        <v>67</v>
      </c>
    </row>
    <row r="78" spans="1:65" x14ac:dyDescent="0.25">
      <c r="A78" s="1">
        <v>43781.999988425923</v>
      </c>
      <c r="B78">
        <v>9259886</v>
      </c>
      <c r="C78" t="s">
        <v>192</v>
      </c>
      <c r="D78" t="s">
        <v>193</v>
      </c>
      <c r="E78" s="1">
        <v>43780.425000000003</v>
      </c>
      <c r="G78">
        <v>143</v>
      </c>
      <c r="H78">
        <v>0</v>
      </c>
      <c r="I78">
        <v>0</v>
      </c>
      <c r="J78">
        <v>173.5</v>
      </c>
      <c r="U78" s="1">
        <v>43781.166666666664</v>
      </c>
      <c r="V78">
        <v>138.1</v>
      </c>
      <c r="W78">
        <v>0</v>
      </c>
      <c r="X78">
        <v>0</v>
      </c>
      <c r="Y78">
        <v>173.5</v>
      </c>
      <c r="AJ78">
        <v>4279.1499999999996</v>
      </c>
      <c r="AK78">
        <v>0</v>
      </c>
      <c r="AL78">
        <v>0</v>
      </c>
      <c r="AM78">
        <v>439.7</v>
      </c>
      <c r="AR78">
        <v>3872.7</v>
      </c>
      <c r="AS78">
        <v>0</v>
      </c>
      <c r="AT78">
        <v>0</v>
      </c>
      <c r="AU78">
        <v>568.1</v>
      </c>
    </row>
    <row r="79" spans="1:65" x14ac:dyDescent="0.25">
      <c r="A79" s="1">
        <v>43781.999988425923</v>
      </c>
      <c r="B79">
        <v>9339624</v>
      </c>
      <c r="C79" t="s">
        <v>916</v>
      </c>
      <c r="D79" t="s">
        <v>194</v>
      </c>
      <c r="E79" s="1">
        <v>43780.458333333336</v>
      </c>
      <c r="G79">
        <v>193.7</v>
      </c>
      <c r="H79">
        <v>0</v>
      </c>
      <c r="I79">
        <v>0</v>
      </c>
      <c r="J79">
        <v>189.9</v>
      </c>
      <c r="U79" s="1">
        <v>43780.458333333336</v>
      </c>
      <c r="V79">
        <v>193.7</v>
      </c>
      <c r="W79">
        <v>0</v>
      </c>
      <c r="X79">
        <v>0</v>
      </c>
      <c r="Y79">
        <v>189.9</v>
      </c>
      <c r="AJ79">
        <v>3396.05</v>
      </c>
      <c r="AK79">
        <v>0</v>
      </c>
      <c r="AL79">
        <v>0</v>
      </c>
      <c r="AM79">
        <v>952.6</v>
      </c>
      <c r="AR79">
        <v>3089.5140000000001</v>
      </c>
      <c r="AS79">
        <v>0</v>
      </c>
      <c r="AT79">
        <v>0</v>
      </c>
      <c r="AU79">
        <v>987.97699999999998</v>
      </c>
      <c r="BM79" t="s">
        <v>67</v>
      </c>
    </row>
    <row r="80" spans="1:65" x14ac:dyDescent="0.25">
      <c r="A80" s="1">
        <v>43781.999988425923</v>
      </c>
      <c r="B80">
        <v>9389497</v>
      </c>
      <c r="C80" t="s">
        <v>886</v>
      </c>
      <c r="D80" t="s">
        <v>767</v>
      </c>
      <c r="E80" s="1">
        <v>43778.82916666667</v>
      </c>
      <c r="G80">
        <v>293.63</v>
      </c>
      <c r="H80">
        <v>246.34</v>
      </c>
      <c r="I80">
        <v>0</v>
      </c>
      <c r="J80">
        <v>161.91</v>
      </c>
      <c r="U80" s="1">
        <v>43780.208333333336</v>
      </c>
      <c r="V80">
        <v>272.36</v>
      </c>
      <c r="W80">
        <v>246.34</v>
      </c>
      <c r="X80">
        <v>0</v>
      </c>
      <c r="Y80">
        <v>161.81</v>
      </c>
      <c r="AJ80">
        <v>23.05</v>
      </c>
      <c r="AK80">
        <v>0</v>
      </c>
      <c r="AL80">
        <v>0</v>
      </c>
      <c r="AM80">
        <v>0.05</v>
      </c>
      <c r="AR80">
        <v>0</v>
      </c>
      <c r="AS80">
        <v>0</v>
      </c>
      <c r="AT80">
        <v>0</v>
      </c>
      <c r="AU80">
        <v>0</v>
      </c>
      <c r="BM80" t="s">
        <v>67</v>
      </c>
    </row>
    <row r="81" spans="1:65" x14ac:dyDescent="0.25">
      <c r="A81" s="1">
        <v>43781.999988425923</v>
      </c>
      <c r="B81">
        <v>9247508</v>
      </c>
      <c r="C81" t="s">
        <v>917</v>
      </c>
      <c r="D81" t="s">
        <v>195</v>
      </c>
      <c r="E81" s="1">
        <v>43777.145833333336</v>
      </c>
      <c r="G81">
        <v>378</v>
      </c>
      <c r="H81">
        <v>0</v>
      </c>
      <c r="I81">
        <v>0</v>
      </c>
      <c r="J81">
        <v>198.9</v>
      </c>
      <c r="U81" s="1">
        <v>43780.416666666664</v>
      </c>
      <c r="V81">
        <v>297.3</v>
      </c>
      <c r="W81">
        <v>0</v>
      </c>
      <c r="X81">
        <v>0</v>
      </c>
      <c r="Y81">
        <v>198.9</v>
      </c>
      <c r="AJ81">
        <v>3171.72</v>
      </c>
      <c r="AK81">
        <v>0</v>
      </c>
      <c r="AL81">
        <v>0</v>
      </c>
      <c r="AM81">
        <v>485.8</v>
      </c>
      <c r="AR81">
        <v>2719.5529999999999</v>
      </c>
      <c r="AS81">
        <v>0</v>
      </c>
      <c r="AT81">
        <v>0</v>
      </c>
      <c r="AU81">
        <v>608.79999999999995</v>
      </c>
      <c r="BM81" t="s">
        <v>67</v>
      </c>
    </row>
    <row r="82" spans="1:65" x14ac:dyDescent="0.25">
      <c r="A82" s="1">
        <v>43781.999988425923</v>
      </c>
      <c r="B82">
        <v>9389502</v>
      </c>
      <c r="C82" t="s">
        <v>1050</v>
      </c>
      <c r="D82" t="s">
        <v>1051</v>
      </c>
      <c r="AJ82">
        <v>0</v>
      </c>
      <c r="AK82">
        <v>0</v>
      </c>
      <c r="AL82">
        <v>0</v>
      </c>
      <c r="AM82">
        <v>0</v>
      </c>
      <c r="AR82">
        <v>0</v>
      </c>
      <c r="AS82">
        <v>0</v>
      </c>
      <c r="AT82">
        <v>0</v>
      </c>
      <c r="AU82">
        <v>0</v>
      </c>
      <c r="BM82" t="s">
        <v>67</v>
      </c>
    </row>
    <row r="83" spans="1:65" x14ac:dyDescent="0.25">
      <c r="A83" s="1">
        <v>43781.999988425923</v>
      </c>
      <c r="B83">
        <v>9384100</v>
      </c>
      <c r="C83" t="s">
        <v>196</v>
      </c>
      <c r="D83" t="s">
        <v>197</v>
      </c>
      <c r="E83" s="1">
        <v>43778.041666666664</v>
      </c>
      <c r="G83">
        <v>206.16</v>
      </c>
      <c r="H83">
        <v>0</v>
      </c>
      <c r="I83">
        <v>0</v>
      </c>
      <c r="J83">
        <v>209.18</v>
      </c>
      <c r="U83" s="1">
        <v>43779.5</v>
      </c>
      <c r="V83">
        <v>206.16</v>
      </c>
      <c r="W83">
        <v>0</v>
      </c>
      <c r="X83">
        <v>0</v>
      </c>
      <c r="Y83">
        <v>202.14</v>
      </c>
      <c r="AJ83">
        <v>3050.203</v>
      </c>
      <c r="AK83">
        <v>0</v>
      </c>
      <c r="AL83">
        <v>1</v>
      </c>
      <c r="AM83">
        <v>984.72</v>
      </c>
      <c r="AR83">
        <v>2855.163</v>
      </c>
      <c r="AS83">
        <v>0</v>
      </c>
      <c r="AT83">
        <v>0</v>
      </c>
      <c r="AU83">
        <v>761.67200000000003</v>
      </c>
      <c r="BM83" t="s">
        <v>67</v>
      </c>
    </row>
    <row r="84" spans="1:65" x14ac:dyDescent="0.25">
      <c r="A84" s="1">
        <v>43781.999988425923</v>
      </c>
      <c r="B84">
        <v>9389514</v>
      </c>
      <c r="C84" t="s">
        <v>972</v>
      </c>
      <c r="D84" t="s">
        <v>973</v>
      </c>
    </row>
    <row r="85" spans="1:65" x14ac:dyDescent="0.25">
      <c r="A85" s="1">
        <v>43781.999988425923</v>
      </c>
      <c r="B85">
        <v>9722625</v>
      </c>
      <c r="C85" t="s">
        <v>880</v>
      </c>
      <c r="D85" t="s">
        <v>873</v>
      </c>
    </row>
    <row r="86" spans="1:65" x14ac:dyDescent="0.25">
      <c r="A86" s="1">
        <v>43781.999988425923</v>
      </c>
      <c r="B86">
        <v>9399349</v>
      </c>
      <c r="C86" t="s">
        <v>997</v>
      </c>
      <c r="D86" t="s">
        <v>998</v>
      </c>
    </row>
    <row r="87" spans="1:65" x14ac:dyDescent="0.25">
      <c r="A87" s="1">
        <v>43781.999988425923</v>
      </c>
      <c r="B87">
        <v>9407392</v>
      </c>
      <c r="C87" t="s">
        <v>974</v>
      </c>
      <c r="D87" t="s">
        <v>866</v>
      </c>
      <c r="E87" s="1">
        <v>43777.559027777781</v>
      </c>
      <c r="G87">
        <v>649</v>
      </c>
      <c r="H87">
        <v>0</v>
      </c>
      <c r="I87">
        <v>0</v>
      </c>
      <c r="J87">
        <v>164.2</v>
      </c>
      <c r="U87" s="1">
        <v>43780.5</v>
      </c>
      <c r="V87">
        <v>605.70000000000005</v>
      </c>
      <c r="W87">
        <v>0</v>
      </c>
      <c r="X87">
        <v>0</v>
      </c>
      <c r="Y87">
        <v>128.19999999999999</v>
      </c>
      <c r="AJ87">
        <v>43.3</v>
      </c>
      <c r="AK87">
        <v>0</v>
      </c>
      <c r="AL87">
        <v>0</v>
      </c>
      <c r="AM87">
        <v>123.25</v>
      </c>
      <c r="AR87">
        <v>0</v>
      </c>
      <c r="AS87">
        <v>0</v>
      </c>
      <c r="AT87">
        <v>0</v>
      </c>
      <c r="AU87">
        <v>119.95</v>
      </c>
      <c r="BM87" t="s">
        <v>67</v>
      </c>
    </row>
    <row r="88" spans="1:65" x14ac:dyDescent="0.25">
      <c r="A88" s="1">
        <v>43781.999988425923</v>
      </c>
      <c r="B88">
        <v>9399363</v>
      </c>
      <c r="C88" t="s">
        <v>1052</v>
      </c>
      <c r="D88" t="s">
        <v>1053</v>
      </c>
    </row>
    <row r="89" spans="1:65" x14ac:dyDescent="0.25">
      <c r="A89" s="1">
        <v>43781.999988425923</v>
      </c>
      <c r="B89">
        <v>9381500</v>
      </c>
      <c r="C89" t="s">
        <v>198</v>
      </c>
      <c r="D89" t="s">
        <v>199</v>
      </c>
      <c r="E89" s="1">
        <v>43781.17083333333</v>
      </c>
      <c r="G89">
        <v>279.25</v>
      </c>
      <c r="H89">
        <v>0</v>
      </c>
      <c r="I89">
        <v>0</v>
      </c>
      <c r="J89">
        <v>168.98</v>
      </c>
      <c r="U89" s="1">
        <v>43781.17083333333</v>
      </c>
      <c r="V89">
        <v>279.25</v>
      </c>
      <c r="W89">
        <v>0</v>
      </c>
      <c r="X89">
        <v>0</v>
      </c>
      <c r="Y89">
        <v>168.98</v>
      </c>
      <c r="AJ89">
        <v>2675.71</v>
      </c>
      <c r="AK89">
        <v>0</v>
      </c>
      <c r="AL89">
        <v>0</v>
      </c>
      <c r="AM89">
        <v>883.65099999999995</v>
      </c>
      <c r="AR89">
        <v>2279.7629999999999</v>
      </c>
      <c r="AS89">
        <v>0</v>
      </c>
      <c r="AT89">
        <v>0</v>
      </c>
      <c r="AU89">
        <v>821.44799999999998</v>
      </c>
    </row>
    <row r="90" spans="1:65" x14ac:dyDescent="0.25">
      <c r="A90" s="1">
        <v>43781.999988425923</v>
      </c>
      <c r="B90">
        <v>9524982</v>
      </c>
      <c r="C90" t="s">
        <v>200</v>
      </c>
      <c r="D90" t="s">
        <v>201</v>
      </c>
      <c r="E90" s="1">
        <v>43764.491666666669</v>
      </c>
      <c r="G90">
        <v>972.8</v>
      </c>
      <c r="H90">
        <v>0</v>
      </c>
      <c r="I90">
        <v>0</v>
      </c>
      <c r="J90">
        <v>336.6</v>
      </c>
      <c r="U90" s="1">
        <v>43780.5</v>
      </c>
      <c r="V90">
        <v>297.8</v>
      </c>
      <c r="W90">
        <v>0</v>
      </c>
      <c r="X90">
        <v>0</v>
      </c>
      <c r="Y90">
        <v>295.89999999999998</v>
      </c>
      <c r="AJ90">
        <v>4684.0209999999997</v>
      </c>
      <c r="AK90">
        <v>0</v>
      </c>
      <c r="AL90">
        <v>0</v>
      </c>
      <c r="AM90">
        <v>300.39999999999998</v>
      </c>
      <c r="AR90">
        <v>3383.9</v>
      </c>
      <c r="AS90">
        <v>0</v>
      </c>
      <c r="AT90">
        <v>0</v>
      </c>
      <c r="AU90">
        <v>151.19999999999999</v>
      </c>
      <c r="BM90" t="s">
        <v>67</v>
      </c>
    </row>
    <row r="91" spans="1:65" x14ac:dyDescent="0.25">
      <c r="A91" s="1">
        <v>43781.999988425923</v>
      </c>
      <c r="B91">
        <v>9410882</v>
      </c>
      <c r="C91" t="s">
        <v>762</v>
      </c>
      <c r="D91" t="s">
        <v>763</v>
      </c>
      <c r="E91" s="1">
        <v>43771.837500000001</v>
      </c>
      <c r="G91">
        <v>413.4</v>
      </c>
      <c r="H91">
        <v>10</v>
      </c>
      <c r="I91">
        <v>0</v>
      </c>
      <c r="J91">
        <v>151</v>
      </c>
      <c r="U91" s="1">
        <v>43780.458333333336</v>
      </c>
      <c r="V91">
        <v>413.4</v>
      </c>
      <c r="W91">
        <v>10</v>
      </c>
      <c r="X91">
        <v>0</v>
      </c>
      <c r="Y91">
        <v>106.7</v>
      </c>
      <c r="AJ91">
        <v>1032.2</v>
      </c>
      <c r="AK91">
        <v>490.23</v>
      </c>
      <c r="AL91">
        <v>0</v>
      </c>
      <c r="AM91">
        <v>430.27</v>
      </c>
      <c r="AR91">
        <v>550</v>
      </c>
      <c r="AS91">
        <v>500.23</v>
      </c>
      <c r="AT91">
        <v>0</v>
      </c>
      <c r="AU91">
        <v>366.47</v>
      </c>
      <c r="BM91" t="s">
        <v>67</v>
      </c>
    </row>
    <row r="92" spans="1:65" x14ac:dyDescent="0.25">
      <c r="A92" s="1">
        <v>43781.999988425923</v>
      </c>
      <c r="B92">
        <v>9256298</v>
      </c>
      <c r="C92" t="s">
        <v>203</v>
      </c>
      <c r="D92" t="s">
        <v>204</v>
      </c>
      <c r="E92" s="1">
        <v>43780.625</v>
      </c>
      <c r="G92">
        <v>480.6</v>
      </c>
      <c r="H92">
        <v>0</v>
      </c>
      <c r="I92">
        <v>0</v>
      </c>
      <c r="J92">
        <v>67.48</v>
      </c>
      <c r="U92" s="1">
        <v>43780.625</v>
      </c>
      <c r="V92">
        <v>480.6</v>
      </c>
      <c r="W92">
        <v>0</v>
      </c>
      <c r="X92">
        <v>0</v>
      </c>
      <c r="Y92">
        <v>67.48</v>
      </c>
      <c r="AJ92">
        <v>2577.598</v>
      </c>
      <c r="AK92">
        <v>0</v>
      </c>
      <c r="AL92">
        <v>68.37</v>
      </c>
      <c r="AM92">
        <v>303.49</v>
      </c>
      <c r="AR92">
        <v>2658.93</v>
      </c>
      <c r="AS92">
        <v>0</v>
      </c>
      <c r="AT92">
        <v>178.94</v>
      </c>
      <c r="AU92">
        <v>194.065</v>
      </c>
      <c r="BM92" t="s">
        <v>67</v>
      </c>
    </row>
    <row r="93" spans="1:65" x14ac:dyDescent="0.25">
      <c r="A93" s="1">
        <v>43781.999988425923</v>
      </c>
      <c r="B93">
        <v>9374428</v>
      </c>
      <c r="C93" t="s">
        <v>205</v>
      </c>
      <c r="D93" t="s">
        <v>206</v>
      </c>
      <c r="E93" s="1">
        <v>43771.5</v>
      </c>
      <c r="G93">
        <v>307.83999999999997</v>
      </c>
      <c r="H93">
        <v>0</v>
      </c>
      <c r="I93">
        <v>0</v>
      </c>
      <c r="J93">
        <v>110.55</v>
      </c>
      <c r="U93" s="1">
        <v>43781.333333333336</v>
      </c>
      <c r="V93">
        <v>286.40600000000001</v>
      </c>
      <c r="W93">
        <v>169.4</v>
      </c>
      <c r="X93">
        <v>0</v>
      </c>
      <c r="Y93">
        <v>110.55</v>
      </c>
      <c r="AJ93">
        <v>2971.0239999999999</v>
      </c>
      <c r="AK93">
        <v>0</v>
      </c>
      <c r="AL93">
        <v>28.56</v>
      </c>
      <c r="AM93">
        <v>137.08000000000001</v>
      </c>
      <c r="AR93">
        <v>2669.8150000000001</v>
      </c>
      <c r="AS93">
        <v>169.4</v>
      </c>
      <c r="AT93">
        <v>28.564</v>
      </c>
      <c r="AU93">
        <v>138.19800000000001</v>
      </c>
    </row>
    <row r="94" spans="1:65" x14ac:dyDescent="0.25">
      <c r="A94" s="1">
        <v>43781.999988425923</v>
      </c>
      <c r="B94">
        <v>9423712</v>
      </c>
      <c r="C94" t="s">
        <v>918</v>
      </c>
      <c r="D94" t="s">
        <v>207</v>
      </c>
      <c r="E94" s="1">
        <v>43780.408333333333</v>
      </c>
      <c r="G94">
        <v>243.52</v>
      </c>
      <c r="H94">
        <v>0</v>
      </c>
      <c r="I94">
        <v>0</v>
      </c>
      <c r="J94">
        <v>146.62</v>
      </c>
      <c r="U94" s="1">
        <v>43780.408333333333</v>
      </c>
      <c r="V94">
        <v>243.52</v>
      </c>
      <c r="W94">
        <v>0</v>
      </c>
      <c r="X94">
        <v>0</v>
      </c>
      <c r="Y94">
        <v>146.62</v>
      </c>
      <c r="AJ94">
        <v>3775.23</v>
      </c>
      <c r="AK94">
        <v>0</v>
      </c>
      <c r="AL94">
        <v>0</v>
      </c>
      <c r="AM94">
        <v>70.8</v>
      </c>
      <c r="AR94">
        <v>3495.8879999999999</v>
      </c>
      <c r="AS94">
        <v>0</v>
      </c>
      <c r="AT94">
        <v>0</v>
      </c>
      <c r="AU94">
        <v>0</v>
      </c>
      <c r="BM94" t="s">
        <v>67</v>
      </c>
    </row>
    <row r="95" spans="1:65" x14ac:dyDescent="0.25">
      <c r="A95" s="1">
        <v>43781.999988425923</v>
      </c>
      <c r="B95">
        <v>9431317</v>
      </c>
      <c r="C95" t="s">
        <v>919</v>
      </c>
      <c r="D95" t="s">
        <v>208</v>
      </c>
      <c r="E95" s="1">
        <v>43779.320833333331</v>
      </c>
      <c r="G95">
        <v>172.1</v>
      </c>
      <c r="H95">
        <v>0</v>
      </c>
      <c r="I95">
        <v>0</v>
      </c>
      <c r="J95">
        <v>192.15</v>
      </c>
      <c r="U95" s="1">
        <v>43781.333333333336</v>
      </c>
      <c r="V95">
        <v>157.5</v>
      </c>
      <c r="W95">
        <v>0</v>
      </c>
      <c r="X95">
        <v>0</v>
      </c>
      <c r="Y95">
        <v>186</v>
      </c>
      <c r="AJ95">
        <v>3972.46</v>
      </c>
      <c r="AK95">
        <v>0</v>
      </c>
      <c r="AL95">
        <v>0</v>
      </c>
      <c r="AM95">
        <v>755.39</v>
      </c>
      <c r="AR95">
        <v>3872.83</v>
      </c>
      <c r="AS95">
        <v>0</v>
      </c>
      <c r="AT95">
        <v>0</v>
      </c>
      <c r="AU95">
        <v>825.31</v>
      </c>
    </row>
    <row r="96" spans="1:65" x14ac:dyDescent="0.25">
      <c r="A96" s="1">
        <v>43781.999988425923</v>
      </c>
      <c r="B96">
        <v>9431290</v>
      </c>
      <c r="C96" t="s">
        <v>920</v>
      </c>
      <c r="D96" t="s">
        <v>209</v>
      </c>
      <c r="E96" s="1">
        <v>43773.966666666667</v>
      </c>
      <c r="G96">
        <v>701.83</v>
      </c>
      <c r="H96">
        <v>0</v>
      </c>
      <c r="I96">
        <v>0</v>
      </c>
      <c r="J96">
        <v>135.08000000000001</v>
      </c>
      <c r="U96" s="1">
        <v>43780.25</v>
      </c>
      <c r="V96">
        <v>493.53</v>
      </c>
      <c r="W96">
        <v>0</v>
      </c>
      <c r="X96">
        <v>0</v>
      </c>
      <c r="Y96">
        <v>135.08000000000001</v>
      </c>
      <c r="AJ96">
        <v>4452.3239999999996</v>
      </c>
      <c r="AK96">
        <v>0</v>
      </c>
      <c r="AL96">
        <v>0</v>
      </c>
      <c r="AM96">
        <v>139.28</v>
      </c>
      <c r="AR96">
        <v>4659.9589999999998</v>
      </c>
      <c r="AS96">
        <v>0</v>
      </c>
      <c r="AT96">
        <v>0</v>
      </c>
      <c r="AU96">
        <v>68.930000000000007</v>
      </c>
      <c r="BM96" t="s">
        <v>67</v>
      </c>
    </row>
    <row r="97" spans="1:65" x14ac:dyDescent="0.25">
      <c r="A97" s="1">
        <v>43781.999988425923</v>
      </c>
      <c r="B97">
        <v>9431276</v>
      </c>
      <c r="C97" t="s">
        <v>921</v>
      </c>
      <c r="D97" t="s">
        <v>210</v>
      </c>
      <c r="E97" s="1">
        <v>43780.820833333331</v>
      </c>
      <c r="G97">
        <v>275.32</v>
      </c>
      <c r="H97">
        <v>0</v>
      </c>
      <c r="I97">
        <v>0</v>
      </c>
      <c r="J97">
        <v>131.66</v>
      </c>
      <c r="U97" s="1">
        <v>43780.862500000003</v>
      </c>
      <c r="V97">
        <v>275</v>
      </c>
      <c r="W97">
        <v>0</v>
      </c>
      <c r="X97">
        <v>0</v>
      </c>
      <c r="Y97">
        <v>131.66</v>
      </c>
      <c r="AJ97">
        <v>2435.768</v>
      </c>
      <c r="AK97">
        <v>0</v>
      </c>
      <c r="AL97">
        <v>0</v>
      </c>
      <c r="AM97">
        <v>1934.422</v>
      </c>
      <c r="AR97">
        <v>2260.71</v>
      </c>
      <c r="AS97">
        <v>0</v>
      </c>
      <c r="AT97">
        <v>0</v>
      </c>
      <c r="AU97">
        <v>1778.1859999999999</v>
      </c>
      <c r="BM97" t="s">
        <v>67</v>
      </c>
    </row>
    <row r="98" spans="1:65" x14ac:dyDescent="0.25">
      <c r="A98" s="1">
        <v>43781.999988425923</v>
      </c>
      <c r="B98">
        <v>9431288</v>
      </c>
      <c r="C98" t="s">
        <v>922</v>
      </c>
      <c r="D98" t="s">
        <v>211</v>
      </c>
      <c r="E98" s="1">
        <v>43775.333333333336</v>
      </c>
      <c r="G98">
        <v>5</v>
      </c>
      <c r="H98">
        <v>5</v>
      </c>
      <c r="I98">
        <v>0</v>
      </c>
      <c r="J98">
        <v>166.33</v>
      </c>
      <c r="U98" s="1">
        <v>43780.333333333336</v>
      </c>
      <c r="V98">
        <v>5</v>
      </c>
      <c r="W98">
        <v>5</v>
      </c>
      <c r="X98">
        <v>0</v>
      </c>
      <c r="Y98">
        <v>147.22</v>
      </c>
      <c r="AJ98">
        <v>0</v>
      </c>
      <c r="AK98">
        <v>0</v>
      </c>
      <c r="AL98">
        <v>0</v>
      </c>
      <c r="AM98">
        <v>1199.53</v>
      </c>
      <c r="AR98">
        <v>0</v>
      </c>
      <c r="AS98">
        <v>0</v>
      </c>
      <c r="AT98">
        <v>0</v>
      </c>
      <c r="AU98">
        <v>1363.749</v>
      </c>
      <c r="BM98" t="s">
        <v>67</v>
      </c>
    </row>
    <row r="99" spans="1:65" x14ac:dyDescent="0.25">
      <c r="A99" s="1">
        <v>43781.999988425923</v>
      </c>
      <c r="B99">
        <v>9431305</v>
      </c>
      <c r="C99" t="s">
        <v>923</v>
      </c>
      <c r="D99" t="s">
        <v>212</v>
      </c>
      <c r="E99" s="1">
        <v>43780.820833333331</v>
      </c>
      <c r="G99">
        <v>194.15</v>
      </c>
      <c r="H99">
        <v>0</v>
      </c>
      <c r="I99">
        <v>0</v>
      </c>
      <c r="J99">
        <v>88.3</v>
      </c>
      <c r="U99" s="1">
        <v>43780.820833333331</v>
      </c>
      <c r="V99">
        <v>194.15</v>
      </c>
      <c r="W99">
        <v>0</v>
      </c>
      <c r="X99">
        <v>0</v>
      </c>
      <c r="Y99">
        <v>88.3</v>
      </c>
      <c r="AJ99">
        <v>5019.9709999999995</v>
      </c>
      <c r="AK99">
        <v>0</v>
      </c>
      <c r="AL99">
        <v>0</v>
      </c>
      <c r="AM99">
        <v>107.514</v>
      </c>
      <c r="AR99">
        <v>5126.9359999999997</v>
      </c>
      <c r="AS99">
        <v>0</v>
      </c>
      <c r="AT99">
        <v>0</v>
      </c>
      <c r="AU99">
        <v>80.105999999999995</v>
      </c>
      <c r="BM99" t="s">
        <v>67</v>
      </c>
    </row>
    <row r="100" spans="1:65" x14ac:dyDescent="0.25">
      <c r="A100" s="1">
        <v>43781.999988425923</v>
      </c>
      <c r="B100">
        <v>9295050</v>
      </c>
      <c r="C100" t="s">
        <v>924</v>
      </c>
      <c r="D100" t="s">
        <v>213</v>
      </c>
      <c r="E100" s="1">
        <v>43781.208333333336</v>
      </c>
      <c r="G100">
        <v>0</v>
      </c>
      <c r="H100">
        <v>0</v>
      </c>
      <c r="I100">
        <v>0</v>
      </c>
      <c r="J100">
        <v>0</v>
      </c>
      <c r="U100" s="1">
        <v>43781.208333333336</v>
      </c>
      <c r="V100">
        <v>0</v>
      </c>
      <c r="W100">
        <v>0</v>
      </c>
      <c r="X100">
        <v>0</v>
      </c>
      <c r="Y100">
        <v>0</v>
      </c>
      <c r="AJ100">
        <v>2254.38</v>
      </c>
      <c r="AK100">
        <v>0</v>
      </c>
      <c r="AL100">
        <v>0</v>
      </c>
      <c r="AM100">
        <v>93.11</v>
      </c>
      <c r="AR100">
        <v>1925.201</v>
      </c>
      <c r="AS100">
        <v>0</v>
      </c>
      <c r="AT100">
        <v>0</v>
      </c>
      <c r="AU100">
        <v>198.81399999999999</v>
      </c>
    </row>
    <row r="101" spans="1:65" x14ac:dyDescent="0.25">
      <c r="A101" s="1">
        <v>43781.999988425923</v>
      </c>
      <c r="B101">
        <v>9431264</v>
      </c>
      <c r="C101" t="s">
        <v>214</v>
      </c>
      <c r="D101" t="s">
        <v>215</v>
      </c>
      <c r="E101" s="1">
        <v>43780.458333333336</v>
      </c>
      <c r="G101">
        <v>289</v>
      </c>
      <c r="H101">
        <v>0</v>
      </c>
      <c r="I101">
        <v>0</v>
      </c>
      <c r="J101">
        <v>107.9</v>
      </c>
      <c r="U101" s="1">
        <v>43781.333333333336</v>
      </c>
      <c r="V101">
        <v>270.54199999999997</v>
      </c>
      <c r="W101">
        <v>0</v>
      </c>
      <c r="X101">
        <v>0</v>
      </c>
      <c r="Y101">
        <v>107.9</v>
      </c>
      <c r="AJ101">
        <v>4419.415</v>
      </c>
      <c r="AK101">
        <v>0</v>
      </c>
      <c r="AL101">
        <v>0</v>
      </c>
      <c r="AM101">
        <v>69.3</v>
      </c>
      <c r="AR101">
        <v>4412.4399999999996</v>
      </c>
      <c r="AS101">
        <v>0</v>
      </c>
      <c r="AT101">
        <v>0</v>
      </c>
      <c r="AU101">
        <v>0</v>
      </c>
    </row>
    <row r="102" spans="1:65" x14ac:dyDescent="0.25">
      <c r="A102" s="1">
        <v>43781.999988425923</v>
      </c>
      <c r="B102">
        <v>9382504</v>
      </c>
      <c r="C102" t="s">
        <v>216</v>
      </c>
      <c r="D102" t="s">
        <v>217</v>
      </c>
      <c r="E102" s="1">
        <v>43780.695833333331</v>
      </c>
      <c r="G102">
        <v>31.11</v>
      </c>
      <c r="H102">
        <v>53.79</v>
      </c>
      <c r="I102">
        <v>0</v>
      </c>
      <c r="J102">
        <v>22.42</v>
      </c>
      <c r="U102" s="1">
        <v>43780.695833333331</v>
      </c>
      <c r="V102">
        <v>31.11</v>
      </c>
      <c r="W102">
        <v>53.79</v>
      </c>
      <c r="X102">
        <v>0</v>
      </c>
      <c r="Y102">
        <v>22.42</v>
      </c>
      <c r="AJ102">
        <v>71.38</v>
      </c>
      <c r="AK102">
        <v>1743.09</v>
      </c>
      <c r="AL102">
        <v>0</v>
      </c>
      <c r="AM102">
        <v>384.64</v>
      </c>
      <c r="AR102">
        <v>59.741999999999997</v>
      </c>
      <c r="AS102">
        <v>1856.0509999999999</v>
      </c>
      <c r="AT102">
        <v>0</v>
      </c>
      <c r="AU102">
        <v>361.02100000000002</v>
      </c>
      <c r="BM102" t="s">
        <v>67</v>
      </c>
    </row>
    <row r="103" spans="1:65" x14ac:dyDescent="0.25">
      <c r="A103" s="1">
        <v>43781.999988425923</v>
      </c>
      <c r="B103">
        <v>9699866</v>
      </c>
      <c r="C103" t="s">
        <v>975</v>
      </c>
      <c r="D103" t="s">
        <v>936</v>
      </c>
      <c r="E103" s="1">
        <v>43777.6875</v>
      </c>
      <c r="G103">
        <v>676</v>
      </c>
      <c r="H103">
        <v>0</v>
      </c>
      <c r="I103">
        <v>0</v>
      </c>
      <c r="J103">
        <v>180.7</v>
      </c>
      <c r="U103" s="1">
        <v>43781.291666666664</v>
      </c>
      <c r="V103">
        <v>605.70000000000005</v>
      </c>
      <c r="W103">
        <v>0</v>
      </c>
      <c r="X103">
        <v>0</v>
      </c>
      <c r="Y103">
        <v>180.5</v>
      </c>
      <c r="AJ103">
        <v>70.400000000000006</v>
      </c>
      <c r="AK103">
        <v>0</v>
      </c>
      <c r="AL103">
        <v>0</v>
      </c>
      <c r="AM103">
        <v>0</v>
      </c>
      <c r="AR103">
        <v>0</v>
      </c>
      <c r="AS103">
        <v>0</v>
      </c>
      <c r="AT103">
        <v>0</v>
      </c>
      <c r="AU103">
        <v>0</v>
      </c>
    </row>
    <row r="104" spans="1:65" x14ac:dyDescent="0.25">
      <c r="A104" s="1">
        <v>43781.999988425923</v>
      </c>
      <c r="B104">
        <v>9323974</v>
      </c>
      <c r="C104" t="s">
        <v>218</v>
      </c>
      <c r="D104" t="s">
        <v>219</v>
      </c>
      <c r="E104" s="1">
        <v>43774.404166666667</v>
      </c>
      <c r="G104">
        <v>306.2</v>
      </c>
      <c r="H104">
        <v>0</v>
      </c>
      <c r="I104">
        <v>84</v>
      </c>
      <c r="J104">
        <v>312.60000000000002</v>
      </c>
      <c r="U104" s="1">
        <v>43774.625</v>
      </c>
      <c r="V104">
        <v>306.2</v>
      </c>
      <c r="W104">
        <v>0</v>
      </c>
      <c r="X104">
        <v>84</v>
      </c>
      <c r="Y104">
        <v>307</v>
      </c>
      <c r="AJ104">
        <v>8257.3800000000101</v>
      </c>
      <c r="AK104">
        <v>0</v>
      </c>
      <c r="AL104">
        <v>108.24999999999901</v>
      </c>
      <c r="AM104">
        <v>443.00000000000102</v>
      </c>
      <c r="AR104">
        <v>6228.2879999999996</v>
      </c>
      <c r="AS104">
        <v>0</v>
      </c>
      <c r="AT104">
        <v>0</v>
      </c>
      <c r="AU104">
        <v>249.625</v>
      </c>
      <c r="BM104" t="s">
        <v>67</v>
      </c>
    </row>
    <row r="105" spans="1:65" x14ac:dyDescent="0.25">
      <c r="A105" s="1">
        <v>43781.999988425923</v>
      </c>
      <c r="B105">
        <v>9378618</v>
      </c>
      <c r="C105" t="s">
        <v>220</v>
      </c>
      <c r="D105" t="s">
        <v>221</v>
      </c>
      <c r="E105" s="1">
        <v>43733.333333333336</v>
      </c>
      <c r="G105">
        <v>170.3</v>
      </c>
      <c r="H105">
        <v>0</v>
      </c>
      <c r="I105">
        <v>0</v>
      </c>
      <c r="J105">
        <v>368</v>
      </c>
      <c r="U105" s="1">
        <v>43780.458333333336</v>
      </c>
      <c r="V105">
        <v>370</v>
      </c>
      <c r="W105">
        <v>0</v>
      </c>
      <c r="X105">
        <v>0</v>
      </c>
      <c r="Y105">
        <v>364</v>
      </c>
      <c r="AJ105">
        <v>6926.4110000000001</v>
      </c>
      <c r="AK105">
        <v>0</v>
      </c>
      <c r="AL105">
        <v>0</v>
      </c>
      <c r="AM105">
        <v>580.20000000000005</v>
      </c>
      <c r="AR105">
        <v>6887.8909999999996</v>
      </c>
      <c r="AS105">
        <v>0</v>
      </c>
      <c r="AT105">
        <v>0</v>
      </c>
      <c r="AU105">
        <v>764.06</v>
      </c>
      <c r="BM105" t="s">
        <v>67</v>
      </c>
    </row>
    <row r="106" spans="1:65" x14ac:dyDescent="0.25">
      <c r="A106" s="1">
        <v>43781.999988425923</v>
      </c>
      <c r="B106">
        <v>9378620</v>
      </c>
      <c r="C106" t="s">
        <v>222</v>
      </c>
      <c r="D106" t="s">
        <v>223</v>
      </c>
      <c r="E106" s="1">
        <v>43774.458333333336</v>
      </c>
      <c r="G106">
        <v>199.7</v>
      </c>
      <c r="H106">
        <v>0</v>
      </c>
      <c r="I106">
        <v>0</v>
      </c>
      <c r="J106">
        <v>300.2</v>
      </c>
      <c r="U106" s="1">
        <v>43774.458333333336</v>
      </c>
      <c r="V106">
        <v>199.7</v>
      </c>
      <c r="W106">
        <v>0</v>
      </c>
      <c r="X106">
        <v>0</v>
      </c>
      <c r="Y106">
        <v>300.2</v>
      </c>
      <c r="AJ106">
        <v>6815.6540000000005</v>
      </c>
      <c r="AK106">
        <v>0</v>
      </c>
      <c r="AL106">
        <v>0</v>
      </c>
      <c r="AM106">
        <v>103.27</v>
      </c>
      <c r="AR106">
        <v>5772.357</v>
      </c>
      <c r="AS106">
        <v>0</v>
      </c>
      <c r="AT106">
        <v>0</v>
      </c>
      <c r="AU106">
        <v>99.617000000000004</v>
      </c>
      <c r="BM106" t="s">
        <v>67</v>
      </c>
    </row>
    <row r="107" spans="1:65" x14ac:dyDescent="0.25">
      <c r="A107" s="1">
        <v>43781.999988425923</v>
      </c>
      <c r="B107">
        <v>9378632</v>
      </c>
      <c r="C107" t="s">
        <v>224</v>
      </c>
      <c r="D107" t="s">
        <v>225</v>
      </c>
      <c r="E107" s="1">
        <v>43743.541666666664</v>
      </c>
      <c r="G107">
        <v>663.5</v>
      </c>
      <c r="H107">
        <v>0</v>
      </c>
      <c r="I107">
        <v>0</v>
      </c>
      <c r="J107">
        <v>344.2</v>
      </c>
      <c r="U107" s="1">
        <v>43779.458333333336</v>
      </c>
      <c r="V107">
        <v>399.3</v>
      </c>
      <c r="W107">
        <v>0</v>
      </c>
      <c r="X107">
        <v>0</v>
      </c>
      <c r="Y107">
        <v>340.6</v>
      </c>
      <c r="AJ107">
        <v>3427.6</v>
      </c>
      <c r="AK107">
        <v>0</v>
      </c>
      <c r="AL107">
        <v>0</v>
      </c>
      <c r="AM107">
        <v>132.60999999999899</v>
      </c>
      <c r="AR107">
        <v>2606.0709999999999</v>
      </c>
      <c r="AS107">
        <v>0</v>
      </c>
      <c r="AT107">
        <v>0</v>
      </c>
      <c r="AU107">
        <v>396.149</v>
      </c>
      <c r="BM107" t="s">
        <v>67</v>
      </c>
    </row>
    <row r="108" spans="1:65" x14ac:dyDescent="0.25">
      <c r="A108" s="1">
        <v>43781.999988425923</v>
      </c>
      <c r="B108">
        <v>9447732</v>
      </c>
      <c r="C108" t="s">
        <v>226</v>
      </c>
      <c r="D108" t="s">
        <v>227</v>
      </c>
      <c r="E108" s="1">
        <v>43780.166666666664</v>
      </c>
      <c r="G108">
        <v>136.25</v>
      </c>
      <c r="H108">
        <v>0</v>
      </c>
      <c r="I108">
        <v>0</v>
      </c>
      <c r="J108">
        <v>202.95</v>
      </c>
      <c r="U108" s="1">
        <v>43780.458333333336</v>
      </c>
      <c r="V108">
        <v>136.25</v>
      </c>
      <c r="W108">
        <v>0</v>
      </c>
      <c r="X108">
        <v>0</v>
      </c>
      <c r="Y108">
        <v>201.52</v>
      </c>
      <c r="AJ108">
        <v>3693.88</v>
      </c>
      <c r="AK108">
        <v>0</v>
      </c>
      <c r="AL108">
        <v>0</v>
      </c>
      <c r="AM108">
        <v>575.38400000000001</v>
      </c>
      <c r="AR108">
        <v>3875.6</v>
      </c>
      <c r="AS108">
        <v>0</v>
      </c>
      <c r="AT108">
        <v>0</v>
      </c>
      <c r="AU108">
        <v>700.00199999999995</v>
      </c>
      <c r="BM108" t="s">
        <v>67</v>
      </c>
    </row>
    <row r="109" spans="1:65" x14ac:dyDescent="0.25">
      <c r="A109" s="1">
        <v>43781.999988425923</v>
      </c>
      <c r="B109">
        <v>9718777</v>
      </c>
      <c r="C109" t="s">
        <v>228</v>
      </c>
      <c r="D109" t="s">
        <v>229</v>
      </c>
    </row>
    <row r="110" spans="1:65" x14ac:dyDescent="0.25">
      <c r="A110" s="1">
        <v>43781.999988425923</v>
      </c>
      <c r="B110">
        <v>9447768</v>
      </c>
      <c r="C110" t="s">
        <v>230</v>
      </c>
      <c r="D110" t="s">
        <v>231</v>
      </c>
      <c r="E110" s="1">
        <v>43777.179166666669</v>
      </c>
      <c r="G110">
        <v>277</v>
      </c>
      <c r="H110">
        <v>0</v>
      </c>
      <c r="I110">
        <v>0</v>
      </c>
      <c r="J110">
        <v>268.58999999999997</v>
      </c>
      <c r="U110" s="1">
        <v>43780.208333333336</v>
      </c>
      <c r="V110">
        <v>267.52</v>
      </c>
      <c r="W110">
        <v>0</v>
      </c>
      <c r="X110">
        <v>0</v>
      </c>
      <c r="Y110">
        <v>268.58999999999997</v>
      </c>
      <c r="AJ110">
        <v>3793.5970000000002</v>
      </c>
      <c r="AK110">
        <v>0</v>
      </c>
      <c r="AL110">
        <v>0</v>
      </c>
      <c r="AM110">
        <v>486.98099999999999</v>
      </c>
      <c r="AR110">
        <v>4267.8159999999998</v>
      </c>
      <c r="AS110">
        <v>0</v>
      </c>
      <c r="AT110">
        <v>0</v>
      </c>
      <c r="AU110">
        <v>652.91899999999998</v>
      </c>
      <c r="BM110" t="s">
        <v>67</v>
      </c>
    </row>
    <row r="111" spans="1:65" x14ac:dyDescent="0.25">
      <c r="A111" s="1">
        <v>43781.999988425923</v>
      </c>
      <c r="B111">
        <v>9315056</v>
      </c>
      <c r="C111" t="s">
        <v>232</v>
      </c>
      <c r="D111" t="s">
        <v>233</v>
      </c>
      <c r="E111" s="1">
        <v>43778.0625</v>
      </c>
      <c r="G111">
        <v>639.74</v>
      </c>
      <c r="H111">
        <v>0</v>
      </c>
      <c r="I111">
        <v>0</v>
      </c>
      <c r="J111">
        <v>139.03</v>
      </c>
      <c r="U111" s="1">
        <v>43781.125</v>
      </c>
      <c r="V111">
        <v>630.85</v>
      </c>
      <c r="W111">
        <v>0</v>
      </c>
      <c r="X111">
        <v>0</v>
      </c>
      <c r="Y111">
        <v>138.85</v>
      </c>
      <c r="AJ111">
        <v>2589.0909999999999</v>
      </c>
      <c r="AK111">
        <v>0</v>
      </c>
      <c r="AL111">
        <v>0</v>
      </c>
      <c r="AM111">
        <v>681.59500000000003</v>
      </c>
      <c r="AR111">
        <v>2741.7</v>
      </c>
      <c r="AS111">
        <v>0</v>
      </c>
      <c r="AT111">
        <v>0</v>
      </c>
      <c r="AU111">
        <v>657.32600000000002</v>
      </c>
    </row>
    <row r="112" spans="1:65" x14ac:dyDescent="0.25">
      <c r="A112" s="1">
        <v>43781.999988425923</v>
      </c>
      <c r="B112">
        <v>9581447</v>
      </c>
      <c r="C112" t="s">
        <v>540</v>
      </c>
      <c r="D112" t="s">
        <v>752</v>
      </c>
      <c r="E112" s="1">
        <v>43777.291666666664</v>
      </c>
      <c r="G112">
        <v>448.1</v>
      </c>
      <c r="H112">
        <v>0</v>
      </c>
      <c r="I112">
        <v>0</v>
      </c>
      <c r="J112">
        <v>46.1</v>
      </c>
      <c r="U112" s="1">
        <v>43778.625</v>
      </c>
      <c r="V112">
        <v>443.4</v>
      </c>
      <c r="W112">
        <v>0</v>
      </c>
      <c r="X112">
        <v>0</v>
      </c>
      <c r="Y112">
        <v>46.1</v>
      </c>
      <c r="AJ112">
        <v>758.3</v>
      </c>
      <c r="AK112">
        <v>0</v>
      </c>
      <c r="AL112">
        <v>0</v>
      </c>
      <c r="AM112">
        <v>194.6</v>
      </c>
      <c r="AR112">
        <v>700.1</v>
      </c>
      <c r="AS112">
        <v>0</v>
      </c>
      <c r="AT112">
        <v>0</v>
      </c>
      <c r="AU112">
        <v>0</v>
      </c>
      <c r="BM112" t="s">
        <v>67</v>
      </c>
    </row>
    <row r="113" spans="1:65" x14ac:dyDescent="0.25">
      <c r="A113" s="1">
        <v>43781.999988425923</v>
      </c>
      <c r="B113">
        <v>9314911</v>
      </c>
      <c r="C113" t="s">
        <v>234</v>
      </c>
      <c r="D113" t="s">
        <v>235</v>
      </c>
      <c r="E113" s="1">
        <v>43781.395833333336</v>
      </c>
      <c r="G113">
        <v>99.18</v>
      </c>
      <c r="H113">
        <v>106.8</v>
      </c>
      <c r="I113">
        <v>0</v>
      </c>
      <c r="J113">
        <v>158.49</v>
      </c>
      <c r="U113" s="1">
        <v>43781.395833333336</v>
      </c>
      <c r="V113">
        <v>99.18</v>
      </c>
      <c r="W113">
        <v>106.8</v>
      </c>
      <c r="X113">
        <v>0</v>
      </c>
      <c r="Y113">
        <v>158.49</v>
      </c>
      <c r="AJ113">
        <v>4083.9229999999998</v>
      </c>
      <c r="AK113">
        <v>14.82</v>
      </c>
      <c r="AL113">
        <v>0</v>
      </c>
      <c r="AM113">
        <v>220.81</v>
      </c>
      <c r="AR113">
        <v>3935.4830000000002</v>
      </c>
      <c r="AS113">
        <v>100.26</v>
      </c>
      <c r="AT113">
        <v>0</v>
      </c>
      <c r="AU113">
        <v>329.274</v>
      </c>
    </row>
    <row r="114" spans="1:65" x14ac:dyDescent="0.25">
      <c r="A114" s="1">
        <v>43781.999988425923</v>
      </c>
      <c r="B114">
        <v>9544592</v>
      </c>
      <c r="C114" t="s">
        <v>236</v>
      </c>
      <c r="D114" t="s">
        <v>237</v>
      </c>
      <c r="E114" s="1">
        <v>43779.375</v>
      </c>
      <c r="G114">
        <v>328.58</v>
      </c>
      <c r="H114">
        <v>400.46</v>
      </c>
      <c r="I114">
        <v>0</v>
      </c>
      <c r="J114">
        <v>203.3</v>
      </c>
      <c r="U114" s="1">
        <v>43780.458333333336</v>
      </c>
      <c r="V114">
        <v>328.58</v>
      </c>
      <c r="W114">
        <v>400.46</v>
      </c>
      <c r="X114">
        <v>0</v>
      </c>
      <c r="Y114">
        <v>183.2</v>
      </c>
      <c r="AJ114">
        <v>3103.05</v>
      </c>
      <c r="AK114">
        <v>0</v>
      </c>
      <c r="AL114">
        <v>0</v>
      </c>
      <c r="AM114">
        <v>346.57</v>
      </c>
      <c r="AR114">
        <v>2160.4059999999999</v>
      </c>
      <c r="AS114">
        <v>400.46</v>
      </c>
      <c r="AT114">
        <v>0</v>
      </c>
      <c r="AU114">
        <v>414.13</v>
      </c>
      <c r="BM114" t="s">
        <v>67</v>
      </c>
    </row>
    <row r="115" spans="1:65" x14ac:dyDescent="0.25">
      <c r="A115" s="1">
        <v>43781.999988425923</v>
      </c>
      <c r="B115">
        <v>9573658</v>
      </c>
      <c r="C115" t="s">
        <v>238</v>
      </c>
      <c r="D115" t="s">
        <v>239</v>
      </c>
      <c r="E115" s="1">
        <v>43779.458333333336</v>
      </c>
      <c r="G115">
        <v>451.34</v>
      </c>
      <c r="H115">
        <v>0</v>
      </c>
      <c r="I115">
        <v>0</v>
      </c>
      <c r="J115">
        <v>174.21</v>
      </c>
      <c r="U115" s="1">
        <v>43780.333333333336</v>
      </c>
      <c r="V115">
        <v>448.88</v>
      </c>
      <c r="W115">
        <v>0</v>
      </c>
      <c r="X115">
        <v>0</v>
      </c>
      <c r="Y115">
        <v>174.21</v>
      </c>
      <c r="AJ115">
        <v>3508.5259999999998</v>
      </c>
      <c r="AK115">
        <v>0</v>
      </c>
      <c r="AL115">
        <v>32.75</v>
      </c>
      <c r="AM115">
        <v>128.79</v>
      </c>
      <c r="AR115">
        <v>2935.3560000000002</v>
      </c>
      <c r="AS115">
        <v>0</v>
      </c>
      <c r="AT115">
        <v>0</v>
      </c>
      <c r="AU115">
        <v>221.596</v>
      </c>
      <c r="BM115" t="s">
        <v>67</v>
      </c>
    </row>
    <row r="116" spans="1:65" x14ac:dyDescent="0.25">
      <c r="A116" s="1">
        <v>43781.999988425923</v>
      </c>
      <c r="B116">
        <v>9555319</v>
      </c>
      <c r="C116" t="s">
        <v>240</v>
      </c>
      <c r="D116" t="s">
        <v>241</v>
      </c>
      <c r="E116" s="1">
        <v>43780.662499999999</v>
      </c>
      <c r="G116">
        <v>369.38</v>
      </c>
      <c r="H116">
        <v>0</v>
      </c>
      <c r="I116">
        <v>0</v>
      </c>
      <c r="J116">
        <v>206.59</v>
      </c>
      <c r="U116" s="1">
        <v>43780.75</v>
      </c>
      <c r="V116">
        <v>369.06</v>
      </c>
      <c r="W116">
        <v>0</v>
      </c>
      <c r="X116">
        <v>0</v>
      </c>
      <c r="Y116">
        <v>206.59</v>
      </c>
      <c r="AJ116">
        <v>2800.6</v>
      </c>
      <c r="AK116">
        <v>0</v>
      </c>
      <c r="AL116">
        <v>0</v>
      </c>
      <c r="AM116">
        <v>1023.42</v>
      </c>
      <c r="AR116">
        <v>2559.9879999999998</v>
      </c>
      <c r="AS116">
        <v>0</v>
      </c>
      <c r="AT116">
        <v>0</v>
      </c>
      <c r="AU116">
        <v>1115.7149999999999</v>
      </c>
      <c r="BM116" t="s">
        <v>67</v>
      </c>
    </row>
    <row r="117" spans="1:65" x14ac:dyDescent="0.25">
      <c r="A117" s="1">
        <v>43781.999988425923</v>
      </c>
      <c r="B117">
        <v>9590905</v>
      </c>
      <c r="C117" t="s">
        <v>242</v>
      </c>
      <c r="D117" t="s">
        <v>243</v>
      </c>
      <c r="E117" s="1">
        <v>43775.166666666664</v>
      </c>
      <c r="G117">
        <v>428.3</v>
      </c>
      <c r="H117">
        <v>328</v>
      </c>
      <c r="I117">
        <v>0</v>
      </c>
      <c r="J117">
        <v>219.5</v>
      </c>
      <c r="U117" s="1">
        <v>43775.166666666664</v>
      </c>
      <c r="V117">
        <v>428.3</v>
      </c>
      <c r="W117">
        <v>328</v>
      </c>
      <c r="X117">
        <v>0</v>
      </c>
      <c r="Y117">
        <v>219.5</v>
      </c>
      <c r="AJ117">
        <v>4561.45</v>
      </c>
      <c r="AK117">
        <v>0</v>
      </c>
      <c r="AL117">
        <v>0</v>
      </c>
      <c r="AM117">
        <v>681.3</v>
      </c>
      <c r="AR117">
        <v>3619.527</v>
      </c>
      <c r="AS117">
        <v>973</v>
      </c>
      <c r="AT117">
        <v>0</v>
      </c>
      <c r="AU117">
        <v>499.5</v>
      </c>
      <c r="BM117" t="s">
        <v>67</v>
      </c>
    </row>
    <row r="118" spans="1:65" x14ac:dyDescent="0.25">
      <c r="A118" s="1">
        <v>43781.999988425923</v>
      </c>
      <c r="B118">
        <v>9247493</v>
      </c>
      <c r="C118" t="s">
        <v>925</v>
      </c>
      <c r="D118" t="s">
        <v>244</v>
      </c>
      <c r="E118" s="1">
        <v>43779.362500000003</v>
      </c>
      <c r="G118">
        <v>254.6</v>
      </c>
      <c r="H118">
        <v>0</v>
      </c>
      <c r="I118">
        <v>0</v>
      </c>
      <c r="J118">
        <v>157.5</v>
      </c>
      <c r="U118" s="1">
        <v>43780.458333333336</v>
      </c>
      <c r="V118">
        <v>250.4</v>
      </c>
      <c r="W118">
        <v>0</v>
      </c>
      <c r="X118">
        <v>0</v>
      </c>
      <c r="Y118">
        <v>157.5</v>
      </c>
      <c r="AJ118">
        <v>2237.1799999999998</v>
      </c>
      <c r="AK118">
        <v>0</v>
      </c>
      <c r="AL118">
        <v>0</v>
      </c>
      <c r="AM118">
        <v>1001.32</v>
      </c>
      <c r="AR118">
        <v>2189.6660000000002</v>
      </c>
      <c r="AS118">
        <v>0</v>
      </c>
      <c r="AT118">
        <v>0</v>
      </c>
      <c r="AU118">
        <v>946.62699999999995</v>
      </c>
      <c r="BM118" t="s">
        <v>67</v>
      </c>
    </row>
    <row r="119" spans="1:65" x14ac:dyDescent="0.25">
      <c r="A119" s="1">
        <v>43781.999988425923</v>
      </c>
      <c r="B119">
        <v>9241798</v>
      </c>
      <c r="C119" t="s">
        <v>926</v>
      </c>
      <c r="D119" t="s">
        <v>245</v>
      </c>
      <c r="E119" s="1">
        <v>43778.166666666664</v>
      </c>
      <c r="G119">
        <v>183.4</v>
      </c>
      <c r="H119">
        <v>0</v>
      </c>
      <c r="I119">
        <v>0</v>
      </c>
      <c r="J119">
        <v>212.9</v>
      </c>
      <c r="U119" s="1">
        <v>43778.166666666664</v>
      </c>
      <c r="V119">
        <v>183.4</v>
      </c>
      <c r="W119">
        <v>0</v>
      </c>
      <c r="X119">
        <v>0</v>
      </c>
      <c r="Y119">
        <v>212.9</v>
      </c>
      <c r="AJ119">
        <v>4255.13</v>
      </c>
      <c r="AK119">
        <v>0.2</v>
      </c>
      <c r="AL119">
        <v>0</v>
      </c>
      <c r="AM119">
        <v>259.7</v>
      </c>
      <c r="AR119">
        <v>4077.96</v>
      </c>
      <c r="AS119">
        <v>0</v>
      </c>
      <c r="AT119">
        <v>0</v>
      </c>
      <c r="AU119">
        <v>397.517</v>
      </c>
      <c r="BM119" t="s">
        <v>67</v>
      </c>
    </row>
    <row r="120" spans="1:65" x14ac:dyDescent="0.25">
      <c r="A120" s="1">
        <v>43781.999988425923</v>
      </c>
      <c r="B120">
        <v>9425514</v>
      </c>
      <c r="C120" t="s">
        <v>246</v>
      </c>
      <c r="D120" t="s">
        <v>247</v>
      </c>
      <c r="E120" s="1">
        <v>43779.75</v>
      </c>
      <c r="G120">
        <v>282.52</v>
      </c>
      <c r="H120">
        <v>0</v>
      </c>
      <c r="I120">
        <v>0</v>
      </c>
      <c r="J120">
        <v>185.73</v>
      </c>
      <c r="U120" s="1">
        <v>43779.75</v>
      </c>
      <c r="V120">
        <v>282.52</v>
      </c>
      <c r="W120">
        <v>0</v>
      </c>
      <c r="X120">
        <v>0</v>
      </c>
      <c r="Y120">
        <v>185.73</v>
      </c>
      <c r="AJ120">
        <v>4785.74</v>
      </c>
      <c r="AK120">
        <v>0</v>
      </c>
      <c r="AL120">
        <v>0.1</v>
      </c>
      <c r="AM120">
        <v>863.33000000000095</v>
      </c>
      <c r="AR120">
        <v>4411.4889999999996</v>
      </c>
      <c r="AS120">
        <v>0</v>
      </c>
      <c r="AT120">
        <v>0</v>
      </c>
      <c r="AU120">
        <v>731.56</v>
      </c>
      <c r="BM120" t="s">
        <v>67</v>
      </c>
    </row>
    <row r="121" spans="1:65" x14ac:dyDescent="0.25">
      <c r="A121" s="1">
        <v>43781.999988425923</v>
      </c>
      <c r="B121">
        <v>9697430</v>
      </c>
      <c r="C121" t="s">
        <v>860</v>
      </c>
      <c r="D121" t="s">
        <v>861</v>
      </c>
    </row>
    <row r="122" spans="1:65" x14ac:dyDescent="0.25">
      <c r="A122" s="1">
        <v>43781.999988425923</v>
      </c>
      <c r="B122">
        <v>9697442</v>
      </c>
      <c r="C122" t="s">
        <v>881</v>
      </c>
      <c r="D122" t="s">
        <v>869</v>
      </c>
      <c r="E122" s="1">
        <v>43780.208333333336</v>
      </c>
      <c r="G122">
        <v>407</v>
      </c>
      <c r="H122">
        <v>0</v>
      </c>
      <c r="I122">
        <v>0</v>
      </c>
      <c r="J122">
        <v>413.3</v>
      </c>
      <c r="U122" s="1">
        <v>43780.208333333336</v>
      </c>
      <c r="V122">
        <v>407</v>
      </c>
      <c r="W122">
        <v>0</v>
      </c>
      <c r="X122">
        <v>0</v>
      </c>
      <c r="Y122">
        <v>413.3</v>
      </c>
      <c r="AJ122">
        <v>147</v>
      </c>
      <c r="AK122">
        <v>0</v>
      </c>
      <c r="AL122">
        <v>1</v>
      </c>
      <c r="AM122">
        <v>0.1</v>
      </c>
      <c r="AR122">
        <v>0</v>
      </c>
      <c r="AS122">
        <v>0</v>
      </c>
      <c r="AT122">
        <v>0</v>
      </c>
      <c r="AU122">
        <v>0</v>
      </c>
      <c r="BM122" t="s">
        <v>67</v>
      </c>
    </row>
    <row r="123" spans="1:65" x14ac:dyDescent="0.25">
      <c r="A123" s="1">
        <v>43781.999988425923</v>
      </c>
      <c r="B123">
        <v>9365362</v>
      </c>
      <c r="C123" t="s">
        <v>248</v>
      </c>
      <c r="D123" t="s">
        <v>249</v>
      </c>
      <c r="E123" s="1">
        <v>43776.137499999997</v>
      </c>
      <c r="G123">
        <v>180.27</v>
      </c>
      <c r="H123">
        <v>0</v>
      </c>
      <c r="I123">
        <v>0</v>
      </c>
      <c r="J123">
        <v>159.44</v>
      </c>
      <c r="U123" s="1">
        <v>43779.75</v>
      </c>
      <c r="V123">
        <v>560.27</v>
      </c>
      <c r="W123">
        <v>299.19600000000003</v>
      </c>
      <c r="X123">
        <v>0</v>
      </c>
      <c r="Y123">
        <v>219.35</v>
      </c>
      <c r="AJ123">
        <v>4571.54</v>
      </c>
      <c r="AK123">
        <v>0</v>
      </c>
      <c r="AL123">
        <v>0</v>
      </c>
      <c r="AM123">
        <v>828.47</v>
      </c>
      <c r="AR123">
        <v>4186.1260000000002</v>
      </c>
      <c r="AS123">
        <v>299.19600000000003</v>
      </c>
      <c r="AT123">
        <v>0</v>
      </c>
      <c r="AU123">
        <v>753.73699999999997</v>
      </c>
      <c r="BM123" t="s">
        <v>67</v>
      </c>
    </row>
    <row r="124" spans="1:65" x14ac:dyDescent="0.25">
      <c r="A124" s="1">
        <v>43781.999988425923</v>
      </c>
      <c r="B124">
        <v>-793</v>
      </c>
      <c r="C124" t="s">
        <v>250</v>
      </c>
      <c r="D124" t="s">
        <v>251</v>
      </c>
    </row>
    <row r="125" spans="1:65" x14ac:dyDescent="0.25">
      <c r="A125" s="1">
        <v>43781.999988425923</v>
      </c>
      <c r="B125">
        <v>9451733</v>
      </c>
      <c r="C125" t="s">
        <v>252</v>
      </c>
      <c r="D125" t="s">
        <v>253</v>
      </c>
      <c r="E125" s="1">
        <v>43779.916666666664</v>
      </c>
      <c r="G125">
        <v>324.5</v>
      </c>
      <c r="H125">
        <v>0</v>
      </c>
      <c r="I125">
        <v>0</v>
      </c>
      <c r="J125">
        <v>368</v>
      </c>
      <c r="U125" s="1">
        <v>43779.958333333336</v>
      </c>
      <c r="V125">
        <v>324.10000000000002</v>
      </c>
      <c r="W125">
        <v>0</v>
      </c>
      <c r="X125">
        <v>0</v>
      </c>
      <c r="Y125">
        <v>367.9</v>
      </c>
      <c r="AJ125">
        <v>3354.2</v>
      </c>
      <c r="AK125">
        <v>0</v>
      </c>
      <c r="AL125">
        <v>0</v>
      </c>
      <c r="AM125">
        <v>513.79999999999995</v>
      </c>
      <c r="AR125">
        <v>3349.3919999999998</v>
      </c>
      <c r="AS125">
        <v>0</v>
      </c>
      <c r="AT125">
        <v>0</v>
      </c>
      <c r="AU125">
        <v>630.54100000000005</v>
      </c>
      <c r="BM125" t="s">
        <v>67</v>
      </c>
    </row>
    <row r="126" spans="1:65" x14ac:dyDescent="0.25">
      <c r="A126" s="1">
        <v>43781.999988425923</v>
      </c>
      <c r="B126">
        <v>9367748</v>
      </c>
      <c r="C126" t="s">
        <v>254</v>
      </c>
      <c r="D126" t="s">
        <v>255</v>
      </c>
      <c r="E126" s="1">
        <v>43780.333333333336</v>
      </c>
      <c r="G126">
        <v>224.4</v>
      </c>
      <c r="H126">
        <v>0</v>
      </c>
      <c r="I126">
        <v>0</v>
      </c>
      <c r="J126">
        <v>146.19999999999999</v>
      </c>
      <c r="U126" s="1">
        <v>43780.333333333336</v>
      </c>
      <c r="V126">
        <v>224.4</v>
      </c>
      <c r="W126">
        <v>0</v>
      </c>
      <c r="X126">
        <v>0</v>
      </c>
      <c r="Y126">
        <v>146.19999999999999</v>
      </c>
      <c r="AJ126">
        <v>3861.57</v>
      </c>
      <c r="AK126">
        <v>0</v>
      </c>
      <c r="AL126">
        <v>0</v>
      </c>
      <c r="AM126">
        <v>884.17000000000098</v>
      </c>
      <c r="AR126">
        <v>3350.7489999999998</v>
      </c>
      <c r="AS126">
        <v>0</v>
      </c>
      <c r="AT126">
        <v>0</v>
      </c>
      <c r="AU126">
        <v>851.36800000000005</v>
      </c>
      <c r="BM126" t="s">
        <v>67</v>
      </c>
    </row>
    <row r="127" spans="1:65" x14ac:dyDescent="0.25">
      <c r="A127" s="1">
        <v>43781.999988425923</v>
      </c>
      <c r="B127">
        <v>9348297</v>
      </c>
      <c r="C127" t="s">
        <v>259</v>
      </c>
      <c r="D127" t="s">
        <v>260</v>
      </c>
      <c r="E127" s="1">
        <v>43780.487500000003</v>
      </c>
      <c r="G127">
        <v>0</v>
      </c>
      <c r="H127">
        <v>166.4</v>
      </c>
      <c r="I127">
        <v>0</v>
      </c>
      <c r="J127">
        <v>36.5</v>
      </c>
      <c r="U127" s="1">
        <v>43781.333333333336</v>
      </c>
      <c r="V127">
        <v>0</v>
      </c>
      <c r="W127">
        <v>165.4</v>
      </c>
      <c r="X127">
        <v>0</v>
      </c>
      <c r="Y127">
        <v>35.299999999999997</v>
      </c>
      <c r="AJ127">
        <v>434.79</v>
      </c>
      <c r="AK127">
        <v>930.37</v>
      </c>
      <c r="AL127">
        <v>0</v>
      </c>
      <c r="AM127">
        <v>1309.8969999999999</v>
      </c>
      <c r="AR127">
        <v>453.69</v>
      </c>
      <c r="AS127">
        <v>805.7</v>
      </c>
      <c r="AT127">
        <v>0</v>
      </c>
      <c r="AU127">
        <v>1186.537</v>
      </c>
    </row>
    <row r="128" spans="1:65" x14ac:dyDescent="0.25">
      <c r="A128" s="1">
        <v>43781.999988425923</v>
      </c>
      <c r="B128">
        <v>9312078</v>
      </c>
      <c r="C128" t="s">
        <v>261</v>
      </c>
      <c r="D128" t="s">
        <v>262</v>
      </c>
      <c r="E128" s="1">
        <v>43781.375</v>
      </c>
      <c r="G128">
        <v>0</v>
      </c>
      <c r="H128">
        <v>198.9</v>
      </c>
      <c r="I128">
        <v>0</v>
      </c>
      <c r="J128">
        <v>65.400000000000006</v>
      </c>
      <c r="U128" s="1">
        <v>43781.375</v>
      </c>
      <c r="V128">
        <v>0</v>
      </c>
      <c r="W128">
        <v>198.9</v>
      </c>
      <c r="X128">
        <v>0</v>
      </c>
      <c r="Y128">
        <v>65.400000000000006</v>
      </c>
      <c r="AJ128">
        <v>0</v>
      </c>
      <c r="AK128">
        <v>1797.0440000000001</v>
      </c>
      <c r="AL128">
        <v>0</v>
      </c>
      <c r="AM128">
        <v>555.16999999999996</v>
      </c>
      <c r="AR128">
        <v>0</v>
      </c>
      <c r="AS128">
        <v>2033.1</v>
      </c>
      <c r="AT128">
        <v>0</v>
      </c>
      <c r="AU128">
        <v>567.87199999999996</v>
      </c>
    </row>
    <row r="129" spans="1:65" x14ac:dyDescent="0.25">
      <c r="A129" s="1">
        <v>43781.999988425923</v>
      </c>
      <c r="B129">
        <v>9315446</v>
      </c>
      <c r="C129" t="s">
        <v>263</v>
      </c>
      <c r="D129" t="s">
        <v>264</v>
      </c>
      <c r="E129" s="1">
        <v>43767.908333333333</v>
      </c>
      <c r="G129">
        <v>1268.3</v>
      </c>
      <c r="H129">
        <v>0</v>
      </c>
      <c r="I129">
        <v>0</v>
      </c>
      <c r="J129">
        <v>320.5</v>
      </c>
      <c r="U129" s="1">
        <v>43781.166666666664</v>
      </c>
      <c r="V129">
        <v>1215</v>
      </c>
      <c r="W129">
        <v>0</v>
      </c>
      <c r="X129">
        <v>0</v>
      </c>
      <c r="Y129">
        <v>320</v>
      </c>
      <c r="AJ129">
        <v>5475.48</v>
      </c>
      <c r="AK129">
        <v>0</v>
      </c>
      <c r="AL129">
        <v>0</v>
      </c>
      <c r="AM129">
        <v>553.08000000000004</v>
      </c>
      <c r="AR129">
        <v>4595.7299999999996</v>
      </c>
      <c r="AS129">
        <v>0</v>
      </c>
      <c r="AT129">
        <v>0</v>
      </c>
      <c r="AU129">
        <v>693.20799999999997</v>
      </c>
    </row>
    <row r="130" spans="1:65" x14ac:dyDescent="0.25">
      <c r="A130" s="1">
        <v>43781.999988425923</v>
      </c>
      <c r="B130">
        <v>9319686</v>
      </c>
      <c r="C130" t="s">
        <v>265</v>
      </c>
      <c r="D130" t="s">
        <v>266</v>
      </c>
      <c r="E130" s="1">
        <v>43774.408333333333</v>
      </c>
      <c r="G130">
        <v>653.21</v>
      </c>
      <c r="H130">
        <v>0</v>
      </c>
      <c r="I130">
        <v>0</v>
      </c>
      <c r="J130">
        <v>231</v>
      </c>
      <c r="U130" s="1">
        <v>43774.5</v>
      </c>
      <c r="V130">
        <v>651.01</v>
      </c>
      <c r="W130">
        <v>0</v>
      </c>
      <c r="X130">
        <v>0</v>
      </c>
      <c r="Y130">
        <v>231</v>
      </c>
      <c r="AJ130">
        <v>7186.2</v>
      </c>
      <c r="AK130">
        <v>0</v>
      </c>
      <c r="AL130">
        <v>0</v>
      </c>
      <c r="AM130">
        <v>3.8</v>
      </c>
      <c r="AR130">
        <v>8073.2879999999996</v>
      </c>
      <c r="AS130">
        <v>0</v>
      </c>
      <c r="AT130">
        <v>0</v>
      </c>
      <c r="AU130">
        <v>0</v>
      </c>
      <c r="BM130" t="s">
        <v>67</v>
      </c>
    </row>
    <row r="131" spans="1:65" x14ac:dyDescent="0.25">
      <c r="A131" s="1">
        <v>43781.999988425923</v>
      </c>
      <c r="B131">
        <v>9319674</v>
      </c>
      <c r="C131" t="s">
        <v>267</v>
      </c>
      <c r="D131" t="s">
        <v>268</v>
      </c>
      <c r="E131" s="1">
        <v>43779.45</v>
      </c>
      <c r="G131">
        <v>745</v>
      </c>
      <c r="H131">
        <v>0</v>
      </c>
      <c r="I131">
        <v>0</v>
      </c>
      <c r="J131">
        <v>222.4</v>
      </c>
      <c r="U131" s="1">
        <v>43780.708333333336</v>
      </c>
      <c r="V131">
        <v>745</v>
      </c>
      <c r="W131">
        <v>0</v>
      </c>
      <c r="X131">
        <v>0</v>
      </c>
      <c r="Y131">
        <v>216.5</v>
      </c>
      <c r="AJ131">
        <v>4354.3999999999996</v>
      </c>
      <c r="AK131">
        <v>0</v>
      </c>
      <c r="AL131">
        <v>0</v>
      </c>
      <c r="AM131">
        <v>2064.4</v>
      </c>
      <c r="AR131">
        <v>4017.4</v>
      </c>
      <c r="AS131">
        <v>0</v>
      </c>
      <c r="AT131">
        <v>0</v>
      </c>
      <c r="AU131">
        <v>2168.6</v>
      </c>
      <c r="BM131" t="s">
        <v>67</v>
      </c>
    </row>
    <row r="132" spans="1:65" x14ac:dyDescent="0.25">
      <c r="A132" s="1">
        <v>43781.999988425923</v>
      </c>
      <c r="B132">
        <v>9425497</v>
      </c>
      <c r="C132" t="s">
        <v>269</v>
      </c>
      <c r="D132" t="s">
        <v>270</v>
      </c>
      <c r="E132" s="1">
        <v>43779.5</v>
      </c>
      <c r="G132">
        <v>266.2</v>
      </c>
      <c r="H132">
        <v>20.6</v>
      </c>
      <c r="I132">
        <v>0</v>
      </c>
      <c r="J132">
        <v>157.4</v>
      </c>
      <c r="U132" s="1">
        <v>43779.5</v>
      </c>
      <c r="V132">
        <v>266.2</v>
      </c>
      <c r="W132">
        <v>20.6</v>
      </c>
      <c r="X132">
        <v>0</v>
      </c>
      <c r="Y132">
        <v>157.4</v>
      </c>
      <c r="AJ132">
        <v>2281.75</v>
      </c>
      <c r="AK132">
        <v>490.69</v>
      </c>
      <c r="AL132">
        <v>0</v>
      </c>
      <c r="AM132">
        <v>957.13</v>
      </c>
      <c r="AR132">
        <v>1892.5519999999999</v>
      </c>
      <c r="AS132">
        <v>180.41</v>
      </c>
      <c r="AT132">
        <v>0</v>
      </c>
      <c r="AU132">
        <v>699.69299999999998</v>
      </c>
      <c r="BM132" t="s">
        <v>67</v>
      </c>
    </row>
    <row r="133" spans="1:65" x14ac:dyDescent="0.25">
      <c r="A133" s="1">
        <v>43781.999988425923</v>
      </c>
      <c r="B133">
        <v>9306639</v>
      </c>
      <c r="C133" t="s">
        <v>271</v>
      </c>
      <c r="D133" t="s">
        <v>272</v>
      </c>
      <c r="E133" s="1">
        <v>43770.645833333336</v>
      </c>
      <c r="G133">
        <v>1050.9000000000001</v>
      </c>
      <c r="H133">
        <v>0</v>
      </c>
      <c r="I133">
        <v>0</v>
      </c>
      <c r="J133">
        <v>268.2</v>
      </c>
      <c r="U133" s="1">
        <v>43781.208333333336</v>
      </c>
      <c r="V133">
        <v>635.9</v>
      </c>
      <c r="W133">
        <v>0</v>
      </c>
      <c r="X133">
        <v>0</v>
      </c>
      <c r="Y133">
        <v>268.2</v>
      </c>
      <c r="AJ133">
        <v>6318.0550000000003</v>
      </c>
      <c r="AK133">
        <v>0</v>
      </c>
      <c r="AL133">
        <v>0</v>
      </c>
      <c r="AM133">
        <v>979.25</v>
      </c>
      <c r="AR133">
        <v>6644.0010000000002</v>
      </c>
      <c r="AS133">
        <v>0</v>
      </c>
      <c r="AT133">
        <v>0</v>
      </c>
      <c r="AU133">
        <v>1087.652</v>
      </c>
    </row>
    <row r="134" spans="1:65" x14ac:dyDescent="0.25">
      <c r="A134" s="1">
        <v>43781.999988425923</v>
      </c>
      <c r="B134">
        <v>9283291</v>
      </c>
      <c r="C134" t="s">
        <v>273</v>
      </c>
      <c r="D134" t="s">
        <v>274</v>
      </c>
      <c r="E134" s="1">
        <v>43773.895833333336</v>
      </c>
      <c r="G134">
        <v>269</v>
      </c>
      <c r="H134">
        <v>0</v>
      </c>
      <c r="I134">
        <v>0</v>
      </c>
      <c r="J134">
        <v>293</v>
      </c>
      <c r="U134" s="1">
        <v>43780.625</v>
      </c>
      <c r="V134">
        <v>235.4</v>
      </c>
      <c r="W134">
        <v>0</v>
      </c>
      <c r="X134">
        <v>0</v>
      </c>
      <c r="Y134">
        <v>293</v>
      </c>
      <c r="AJ134">
        <v>6357.94</v>
      </c>
      <c r="AK134">
        <v>0</v>
      </c>
      <c r="AL134">
        <v>0</v>
      </c>
      <c r="AM134">
        <v>984.95899999999995</v>
      </c>
      <c r="AR134">
        <v>5962.1459999999997</v>
      </c>
      <c r="AS134">
        <v>0</v>
      </c>
      <c r="AT134">
        <v>0</v>
      </c>
      <c r="AU134">
        <v>1219.365</v>
      </c>
      <c r="BM134" t="s">
        <v>67</v>
      </c>
    </row>
    <row r="135" spans="1:65" x14ac:dyDescent="0.25">
      <c r="A135" s="1">
        <v>43781.999988425923</v>
      </c>
      <c r="B135">
        <v>9405928</v>
      </c>
      <c r="C135" t="s">
        <v>275</v>
      </c>
      <c r="D135" t="s">
        <v>276</v>
      </c>
      <c r="E135" s="1">
        <v>43776.387499999997</v>
      </c>
      <c r="G135">
        <v>322.51</v>
      </c>
      <c r="H135">
        <v>200</v>
      </c>
      <c r="I135">
        <v>0</v>
      </c>
      <c r="J135">
        <v>171.24</v>
      </c>
      <c r="U135" s="1">
        <v>43780.166666666664</v>
      </c>
      <c r="V135">
        <v>282.70999999999998</v>
      </c>
      <c r="W135">
        <v>200</v>
      </c>
      <c r="X135">
        <v>0</v>
      </c>
      <c r="Y135">
        <v>159.9</v>
      </c>
      <c r="AJ135">
        <v>4270.9210000000003</v>
      </c>
      <c r="AK135">
        <v>0</v>
      </c>
      <c r="AL135">
        <v>0</v>
      </c>
      <c r="AM135">
        <v>702.03100000000097</v>
      </c>
      <c r="AR135">
        <v>4364.4939999999997</v>
      </c>
      <c r="AS135">
        <v>200</v>
      </c>
      <c r="AT135">
        <v>0</v>
      </c>
      <c r="AU135">
        <v>771.48900000000003</v>
      </c>
      <c r="BM135" t="s">
        <v>67</v>
      </c>
    </row>
    <row r="136" spans="1:65" x14ac:dyDescent="0.25">
      <c r="A136" s="1">
        <v>43781.999988425923</v>
      </c>
      <c r="B136">
        <v>9319703</v>
      </c>
      <c r="C136" t="s">
        <v>278</v>
      </c>
      <c r="D136" t="s">
        <v>277</v>
      </c>
      <c r="E136" s="1">
        <v>43756.262499999997</v>
      </c>
      <c r="G136">
        <v>760.9</v>
      </c>
      <c r="H136">
        <v>0</v>
      </c>
      <c r="I136">
        <v>0</v>
      </c>
      <c r="J136">
        <v>234.4</v>
      </c>
      <c r="U136" s="1">
        <v>43769.166666666664</v>
      </c>
      <c r="V136">
        <v>760.9</v>
      </c>
      <c r="W136">
        <v>0</v>
      </c>
      <c r="X136">
        <v>0</v>
      </c>
      <c r="Y136">
        <v>228.3</v>
      </c>
      <c r="AJ136">
        <v>6274.28</v>
      </c>
      <c r="AK136">
        <v>0</v>
      </c>
      <c r="AL136">
        <v>0</v>
      </c>
      <c r="AM136">
        <v>376.5</v>
      </c>
      <c r="AR136">
        <v>5289.1</v>
      </c>
      <c r="AS136">
        <v>0</v>
      </c>
      <c r="AT136">
        <v>0</v>
      </c>
      <c r="AU136">
        <v>344.3</v>
      </c>
      <c r="BM136" t="s">
        <v>67</v>
      </c>
    </row>
    <row r="137" spans="1:65" x14ac:dyDescent="0.25">
      <c r="A137" s="1">
        <v>43781.999988425923</v>
      </c>
      <c r="B137">
        <v>9308948</v>
      </c>
      <c r="C137" t="s">
        <v>279</v>
      </c>
      <c r="D137" t="s">
        <v>280</v>
      </c>
      <c r="E137" s="1">
        <v>43767.195833333331</v>
      </c>
      <c r="G137">
        <v>690.5</v>
      </c>
      <c r="H137">
        <v>0</v>
      </c>
      <c r="I137">
        <v>0</v>
      </c>
      <c r="J137">
        <v>351.08</v>
      </c>
      <c r="U137" s="1">
        <v>43781.104166666664</v>
      </c>
      <c r="V137">
        <v>160.55000000000001</v>
      </c>
      <c r="W137">
        <v>0</v>
      </c>
      <c r="X137">
        <v>0</v>
      </c>
      <c r="Y137">
        <v>319.39</v>
      </c>
      <c r="AJ137">
        <v>4848.08</v>
      </c>
      <c r="AK137">
        <v>0</v>
      </c>
      <c r="AL137">
        <v>0</v>
      </c>
      <c r="AM137">
        <v>1008.43</v>
      </c>
      <c r="AR137">
        <v>4075.3290000000002</v>
      </c>
      <c r="AS137">
        <v>0</v>
      </c>
      <c r="AT137">
        <v>0</v>
      </c>
      <c r="AU137">
        <v>1230.6890000000001</v>
      </c>
    </row>
    <row r="138" spans="1:65" x14ac:dyDescent="0.25">
      <c r="A138" s="1">
        <v>43781.999988425923</v>
      </c>
      <c r="B138">
        <v>9862413</v>
      </c>
      <c r="C138" t="s">
        <v>882</v>
      </c>
      <c r="D138" t="s">
        <v>883</v>
      </c>
      <c r="E138" s="1">
        <v>43779.75</v>
      </c>
      <c r="G138">
        <v>653.55999999999995</v>
      </c>
      <c r="H138">
        <v>0</v>
      </c>
      <c r="I138">
        <v>0</v>
      </c>
      <c r="J138">
        <v>219.28</v>
      </c>
      <c r="U138" s="1">
        <v>43780.708333333336</v>
      </c>
      <c r="V138">
        <v>653.55999999999995</v>
      </c>
      <c r="W138">
        <v>0</v>
      </c>
      <c r="X138">
        <v>0</v>
      </c>
      <c r="Y138">
        <v>214.73</v>
      </c>
      <c r="AJ138">
        <v>233.77</v>
      </c>
      <c r="AK138">
        <v>0</v>
      </c>
      <c r="AL138">
        <v>0</v>
      </c>
      <c r="AM138">
        <v>26.43</v>
      </c>
      <c r="AR138">
        <v>600.02</v>
      </c>
      <c r="AS138">
        <v>0</v>
      </c>
      <c r="AT138">
        <v>0</v>
      </c>
      <c r="AU138">
        <v>0</v>
      </c>
      <c r="BM138" t="s">
        <v>67</v>
      </c>
    </row>
    <row r="139" spans="1:65" x14ac:dyDescent="0.25">
      <c r="A139" s="1">
        <v>43781.999988425923</v>
      </c>
      <c r="B139">
        <v>9308950</v>
      </c>
      <c r="C139" t="s">
        <v>281</v>
      </c>
      <c r="D139" t="s">
        <v>282</v>
      </c>
      <c r="E139" s="1">
        <v>43781.120833333334</v>
      </c>
      <c r="G139">
        <v>249.65</v>
      </c>
      <c r="H139">
        <v>0</v>
      </c>
      <c r="I139">
        <v>0</v>
      </c>
      <c r="J139">
        <v>173.9</v>
      </c>
      <c r="U139" s="1">
        <v>43781.375</v>
      </c>
      <c r="V139">
        <v>248.35</v>
      </c>
      <c r="W139">
        <v>0</v>
      </c>
      <c r="X139">
        <v>0</v>
      </c>
      <c r="Y139">
        <v>173.9</v>
      </c>
      <c r="AJ139">
        <v>7772.65</v>
      </c>
      <c r="AK139">
        <v>0</v>
      </c>
      <c r="AL139">
        <v>0</v>
      </c>
      <c r="AM139">
        <v>369.84</v>
      </c>
      <c r="AR139">
        <v>8430.4500000000007</v>
      </c>
      <c r="AS139">
        <v>0</v>
      </c>
      <c r="AT139">
        <v>0</v>
      </c>
      <c r="AU139">
        <v>299.53800000000001</v>
      </c>
    </row>
    <row r="140" spans="1:65" x14ac:dyDescent="0.25">
      <c r="A140" s="1">
        <v>43781.999988425923</v>
      </c>
      <c r="B140">
        <v>9283289</v>
      </c>
      <c r="C140" t="s">
        <v>283</v>
      </c>
      <c r="D140" t="s">
        <v>284</v>
      </c>
      <c r="E140" s="1">
        <v>43780.35833333333</v>
      </c>
      <c r="G140">
        <v>122.3</v>
      </c>
      <c r="H140">
        <v>0</v>
      </c>
      <c r="I140">
        <v>0</v>
      </c>
      <c r="J140">
        <v>517.1</v>
      </c>
      <c r="U140" s="1">
        <v>43780.35833333333</v>
      </c>
      <c r="V140">
        <v>122.3</v>
      </c>
      <c r="W140">
        <v>0</v>
      </c>
      <c r="X140">
        <v>0</v>
      </c>
      <c r="Y140">
        <v>517.1</v>
      </c>
      <c r="AJ140">
        <v>7759.2</v>
      </c>
      <c r="AK140">
        <v>0</v>
      </c>
      <c r="AL140">
        <v>0</v>
      </c>
      <c r="AM140">
        <v>200.4</v>
      </c>
      <c r="AR140">
        <v>6915.2</v>
      </c>
      <c r="AS140">
        <v>0</v>
      </c>
      <c r="AT140">
        <v>0</v>
      </c>
      <c r="AU140">
        <v>444.5</v>
      </c>
      <c r="BM140" t="s">
        <v>67</v>
      </c>
    </row>
    <row r="141" spans="1:65" x14ac:dyDescent="0.25">
      <c r="A141" s="1">
        <v>43781.999988425923</v>
      </c>
      <c r="B141">
        <v>9315458</v>
      </c>
      <c r="C141" t="s">
        <v>285</v>
      </c>
      <c r="D141" t="s">
        <v>286</v>
      </c>
      <c r="E141" s="1">
        <v>43779.25</v>
      </c>
      <c r="G141">
        <v>287.10000000000002</v>
      </c>
      <c r="H141">
        <v>0</v>
      </c>
      <c r="I141">
        <v>0</v>
      </c>
      <c r="J141">
        <v>328.1</v>
      </c>
      <c r="U141" s="1">
        <v>43780.416666666664</v>
      </c>
      <c r="V141">
        <v>282</v>
      </c>
      <c r="W141">
        <v>0</v>
      </c>
      <c r="X141">
        <v>0</v>
      </c>
      <c r="Y141">
        <v>328.1</v>
      </c>
      <c r="AJ141">
        <v>7888.52</v>
      </c>
      <c r="AK141">
        <v>0</v>
      </c>
      <c r="AL141">
        <v>0</v>
      </c>
      <c r="AM141">
        <v>239.5</v>
      </c>
      <c r="AR141">
        <v>6955.6080000000002</v>
      </c>
      <c r="AS141">
        <v>0</v>
      </c>
      <c r="AT141">
        <v>0</v>
      </c>
      <c r="AU141">
        <v>376.39600000000002</v>
      </c>
      <c r="BM141" t="s">
        <v>67</v>
      </c>
    </row>
    <row r="142" spans="1:65" x14ac:dyDescent="0.25">
      <c r="A142" s="1">
        <v>43781.999988425923</v>
      </c>
      <c r="B142">
        <v>9864368</v>
      </c>
      <c r="C142" t="s">
        <v>991</v>
      </c>
      <c r="D142" t="s">
        <v>992</v>
      </c>
    </row>
    <row r="143" spans="1:65" x14ac:dyDescent="0.25">
      <c r="A143" s="1">
        <v>43781.999988425923</v>
      </c>
      <c r="B143">
        <v>9236999</v>
      </c>
      <c r="C143" t="s">
        <v>927</v>
      </c>
      <c r="D143" t="s">
        <v>287</v>
      </c>
      <c r="E143" s="1">
        <v>43780.183333333334</v>
      </c>
      <c r="G143">
        <v>323.97000000000003</v>
      </c>
      <c r="H143">
        <v>0</v>
      </c>
      <c r="I143">
        <v>0</v>
      </c>
      <c r="J143">
        <v>112.4</v>
      </c>
      <c r="U143" s="1">
        <v>43780.541666666664</v>
      </c>
      <c r="V143">
        <v>322.87</v>
      </c>
      <c r="W143">
        <v>0</v>
      </c>
      <c r="X143">
        <v>0</v>
      </c>
      <c r="Y143">
        <v>112.4</v>
      </c>
      <c r="AJ143">
        <v>3620.3760000000002</v>
      </c>
      <c r="AK143">
        <v>0</v>
      </c>
      <c r="AL143">
        <v>0</v>
      </c>
      <c r="AM143">
        <v>112.1</v>
      </c>
      <c r="AR143">
        <v>3219.06</v>
      </c>
      <c r="AS143">
        <v>0</v>
      </c>
      <c r="AT143">
        <v>0</v>
      </c>
      <c r="AU143">
        <v>70.400000000000006</v>
      </c>
      <c r="BM143" t="s">
        <v>67</v>
      </c>
    </row>
    <row r="144" spans="1:65" x14ac:dyDescent="0.25">
      <c r="A144" s="1">
        <v>43781.999988425923</v>
      </c>
      <c r="B144">
        <v>9444508</v>
      </c>
      <c r="C144" t="s">
        <v>288</v>
      </c>
      <c r="D144" t="s">
        <v>289</v>
      </c>
      <c r="E144" s="1">
        <v>43780.866666666669</v>
      </c>
      <c r="G144">
        <v>257.38</v>
      </c>
      <c r="H144">
        <v>0</v>
      </c>
      <c r="I144">
        <v>0</v>
      </c>
      <c r="J144">
        <v>264.75</v>
      </c>
      <c r="U144" s="1">
        <v>43780.866666666669</v>
      </c>
      <c r="V144">
        <v>257.38</v>
      </c>
      <c r="W144">
        <v>0</v>
      </c>
      <c r="X144">
        <v>0</v>
      </c>
      <c r="Y144">
        <v>264.75</v>
      </c>
      <c r="AJ144">
        <v>4086.03</v>
      </c>
      <c r="AK144">
        <v>82.05</v>
      </c>
      <c r="AL144">
        <v>0</v>
      </c>
      <c r="AM144">
        <v>484.69</v>
      </c>
      <c r="AR144">
        <v>4505.9740000000002</v>
      </c>
      <c r="AS144">
        <v>0</v>
      </c>
      <c r="AT144">
        <v>0</v>
      </c>
      <c r="AU144">
        <v>427.53500000000003</v>
      </c>
      <c r="BM144" t="s">
        <v>67</v>
      </c>
    </row>
    <row r="145" spans="1:65" x14ac:dyDescent="0.25">
      <c r="A145" s="1">
        <v>43781.999988425923</v>
      </c>
      <c r="B145">
        <v>9265407</v>
      </c>
      <c r="C145" t="s">
        <v>290</v>
      </c>
      <c r="D145" t="s">
        <v>291</v>
      </c>
      <c r="E145" s="1">
        <v>43780.416666666664</v>
      </c>
      <c r="G145">
        <v>271.27</v>
      </c>
      <c r="H145">
        <v>0</v>
      </c>
      <c r="I145">
        <v>0</v>
      </c>
      <c r="J145">
        <v>163.80000000000001</v>
      </c>
      <c r="U145" s="1">
        <v>43780.416666666664</v>
      </c>
      <c r="V145">
        <v>271.27</v>
      </c>
      <c r="W145">
        <v>0</v>
      </c>
      <c r="X145">
        <v>0</v>
      </c>
      <c r="Y145">
        <v>163.80000000000001</v>
      </c>
      <c r="AJ145">
        <v>2598.3620000000001</v>
      </c>
      <c r="AK145">
        <v>0</v>
      </c>
      <c r="AL145">
        <v>0</v>
      </c>
      <c r="AM145">
        <v>110.23</v>
      </c>
      <c r="AR145">
        <v>2589.1790000000001</v>
      </c>
      <c r="AS145">
        <v>0</v>
      </c>
      <c r="AT145">
        <v>0</v>
      </c>
      <c r="AU145">
        <v>250.3</v>
      </c>
      <c r="BM145" t="s">
        <v>67</v>
      </c>
    </row>
    <row r="146" spans="1:65" x14ac:dyDescent="0.25">
      <c r="A146" s="1">
        <v>43781.999988425923</v>
      </c>
      <c r="B146">
        <v>9237008</v>
      </c>
      <c r="C146" t="s">
        <v>292</v>
      </c>
      <c r="D146" t="s">
        <v>293</v>
      </c>
      <c r="E146" s="1">
        <v>43779.770833333336</v>
      </c>
      <c r="G146">
        <v>144.68</v>
      </c>
      <c r="H146">
        <v>599.91</v>
      </c>
      <c r="I146">
        <v>0</v>
      </c>
      <c r="J146">
        <v>109.11</v>
      </c>
      <c r="U146" s="1">
        <v>43779.770833333336</v>
      </c>
      <c r="V146">
        <v>144.68</v>
      </c>
      <c r="W146">
        <v>599.91</v>
      </c>
      <c r="X146">
        <v>0</v>
      </c>
      <c r="Y146">
        <v>109.11</v>
      </c>
      <c r="AJ146">
        <v>1872.587</v>
      </c>
      <c r="AK146">
        <v>0</v>
      </c>
      <c r="AL146">
        <v>49.92</v>
      </c>
      <c r="AM146">
        <v>79.42</v>
      </c>
      <c r="AR146">
        <v>1789.577</v>
      </c>
      <c r="AS146">
        <v>599.91</v>
      </c>
      <c r="AT146">
        <v>49.92</v>
      </c>
      <c r="AU146">
        <v>139.916</v>
      </c>
      <c r="BM146" t="s">
        <v>67</v>
      </c>
    </row>
    <row r="147" spans="1:65" x14ac:dyDescent="0.25">
      <c r="A147" s="1">
        <v>43781.999988425923</v>
      </c>
      <c r="B147">
        <v>9251406</v>
      </c>
      <c r="C147" t="s">
        <v>294</v>
      </c>
      <c r="D147" t="s">
        <v>295</v>
      </c>
      <c r="E147" s="1">
        <v>43777.958333333336</v>
      </c>
      <c r="G147">
        <v>298.67</v>
      </c>
      <c r="H147">
        <v>0</v>
      </c>
      <c r="I147">
        <v>0</v>
      </c>
      <c r="J147">
        <v>190</v>
      </c>
      <c r="U147" s="1">
        <v>43780.541666666664</v>
      </c>
      <c r="V147">
        <v>291.2</v>
      </c>
      <c r="W147">
        <v>0</v>
      </c>
      <c r="X147">
        <v>0</v>
      </c>
      <c r="Y147">
        <v>190</v>
      </c>
      <c r="AJ147">
        <v>2565.0709999999999</v>
      </c>
      <c r="AK147">
        <v>0</v>
      </c>
      <c r="AL147">
        <v>0</v>
      </c>
      <c r="AM147">
        <v>136.88999999999999</v>
      </c>
      <c r="AR147">
        <v>2295.09</v>
      </c>
      <c r="AS147">
        <v>0</v>
      </c>
      <c r="AT147">
        <v>0</v>
      </c>
      <c r="AU147">
        <v>85</v>
      </c>
      <c r="BM147" t="s">
        <v>67</v>
      </c>
    </row>
    <row r="148" spans="1:65" x14ac:dyDescent="0.25">
      <c r="A148" s="1">
        <v>43781.999988425923</v>
      </c>
      <c r="B148">
        <v>9236987</v>
      </c>
      <c r="C148" t="s">
        <v>296</v>
      </c>
      <c r="D148" t="s">
        <v>297</v>
      </c>
      <c r="E148" s="1">
        <v>43777.291666666664</v>
      </c>
      <c r="G148">
        <v>84.18</v>
      </c>
      <c r="H148">
        <v>0</v>
      </c>
      <c r="I148">
        <v>0</v>
      </c>
      <c r="J148">
        <v>240.2</v>
      </c>
      <c r="U148" s="1">
        <v>43780.458333333336</v>
      </c>
      <c r="V148">
        <v>84.18</v>
      </c>
      <c r="W148">
        <v>0</v>
      </c>
      <c r="X148">
        <v>0</v>
      </c>
      <c r="Y148">
        <v>153</v>
      </c>
      <c r="AJ148">
        <v>174.21700000000001</v>
      </c>
      <c r="AK148">
        <v>1249.615</v>
      </c>
      <c r="AL148">
        <v>0</v>
      </c>
      <c r="AM148">
        <v>2086.5349999999999</v>
      </c>
      <c r="AR148">
        <v>240.51</v>
      </c>
      <c r="AS148">
        <v>598.55999999999995</v>
      </c>
      <c r="AT148">
        <v>0</v>
      </c>
      <c r="AU148">
        <v>2140.4430000000002</v>
      </c>
      <c r="BM148" t="s">
        <v>67</v>
      </c>
    </row>
    <row r="149" spans="1:65" x14ac:dyDescent="0.25">
      <c r="A149" s="1">
        <v>43781.999988425923</v>
      </c>
      <c r="B149">
        <v>9306938</v>
      </c>
      <c r="C149" t="s">
        <v>298</v>
      </c>
      <c r="D149" t="s">
        <v>299</v>
      </c>
      <c r="E149" s="1">
        <v>43776.591666666667</v>
      </c>
      <c r="G149">
        <v>69.45</v>
      </c>
      <c r="H149">
        <v>0</v>
      </c>
      <c r="I149">
        <v>0</v>
      </c>
      <c r="J149">
        <v>111.41</v>
      </c>
      <c r="U149" s="1">
        <v>43776.591666666667</v>
      </c>
      <c r="V149">
        <v>69.45</v>
      </c>
      <c r="W149">
        <v>0</v>
      </c>
      <c r="X149">
        <v>0</v>
      </c>
      <c r="Y149">
        <v>111.41</v>
      </c>
      <c r="AJ149">
        <v>2441.3359999999998</v>
      </c>
      <c r="AK149">
        <v>0</v>
      </c>
      <c r="AL149">
        <v>0</v>
      </c>
      <c r="AM149">
        <v>1290.92</v>
      </c>
      <c r="AR149">
        <v>2482.2350000000001</v>
      </c>
      <c r="AS149">
        <v>0</v>
      </c>
      <c r="AT149">
        <v>0</v>
      </c>
      <c r="AU149">
        <v>1458.3789999999999</v>
      </c>
      <c r="BM149" t="s">
        <v>67</v>
      </c>
    </row>
    <row r="150" spans="1:65" x14ac:dyDescent="0.25">
      <c r="A150" s="1">
        <v>43781.999988425923</v>
      </c>
      <c r="B150">
        <v>9279757</v>
      </c>
      <c r="C150" t="s">
        <v>300</v>
      </c>
      <c r="D150" t="s">
        <v>301</v>
      </c>
      <c r="E150" s="1">
        <v>43780.166666666664</v>
      </c>
      <c r="G150">
        <v>159.69999999999999</v>
      </c>
      <c r="H150">
        <v>898.3</v>
      </c>
      <c r="I150">
        <v>0</v>
      </c>
      <c r="J150">
        <v>272.10000000000002</v>
      </c>
      <c r="U150" s="1">
        <v>43780.166666666664</v>
      </c>
      <c r="V150">
        <v>159.69999999999999</v>
      </c>
      <c r="W150">
        <v>898.3</v>
      </c>
      <c r="X150">
        <v>0</v>
      </c>
      <c r="Y150">
        <v>272.10000000000002</v>
      </c>
      <c r="AJ150">
        <v>7371.1999999999898</v>
      </c>
      <c r="AK150">
        <v>0</v>
      </c>
      <c r="AL150">
        <v>0.1</v>
      </c>
      <c r="AM150">
        <v>277.00000000000102</v>
      </c>
      <c r="AR150">
        <v>6363.6</v>
      </c>
      <c r="AS150">
        <v>898.3</v>
      </c>
      <c r="AT150">
        <v>0</v>
      </c>
      <c r="AU150">
        <v>299.39999999999998</v>
      </c>
      <c r="BM150" t="s">
        <v>67</v>
      </c>
    </row>
    <row r="151" spans="1:65" x14ac:dyDescent="0.25">
      <c r="A151" s="1">
        <v>43781.999988425923</v>
      </c>
      <c r="B151">
        <v>9809874</v>
      </c>
      <c r="C151" t="s">
        <v>976</v>
      </c>
      <c r="D151" t="s">
        <v>977</v>
      </c>
    </row>
    <row r="152" spans="1:65" x14ac:dyDescent="0.25">
      <c r="A152" s="1">
        <v>43781.999988425923</v>
      </c>
      <c r="B152">
        <v>9466740</v>
      </c>
      <c r="C152" t="s">
        <v>304</v>
      </c>
      <c r="D152" t="s">
        <v>305</v>
      </c>
      <c r="E152" s="1">
        <v>43778.645833333336</v>
      </c>
      <c r="G152">
        <v>21.41</v>
      </c>
      <c r="H152">
        <v>202.84</v>
      </c>
      <c r="I152">
        <v>0</v>
      </c>
      <c r="J152">
        <v>71.06</v>
      </c>
      <c r="U152" s="1">
        <v>43779.5</v>
      </c>
      <c r="V152">
        <v>21.41</v>
      </c>
      <c r="W152">
        <v>198.94</v>
      </c>
      <c r="X152">
        <v>0</v>
      </c>
      <c r="Y152">
        <v>68.959999999999994</v>
      </c>
      <c r="AJ152">
        <v>444.42</v>
      </c>
      <c r="AK152">
        <v>383.983</v>
      </c>
      <c r="AL152">
        <v>0</v>
      </c>
      <c r="AM152">
        <v>622.61</v>
      </c>
      <c r="AR152">
        <v>461.536</v>
      </c>
      <c r="AS152">
        <v>430.726</v>
      </c>
      <c r="AT152">
        <v>0</v>
      </c>
      <c r="AU152">
        <v>539.03800000000001</v>
      </c>
      <c r="BM152" t="s">
        <v>67</v>
      </c>
    </row>
    <row r="153" spans="1:65" x14ac:dyDescent="0.25">
      <c r="A153" s="1">
        <v>43781.999988425923</v>
      </c>
      <c r="B153">
        <v>9466714</v>
      </c>
      <c r="C153" t="s">
        <v>306</v>
      </c>
      <c r="D153" t="s">
        <v>307</v>
      </c>
      <c r="E153" s="1">
        <v>43780.258333333331</v>
      </c>
      <c r="G153">
        <v>0</v>
      </c>
      <c r="H153">
        <v>0</v>
      </c>
      <c r="I153">
        <v>0</v>
      </c>
      <c r="J153">
        <v>534.79999999999995</v>
      </c>
      <c r="U153" s="1">
        <v>43780.258333333331</v>
      </c>
      <c r="V153">
        <v>0</v>
      </c>
      <c r="W153">
        <v>0</v>
      </c>
      <c r="X153">
        <v>0</v>
      </c>
      <c r="Y153">
        <v>534.79999999999995</v>
      </c>
      <c r="AJ153">
        <v>348.62400000000002</v>
      </c>
      <c r="AK153">
        <v>109.992</v>
      </c>
      <c r="AL153">
        <v>0</v>
      </c>
      <c r="AM153">
        <v>1452.2560000000001</v>
      </c>
      <c r="AR153">
        <v>219.7</v>
      </c>
      <c r="AS153">
        <v>110</v>
      </c>
      <c r="AT153">
        <v>0</v>
      </c>
      <c r="AU153">
        <v>2138.5479999999998</v>
      </c>
      <c r="BM153" t="s">
        <v>67</v>
      </c>
    </row>
    <row r="154" spans="1:65" x14ac:dyDescent="0.25">
      <c r="A154" s="1">
        <v>43781.999988425923</v>
      </c>
      <c r="B154">
        <v>9466738</v>
      </c>
      <c r="C154" t="s">
        <v>308</v>
      </c>
      <c r="D154" t="s">
        <v>309</v>
      </c>
      <c r="E154" s="1">
        <v>43779.15</v>
      </c>
      <c r="G154">
        <v>0.56000000000000005</v>
      </c>
      <c r="H154">
        <v>64.849999999999994</v>
      </c>
      <c r="I154">
        <v>0</v>
      </c>
      <c r="J154">
        <v>164.28</v>
      </c>
      <c r="U154" s="1">
        <v>43780.708333333336</v>
      </c>
      <c r="V154">
        <v>0.56000000000000005</v>
      </c>
      <c r="W154">
        <v>52.4</v>
      </c>
      <c r="X154">
        <v>0</v>
      </c>
      <c r="Y154">
        <v>164.28</v>
      </c>
      <c r="AJ154">
        <v>759.81</v>
      </c>
      <c r="AK154">
        <v>789.89</v>
      </c>
      <c r="AL154">
        <v>0</v>
      </c>
      <c r="AM154">
        <v>857.52</v>
      </c>
      <c r="AR154">
        <v>634.35699999999997</v>
      </c>
      <c r="AS154">
        <v>842.30200000000002</v>
      </c>
      <c r="AT154">
        <v>0</v>
      </c>
      <c r="AU154">
        <v>463.55599999999998</v>
      </c>
      <c r="BM154" t="s">
        <v>67</v>
      </c>
    </row>
    <row r="155" spans="1:65" x14ac:dyDescent="0.25">
      <c r="A155" s="1">
        <v>43781.999988425923</v>
      </c>
      <c r="B155">
        <v>9306677</v>
      </c>
      <c r="C155" t="s">
        <v>310</v>
      </c>
      <c r="D155" t="s">
        <v>311</v>
      </c>
      <c r="E155" s="1">
        <v>43776.05</v>
      </c>
      <c r="G155">
        <v>323.38</v>
      </c>
      <c r="H155">
        <v>0</v>
      </c>
      <c r="I155">
        <v>0</v>
      </c>
      <c r="J155">
        <v>228.5</v>
      </c>
      <c r="U155" s="1">
        <v>43780.5</v>
      </c>
      <c r="V155">
        <v>269.89999999999998</v>
      </c>
      <c r="W155">
        <v>0</v>
      </c>
      <c r="X155">
        <v>0</v>
      </c>
      <c r="Y155">
        <v>199</v>
      </c>
      <c r="AJ155">
        <v>3043.79</v>
      </c>
      <c r="AK155">
        <v>0</v>
      </c>
      <c r="AL155">
        <v>0</v>
      </c>
      <c r="AM155">
        <v>772.49599999999998</v>
      </c>
      <c r="AR155">
        <v>2226.759</v>
      </c>
      <c r="AS155">
        <v>0</v>
      </c>
      <c r="AT155">
        <v>0</v>
      </c>
      <c r="AU155">
        <v>685.553</v>
      </c>
      <c r="BM155" t="s">
        <v>67</v>
      </c>
    </row>
    <row r="156" spans="1:65" x14ac:dyDescent="0.25">
      <c r="A156" s="1">
        <v>43781.999988425923</v>
      </c>
      <c r="B156">
        <v>9306653</v>
      </c>
      <c r="C156" t="s">
        <v>312</v>
      </c>
      <c r="D156" t="s">
        <v>313</v>
      </c>
      <c r="E156" s="1">
        <v>43780.739583333336</v>
      </c>
      <c r="G156">
        <v>159.19999999999999</v>
      </c>
      <c r="H156">
        <v>0</v>
      </c>
      <c r="I156">
        <v>0</v>
      </c>
      <c r="J156">
        <v>235.3</v>
      </c>
      <c r="U156" s="1">
        <v>43781.375</v>
      </c>
      <c r="V156">
        <v>157.19999999999999</v>
      </c>
      <c r="W156">
        <v>0</v>
      </c>
      <c r="X156">
        <v>0</v>
      </c>
      <c r="Y156">
        <v>235.3</v>
      </c>
      <c r="AJ156">
        <v>3204.6280000000002</v>
      </c>
      <c r="AK156">
        <v>0</v>
      </c>
      <c r="AL156">
        <v>0</v>
      </c>
      <c r="AM156">
        <v>876.03099999999904</v>
      </c>
      <c r="AR156">
        <v>2896.5529999999999</v>
      </c>
      <c r="AS156">
        <v>0</v>
      </c>
      <c r="AT156">
        <v>0</v>
      </c>
      <c r="AU156">
        <v>1012.236</v>
      </c>
    </row>
    <row r="157" spans="1:65" x14ac:dyDescent="0.25">
      <c r="A157" s="1">
        <v>43781.999988425923</v>
      </c>
      <c r="B157">
        <v>9460459</v>
      </c>
      <c r="C157" t="s">
        <v>591</v>
      </c>
      <c r="D157" t="s">
        <v>684</v>
      </c>
      <c r="E157" s="1">
        <v>43774.479166666664</v>
      </c>
      <c r="G157">
        <v>38.4</v>
      </c>
      <c r="H157">
        <v>0</v>
      </c>
      <c r="I157">
        <v>0</v>
      </c>
      <c r="J157">
        <v>105.1</v>
      </c>
      <c r="U157" s="1">
        <v>43778.125</v>
      </c>
      <c r="V157">
        <v>15</v>
      </c>
      <c r="W157">
        <v>0</v>
      </c>
      <c r="X157">
        <v>0</v>
      </c>
      <c r="Y157">
        <v>78.900000000000006</v>
      </c>
      <c r="AJ157">
        <v>722.2</v>
      </c>
      <c r="AK157">
        <v>0</v>
      </c>
      <c r="AL157">
        <v>0</v>
      </c>
      <c r="AM157">
        <v>65.3</v>
      </c>
      <c r="AR157">
        <v>680.2</v>
      </c>
      <c r="AS157">
        <v>0</v>
      </c>
      <c r="AT157">
        <v>0</v>
      </c>
      <c r="AU157">
        <v>93</v>
      </c>
      <c r="BM157" t="s">
        <v>67</v>
      </c>
    </row>
    <row r="158" spans="1:65" x14ac:dyDescent="0.25">
      <c r="A158" s="1">
        <v>43781.999988425923</v>
      </c>
      <c r="B158">
        <v>9473925</v>
      </c>
      <c r="C158" t="s">
        <v>315</v>
      </c>
      <c r="D158" t="s">
        <v>316</v>
      </c>
      <c r="E158" s="1">
        <v>43780.5</v>
      </c>
      <c r="G158">
        <v>106.6</v>
      </c>
      <c r="H158">
        <v>0</v>
      </c>
      <c r="I158">
        <v>0</v>
      </c>
      <c r="J158">
        <v>69.900000000000006</v>
      </c>
      <c r="U158" s="1">
        <v>43780.5</v>
      </c>
      <c r="V158">
        <v>106.6</v>
      </c>
      <c r="W158">
        <v>0</v>
      </c>
      <c r="X158">
        <v>0</v>
      </c>
      <c r="Y158">
        <v>69.900000000000006</v>
      </c>
      <c r="AJ158">
        <v>954.1</v>
      </c>
      <c r="AK158">
        <v>0</v>
      </c>
      <c r="AL158">
        <v>9.6</v>
      </c>
      <c r="AM158">
        <v>66.459999999999994</v>
      </c>
      <c r="AR158">
        <v>378.1</v>
      </c>
      <c r="AS158">
        <v>0</v>
      </c>
      <c r="AT158">
        <v>0</v>
      </c>
      <c r="AU158">
        <v>89.76</v>
      </c>
      <c r="BM158" t="s">
        <v>67</v>
      </c>
    </row>
    <row r="159" spans="1:65" x14ac:dyDescent="0.25">
      <c r="A159" s="1">
        <v>43781.999988425923</v>
      </c>
      <c r="B159">
        <v>9473913</v>
      </c>
      <c r="C159" t="s">
        <v>592</v>
      </c>
      <c r="D159" t="s">
        <v>667</v>
      </c>
    </row>
    <row r="160" spans="1:65" x14ac:dyDescent="0.25">
      <c r="A160" s="1">
        <v>43781.999988425923</v>
      </c>
      <c r="B160">
        <v>9460461</v>
      </c>
      <c r="C160" t="s">
        <v>593</v>
      </c>
      <c r="D160" t="s">
        <v>668</v>
      </c>
      <c r="E160" s="1">
        <v>43780.35</v>
      </c>
      <c r="G160">
        <v>635.58000000000004</v>
      </c>
      <c r="H160">
        <v>0</v>
      </c>
      <c r="I160">
        <v>0</v>
      </c>
      <c r="J160">
        <v>78.42</v>
      </c>
      <c r="U160" s="1">
        <v>43780.5</v>
      </c>
      <c r="V160">
        <v>634.75</v>
      </c>
      <c r="W160">
        <v>0</v>
      </c>
      <c r="X160">
        <v>0</v>
      </c>
      <c r="Y160">
        <v>78.37</v>
      </c>
      <c r="AJ160">
        <v>1058.77</v>
      </c>
      <c r="AK160">
        <v>0</v>
      </c>
      <c r="AL160">
        <v>0</v>
      </c>
      <c r="AM160">
        <v>8.84</v>
      </c>
      <c r="AR160">
        <v>1044.78</v>
      </c>
      <c r="AS160">
        <v>0</v>
      </c>
      <c r="AT160">
        <v>0</v>
      </c>
      <c r="AU160">
        <v>33.08</v>
      </c>
      <c r="BM160" t="s">
        <v>67</v>
      </c>
    </row>
    <row r="161" spans="1:65" x14ac:dyDescent="0.25">
      <c r="A161" s="1">
        <v>43781.999988425923</v>
      </c>
      <c r="B161">
        <v>9864332</v>
      </c>
      <c r="C161" t="s">
        <v>994</v>
      </c>
      <c r="D161" t="s">
        <v>995</v>
      </c>
      <c r="E161" s="1">
        <v>43777.666666666664</v>
      </c>
      <c r="G161">
        <v>676.8</v>
      </c>
      <c r="H161">
        <v>0</v>
      </c>
      <c r="I161">
        <v>0</v>
      </c>
      <c r="J161">
        <v>205.3</v>
      </c>
      <c r="U161" s="1">
        <v>43779.708333333336</v>
      </c>
      <c r="V161">
        <v>629.70000000000005</v>
      </c>
      <c r="W161">
        <v>0</v>
      </c>
      <c r="X161">
        <v>0</v>
      </c>
      <c r="Y161">
        <v>204.9</v>
      </c>
      <c r="AJ161">
        <v>71.3</v>
      </c>
      <c r="AK161">
        <v>0</v>
      </c>
      <c r="AL161">
        <v>0</v>
      </c>
      <c r="AM161">
        <v>0</v>
      </c>
      <c r="AR161">
        <v>0</v>
      </c>
      <c r="AS161">
        <v>0</v>
      </c>
      <c r="AT161">
        <v>0</v>
      </c>
      <c r="AU161">
        <v>0</v>
      </c>
      <c r="BM161" t="s">
        <v>67</v>
      </c>
    </row>
    <row r="162" spans="1:65" x14ac:dyDescent="0.25">
      <c r="A162" s="1">
        <v>43781.999988425923</v>
      </c>
      <c r="B162">
        <v>9411135</v>
      </c>
      <c r="C162" t="s">
        <v>317</v>
      </c>
      <c r="D162" t="s">
        <v>318</v>
      </c>
      <c r="E162" s="1">
        <v>43777.416666666664</v>
      </c>
      <c r="G162">
        <v>188.1</v>
      </c>
      <c r="H162">
        <v>0</v>
      </c>
      <c r="I162">
        <v>0</v>
      </c>
      <c r="J162">
        <v>204.5</v>
      </c>
      <c r="U162" s="1">
        <v>43780.5</v>
      </c>
      <c r="V162">
        <v>129.69999999999999</v>
      </c>
      <c r="W162">
        <v>0</v>
      </c>
      <c r="X162">
        <v>0</v>
      </c>
      <c r="Y162">
        <v>204.5</v>
      </c>
      <c r="AJ162">
        <v>3497.29</v>
      </c>
      <c r="AK162">
        <v>0</v>
      </c>
      <c r="AL162">
        <v>0</v>
      </c>
      <c r="AM162">
        <v>183.599999999999</v>
      </c>
      <c r="AR162">
        <v>2735.2379999999998</v>
      </c>
      <c r="AS162">
        <v>0</v>
      </c>
      <c r="AT162">
        <v>0</v>
      </c>
      <c r="AU162">
        <v>333.4</v>
      </c>
      <c r="BM162" t="s">
        <v>67</v>
      </c>
    </row>
    <row r="163" spans="1:65" x14ac:dyDescent="0.25">
      <c r="A163" s="1">
        <v>43781.999988425923</v>
      </c>
      <c r="B163">
        <v>9708617</v>
      </c>
      <c r="C163" t="s">
        <v>320</v>
      </c>
      <c r="D163" t="s">
        <v>321</v>
      </c>
      <c r="E163" s="1">
        <v>43768.5</v>
      </c>
      <c r="G163">
        <v>510.67</v>
      </c>
      <c r="H163">
        <v>0</v>
      </c>
      <c r="I163">
        <v>0</v>
      </c>
      <c r="J163">
        <v>48</v>
      </c>
      <c r="U163" s="1">
        <v>43778.5</v>
      </c>
      <c r="V163">
        <v>469.98</v>
      </c>
      <c r="W163">
        <v>0</v>
      </c>
      <c r="X163">
        <v>0</v>
      </c>
      <c r="Y163">
        <v>41.5</v>
      </c>
      <c r="AJ163">
        <v>2827.3919999999998</v>
      </c>
      <c r="AK163">
        <v>0</v>
      </c>
      <c r="AL163">
        <v>0</v>
      </c>
      <c r="AM163">
        <v>685.01700000000005</v>
      </c>
      <c r="AR163">
        <v>2848.3270000000002</v>
      </c>
      <c r="AS163">
        <v>0</v>
      </c>
      <c r="AT163">
        <v>0</v>
      </c>
      <c r="AU163">
        <v>709.48900000000003</v>
      </c>
      <c r="BM163" t="s">
        <v>67</v>
      </c>
    </row>
    <row r="164" spans="1:65" x14ac:dyDescent="0.25">
      <c r="A164" s="1">
        <v>43781.999988425923</v>
      </c>
      <c r="B164">
        <v>9708629</v>
      </c>
      <c r="C164" t="s">
        <v>322</v>
      </c>
      <c r="D164" t="s">
        <v>323</v>
      </c>
      <c r="E164" s="1">
        <v>43780.65</v>
      </c>
      <c r="G164">
        <v>79.14</v>
      </c>
      <c r="H164">
        <v>0</v>
      </c>
      <c r="I164">
        <v>0</v>
      </c>
      <c r="J164">
        <v>128.81</v>
      </c>
      <c r="U164" s="1">
        <v>43781.041666666664</v>
      </c>
      <c r="V164">
        <v>71.94</v>
      </c>
      <c r="W164">
        <v>0</v>
      </c>
      <c r="X164">
        <v>0</v>
      </c>
      <c r="Y164">
        <v>128.31</v>
      </c>
      <c r="AJ164">
        <v>3736.8240000000001</v>
      </c>
      <c r="AK164">
        <v>0</v>
      </c>
      <c r="AL164">
        <v>0</v>
      </c>
      <c r="AM164">
        <v>433.61799999999999</v>
      </c>
      <c r="AR164">
        <v>3150.5549999999998</v>
      </c>
      <c r="AS164">
        <v>0</v>
      </c>
      <c r="AT164">
        <v>0</v>
      </c>
      <c r="AU164">
        <v>429.77</v>
      </c>
    </row>
    <row r="165" spans="1:65" x14ac:dyDescent="0.25">
      <c r="A165" s="1">
        <v>43781.999988425923</v>
      </c>
      <c r="B165">
        <v>9726451</v>
      </c>
      <c r="C165" t="s">
        <v>324</v>
      </c>
      <c r="D165" t="s">
        <v>325</v>
      </c>
      <c r="E165" s="1">
        <v>43780.875</v>
      </c>
      <c r="G165">
        <v>170.08</v>
      </c>
      <c r="H165">
        <v>0</v>
      </c>
      <c r="I165">
        <v>0</v>
      </c>
      <c r="J165">
        <v>208.94</v>
      </c>
      <c r="U165" s="1">
        <v>43781.375</v>
      </c>
      <c r="V165">
        <v>157.399</v>
      </c>
      <c r="W165">
        <v>0</v>
      </c>
      <c r="X165">
        <v>0</v>
      </c>
      <c r="Y165">
        <v>208.94</v>
      </c>
      <c r="AJ165">
        <v>3212.5410000000002</v>
      </c>
      <c r="AK165">
        <v>0</v>
      </c>
      <c r="AL165">
        <v>0</v>
      </c>
      <c r="AM165">
        <v>859.83500000000004</v>
      </c>
      <c r="AR165">
        <v>3069.056</v>
      </c>
      <c r="AS165">
        <v>0</v>
      </c>
      <c r="AT165">
        <v>0</v>
      </c>
      <c r="AU165">
        <v>952.75699999999995</v>
      </c>
    </row>
    <row r="166" spans="1:65" x14ac:dyDescent="0.25">
      <c r="A166" s="1">
        <v>43781.999988425923</v>
      </c>
      <c r="B166">
        <v>9252307</v>
      </c>
      <c r="C166" t="s">
        <v>928</v>
      </c>
      <c r="D166" t="s">
        <v>326</v>
      </c>
      <c r="E166" s="1">
        <v>43779.5</v>
      </c>
      <c r="G166">
        <v>447.9</v>
      </c>
      <c r="H166">
        <v>0</v>
      </c>
      <c r="I166">
        <v>0</v>
      </c>
      <c r="J166">
        <v>83.82</v>
      </c>
      <c r="U166" s="1">
        <v>43779.5</v>
      </c>
      <c r="V166">
        <v>447.9</v>
      </c>
      <c r="W166">
        <v>0</v>
      </c>
      <c r="X166">
        <v>0</v>
      </c>
      <c r="Y166">
        <v>83.82</v>
      </c>
      <c r="AJ166">
        <v>3083.98</v>
      </c>
      <c r="AK166">
        <v>0</v>
      </c>
      <c r="AL166">
        <v>0</v>
      </c>
      <c r="AM166">
        <v>416.81</v>
      </c>
      <c r="AR166">
        <v>3177.777</v>
      </c>
      <c r="AS166">
        <v>0</v>
      </c>
      <c r="AT166">
        <v>0</v>
      </c>
      <c r="AU166">
        <v>329.78</v>
      </c>
      <c r="BM166" t="s">
        <v>67</v>
      </c>
    </row>
    <row r="167" spans="1:65" x14ac:dyDescent="0.25">
      <c r="A167" s="1">
        <v>43781.999988425923</v>
      </c>
      <c r="B167">
        <v>9252292</v>
      </c>
      <c r="C167" t="s">
        <v>327</v>
      </c>
      <c r="D167" t="s">
        <v>328</v>
      </c>
      <c r="E167" s="1">
        <v>43774.32916666667</v>
      </c>
      <c r="G167">
        <v>315.29000000000002</v>
      </c>
      <c r="H167">
        <v>0</v>
      </c>
      <c r="I167">
        <v>0</v>
      </c>
      <c r="J167">
        <v>148.91</v>
      </c>
      <c r="U167" s="1">
        <v>43780.333333333336</v>
      </c>
      <c r="V167">
        <v>245.58</v>
      </c>
      <c r="W167">
        <v>0</v>
      </c>
      <c r="X167">
        <v>0</v>
      </c>
      <c r="Y167">
        <v>148.91</v>
      </c>
      <c r="AJ167">
        <v>3315.81</v>
      </c>
      <c r="AK167">
        <v>0</v>
      </c>
      <c r="AL167">
        <v>0</v>
      </c>
      <c r="AM167">
        <v>88.31</v>
      </c>
      <c r="AR167">
        <v>2974.3649999999998</v>
      </c>
      <c r="AS167">
        <v>0</v>
      </c>
      <c r="AT167">
        <v>0</v>
      </c>
      <c r="AU167">
        <v>0</v>
      </c>
      <c r="BM167" t="s">
        <v>67</v>
      </c>
    </row>
    <row r="168" spans="1:65" x14ac:dyDescent="0.25">
      <c r="A168" s="1">
        <v>43781.999988425923</v>
      </c>
      <c r="B168">
        <v>9726463</v>
      </c>
      <c r="C168" t="s">
        <v>329</v>
      </c>
      <c r="D168" t="s">
        <v>330</v>
      </c>
      <c r="E168" s="1">
        <v>43773.0625</v>
      </c>
      <c r="G168">
        <v>468</v>
      </c>
      <c r="H168">
        <v>0</v>
      </c>
      <c r="I168">
        <v>0</v>
      </c>
      <c r="J168">
        <v>139.47999999999999</v>
      </c>
      <c r="U168" s="1">
        <v>43777.708333333336</v>
      </c>
      <c r="V168">
        <v>386.4</v>
      </c>
      <c r="W168">
        <v>0</v>
      </c>
      <c r="X168">
        <v>0</v>
      </c>
      <c r="Y168">
        <v>138.63</v>
      </c>
      <c r="AJ168">
        <v>3465.306</v>
      </c>
      <c r="AK168">
        <v>0</v>
      </c>
      <c r="AL168">
        <v>63.58</v>
      </c>
      <c r="AM168">
        <v>270.99</v>
      </c>
      <c r="AR168">
        <v>3435.59</v>
      </c>
      <c r="AS168">
        <v>0</v>
      </c>
      <c r="AT168">
        <v>93.2</v>
      </c>
      <c r="AU168">
        <v>391.4</v>
      </c>
      <c r="BM168" t="s">
        <v>67</v>
      </c>
    </row>
    <row r="169" spans="1:65" x14ac:dyDescent="0.25">
      <c r="A169" s="1">
        <v>43781.999988425923</v>
      </c>
      <c r="B169">
        <v>9718064</v>
      </c>
      <c r="C169" t="s">
        <v>331</v>
      </c>
      <c r="D169" t="s">
        <v>332</v>
      </c>
      <c r="E169" s="1">
        <v>43779.195833333331</v>
      </c>
      <c r="G169">
        <v>119.18</v>
      </c>
      <c r="H169">
        <v>0</v>
      </c>
      <c r="I169">
        <v>0</v>
      </c>
      <c r="J169">
        <v>204.37</v>
      </c>
      <c r="U169" s="1">
        <v>43779.375</v>
      </c>
      <c r="V169">
        <v>119.18</v>
      </c>
      <c r="W169">
        <v>0</v>
      </c>
      <c r="X169">
        <v>0</v>
      </c>
      <c r="Y169">
        <v>203.93</v>
      </c>
      <c r="AJ169">
        <v>3737.89</v>
      </c>
      <c r="AK169">
        <v>0</v>
      </c>
      <c r="AL169">
        <v>0</v>
      </c>
      <c r="AM169">
        <v>630.54999999999995</v>
      </c>
      <c r="AR169">
        <v>2985</v>
      </c>
      <c r="AS169">
        <v>0</v>
      </c>
      <c r="AT169">
        <v>0</v>
      </c>
      <c r="AU169">
        <v>586.29</v>
      </c>
      <c r="BM169" t="s">
        <v>67</v>
      </c>
    </row>
    <row r="170" spans="1:65" x14ac:dyDescent="0.25">
      <c r="A170" s="1">
        <v>43781.999988425923</v>
      </c>
      <c r="B170">
        <v>9718090</v>
      </c>
      <c r="C170" t="s">
        <v>333</v>
      </c>
      <c r="D170" t="s">
        <v>334</v>
      </c>
      <c r="E170" s="1">
        <v>43778.208333333336</v>
      </c>
      <c r="G170">
        <v>411.29</v>
      </c>
      <c r="H170">
        <v>0</v>
      </c>
      <c r="I170">
        <v>0</v>
      </c>
      <c r="J170">
        <v>160.31</v>
      </c>
      <c r="U170" s="1">
        <v>43781.333333333336</v>
      </c>
      <c r="V170">
        <v>360.84</v>
      </c>
      <c r="W170">
        <v>0</v>
      </c>
      <c r="X170">
        <v>0</v>
      </c>
      <c r="Y170">
        <v>160.31</v>
      </c>
      <c r="AJ170">
        <v>3874.8409999999999</v>
      </c>
      <c r="AK170">
        <v>0</v>
      </c>
      <c r="AL170">
        <v>0</v>
      </c>
      <c r="AM170">
        <v>358.03</v>
      </c>
      <c r="AR170">
        <v>3490.5630000000001</v>
      </c>
      <c r="AS170">
        <v>0</v>
      </c>
      <c r="AT170">
        <v>0</v>
      </c>
      <c r="AU170">
        <v>294.44499999999999</v>
      </c>
    </row>
    <row r="171" spans="1:65" x14ac:dyDescent="0.25">
      <c r="A171" s="1">
        <v>43781.999988425923</v>
      </c>
      <c r="B171">
        <v>9718076</v>
      </c>
      <c r="C171" t="s">
        <v>335</v>
      </c>
      <c r="D171" t="s">
        <v>336</v>
      </c>
      <c r="E171" s="1">
        <v>43775.895833333336</v>
      </c>
      <c r="G171">
        <v>527.79999999999995</v>
      </c>
      <c r="H171">
        <v>0</v>
      </c>
      <c r="I171">
        <v>0</v>
      </c>
      <c r="J171">
        <v>157.32</v>
      </c>
      <c r="U171" s="1">
        <v>43781</v>
      </c>
      <c r="V171">
        <v>438.51</v>
      </c>
      <c r="W171">
        <v>0</v>
      </c>
      <c r="X171">
        <v>0</v>
      </c>
      <c r="Y171">
        <v>153.83000000000001</v>
      </c>
      <c r="AJ171">
        <v>4000.04</v>
      </c>
      <c r="AK171">
        <v>0</v>
      </c>
      <c r="AL171">
        <v>0</v>
      </c>
      <c r="AM171">
        <v>324.23</v>
      </c>
      <c r="AR171">
        <v>3604.3710000000001</v>
      </c>
      <c r="AS171">
        <v>0</v>
      </c>
      <c r="AT171">
        <v>0</v>
      </c>
      <c r="AU171">
        <v>362.19499999999999</v>
      </c>
    </row>
    <row r="172" spans="1:65" x14ac:dyDescent="0.25">
      <c r="A172" s="1">
        <v>43781.999988425923</v>
      </c>
      <c r="B172">
        <v>9718088</v>
      </c>
      <c r="C172" t="s">
        <v>337</v>
      </c>
      <c r="D172" t="s">
        <v>338</v>
      </c>
      <c r="E172" s="1">
        <v>43777.145833333336</v>
      </c>
      <c r="G172">
        <v>416.8</v>
      </c>
      <c r="H172">
        <v>0</v>
      </c>
      <c r="I172">
        <v>0</v>
      </c>
      <c r="J172">
        <v>157.1</v>
      </c>
      <c r="U172" s="1">
        <v>43781.375</v>
      </c>
      <c r="V172">
        <v>327.8</v>
      </c>
      <c r="W172">
        <v>0</v>
      </c>
      <c r="X172">
        <v>0</v>
      </c>
      <c r="Y172">
        <v>156.69999999999999</v>
      </c>
      <c r="AJ172">
        <v>3923.5230000000001</v>
      </c>
      <c r="AK172">
        <v>0</v>
      </c>
      <c r="AL172">
        <v>0</v>
      </c>
      <c r="AM172">
        <v>363.51</v>
      </c>
      <c r="AR172">
        <v>3667.63</v>
      </c>
      <c r="AS172">
        <v>0</v>
      </c>
      <c r="AT172">
        <v>0</v>
      </c>
      <c r="AU172">
        <v>283.7</v>
      </c>
    </row>
    <row r="173" spans="1:65" x14ac:dyDescent="0.25">
      <c r="A173" s="1">
        <v>43781.999988425923</v>
      </c>
      <c r="B173">
        <v>9732929</v>
      </c>
      <c r="C173" t="s">
        <v>339</v>
      </c>
      <c r="D173" t="s">
        <v>340</v>
      </c>
      <c r="E173" s="1">
        <v>43779.716666666667</v>
      </c>
      <c r="G173">
        <v>398.3</v>
      </c>
      <c r="H173">
        <v>0</v>
      </c>
      <c r="I173">
        <v>0</v>
      </c>
      <c r="J173">
        <v>202.8</v>
      </c>
      <c r="U173" s="1">
        <v>43779.716666666667</v>
      </c>
      <c r="V173">
        <v>398.3</v>
      </c>
      <c r="W173">
        <v>0</v>
      </c>
      <c r="X173">
        <v>0</v>
      </c>
      <c r="Y173">
        <v>202.8</v>
      </c>
      <c r="AJ173">
        <v>4328.3</v>
      </c>
      <c r="AK173">
        <v>0</v>
      </c>
      <c r="AL173">
        <v>0</v>
      </c>
      <c r="AM173">
        <v>240.7</v>
      </c>
      <c r="AR173">
        <v>4042.4</v>
      </c>
      <c r="AS173">
        <v>0</v>
      </c>
      <c r="AT173">
        <v>0</v>
      </c>
      <c r="AU173">
        <v>344.3</v>
      </c>
      <c r="BM173" t="s">
        <v>67</v>
      </c>
    </row>
    <row r="174" spans="1:65" x14ac:dyDescent="0.25">
      <c r="A174" s="1">
        <v>43781.999988425923</v>
      </c>
      <c r="B174">
        <v>9732931</v>
      </c>
      <c r="C174" t="s">
        <v>341</v>
      </c>
      <c r="D174" t="s">
        <v>342</v>
      </c>
      <c r="E174" s="1">
        <v>43778</v>
      </c>
      <c r="G174">
        <v>544.08000000000004</v>
      </c>
      <c r="H174">
        <v>0</v>
      </c>
      <c r="I174">
        <v>0</v>
      </c>
      <c r="J174">
        <v>240.26</v>
      </c>
      <c r="U174" s="1">
        <v>43780.958333333336</v>
      </c>
      <c r="V174">
        <v>475.01</v>
      </c>
      <c r="W174">
        <v>0</v>
      </c>
      <c r="X174">
        <v>0</v>
      </c>
      <c r="Y174">
        <v>240.26</v>
      </c>
      <c r="AJ174">
        <v>4330.335</v>
      </c>
      <c r="AK174">
        <v>0</v>
      </c>
      <c r="AL174">
        <v>0</v>
      </c>
      <c r="AM174">
        <v>165.066</v>
      </c>
      <c r="AR174">
        <v>4521.067</v>
      </c>
      <c r="AS174">
        <v>0</v>
      </c>
      <c r="AT174">
        <v>0</v>
      </c>
      <c r="AU174">
        <v>319.89999999999998</v>
      </c>
      <c r="BM174" t="s">
        <v>67</v>
      </c>
    </row>
    <row r="175" spans="1:65" x14ac:dyDescent="0.25">
      <c r="A175" s="1">
        <v>43781.999988425923</v>
      </c>
      <c r="B175">
        <v>9231171</v>
      </c>
      <c r="C175" t="s">
        <v>345</v>
      </c>
      <c r="D175" t="s">
        <v>346</v>
      </c>
      <c r="E175" s="1">
        <v>43777.458333333336</v>
      </c>
      <c r="G175">
        <v>109.8</v>
      </c>
      <c r="H175">
        <v>0</v>
      </c>
      <c r="I175">
        <v>0</v>
      </c>
      <c r="J175">
        <v>150.69999999999999</v>
      </c>
      <c r="U175" s="1">
        <v>43777.6875</v>
      </c>
      <c r="V175">
        <v>103.4</v>
      </c>
      <c r="W175">
        <v>0</v>
      </c>
      <c r="X175">
        <v>0</v>
      </c>
      <c r="Y175">
        <v>150.69999999999999</v>
      </c>
      <c r="AJ175">
        <v>3469.7</v>
      </c>
      <c r="AK175">
        <v>0</v>
      </c>
      <c r="AL175">
        <v>3.6</v>
      </c>
      <c r="AM175">
        <v>1311.5</v>
      </c>
      <c r="AR175">
        <v>3553</v>
      </c>
      <c r="AS175">
        <v>0</v>
      </c>
      <c r="AT175">
        <v>0</v>
      </c>
      <c r="AU175">
        <v>1389.9</v>
      </c>
      <c r="BM175" t="s">
        <v>67</v>
      </c>
    </row>
  </sheetData>
  <autoFilter ref="A1:BM164" xr:uid="{912C119C-69E4-41C5-9197-6468CA628A7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C702-0A88-4670-B013-B82FC04924FB}">
  <dimension ref="A1:BF28"/>
  <sheetViews>
    <sheetView workbookViewId="0">
      <selection activeCell="F37" sqref="F37"/>
    </sheetView>
  </sheetViews>
  <sheetFormatPr defaultRowHeight="15" x14ac:dyDescent="0.25"/>
  <sheetData>
    <row r="1" spans="1:58" x14ac:dyDescent="0.25">
      <c r="A1" s="272"/>
      <c r="E1" s="138"/>
      <c r="F1" s="138"/>
      <c r="G1" s="138"/>
      <c r="H1" s="9"/>
      <c r="I1" s="6"/>
      <c r="J1" s="6"/>
      <c r="K1" s="6"/>
      <c r="L1" s="6"/>
      <c r="M1" s="6"/>
      <c r="N1" s="6"/>
      <c r="O1" s="6"/>
      <c r="P1" s="6"/>
      <c r="Q1" s="6"/>
      <c r="AO1" s="252"/>
      <c r="AP1" s="252"/>
      <c r="AQ1" s="252"/>
      <c r="AR1" s="256"/>
      <c r="BF1" s="214"/>
    </row>
    <row r="2" spans="1:58" x14ac:dyDescent="0.25">
      <c r="A2" s="272"/>
      <c r="E2" s="138"/>
      <c r="F2" s="138"/>
      <c r="G2" s="138"/>
      <c r="H2" s="9"/>
      <c r="I2" s="6"/>
      <c r="J2" s="6"/>
      <c r="K2" s="6"/>
      <c r="L2" s="6"/>
      <c r="M2" s="6"/>
      <c r="N2" s="6"/>
      <c r="O2" s="6"/>
      <c r="P2" s="6"/>
      <c r="Q2" s="6"/>
      <c r="AO2" s="252"/>
      <c r="AP2" s="252"/>
      <c r="AQ2" s="252"/>
      <c r="AR2" s="256"/>
      <c r="BF2" s="214"/>
    </row>
    <row r="3" spans="1:58" ht="21" x14ac:dyDescent="0.35">
      <c r="A3" s="272"/>
      <c r="C3" s="323" t="s">
        <v>679</v>
      </c>
      <c r="D3" s="323"/>
      <c r="E3" s="138"/>
      <c r="F3" s="138"/>
      <c r="G3" s="138"/>
      <c r="H3" s="9"/>
      <c r="I3" s="6"/>
      <c r="J3" s="6"/>
      <c r="K3" s="6"/>
      <c r="L3" s="6"/>
      <c r="M3" s="6"/>
      <c r="N3" s="6"/>
      <c r="O3" s="6"/>
      <c r="P3" s="6"/>
      <c r="Q3" s="6"/>
      <c r="AO3" s="252"/>
      <c r="AP3" s="252"/>
      <c r="AQ3" s="252"/>
      <c r="AR3" s="256"/>
      <c r="BF3" s="214"/>
    </row>
    <row r="4" spans="1:58" x14ac:dyDescent="0.25">
      <c r="A4" s="272"/>
      <c r="E4" s="138"/>
      <c r="F4" s="138"/>
      <c r="G4" s="138"/>
      <c r="H4" s="9"/>
      <c r="I4" s="6"/>
      <c r="J4" s="6"/>
      <c r="K4" s="6"/>
      <c r="L4" s="6"/>
      <c r="M4" s="6"/>
      <c r="N4" s="6"/>
      <c r="O4" s="6"/>
      <c r="P4" s="6"/>
      <c r="Q4" s="6"/>
      <c r="AO4" s="252"/>
      <c r="AP4" s="252"/>
      <c r="AQ4" s="252"/>
      <c r="AR4" s="256"/>
      <c r="BF4" s="214"/>
    </row>
    <row r="5" spans="1:58" x14ac:dyDescent="0.25">
      <c r="A5" s="272"/>
      <c r="B5" s="5" t="s">
        <v>429</v>
      </c>
      <c r="C5" s="5" t="s">
        <v>448</v>
      </c>
      <c r="D5" s="5">
        <v>9278507</v>
      </c>
      <c r="E5" s="141" t="s">
        <v>449</v>
      </c>
      <c r="F5" s="141"/>
      <c r="G5" s="141"/>
      <c r="H5" s="11" t="str">
        <f>IFERROR(INDEX(RemainingOnBoard_RAW!E:E,MATCH('Redelivered ships'!D5,RemainingOnBoard_RAW!B:B,0)),"")</f>
        <v/>
      </c>
      <c r="I5" s="8" t="str">
        <f>IFERROR(INDEX(RemainingOnBoard_RAW!G:G,MATCH('Redelivered ships'!D5,RemainingOnBoard_RAW!B:B,0))," ")</f>
        <v xml:space="preserve"> </v>
      </c>
      <c r="J5" s="8" t="str">
        <f>IFERROR(INDEX(RemainingOnBoard_RAW!H:H,MATCH('Redelivered ships'!D5,RemainingOnBoard_RAW!B:B,0)),"")</f>
        <v/>
      </c>
      <c r="K5" s="8" t="str">
        <f>IFERROR(INDEX(RemainingOnBoard_RAW!I:I,MATCH('Redelivered ships'!D5,RemainingOnBoard_RAW!B:B,0)),"")</f>
        <v/>
      </c>
      <c r="L5" s="8" t="str">
        <f>IFERROR(INDEX(RemainingOnBoard_RAW!J:J,MATCH('Redelivered ships'!D5,RemainingOnBoard_RAW!B:B,0)),"")</f>
        <v/>
      </c>
      <c r="M5" s="8"/>
      <c r="N5" s="8" t="str">
        <f>IFERROR(INDEX(RemainingOnBoard_RAW!AJ:AJ,MATCH('Redelivered ships'!D5,RemainingOnBoard_RAW!B:B,0))," ")</f>
        <v xml:space="preserve"> </v>
      </c>
      <c r="O5" s="8" t="str">
        <f>IFERROR(INDEX(RemainingOnBoard_RAW!AK:AK,MATCH('Redelivered ships'!D5,RemainingOnBoard_RAW!B:B,0))," ")</f>
        <v xml:space="preserve"> </v>
      </c>
      <c r="P5" s="8" t="str">
        <f>IFERROR(INDEX(RemainingOnBoard_RAW!AL:AL,MATCH('Redelivered ships'!D5,RemainingOnBoard_RAW!B:B,0))," ")</f>
        <v xml:space="preserve"> </v>
      </c>
      <c r="Q5" s="8" t="str">
        <f>IFERROR(INDEX(RemainingOnBoard_RAW!AM:AM,MATCH('Redelivered ships'!D5,RemainingOnBoard_RAW!B:B,0))," ")</f>
        <v xml:space="preserve"> </v>
      </c>
      <c r="S5" s="13">
        <v>0.45</v>
      </c>
      <c r="T5" s="13">
        <v>0.05</v>
      </c>
      <c r="U5" s="13">
        <v>0.17499999999999999</v>
      </c>
      <c r="V5" s="13">
        <v>0.32500000000000001</v>
      </c>
      <c r="X5" s="15">
        <f>IFERROR(INDEX('[7]Apr-2019'!$F:$F,MATCH(D5,'[7]Apr-2019'!$D:$D,0)),"")</f>
        <v>3.2</v>
      </c>
      <c r="Y5" s="15">
        <f>IFERROR(INDEX('[7]Apr-2019'!$G:$G,MATCH(D5,'[7]Apr-2019'!$D:$D,0)),"")</f>
        <v>20.7</v>
      </c>
      <c r="Z5" s="15">
        <f>IFERROR(INDEX('[7]Apr-2019'!$H:$H,MATCH(D5,'[7]Apr-2019'!$D:$D,0)),"")</f>
        <v>28.6</v>
      </c>
      <c r="AA5" s="15">
        <f>IFERROR(INDEX('[7]Apr-2019'!$I:$I,MATCH(D5,'[7]Apr-2019'!$D:$D,0)),"")</f>
        <v>28.5</v>
      </c>
      <c r="AB5" s="15">
        <f>IFERROR(SUMPRODUCT(S5:V5,X5:AA5),"")</f>
        <v>16.7425</v>
      </c>
      <c r="AC5" s="15"/>
      <c r="AD5" s="285"/>
      <c r="AF5" s="30" t="str">
        <f t="shared" ref="AF5:AF22" si="0">IFERROR(N5/SUM(N5:Q5), "")</f>
        <v/>
      </c>
      <c r="AG5" s="30" t="str">
        <f t="shared" ref="AG5:AG22" si="1">IFERROR(1-AF5,"")</f>
        <v/>
      </c>
      <c r="AH5" s="30"/>
      <c r="AI5" s="30"/>
      <c r="AJ5" s="19" t="str">
        <f t="shared" ref="AJ5:AJ19" si="2">IFERROR($AB5*92*AF5,"")</f>
        <v/>
      </c>
      <c r="AK5" s="19" t="str">
        <f t="shared" ref="AK5:AK19" si="3">IFERROR($AB5*61*AF5,"")</f>
        <v/>
      </c>
      <c r="AL5" s="19" t="str">
        <f t="shared" ref="AL5:AL19" si="4">IFERROR($AB5*31*AF5,"")</f>
        <v/>
      </c>
      <c r="AM5" s="19" t="str">
        <f t="shared" ref="AM5:AM19" si="5">IFERROR($AB5*15*AF5,"")</f>
        <v/>
      </c>
      <c r="AN5" s="235"/>
      <c r="AO5" s="255"/>
      <c r="AP5" s="255"/>
      <c r="AQ5" s="255"/>
      <c r="AR5" s="260"/>
      <c r="AT5" s="19" t="str">
        <f t="shared" ref="AT5:AT19" si="6">IFERROR($AB5*31*AF5,"")</f>
        <v/>
      </c>
      <c r="AU5" s="19" t="str">
        <f t="shared" ref="AU5:AU19" si="7">IFERROR($AB5*20*AF5,"")</f>
        <v/>
      </c>
      <c r="AV5" s="19" t="str">
        <f t="shared" ref="AV5:AV19" si="8">IFERROR($AB5*15*AF5,"")</f>
        <v/>
      </c>
      <c r="AW5" s="12"/>
      <c r="AY5" s="12" t="str">
        <f t="shared" ref="AY5:AY10" si="9">IF(IFERROR($I5+$J5-AT5,"")&lt;0,"Okay", "High Stock")</f>
        <v>High Stock</v>
      </c>
      <c r="AZ5" s="12" t="str">
        <f t="shared" ref="AZ5:BA10" si="10">IF(IFERROR($I5+$J5-AU5,"")&lt;0,"Okay","High Stock")</f>
        <v>High Stock</v>
      </c>
      <c r="BA5" s="12" t="str">
        <f t="shared" si="10"/>
        <v>High Stock</v>
      </c>
      <c r="BC5" s="19" t="str">
        <f t="shared" ref="BC5:BC14" si="11">IF(IFERROR($I5+$K5-AT5,"")&lt;0,"Safe",IFERROR($I5+$K5-AT5,""))</f>
        <v/>
      </c>
      <c r="BD5" s="19" t="str">
        <f t="shared" ref="BD5:BD14" si="12">IF(IFERROR($I5+$K5-AU5,"")&lt;0,"Safe",IFERROR($I5+$K5-AU5,""))</f>
        <v/>
      </c>
      <c r="BE5" s="19" t="str">
        <f t="shared" ref="BE5:BE14" si="13">IF(IFERROR($I5+$K5-AV5,"")&lt;0, "Safe",IFERROR($I5+$K5-AV5,""))</f>
        <v/>
      </c>
      <c r="BF5" s="214"/>
    </row>
    <row r="6" spans="1:58" x14ac:dyDescent="0.25">
      <c r="A6" s="272"/>
      <c r="B6" s="5" t="s">
        <v>429</v>
      </c>
      <c r="C6" s="5" t="s">
        <v>450</v>
      </c>
      <c r="D6" s="5">
        <v>9403334</v>
      </c>
      <c r="E6" s="141" t="s">
        <v>451</v>
      </c>
      <c r="F6" s="141"/>
      <c r="G6" s="141"/>
      <c r="H6" s="11" t="str">
        <f>IFERROR(INDEX(RemainingOnBoard_RAW!E:E,MATCH('Redelivered ships'!D6,RemainingOnBoard_RAW!B:B,0)),"")</f>
        <v/>
      </c>
      <c r="I6" s="8" t="str">
        <f>IFERROR(INDEX(RemainingOnBoard_RAW!G:G,MATCH('Redelivered ships'!D6,RemainingOnBoard_RAW!B:B,0))," ")</f>
        <v xml:space="preserve"> </v>
      </c>
      <c r="J6" s="8" t="str">
        <f>IFERROR(INDEX(RemainingOnBoard_RAW!H:H,MATCH('Redelivered ships'!D6,RemainingOnBoard_RAW!B:B,0)),"")</f>
        <v/>
      </c>
      <c r="K6" s="8" t="str">
        <f>IFERROR(INDEX(RemainingOnBoard_RAW!I:I,MATCH('Redelivered ships'!D6,RemainingOnBoard_RAW!B:B,0)),"")</f>
        <v/>
      </c>
      <c r="L6" s="8" t="str">
        <f>IFERROR(INDEX(RemainingOnBoard_RAW!J:J,MATCH('Redelivered ships'!D6,RemainingOnBoard_RAW!B:B,0)),"")</f>
        <v/>
      </c>
      <c r="M6" s="8"/>
      <c r="N6" s="8" t="str">
        <f>IFERROR(INDEX(RemainingOnBoard_RAW!AJ:AJ,MATCH('Redelivered ships'!D6,RemainingOnBoard_RAW!B:B,0))," ")</f>
        <v xml:space="preserve"> </v>
      </c>
      <c r="O6" s="8" t="str">
        <f>IFERROR(INDEX(RemainingOnBoard_RAW!AK:AK,MATCH('Redelivered ships'!D6,RemainingOnBoard_RAW!B:B,0))," ")</f>
        <v xml:space="preserve"> </v>
      </c>
      <c r="P6" s="8" t="str">
        <f>IFERROR(INDEX(RemainingOnBoard_RAW!AL:AL,MATCH('Redelivered ships'!D6,RemainingOnBoard_RAW!B:B,0))," ")</f>
        <v xml:space="preserve"> </v>
      </c>
      <c r="Q6" s="8" t="str">
        <f>IFERROR(INDEX(RemainingOnBoard_RAW!AM:AM,MATCH('Redelivered ships'!D6,RemainingOnBoard_RAW!B:B,0))," ")</f>
        <v xml:space="preserve"> </v>
      </c>
      <c r="S6" s="13">
        <v>0.45</v>
      </c>
      <c r="T6" s="13">
        <v>0.05</v>
      </c>
      <c r="U6" s="13">
        <v>0.17499999999999999</v>
      </c>
      <c r="V6" s="13">
        <v>0.32500000000000001</v>
      </c>
      <c r="X6" s="15">
        <f>IFERROR(INDEX('[7]Apr-2019'!$F:$F,MATCH(D6,'[7]Apr-2019'!$D:$D,0)),"")</f>
        <v>4.2</v>
      </c>
      <c r="Y6" s="15">
        <f>IFERROR(INDEX('[7]Apr-2019'!$G:$G,MATCH(D6,'[7]Apr-2019'!$D:$D,0)),"")</f>
        <v>23.8</v>
      </c>
      <c r="Z6" s="15">
        <f>IFERROR(INDEX('[7]Apr-2019'!$H:$H,MATCH(D6,'[7]Apr-2019'!$D:$D,0)),"")</f>
        <v>30.4</v>
      </c>
      <c r="AA6" s="15">
        <f>IFERROR(INDEX('[7]Apr-2019'!$I:$I,MATCH(D6,'[7]Apr-2019'!$D:$D,0)),"")</f>
        <v>30.3</v>
      </c>
      <c r="AB6" s="15">
        <f>IFERROR(SUMPRODUCT(S6:V6,X6:AA6),"")</f>
        <v>18.247499999999999</v>
      </c>
      <c r="AC6" s="15"/>
      <c r="AD6" s="285"/>
      <c r="AF6" s="30" t="str">
        <f t="shared" si="0"/>
        <v/>
      </c>
      <c r="AG6" s="30" t="str">
        <f t="shared" si="1"/>
        <v/>
      </c>
      <c r="AH6" s="30"/>
      <c r="AI6" s="30"/>
      <c r="AJ6" s="19" t="str">
        <f t="shared" si="2"/>
        <v/>
      </c>
      <c r="AK6" s="19" t="str">
        <f t="shared" si="3"/>
        <v/>
      </c>
      <c r="AL6" s="19" t="str">
        <f t="shared" si="4"/>
        <v/>
      </c>
      <c r="AM6" s="19" t="str">
        <f t="shared" si="5"/>
        <v/>
      </c>
      <c r="AN6" s="235"/>
      <c r="AO6" s="255"/>
      <c r="AP6" s="255"/>
      <c r="AQ6" s="255"/>
      <c r="AR6" s="260"/>
      <c r="AT6" s="19" t="str">
        <f t="shared" si="6"/>
        <v/>
      </c>
      <c r="AU6" s="19" t="str">
        <f t="shared" si="7"/>
        <v/>
      </c>
      <c r="AV6" s="19" t="str">
        <f t="shared" si="8"/>
        <v/>
      </c>
      <c r="AW6" s="12"/>
      <c r="AY6" s="12" t="str">
        <f t="shared" si="9"/>
        <v>High Stock</v>
      </c>
      <c r="AZ6" s="12" t="str">
        <f t="shared" si="10"/>
        <v>High Stock</v>
      </c>
      <c r="BA6" s="12" t="str">
        <f t="shared" si="10"/>
        <v>High Stock</v>
      </c>
      <c r="BC6" s="19" t="str">
        <f t="shared" si="11"/>
        <v/>
      </c>
      <c r="BD6" s="19" t="str">
        <f t="shared" si="12"/>
        <v/>
      </c>
      <c r="BE6" s="19" t="str">
        <f t="shared" si="13"/>
        <v/>
      </c>
      <c r="BF6" s="214"/>
    </row>
    <row r="7" spans="1:58" x14ac:dyDescent="0.25">
      <c r="A7" s="272"/>
      <c r="B7" s="5" t="s">
        <v>429</v>
      </c>
      <c r="C7" s="5" t="s">
        <v>390</v>
      </c>
      <c r="D7" s="5">
        <v>9351634</v>
      </c>
      <c r="E7" s="141" t="s">
        <v>452</v>
      </c>
      <c r="F7" s="141"/>
      <c r="G7" s="141"/>
      <c r="H7" s="11" t="str">
        <f>IFERROR(INDEX(RemainingOnBoard_RAW!E:E,MATCH('Redelivered ships'!D7,RemainingOnBoard_RAW!B:B,0)),"")</f>
        <v/>
      </c>
      <c r="I7" s="8" t="str">
        <f>IFERROR(INDEX(RemainingOnBoard_RAW!G:G,MATCH('Redelivered ships'!D7,RemainingOnBoard_RAW!B:B,0))," ")</f>
        <v xml:space="preserve"> </v>
      </c>
      <c r="J7" s="8" t="str">
        <f>IFERROR(INDEX(RemainingOnBoard_RAW!H:H,MATCH('Redelivered ships'!D7,RemainingOnBoard_RAW!B:B,0)),"")</f>
        <v/>
      </c>
      <c r="K7" s="8" t="str">
        <f>IFERROR(INDEX(RemainingOnBoard_RAW!I:I,MATCH('Redelivered ships'!D7,RemainingOnBoard_RAW!B:B,0)),"")</f>
        <v/>
      </c>
      <c r="L7" s="8" t="str">
        <f>IFERROR(INDEX(RemainingOnBoard_RAW!J:J,MATCH('Redelivered ships'!D7,RemainingOnBoard_RAW!B:B,0)),"")</f>
        <v/>
      </c>
      <c r="M7" s="8"/>
      <c r="N7" s="8" t="str">
        <f>IFERROR(INDEX(RemainingOnBoard_RAW!AJ:AJ,MATCH('Redelivered ships'!D7,RemainingOnBoard_RAW!B:B,0))," ")</f>
        <v xml:space="preserve"> </v>
      </c>
      <c r="O7" s="8" t="str">
        <f>IFERROR(INDEX(RemainingOnBoard_RAW!AK:AK,MATCH('Redelivered ships'!D7,RemainingOnBoard_RAW!B:B,0))," ")</f>
        <v xml:space="preserve"> </v>
      </c>
      <c r="P7" s="8" t="str">
        <f>IFERROR(INDEX(RemainingOnBoard_RAW!AL:AL,MATCH('Redelivered ships'!D7,RemainingOnBoard_RAW!B:B,0))," ")</f>
        <v xml:space="preserve"> </v>
      </c>
      <c r="Q7" s="8" t="str">
        <f>IFERROR(INDEX(RemainingOnBoard_RAW!AM:AM,MATCH('Redelivered ships'!D7,RemainingOnBoard_RAW!B:B,0))," ")</f>
        <v xml:space="preserve"> </v>
      </c>
      <c r="S7" s="13">
        <v>0.45</v>
      </c>
      <c r="T7" s="13">
        <v>0.05</v>
      </c>
      <c r="U7" s="13">
        <v>0.17499999999999999</v>
      </c>
      <c r="V7" s="13">
        <v>0.32500000000000001</v>
      </c>
      <c r="X7" s="15">
        <f>IFERROR(INDEX('[7]Apr-2019'!$F:$F,MATCH(D7,'[7]Apr-2019'!$D:$D,0)),"")</f>
        <v>4.9000000000000004</v>
      </c>
      <c r="Y7" s="15">
        <f>IFERROR(INDEX('[7]Apr-2019'!$G:$G,MATCH(D7,'[7]Apr-2019'!$D:$D,0)),"")</f>
        <v>22.2</v>
      </c>
      <c r="Z7" s="15">
        <f>IFERROR(INDEX('[7]Apr-2019'!$H:$H,MATCH(D7,'[7]Apr-2019'!$D:$D,0)),"")</f>
        <v>27.1</v>
      </c>
      <c r="AA7" s="15">
        <f>IFERROR(INDEX('[7]Apr-2019'!$I:$I,MATCH(D7,'[7]Apr-2019'!$D:$D,0)),"")</f>
        <v>28.5</v>
      </c>
      <c r="AB7" s="15">
        <f>IFERROR(SUMPRODUCT(S7:V7,X7:AA7),"")</f>
        <v>17.32</v>
      </c>
      <c r="AC7" s="15"/>
      <c r="AD7" s="285"/>
      <c r="AF7" s="30" t="str">
        <f t="shared" si="0"/>
        <v/>
      </c>
      <c r="AG7" s="30" t="str">
        <f t="shared" si="1"/>
        <v/>
      </c>
      <c r="AH7" s="30"/>
      <c r="AI7" s="30"/>
      <c r="AJ7" s="19" t="str">
        <f t="shared" si="2"/>
        <v/>
      </c>
      <c r="AK7" s="19" t="str">
        <f t="shared" si="3"/>
        <v/>
      </c>
      <c r="AL7" s="19" t="str">
        <f t="shared" si="4"/>
        <v/>
      </c>
      <c r="AM7" s="19" t="str">
        <f t="shared" si="5"/>
        <v/>
      </c>
      <c r="AN7" s="235"/>
      <c r="AO7" s="255"/>
      <c r="AP7" s="255"/>
      <c r="AQ7" s="255"/>
      <c r="AR7" s="260"/>
      <c r="AT7" s="19" t="str">
        <f t="shared" si="6"/>
        <v/>
      </c>
      <c r="AU7" s="19" t="str">
        <f t="shared" si="7"/>
        <v/>
      </c>
      <c r="AV7" s="19" t="str">
        <f t="shared" si="8"/>
        <v/>
      </c>
      <c r="AW7" s="12"/>
      <c r="AY7" s="12" t="str">
        <f t="shared" si="9"/>
        <v>High Stock</v>
      </c>
      <c r="AZ7" s="12" t="str">
        <f t="shared" si="10"/>
        <v>High Stock</v>
      </c>
      <c r="BA7" s="12" t="str">
        <f t="shared" si="10"/>
        <v>High Stock</v>
      </c>
      <c r="BC7" s="19" t="str">
        <f t="shared" si="11"/>
        <v/>
      </c>
      <c r="BD7" s="19" t="str">
        <f t="shared" si="12"/>
        <v/>
      </c>
      <c r="BE7" s="19" t="str">
        <f t="shared" si="13"/>
        <v/>
      </c>
      <c r="BF7" s="214"/>
    </row>
    <row r="8" spans="1:58" x14ac:dyDescent="0.25">
      <c r="A8" s="272"/>
      <c r="B8" s="5" t="s">
        <v>429</v>
      </c>
      <c r="C8" s="5" t="s">
        <v>453</v>
      </c>
      <c r="D8" s="5">
        <v>9307982</v>
      </c>
      <c r="E8" s="141" t="s">
        <v>454</v>
      </c>
      <c r="F8" s="141"/>
      <c r="G8" s="141"/>
      <c r="H8" s="11" t="str">
        <f>IFERROR(INDEX(RemainingOnBoard_RAW!E:E,MATCH('Redelivered ships'!D8,RemainingOnBoard_RAW!B:B,0)),"")</f>
        <v/>
      </c>
      <c r="I8" s="8" t="str">
        <f>IFERROR(INDEX(RemainingOnBoard_RAW!G:G,MATCH('Redelivered ships'!D8,RemainingOnBoard_RAW!B:B,0))," ")</f>
        <v xml:space="preserve"> </v>
      </c>
      <c r="J8" s="8" t="str">
        <f>IFERROR(INDEX(RemainingOnBoard_RAW!H:H,MATCH('Redelivered ships'!D8,RemainingOnBoard_RAW!B:B,0)),"")</f>
        <v/>
      </c>
      <c r="K8" s="8" t="str">
        <f>IFERROR(INDEX(RemainingOnBoard_RAW!I:I,MATCH('Redelivered ships'!D8,RemainingOnBoard_RAW!B:B,0)),"")</f>
        <v/>
      </c>
      <c r="L8" s="8" t="str">
        <f>IFERROR(INDEX(RemainingOnBoard_RAW!J:J,MATCH('Redelivered ships'!D8,RemainingOnBoard_RAW!B:B,0)),"")</f>
        <v/>
      </c>
      <c r="M8" s="8"/>
      <c r="N8" s="8" t="str">
        <f>IFERROR(INDEX(RemainingOnBoard_RAW!AJ:AJ,MATCH('Redelivered ships'!D8,RemainingOnBoard_RAW!B:B,0))," ")</f>
        <v xml:space="preserve"> </v>
      </c>
      <c r="O8" s="8" t="str">
        <f>IFERROR(INDEX(RemainingOnBoard_RAW!AK:AK,MATCH('Redelivered ships'!D8,RemainingOnBoard_RAW!B:B,0))," ")</f>
        <v xml:space="preserve"> </v>
      </c>
      <c r="P8" s="8" t="str">
        <f>IFERROR(INDEX(RemainingOnBoard_RAW!AL:AL,MATCH('Redelivered ships'!D8,RemainingOnBoard_RAW!B:B,0))," ")</f>
        <v xml:space="preserve"> </v>
      </c>
      <c r="Q8" s="8" t="str">
        <f>IFERROR(INDEX(RemainingOnBoard_RAW!AM:AM,MATCH('Redelivered ships'!D8,RemainingOnBoard_RAW!B:B,0))," ")</f>
        <v xml:space="preserve"> </v>
      </c>
      <c r="S8" s="13">
        <v>0.45</v>
      </c>
      <c r="T8" s="13">
        <v>0.05</v>
      </c>
      <c r="U8" s="13">
        <v>0.17499999999999999</v>
      </c>
      <c r="V8" s="13">
        <v>0.32500000000000001</v>
      </c>
      <c r="X8" s="15" t="str">
        <f>IFERROR(INDEX('[7]Apr-2019'!$F:$F,MATCH(D8,'[7]Apr-2019'!$D:$D,0)),"")</f>
        <v/>
      </c>
      <c r="Y8" s="15" t="str">
        <f>IFERROR(INDEX('[7]Apr-2019'!$G:$G,MATCH(D8,'[7]Apr-2019'!$D:$D,0)),"")</f>
        <v/>
      </c>
      <c r="Z8" s="15" t="str">
        <f>IFERROR(INDEX('[7]Apr-2019'!$H:$H,MATCH(D8,'[7]Apr-2019'!$D:$D,0)),"")</f>
        <v/>
      </c>
      <c r="AA8" s="15" t="str">
        <f>IFERROR(INDEX('[7]Apr-2019'!$I:$I,MATCH(D8,'[7]Apr-2019'!$D:$D,0)),"")</f>
        <v/>
      </c>
      <c r="AB8" s="15"/>
      <c r="AC8" s="15"/>
      <c r="AD8" s="285"/>
      <c r="AF8" s="30" t="str">
        <f t="shared" si="0"/>
        <v/>
      </c>
      <c r="AG8" s="30" t="str">
        <f t="shared" si="1"/>
        <v/>
      </c>
      <c r="AH8" s="30"/>
      <c r="AI8" s="30"/>
      <c r="AJ8" s="19" t="str">
        <f t="shared" si="2"/>
        <v/>
      </c>
      <c r="AK8" s="19" t="str">
        <f t="shared" si="3"/>
        <v/>
      </c>
      <c r="AL8" s="19" t="str">
        <f t="shared" si="4"/>
        <v/>
      </c>
      <c r="AM8" s="19" t="str">
        <f t="shared" si="5"/>
        <v/>
      </c>
      <c r="AN8" s="235"/>
      <c r="AO8" s="255"/>
      <c r="AP8" s="255"/>
      <c r="AQ8" s="255"/>
      <c r="AR8" s="260"/>
      <c r="AT8" s="19" t="str">
        <f t="shared" si="6"/>
        <v/>
      </c>
      <c r="AU8" s="19" t="str">
        <f t="shared" si="7"/>
        <v/>
      </c>
      <c r="AV8" s="19" t="str">
        <f t="shared" si="8"/>
        <v/>
      </c>
      <c r="AW8" s="12"/>
      <c r="AY8" s="12" t="str">
        <f t="shared" si="9"/>
        <v>High Stock</v>
      </c>
      <c r="AZ8" s="12" t="str">
        <f t="shared" si="10"/>
        <v>High Stock</v>
      </c>
      <c r="BA8" s="12" t="str">
        <f t="shared" si="10"/>
        <v>High Stock</v>
      </c>
      <c r="BC8" s="19" t="str">
        <f t="shared" si="11"/>
        <v/>
      </c>
      <c r="BD8" s="19" t="str">
        <f t="shared" si="12"/>
        <v/>
      </c>
      <c r="BE8" s="19" t="str">
        <f t="shared" si="13"/>
        <v/>
      </c>
      <c r="BF8" s="214"/>
    </row>
    <row r="9" spans="1:58" x14ac:dyDescent="0.25">
      <c r="A9" s="272"/>
      <c r="B9" s="5" t="s">
        <v>429</v>
      </c>
      <c r="C9" s="5" t="s">
        <v>390</v>
      </c>
      <c r="D9" s="5">
        <v>9583653</v>
      </c>
      <c r="E9" s="141" t="s">
        <v>457</v>
      </c>
      <c r="F9" s="141"/>
      <c r="G9" s="141"/>
      <c r="H9" s="11" t="str">
        <f>IFERROR(INDEX(RemainingOnBoard_RAW!E:E,MATCH('Redelivered ships'!D9,RemainingOnBoard_RAW!B:B,0)),"")</f>
        <v/>
      </c>
      <c r="I9" s="8" t="str">
        <f>IFERROR(INDEX(RemainingOnBoard_RAW!G:G,MATCH('Redelivered ships'!D9,RemainingOnBoard_RAW!B:B,0))," ")</f>
        <v xml:space="preserve"> </v>
      </c>
      <c r="J9" s="8" t="str">
        <f>IFERROR(INDEX(RemainingOnBoard_RAW!H:H,MATCH('Redelivered ships'!D9,RemainingOnBoard_RAW!B:B,0)),"")</f>
        <v/>
      </c>
      <c r="K9" s="8" t="str">
        <f>IFERROR(INDEX(RemainingOnBoard_RAW!I:I,MATCH('Redelivered ships'!D9,RemainingOnBoard_RAW!B:B,0)),"")</f>
        <v/>
      </c>
      <c r="L9" s="8" t="str">
        <f>IFERROR(INDEX(RemainingOnBoard_RAW!J:J,MATCH('Redelivered ships'!D9,RemainingOnBoard_RAW!B:B,0)),"")</f>
        <v/>
      </c>
      <c r="M9" s="8"/>
      <c r="N9" s="8" t="str">
        <f>IFERROR(INDEX(RemainingOnBoard_RAW!AJ:AJ,MATCH('Redelivered ships'!D9,RemainingOnBoard_RAW!B:B,0))," ")</f>
        <v xml:space="preserve"> </v>
      </c>
      <c r="O9" s="8" t="str">
        <f>IFERROR(INDEX(RemainingOnBoard_RAW!AK:AK,MATCH('Redelivered ships'!D9,RemainingOnBoard_RAW!B:B,0))," ")</f>
        <v xml:space="preserve"> </v>
      </c>
      <c r="P9" s="8" t="str">
        <f>IFERROR(INDEX(RemainingOnBoard_RAW!AL:AL,MATCH('Redelivered ships'!D9,RemainingOnBoard_RAW!B:B,0))," ")</f>
        <v xml:space="preserve"> </v>
      </c>
      <c r="Q9" s="8" t="str">
        <f>IFERROR(INDEX(RemainingOnBoard_RAW!AM:AM,MATCH('Redelivered ships'!D9,RemainingOnBoard_RAW!B:B,0))," ")</f>
        <v xml:space="preserve"> </v>
      </c>
      <c r="S9" s="13">
        <v>0.45</v>
      </c>
      <c r="T9" s="13">
        <v>0.05</v>
      </c>
      <c r="U9" s="13">
        <v>0.17499999999999999</v>
      </c>
      <c r="V9" s="13">
        <v>0.32500000000000001</v>
      </c>
      <c r="X9" s="15">
        <f>IFERROR(INDEX('[7]Apr-2019'!$F:$F,MATCH(D9,'[7]Apr-2019'!$D:$D,0)),"")</f>
        <v>5.7</v>
      </c>
      <c r="Y9" s="15">
        <f>IFERROR(INDEX('[7]Apr-2019'!$G:$G,MATCH(D9,'[7]Apr-2019'!$D:$D,0)),"")</f>
        <v>23.1</v>
      </c>
      <c r="Z9" s="15">
        <f>IFERROR(INDEX('[7]Apr-2019'!$H:$H,MATCH(D9,'[7]Apr-2019'!$D:$D,0)),"")</f>
        <v>25.5</v>
      </c>
      <c r="AA9" s="15">
        <f>IFERROR(INDEX('[7]Apr-2019'!$I:$I,MATCH(D9,'[7]Apr-2019'!$D:$D,0)),"")</f>
        <v>26</v>
      </c>
      <c r="AB9" s="15">
        <f>IFERROR(SUMPRODUCT(S9:V9,X9:AA9),"")</f>
        <v>16.6325</v>
      </c>
      <c r="AC9" s="15"/>
      <c r="AD9" s="285"/>
      <c r="AF9" s="30" t="str">
        <f t="shared" si="0"/>
        <v/>
      </c>
      <c r="AG9" s="30" t="str">
        <f t="shared" si="1"/>
        <v/>
      </c>
      <c r="AH9" s="30"/>
      <c r="AI9" s="30"/>
      <c r="AJ9" s="19" t="str">
        <f t="shared" si="2"/>
        <v/>
      </c>
      <c r="AK9" s="19" t="str">
        <f t="shared" si="3"/>
        <v/>
      </c>
      <c r="AL9" s="19" t="str">
        <f t="shared" si="4"/>
        <v/>
      </c>
      <c r="AM9" s="19" t="str">
        <f t="shared" si="5"/>
        <v/>
      </c>
      <c r="AN9" s="235"/>
      <c r="AO9" s="255"/>
      <c r="AP9" s="255"/>
      <c r="AQ9" s="255"/>
      <c r="AR9" s="260"/>
      <c r="AT9" s="19" t="str">
        <f t="shared" si="6"/>
        <v/>
      </c>
      <c r="AU9" s="19" t="str">
        <f t="shared" si="7"/>
        <v/>
      </c>
      <c r="AV9" s="19" t="str">
        <f t="shared" si="8"/>
        <v/>
      </c>
      <c r="AW9" s="12"/>
      <c r="AY9" s="12" t="str">
        <f t="shared" si="9"/>
        <v>High Stock</v>
      </c>
      <c r="AZ9" s="12" t="str">
        <f t="shared" si="10"/>
        <v>High Stock</v>
      </c>
      <c r="BA9" s="12" t="str">
        <f t="shared" si="10"/>
        <v>High Stock</v>
      </c>
      <c r="BC9" s="19" t="str">
        <f t="shared" si="11"/>
        <v/>
      </c>
      <c r="BD9" s="19" t="str">
        <f t="shared" si="12"/>
        <v/>
      </c>
      <c r="BE9" s="19" t="str">
        <f t="shared" si="13"/>
        <v/>
      </c>
      <c r="BF9" s="214"/>
    </row>
    <row r="10" spans="1:58" x14ac:dyDescent="0.25">
      <c r="A10" s="272"/>
      <c r="B10" s="5" t="s">
        <v>429</v>
      </c>
      <c r="C10" s="5" t="s">
        <v>459</v>
      </c>
      <c r="D10" s="5">
        <v>9367724</v>
      </c>
      <c r="E10" s="141" t="s">
        <v>460</v>
      </c>
      <c r="F10" s="141"/>
      <c r="G10" s="141"/>
      <c r="H10" s="11" t="str">
        <f>IFERROR(INDEX(RemainingOnBoard_RAW!E:E,MATCH('Redelivered ships'!D10,RemainingOnBoard_RAW!B:B,0)),"")</f>
        <v/>
      </c>
      <c r="I10" s="8" t="str">
        <f>IFERROR(INDEX(RemainingOnBoard_RAW!G:G,MATCH('Redelivered ships'!D10,RemainingOnBoard_RAW!B:B,0))," ")</f>
        <v xml:space="preserve"> </v>
      </c>
      <c r="J10" s="8" t="str">
        <f>IFERROR(INDEX(RemainingOnBoard_RAW!H:H,MATCH('Redelivered ships'!D10,RemainingOnBoard_RAW!B:B,0)),"")</f>
        <v/>
      </c>
      <c r="K10" s="8" t="str">
        <f>IFERROR(INDEX(RemainingOnBoard_RAW!I:I,MATCH('Redelivered ships'!D10,RemainingOnBoard_RAW!B:B,0)),"")</f>
        <v/>
      </c>
      <c r="L10" s="8" t="str">
        <f>IFERROR(INDEX(RemainingOnBoard_RAW!J:J,MATCH('Redelivered ships'!D10,RemainingOnBoard_RAW!B:B,0)),"")</f>
        <v/>
      </c>
      <c r="M10" s="8"/>
      <c r="N10" s="8" t="str">
        <f>IFERROR(INDEX(RemainingOnBoard_RAW!AJ:AJ,MATCH('Redelivered ships'!D10,RemainingOnBoard_RAW!B:B,0))," ")</f>
        <v xml:space="preserve"> </v>
      </c>
      <c r="O10" s="8" t="str">
        <f>IFERROR(INDEX(RemainingOnBoard_RAW!AK:AK,MATCH('Redelivered ships'!D10,RemainingOnBoard_RAW!B:B,0))," ")</f>
        <v xml:space="preserve"> </v>
      </c>
      <c r="P10" s="8" t="str">
        <f>IFERROR(INDEX(RemainingOnBoard_RAW!AL:AL,MATCH('Redelivered ships'!D10,RemainingOnBoard_RAW!B:B,0))," ")</f>
        <v xml:space="preserve"> </v>
      </c>
      <c r="Q10" s="8" t="str">
        <f>IFERROR(INDEX(RemainingOnBoard_RAW!AM:AM,MATCH('Redelivered ships'!D10,RemainingOnBoard_RAW!B:B,0))," ")</f>
        <v xml:space="preserve"> </v>
      </c>
      <c r="S10" s="13">
        <v>0.45</v>
      </c>
      <c r="T10" s="13">
        <v>0.05</v>
      </c>
      <c r="U10" s="13">
        <v>0.17499999999999999</v>
      </c>
      <c r="V10" s="13">
        <v>0.32500000000000001</v>
      </c>
      <c r="X10" s="15">
        <f>IFERROR(INDEX('[7]Apr-2019'!$F:$F,MATCH(D10,'[7]Apr-2019'!$D:$D,0)),"")</f>
        <v>4.4609710048722198</v>
      </c>
      <c r="Y10" s="15">
        <f>IFERROR(INDEX('[7]Apr-2019'!$G:$G,MATCH(D10,'[7]Apr-2019'!$D:$D,0)),"")</f>
        <v>25.446971004872221</v>
      </c>
      <c r="Z10" s="15">
        <f>IFERROR(INDEX('[7]Apr-2019'!$H:$H,MATCH(D10,'[7]Apr-2019'!$D:$D,0)),"")</f>
        <v>21.549424893817186</v>
      </c>
      <c r="AA10" s="15">
        <f>IFERROR(INDEX('[7]Apr-2019'!$I:$I,MATCH(D10,'[7]Apr-2019'!$D:$D,0)),"")</f>
        <v>21.763023633036969</v>
      </c>
      <c r="AB10" s="15">
        <f>IFERROR(SUMPRODUCT(S10:V10,X10:AA10),"")</f>
        <v>14.123917539591133</v>
      </c>
      <c r="AC10" s="15"/>
      <c r="AD10" s="285"/>
      <c r="AF10" s="30" t="str">
        <f t="shared" si="0"/>
        <v/>
      </c>
      <c r="AG10" s="30" t="str">
        <f t="shared" si="1"/>
        <v/>
      </c>
      <c r="AH10" s="30"/>
      <c r="AI10" s="30"/>
      <c r="AJ10" s="19" t="str">
        <f t="shared" si="2"/>
        <v/>
      </c>
      <c r="AK10" s="19" t="str">
        <f t="shared" si="3"/>
        <v/>
      </c>
      <c r="AL10" s="19" t="str">
        <f t="shared" si="4"/>
        <v/>
      </c>
      <c r="AM10" s="19" t="str">
        <f t="shared" si="5"/>
        <v/>
      </c>
      <c r="AN10" s="235"/>
      <c r="AO10" s="255"/>
      <c r="AP10" s="255"/>
      <c r="AQ10" s="255"/>
      <c r="AR10" s="260"/>
      <c r="AT10" s="19" t="str">
        <f t="shared" si="6"/>
        <v/>
      </c>
      <c r="AU10" s="19" t="str">
        <f t="shared" si="7"/>
        <v/>
      </c>
      <c r="AV10" s="19" t="str">
        <f t="shared" si="8"/>
        <v/>
      </c>
      <c r="AW10" s="12"/>
      <c r="AY10" s="12" t="str">
        <f t="shared" si="9"/>
        <v>High Stock</v>
      </c>
      <c r="AZ10" s="12" t="str">
        <f t="shared" si="10"/>
        <v>High Stock</v>
      </c>
      <c r="BA10" s="12" t="str">
        <f t="shared" si="10"/>
        <v>High Stock</v>
      </c>
      <c r="BC10" s="19" t="str">
        <f t="shared" si="11"/>
        <v/>
      </c>
      <c r="BD10" s="19" t="str">
        <f t="shared" si="12"/>
        <v/>
      </c>
      <c r="BE10" s="19" t="str">
        <f t="shared" si="13"/>
        <v/>
      </c>
      <c r="BF10" s="214"/>
    </row>
    <row r="11" spans="1:58" x14ac:dyDescent="0.25">
      <c r="A11" s="272"/>
      <c r="B11" s="5" t="s">
        <v>429</v>
      </c>
      <c r="C11" s="5" t="s">
        <v>462</v>
      </c>
      <c r="D11" s="5">
        <v>9311048</v>
      </c>
      <c r="E11" s="141" t="s">
        <v>170</v>
      </c>
      <c r="F11" s="141"/>
      <c r="G11" s="141"/>
      <c r="H11" s="11" t="str">
        <f>IFERROR(INDEX(RemainingOnBoard_RAW!E:E,MATCH('Redelivered ships'!D11,RemainingOnBoard_RAW!B:B,0)),"")</f>
        <v/>
      </c>
      <c r="I11" s="8" t="str">
        <f>IFERROR(INDEX(RemainingOnBoard_RAW!G:G,MATCH('Redelivered ships'!D11,RemainingOnBoard_RAW!B:B,0))," ")</f>
        <v xml:space="preserve"> </v>
      </c>
      <c r="J11" s="8" t="str">
        <f>IFERROR(INDEX(RemainingOnBoard_RAW!H:H,MATCH('Redelivered ships'!D11,RemainingOnBoard_RAW!B:B,0)),"")</f>
        <v/>
      </c>
      <c r="K11" s="8" t="str">
        <f>IFERROR(INDEX(RemainingOnBoard_RAW!I:I,MATCH('Redelivered ships'!D11,RemainingOnBoard_RAW!B:B,0)),"")</f>
        <v/>
      </c>
      <c r="L11" s="8" t="str">
        <f>IFERROR(INDEX(RemainingOnBoard_RAW!J:J,MATCH('Redelivered ships'!D11,RemainingOnBoard_RAW!B:B,0)),"")</f>
        <v/>
      </c>
      <c r="M11" s="8"/>
      <c r="N11" s="8" t="str">
        <f>IFERROR(INDEX(RemainingOnBoard_RAW!AJ:AJ,MATCH('Redelivered ships'!D11,RemainingOnBoard_RAW!B:B,0))," ")</f>
        <v xml:space="preserve"> </v>
      </c>
      <c r="O11" s="8" t="str">
        <f>IFERROR(INDEX(RemainingOnBoard_RAW!AK:AK,MATCH('Redelivered ships'!D11,RemainingOnBoard_RAW!B:B,0))," ")</f>
        <v xml:space="preserve"> </v>
      </c>
      <c r="P11" s="8" t="str">
        <f>IFERROR(INDEX(RemainingOnBoard_RAW!AL:AL,MATCH('Redelivered ships'!D11,RemainingOnBoard_RAW!B:B,0))," ")</f>
        <v xml:space="preserve"> </v>
      </c>
      <c r="Q11" s="8" t="str">
        <f>IFERROR(INDEX(RemainingOnBoard_RAW!AM:AM,MATCH('Redelivered ships'!D11,RemainingOnBoard_RAW!B:B,0))," ")</f>
        <v xml:space="preserve"> </v>
      </c>
      <c r="S11" s="13">
        <v>0.45</v>
      </c>
      <c r="T11" s="13">
        <v>0.05</v>
      </c>
      <c r="U11" s="13">
        <v>0.17499999999999999</v>
      </c>
      <c r="V11" s="13">
        <v>0.32500000000000001</v>
      </c>
      <c r="X11" s="15">
        <f>IFERROR(INDEX('[7]Apr-2019'!$F:$F,MATCH(D11,'[7]Apr-2019'!$D:$D,0)),"")</f>
        <v>3.8</v>
      </c>
      <c r="Y11" s="15">
        <f>IFERROR(INDEX('[7]Apr-2019'!$G:$G,MATCH(D11,'[7]Apr-2019'!$D:$D,0)),"")</f>
        <v>27.7</v>
      </c>
      <c r="Z11" s="15">
        <f>IFERROR(INDEX('[7]Apr-2019'!$H:$H,MATCH(D11,'[7]Apr-2019'!$D:$D,0)),"")</f>
        <v>27.8</v>
      </c>
      <c r="AA11" s="15">
        <f>IFERROR(INDEX('[7]Apr-2019'!$I:$I,MATCH(D11,'[7]Apr-2019'!$D:$D,0)),"")</f>
        <v>28.5</v>
      </c>
      <c r="AB11" s="15">
        <f>IFERROR(SUMPRODUCT(S11:V11,X11:AA11),"")</f>
        <v>17.2225</v>
      </c>
      <c r="AC11" s="15"/>
      <c r="AD11" s="285"/>
      <c r="AF11" s="30" t="str">
        <f t="shared" si="0"/>
        <v/>
      </c>
      <c r="AG11" s="30" t="str">
        <f t="shared" si="1"/>
        <v/>
      </c>
      <c r="AH11" s="30"/>
      <c r="AI11" s="30"/>
      <c r="AJ11" s="19" t="str">
        <f t="shared" si="2"/>
        <v/>
      </c>
      <c r="AK11" s="19" t="str">
        <f t="shared" si="3"/>
        <v/>
      </c>
      <c r="AL11" s="19" t="str">
        <f t="shared" si="4"/>
        <v/>
      </c>
      <c r="AM11" s="19" t="str">
        <f t="shared" si="5"/>
        <v/>
      </c>
      <c r="AN11" s="235"/>
      <c r="AO11" s="255"/>
      <c r="AP11" s="255"/>
      <c r="AQ11" s="255"/>
      <c r="AR11" s="260"/>
      <c r="AT11" s="19" t="str">
        <f t="shared" si="6"/>
        <v/>
      </c>
      <c r="AU11" s="19" t="str">
        <f t="shared" si="7"/>
        <v/>
      </c>
      <c r="AV11" s="19" t="str">
        <f t="shared" si="8"/>
        <v/>
      </c>
      <c r="AW11" s="12" t="s">
        <v>529</v>
      </c>
      <c r="AY11" s="12" t="str">
        <f>IF(IFERROR($I11+$K11-AT11,"")&lt;0,"Okay", "High Stock")</f>
        <v>High Stock</v>
      </c>
      <c r="AZ11" s="12" t="str">
        <f>IF(IFERROR($I11+$K11-AU11,"")&lt;0,"Okay","High Stock")</f>
        <v>High Stock</v>
      </c>
      <c r="BA11" s="12" t="str">
        <f>IF(IFERROR($I11+$K11-AV11,"")&lt;0,"Okay","High Stock")</f>
        <v>High Stock</v>
      </c>
      <c r="BC11" s="19" t="str">
        <f t="shared" si="11"/>
        <v/>
      </c>
      <c r="BD11" s="19" t="str">
        <f t="shared" si="12"/>
        <v/>
      </c>
      <c r="BE11" s="19" t="str">
        <f t="shared" si="13"/>
        <v/>
      </c>
      <c r="BF11" s="214"/>
    </row>
    <row r="12" spans="1:58" x14ac:dyDescent="0.25">
      <c r="A12" s="272"/>
      <c r="B12" s="5" t="s">
        <v>429</v>
      </c>
      <c r="C12" s="5" t="s">
        <v>671</v>
      </c>
      <c r="D12" s="5">
        <v>9392389</v>
      </c>
      <c r="E12" s="141" t="s">
        <v>435</v>
      </c>
      <c r="F12" s="141" t="e">
        <f>INDEX('[6]TC Out - CONSOLIDATED'!$E:$E,MATCH(E12,'[6]TC Out - CONSOLIDATED'!$B:$B,0))</f>
        <v>#N/A</v>
      </c>
      <c r="G12" s="141"/>
      <c r="H12" s="11" t="str">
        <f>IFERROR(INDEX(RemainingOnBoard_RAW!E:E,MATCH('Redelivered ships'!D12,RemainingOnBoard_RAW!B:B,0)),"")</f>
        <v/>
      </c>
      <c r="I12" s="8" t="str">
        <f>IFERROR(INDEX(RemainingOnBoard_RAW!G:G,MATCH('Redelivered ships'!D12,RemainingOnBoard_RAW!B:B,0))," ")</f>
        <v xml:space="preserve"> </v>
      </c>
      <c r="J12" s="8" t="str">
        <f>IFERROR(INDEX(RemainingOnBoard_RAW!H:H,MATCH('Redelivered ships'!D12,RemainingOnBoard_RAW!B:B,0)),"")</f>
        <v/>
      </c>
      <c r="K12" s="8" t="str">
        <f>IFERROR(INDEX(RemainingOnBoard_RAW!I:I,MATCH('Redelivered ships'!D12,RemainingOnBoard_RAW!B:B,0)),"")</f>
        <v/>
      </c>
      <c r="L12" s="8" t="str">
        <f>IFERROR(INDEX(RemainingOnBoard_RAW!J:J,MATCH('Redelivered ships'!D12,RemainingOnBoard_RAW!B:B,0)),"")</f>
        <v/>
      </c>
      <c r="M12" s="8"/>
      <c r="N12" s="8" t="str">
        <f>IFERROR(INDEX(RemainingOnBoard_RAW!AJ:AJ,MATCH('Redelivered ships'!D12,RemainingOnBoard_RAW!B:B,0))," ")</f>
        <v xml:space="preserve"> </v>
      </c>
      <c r="O12" s="8" t="str">
        <f>IFERROR(INDEX(RemainingOnBoard_RAW!AK:AK,MATCH('Redelivered ships'!D12,RemainingOnBoard_RAW!B:B,0))," ")</f>
        <v xml:space="preserve"> </v>
      </c>
      <c r="P12" s="8" t="str">
        <f>IFERROR(INDEX(RemainingOnBoard_RAW!AL:AL,MATCH('Redelivered ships'!D12,RemainingOnBoard_RAW!B:B,0))," ")</f>
        <v xml:space="preserve"> </v>
      </c>
      <c r="Q12" s="8" t="str">
        <f>IFERROR(INDEX(RemainingOnBoard_RAW!AM:AM,MATCH('Redelivered ships'!D12,RemainingOnBoard_RAW!B:B,0))," ")</f>
        <v xml:space="preserve"> </v>
      </c>
      <c r="S12" s="13">
        <v>0.45</v>
      </c>
      <c r="T12" s="13">
        <v>0.05</v>
      </c>
      <c r="U12" s="13">
        <v>0.17499999999999999</v>
      </c>
      <c r="V12" s="13">
        <v>0.32500000000000001</v>
      </c>
      <c r="X12" s="15" t="str">
        <f>IFERROR(INDEX('[7]Apr-2019'!$F:$F,MATCH(D12,'[7]Apr-2019'!$D:$D,0)),"")</f>
        <v/>
      </c>
      <c r="Y12" s="15" t="str">
        <f>IFERROR(INDEX('[7]Apr-2019'!$G:$G,MATCH(D12,'[7]Apr-2019'!$D:$D,0)),"")</f>
        <v/>
      </c>
      <c r="Z12" s="15" t="str">
        <f>IFERROR(INDEX('[7]Apr-2019'!$H:$H,MATCH(D12,'[7]Apr-2019'!$D:$D,0)),"")</f>
        <v/>
      </c>
      <c r="AA12" s="15" t="str">
        <f>IFERROR(INDEX('[7]Apr-2019'!$I:$I,MATCH(D12,'[7]Apr-2019'!$D:$D,0)),"")</f>
        <v/>
      </c>
      <c r="AB12" s="15"/>
      <c r="AC12" s="15"/>
      <c r="AD12" s="285"/>
      <c r="AF12" s="30" t="str">
        <f t="shared" si="0"/>
        <v/>
      </c>
      <c r="AG12" s="30" t="str">
        <f t="shared" si="1"/>
        <v/>
      </c>
      <c r="AH12" s="30"/>
      <c r="AI12" s="30"/>
      <c r="AJ12" s="19" t="str">
        <f t="shared" si="2"/>
        <v/>
      </c>
      <c r="AK12" s="19" t="str">
        <f t="shared" si="3"/>
        <v/>
      </c>
      <c r="AL12" s="19" t="str">
        <f t="shared" si="4"/>
        <v/>
      </c>
      <c r="AM12" s="19" t="str">
        <f t="shared" si="5"/>
        <v/>
      </c>
      <c r="AN12" s="235"/>
      <c r="AO12" s="255"/>
      <c r="AP12" s="255"/>
      <c r="AQ12" s="255"/>
      <c r="AR12" s="260"/>
      <c r="AT12" s="19" t="str">
        <f t="shared" si="6"/>
        <v/>
      </c>
      <c r="AU12" s="19" t="str">
        <f t="shared" si="7"/>
        <v/>
      </c>
      <c r="AV12" s="19" t="str">
        <f t="shared" si="8"/>
        <v/>
      </c>
      <c r="AW12" s="12"/>
      <c r="AY12" s="12" t="str">
        <f>IF(IFERROR($I12+$J12-AT12,"")&lt;0,"Okay", "High Stock")</f>
        <v>High Stock</v>
      </c>
      <c r="AZ12" s="12" t="str">
        <f>IF(IFERROR($I12+$J12-AU12,"")&lt;0,"Okay","High Stock")</f>
        <v>High Stock</v>
      </c>
      <c r="BA12" s="12" t="str">
        <f>IF(IFERROR($I12+$J12-AV12,"")&lt;0,"Okay","High Stock")</f>
        <v>High Stock</v>
      </c>
      <c r="BC12" s="19" t="str">
        <f t="shared" si="11"/>
        <v/>
      </c>
      <c r="BD12" s="19" t="str">
        <f t="shared" si="12"/>
        <v/>
      </c>
      <c r="BE12" s="19" t="str">
        <f t="shared" si="13"/>
        <v/>
      </c>
      <c r="BF12" s="214"/>
    </row>
    <row r="13" spans="1:58" x14ac:dyDescent="0.25">
      <c r="A13" s="272"/>
      <c r="B13" s="5" t="s">
        <v>429</v>
      </c>
      <c r="C13" s="5" t="s">
        <v>390</v>
      </c>
      <c r="D13" s="5">
        <v>9718777</v>
      </c>
      <c r="E13" s="141" t="s">
        <v>229</v>
      </c>
      <c r="F13" s="141" t="e">
        <f>INDEX('[6]TC Out - CONSOLIDATED'!$E:$E,MATCH(E13,'[6]TC Out - CONSOLIDATED'!$B:$B,0))</f>
        <v>#N/A</v>
      </c>
      <c r="G13" s="141"/>
      <c r="H13" s="11">
        <f>IFERROR(INDEX(RemainingOnBoard_RAW!E:E,MATCH('Redelivered ships'!D13,RemainingOnBoard_RAW!B:B,0)),"")</f>
        <v>0</v>
      </c>
      <c r="I13" s="8">
        <f>IFERROR(INDEX(RemainingOnBoard_RAW!G:G,MATCH('Redelivered ships'!D13,RemainingOnBoard_RAW!B:B,0))," ")</f>
        <v>0</v>
      </c>
      <c r="J13" s="8">
        <f>IFERROR(INDEX(RemainingOnBoard_RAW!H:H,MATCH('Redelivered ships'!D13,RemainingOnBoard_RAW!B:B,0)),"")</f>
        <v>0</v>
      </c>
      <c r="K13" s="8">
        <f>IFERROR(INDEX(RemainingOnBoard_RAW!I:I,MATCH('Redelivered ships'!D13,RemainingOnBoard_RAW!B:B,0)),"")</f>
        <v>0</v>
      </c>
      <c r="L13" s="8">
        <f>IFERROR(INDEX(RemainingOnBoard_RAW!J:J,MATCH('Redelivered ships'!D13,RemainingOnBoard_RAW!B:B,0)),"")</f>
        <v>0</v>
      </c>
      <c r="M13" s="8"/>
      <c r="N13" s="8">
        <f>IFERROR(INDEX(RemainingOnBoard_RAW!AJ:AJ,MATCH('Redelivered ships'!D13,RemainingOnBoard_RAW!B:B,0))," ")</f>
        <v>0</v>
      </c>
      <c r="O13" s="8">
        <f>IFERROR(INDEX(RemainingOnBoard_RAW!AK:AK,MATCH('Redelivered ships'!D13,RemainingOnBoard_RAW!B:B,0))," ")</f>
        <v>0</v>
      </c>
      <c r="P13" s="8">
        <f>IFERROR(INDEX(RemainingOnBoard_RAW!AL:AL,MATCH('Redelivered ships'!D13,RemainingOnBoard_RAW!B:B,0))," ")</f>
        <v>0</v>
      </c>
      <c r="Q13" s="8">
        <f>IFERROR(INDEX(RemainingOnBoard_RAW!AM:AM,MATCH('Redelivered ships'!D13,RemainingOnBoard_RAW!B:B,0))," ")</f>
        <v>0</v>
      </c>
      <c r="S13" s="13">
        <v>0.45</v>
      </c>
      <c r="T13" s="13">
        <v>0.05</v>
      </c>
      <c r="U13" s="13">
        <v>0.17499999999999999</v>
      </c>
      <c r="V13" s="13">
        <v>0.32500000000000001</v>
      </c>
      <c r="X13" s="15">
        <f>IFERROR(INDEX('[7]Apr-2019'!$F:$F,MATCH(D13,'[7]Apr-2019'!$D:$D,0)),"")</f>
        <v>4</v>
      </c>
      <c r="Y13" s="15">
        <f>IFERROR(INDEX('[7]Apr-2019'!$G:$G,MATCH(D13,'[7]Apr-2019'!$D:$D,0)),"")</f>
        <v>21.5</v>
      </c>
      <c r="Z13" s="15">
        <f>IFERROR(INDEX('[7]Apr-2019'!$H:$H,MATCH(D13,'[7]Apr-2019'!$D:$D,0)),"")</f>
        <v>23.5</v>
      </c>
      <c r="AA13" s="15">
        <f>IFERROR(INDEX('[7]Apr-2019'!$I:$I,MATCH(D13,'[7]Apr-2019'!$D:$D,0)),"")</f>
        <v>24.1</v>
      </c>
      <c r="AB13" s="15">
        <f t="shared" ref="AB13:AB22" si="14">IFERROR(SUMPRODUCT(S13:V13,X13:AA13),"")</f>
        <v>14.82</v>
      </c>
      <c r="AC13" s="15"/>
      <c r="AD13" s="285"/>
      <c r="AF13" s="30" t="str">
        <f t="shared" si="0"/>
        <v/>
      </c>
      <c r="AG13" s="30" t="str">
        <f t="shared" si="1"/>
        <v/>
      </c>
      <c r="AH13" s="30"/>
      <c r="AI13" s="30"/>
      <c r="AJ13" s="19" t="str">
        <f t="shared" si="2"/>
        <v/>
      </c>
      <c r="AK13" s="19" t="str">
        <f t="shared" si="3"/>
        <v/>
      </c>
      <c r="AL13" s="19" t="str">
        <f t="shared" si="4"/>
        <v/>
      </c>
      <c r="AM13" s="19" t="str">
        <f t="shared" si="5"/>
        <v/>
      </c>
      <c r="AN13" s="235"/>
      <c r="AO13" s="255"/>
      <c r="AP13" s="255"/>
      <c r="AQ13" s="255"/>
      <c r="AR13" s="260"/>
      <c r="AT13" s="19" t="str">
        <f t="shared" si="6"/>
        <v/>
      </c>
      <c r="AU13" s="19" t="str">
        <f t="shared" si="7"/>
        <v/>
      </c>
      <c r="AV13" s="19" t="str">
        <f t="shared" si="8"/>
        <v/>
      </c>
      <c r="AW13" s="12" t="s">
        <v>529</v>
      </c>
      <c r="AY13" s="12" t="str">
        <f>IF(IFERROR($I13+$K13-AT13,"")&lt;0,"Okay", "High Stock")</f>
        <v>High Stock</v>
      </c>
      <c r="AZ13" s="12" t="str">
        <f>IF(IFERROR($I13+$K13-AU13,"")&lt;0,"Okay","High Stock")</f>
        <v>High Stock</v>
      </c>
      <c r="BA13" s="12" t="str">
        <f>IF(IFERROR($I13+$K13-AV13,"")&lt;0,"Okay","High Stock")</f>
        <v>High Stock</v>
      </c>
      <c r="BC13" s="19" t="str">
        <f t="shared" si="11"/>
        <v/>
      </c>
      <c r="BD13" s="19" t="str">
        <f t="shared" si="12"/>
        <v/>
      </c>
      <c r="BE13" s="19" t="str">
        <f t="shared" si="13"/>
        <v/>
      </c>
      <c r="BF13" s="214"/>
    </row>
    <row r="14" spans="1:58" x14ac:dyDescent="0.25">
      <c r="A14" s="272"/>
      <c r="B14" s="5" t="s">
        <v>475</v>
      </c>
      <c r="C14" s="5" t="s">
        <v>382</v>
      </c>
      <c r="D14" s="5">
        <v>9215050</v>
      </c>
      <c r="E14" s="141" t="s">
        <v>478</v>
      </c>
      <c r="F14" s="141"/>
      <c r="G14" s="141"/>
      <c r="H14" s="11" t="str">
        <f>IFERROR(INDEX(RemainingOnBoard_RAW!E:E,MATCH('Redelivered ships'!D14,RemainingOnBoard_RAW!B:B,0)),"")</f>
        <v/>
      </c>
      <c r="I14" s="8" t="str">
        <f>IFERROR(INDEX(RemainingOnBoard_RAW!G:G,MATCH('Redelivered ships'!D14,RemainingOnBoard_RAW!B:B,0))," ")</f>
        <v xml:space="preserve"> </v>
      </c>
      <c r="J14" s="8" t="str">
        <f>IFERROR(INDEX(RemainingOnBoard_RAW!H:H,MATCH('Redelivered ships'!D14,RemainingOnBoard_RAW!B:B,0)),"")</f>
        <v/>
      </c>
      <c r="K14" s="8" t="str">
        <f>IFERROR(INDEX(RemainingOnBoard_RAW!I:I,MATCH('Redelivered ships'!D14,RemainingOnBoard_RAW!B:B,0)),"")</f>
        <v/>
      </c>
      <c r="L14" s="8" t="str">
        <f>IFERROR(INDEX(RemainingOnBoard_RAW!J:J,MATCH('Redelivered ships'!D14,RemainingOnBoard_RAW!B:B,0)),"")</f>
        <v/>
      </c>
      <c r="M14" s="8"/>
      <c r="N14" s="8" t="str">
        <f>IFERROR(INDEX(RemainingOnBoard_RAW!AJ:AJ,MATCH('Redelivered ships'!D14,RemainingOnBoard_RAW!B:B,0))," ")</f>
        <v xml:space="preserve"> </v>
      </c>
      <c r="O14" s="8" t="str">
        <f>IFERROR(INDEX(RemainingOnBoard_RAW!AK:AK,MATCH('Redelivered ships'!D14,RemainingOnBoard_RAW!B:B,0))," ")</f>
        <v xml:space="preserve"> </v>
      </c>
      <c r="P14" s="8" t="str">
        <f>IFERROR(INDEX(RemainingOnBoard_RAW!AL:AL,MATCH('Redelivered ships'!D14,RemainingOnBoard_RAW!B:B,0))," ")</f>
        <v xml:space="preserve"> </v>
      </c>
      <c r="Q14" s="8" t="str">
        <f>IFERROR(INDEX(RemainingOnBoard_RAW!AM:AM,MATCH('Redelivered ships'!D14,RemainingOnBoard_RAW!B:B,0))," ")</f>
        <v xml:space="preserve"> </v>
      </c>
      <c r="S14" s="13">
        <v>0.5</v>
      </c>
      <c r="T14" s="13">
        <v>2.5000000000000001E-2</v>
      </c>
      <c r="U14" s="13">
        <v>0.15</v>
      </c>
      <c r="V14" s="13">
        <v>0.32500000000000001</v>
      </c>
      <c r="X14" s="15">
        <f>IFERROR(INDEX('[7]Apr-2019'!$F:$F,MATCH(D14,'[7]Apr-2019'!$D:$D,0)),"")</f>
        <v>4.952022637745868</v>
      </c>
      <c r="Y14" s="15">
        <f>IFERROR(INDEX('[7]Apr-2019'!$G:$G,MATCH(D14,'[7]Apr-2019'!$D:$D,0)),"")</f>
        <v>53.656422637745862</v>
      </c>
      <c r="Z14" s="15">
        <f>IFERROR(INDEX('[7]Apr-2019'!$H:$H,MATCH(D14,'[7]Apr-2019'!$D:$D,0)),"")</f>
        <v>40.525263370076864</v>
      </c>
      <c r="AA14" s="15">
        <f>IFERROR(INDEX('[7]Apr-2019'!$I:$I,MATCH(D14,'[7]Apr-2019'!$D:$D,0)),"")</f>
        <v>47.793103615346972</v>
      </c>
      <c r="AB14" s="15">
        <f t="shared" si="14"/>
        <v>25.428970065315873</v>
      </c>
      <c r="AC14" s="15"/>
      <c r="AD14" s="285"/>
      <c r="AF14" s="30" t="str">
        <f t="shared" si="0"/>
        <v/>
      </c>
      <c r="AG14" s="30" t="str">
        <f t="shared" si="1"/>
        <v/>
      </c>
      <c r="AH14" s="30"/>
      <c r="AI14" s="30"/>
      <c r="AJ14" s="19" t="str">
        <f t="shared" si="2"/>
        <v/>
      </c>
      <c r="AK14" s="19" t="str">
        <f t="shared" si="3"/>
        <v/>
      </c>
      <c r="AL14" s="19" t="str">
        <f t="shared" si="4"/>
        <v/>
      </c>
      <c r="AM14" s="19" t="str">
        <f t="shared" si="5"/>
        <v/>
      </c>
      <c r="AN14" s="235"/>
      <c r="AO14" s="255"/>
      <c r="AP14" s="255"/>
      <c r="AQ14" s="255"/>
      <c r="AR14" s="260"/>
      <c r="AT14" s="19" t="str">
        <f t="shared" si="6"/>
        <v/>
      </c>
      <c r="AU14" s="19" t="str">
        <f t="shared" si="7"/>
        <v/>
      </c>
      <c r="AV14" s="19" t="str">
        <f t="shared" si="8"/>
        <v/>
      </c>
      <c r="AW14" s="12"/>
      <c r="AY14" s="12" t="str">
        <f>IF(IFERROR($I14+$J14-AT14,"")&lt;0,"Okay", "High Stock")</f>
        <v>High Stock</v>
      </c>
      <c r="AZ14" s="12" t="str">
        <f>IF(IFERROR($I14+$J14-AU14,"")&lt;0,"Okay","High Stock")</f>
        <v>High Stock</v>
      </c>
      <c r="BA14" s="12" t="str">
        <f>IF(IFERROR($I14+$J14-AV14,"")&lt;0,"Okay","High Stock")</f>
        <v>High Stock</v>
      </c>
      <c r="BC14" s="19" t="str">
        <f t="shared" si="11"/>
        <v/>
      </c>
      <c r="BD14" s="19" t="str">
        <f t="shared" si="12"/>
        <v/>
      </c>
      <c r="BE14" s="19" t="str">
        <f t="shared" si="13"/>
        <v/>
      </c>
      <c r="BF14" s="214"/>
    </row>
    <row r="15" spans="1:58" x14ac:dyDescent="0.25">
      <c r="A15" s="272"/>
      <c r="B15" s="137" t="s">
        <v>429</v>
      </c>
      <c r="C15" s="137" t="s">
        <v>670</v>
      </c>
      <c r="D15" s="137">
        <v>9688415</v>
      </c>
      <c r="E15" s="140" t="s">
        <v>319</v>
      </c>
      <c r="F15" s="140"/>
      <c r="G15" s="184" t="e">
        <f>INDEX('[5]TC IN Sheet - CONSOLIDATED'!$B:$B,MATCH(E15,'[5]TC IN Sheet - CONSOLIDATED'!$B:$B,0))</f>
        <v>#N/A</v>
      </c>
      <c r="H15" s="200" t="str">
        <f>IFERROR(INDEX(RemainingOnBoard_RAW!E:E,MATCH('Redelivered ships'!D15,RemainingOnBoard_RAW!B:B,0)),"")</f>
        <v/>
      </c>
      <c r="I15" s="201" t="str">
        <f>IFERROR(INDEX(RemainingOnBoard_RAW!G:G,MATCH('Redelivered ships'!D15,RemainingOnBoard_RAW!B:B,0))," ")</f>
        <v xml:space="preserve"> </v>
      </c>
      <c r="J15" s="201" t="str">
        <f>IFERROR(INDEX(RemainingOnBoard_RAW!H:H,MATCH('Redelivered ships'!D15,RemainingOnBoard_RAW!B:B,0)),"")</f>
        <v/>
      </c>
      <c r="K15" s="201" t="str">
        <f>IFERROR(INDEX(RemainingOnBoard_RAW!I:I,MATCH('Redelivered ships'!D15,RemainingOnBoard_RAW!B:B,0)),"")</f>
        <v/>
      </c>
      <c r="L15" s="201" t="str">
        <f>IFERROR(INDEX(RemainingOnBoard_RAW!J:J,MATCH('Redelivered ships'!D15,RemainingOnBoard_RAW!B:B,0)),"")</f>
        <v/>
      </c>
      <c r="M15" s="201"/>
      <c r="N15" s="201" t="str">
        <f>IFERROR(INDEX(RemainingOnBoard_RAW!AJ:AJ,MATCH('Redelivered ships'!D15,RemainingOnBoard_RAW!B:B,0))," ")</f>
        <v xml:space="preserve"> </v>
      </c>
      <c r="O15" s="201" t="str">
        <f>IFERROR(INDEX(RemainingOnBoard_RAW!AK:AK,MATCH('Redelivered ships'!D15,RemainingOnBoard_RAW!B:B,0))," ")</f>
        <v xml:space="preserve"> </v>
      </c>
      <c r="P15" s="201" t="str">
        <f>IFERROR(INDEX(RemainingOnBoard_RAW!AL:AL,MATCH('Redelivered ships'!D15,RemainingOnBoard_RAW!B:B,0))," ")</f>
        <v xml:space="preserve"> </v>
      </c>
      <c r="Q15" s="201" t="str">
        <f>IFERROR(INDEX(RemainingOnBoard_RAW!AM:AM,MATCH('Redelivered ships'!D15,RemainingOnBoard_RAW!B:B,0))," ")</f>
        <v xml:space="preserve"> </v>
      </c>
      <c r="R15" s="202"/>
      <c r="S15" s="203">
        <v>0.45</v>
      </c>
      <c r="T15" s="203">
        <v>0.05</v>
      </c>
      <c r="U15" s="203">
        <v>0.17499999999999999</v>
      </c>
      <c r="V15" s="203">
        <v>0.32500000000000001</v>
      </c>
      <c r="W15" s="202"/>
      <c r="X15" s="204" t="e">
        <f>INDEX(MR!T:T,MATCH('Redelivered ships'!E15,MR!C:C,0))</f>
        <v>#N/A</v>
      </c>
      <c r="Y15" s="204" t="e">
        <f>INDEX(MR!U:U,MATCH('Redelivered ships'!E15,MR!C:C,0))</f>
        <v>#N/A</v>
      </c>
      <c r="Z15" s="204" t="e">
        <f>INDEX(MR!V:V,MATCH('Redelivered ships'!E15,MR!C:C,0))</f>
        <v>#N/A</v>
      </c>
      <c r="AA15" s="204" t="e">
        <f>INDEX(MR!W:W,MATCH('Redelivered ships'!E15,MR!C:C,0))</f>
        <v>#N/A</v>
      </c>
      <c r="AB15" s="204" t="str">
        <f t="shared" si="14"/>
        <v/>
      </c>
      <c r="AC15" s="15"/>
      <c r="AD15" s="284"/>
      <c r="AE15" s="202"/>
      <c r="AF15" s="205" t="str">
        <f t="shared" si="0"/>
        <v/>
      </c>
      <c r="AG15" s="205" t="str">
        <f t="shared" si="1"/>
        <v/>
      </c>
      <c r="AH15" s="205"/>
      <c r="AI15" s="205"/>
      <c r="AJ15" s="206" t="str">
        <f t="shared" si="2"/>
        <v/>
      </c>
      <c r="AK15" s="206" t="str">
        <f t="shared" si="3"/>
        <v/>
      </c>
      <c r="AL15" s="206" t="str">
        <f t="shared" si="4"/>
        <v/>
      </c>
      <c r="AM15" s="206" t="str">
        <f t="shared" si="5"/>
        <v/>
      </c>
      <c r="AN15" s="233"/>
      <c r="AO15" s="254"/>
      <c r="AP15" s="254"/>
      <c r="AQ15" s="254"/>
      <c r="AR15" s="259"/>
      <c r="AS15" s="202"/>
      <c r="AT15" s="206" t="str">
        <f t="shared" si="6"/>
        <v/>
      </c>
      <c r="AU15" s="206" t="str">
        <f t="shared" si="7"/>
        <v/>
      </c>
      <c r="AV15" s="206" t="str">
        <f t="shared" si="8"/>
        <v/>
      </c>
      <c r="AW15" s="207" t="s">
        <v>529</v>
      </c>
      <c r="AX15" s="202"/>
      <c r="AY15" s="207" t="str">
        <f t="shared" ref="AY15:BA22" si="15">IFERROR(IF($I15+$K15-AT15&lt;0,"Okay", "High Stock"),"")</f>
        <v/>
      </c>
      <c r="AZ15" s="207" t="str">
        <f t="shared" si="15"/>
        <v/>
      </c>
      <c r="BA15" s="207" t="str">
        <f t="shared" si="15"/>
        <v/>
      </c>
      <c r="BB15" s="202"/>
      <c r="BC15" s="206" t="str">
        <f t="shared" ref="BC15:BD22" si="16">IF(IFERROR($I15+$K15-AT15,"")&lt;=0,"Safe",IFERROR($I15+$K15-AT15,""))</f>
        <v/>
      </c>
      <c r="BD15" s="206" t="str">
        <f t="shared" si="16"/>
        <v/>
      </c>
      <c r="BE15" s="206" t="str">
        <f t="shared" ref="BE15:BE22" si="17">IF(IFERROR($I15+$K15-AV15,"")&lt;=0, "Safe",IFERROR($I15+$K15-AV15,""))</f>
        <v/>
      </c>
      <c r="BF15" s="214"/>
    </row>
    <row r="16" spans="1:58" x14ac:dyDescent="0.25">
      <c r="A16" s="272"/>
      <c r="B16" s="183" t="s">
        <v>523</v>
      </c>
      <c r="C16" s="183" t="s">
        <v>670</v>
      </c>
      <c r="D16" s="183">
        <v>9298375</v>
      </c>
      <c r="E16" s="184" t="s">
        <v>145</v>
      </c>
      <c r="F16" s="184"/>
      <c r="G16" s="184" t="e">
        <f>INDEX('[5]TC IN Sheet - CONSOLIDATED'!$B:$B,MATCH(E16,'[5]TC IN Sheet - CONSOLIDATED'!$B:$B,0))</f>
        <v>#N/A</v>
      </c>
      <c r="H16" s="185">
        <f>IFERROR(INDEX(RemainingOnBoard_RAW!E:E,MATCH('Redelivered ships'!D16,RemainingOnBoard_RAW!B:B,0)),"")</f>
        <v>43780.541666666664</v>
      </c>
      <c r="I16" s="186">
        <f>IFERROR(INDEX(RemainingOnBoard_RAW!G:G,MATCH('Redelivered ships'!D16,RemainingOnBoard_RAW!B:B,0))," ")</f>
        <v>127.2</v>
      </c>
      <c r="J16" s="186">
        <f>IFERROR(INDEX(RemainingOnBoard_RAW!H:H,MATCH('Redelivered ships'!D16,RemainingOnBoard_RAW!B:B,0)),"")</f>
        <v>20.100000000000001</v>
      </c>
      <c r="K16" s="186">
        <f>IFERROR(INDEX(RemainingOnBoard_RAW!I:I,MATCH('Redelivered ships'!D16,RemainingOnBoard_RAW!B:B,0)),"")</f>
        <v>0</v>
      </c>
      <c r="L16" s="186">
        <f>IFERROR(INDEX(RemainingOnBoard_RAW!J:J,MATCH('Redelivered ships'!D16,RemainingOnBoard_RAW!B:B,0)),"")</f>
        <v>239.4</v>
      </c>
      <c r="M16" s="186"/>
      <c r="N16" s="186">
        <f>IFERROR(INDEX(RemainingOnBoard_RAW!AJ:AJ,MATCH('Redelivered ships'!D16,RemainingOnBoard_RAW!B:B,0))," ")</f>
        <v>973.3</v>
      </c>
      <c r="O16" s="186">
        <f>IFERROR(INDEX(RemainingOnBoard_RAW!AK:AK,MATCH('Redelivered ships'!D16,RemainingOnBoard_RAW!B:B,0))," ")</f>
        <v>1386.99</v>
      </c>
      <c r="P16" s="186">
        <f>IFERROR(INDEX(RemainingOnBoard_RAW!AL:AL,MATCH('Redelivered ships'!D16,RemainingOnBoard_RAW!B:B,0))," ")</f>
        <v>0</v>
      </c>
      <c r="Q16" s="186">
        <f>IFERROR(INDEX(RemainingOnBoard_RAW!AM:AM,MATCH('Redelivered ships'!D16,RemainingOnBoard_RAW!B:B,0))," ")</f>
        <v>920.94</v>
      </c>
      <c r="R16" s="187"/>
      <c r="S16" s="188">
        <v>0.55000000000000004</v>
      </c>
      <c r="T16" s="188">
        <v>0.1</v>
      </c>
      <c r="U16" s="188">
        <v>0.15</v>
      </c>
      <c r="V16" s="188">
        <v>0.2</v>
      </c>
      <c r="W16" s="187"/>
      <c r="X16" s="189" t="e">
        <f>INDEX(Intermediate!L:L,MATCH('Redelivered ships'!E16,Intermediate!B:B,0))</f>
        <v>#N/A</v>
      </c>
      <c r="Y16" s="189" t="e">
        <f>INDEX(Intermediate!M:M,MATCH('Redelivered ships'!E16,Intermediate!B:B,0))</f>
        <v>#N/A</v>
      </c>
      <c r="Z16" s="189" t="e">
        <f>INDEX(Intermediate!N:N,MATCH('Redelivered ships'!E16,Intermediate!B:B,0))</f>
        <v>#N/A</v>
      </c>
      <c r="AA16" s="189" t="e">
        <f>INDEX(Intermediate!O:O,MATCH('Redelivered ships'!E16,Intermediate!B:B,0))</f>
        <v>#N/A</v>
      </c>
      <c r="AB16" s="189" t="str">
        <f t="shared" si="14"/>
        <v/>
      </c>
      <c r="AC16" s="15"/>
      <c r="AD16" s="283"/>
      <c r="AE16" s="187"/>
      <c r="AF16" s="190">
        <f t="shared" si="0"/>
        <v>0.2966265699143309</v>
      </c>
      <c r="AG16" s="190">
        <f t="shared" si="1"/>
        <v>0.7033734300856691</v>
      </c>
      <c r="AH16" s="190"/>
      <c r="AI16" s="190"/>
      <c r="AJ16" s="191" t="str">
        <f t="shared" si="2"/>
        <v/>
      </c>
      <c r="AK16" s="191" t="str">
        <f t="shared" si="3"/>
        <v/>
      </c>
      <c r="AL16" s="191" t="str">
        <f t="shared" si="4"/>
        <v/>
      </c>
      <c r="AM16" s="191" t="str">
        <f t="shared" si="5"/>
        <v/>
      </c>
      <c r="AN16" s="232"/>
      <c r="AO16" s="253"/>
      <c r="AP16" s="253"/>
      <c r="AQ16" s="253"/>
      <c r="AR16" s="258"/>
      <c r="AS16" s="187"/>
      <c r="AT16" s="191" t="str">
        <f t="shared" si="6"/>
        <v/>
      </c>
      <c r="AU16" s="191" t="str">
        <f t="shared" si="7"/>
        <v/>
      </c>
      <c r="AV16" s="191" t="str">
        <f t="shared" si="8"/>
        <v/>
      </c>
      <c r="AW16" s="192" t="s">
        <v>529</v>
      </c>
      <c r="AX16" s="187"/>
      <c r="AY16" s="192" t="str">
        <f t="shared" si="15"/>
        <v/>
      </c>
      <c r="AZ16" s="192" t="str">
        <f t="shared" si="15"/>
        <v/>
      </c>
      <c r="BA16" s="192" t="str">
        <f t="shared" si="15"/>
        <v/>
      </c>
      <c r="BB16" s="187"/>
      <c r="BC16" s="191" t="str">
        <f t="shared" si="16"/>
        <v/>
      </c>
      <c r="BD16" s="191" t="str">
        <f t="shared" si="16"/>
        <v/>
      </c>
      <c r="BE16" s="191" t="str">
        <f t="shared" si="17"/>
        <v/>
      </c>
      <c r="BF16" s="214"/>
    </row>
    <row r="17" spans="1:58" x14ac:dyDescent="0.25">
      <c r="A17" s="273"/>
      <c r="B17" s="246" t="s">
        <v>523</v>
      </c>
      <c r="C17" s="183" t="s">
        <v>383</v>
      </c>
      <c r="D17" s="183">
        <v>9365477</v>
      </c>
      <c r="E17" s="184" t="s">
        <v>257</v>
      </c>
      <c r="F17" s="184"/>
      <c r="G17" s="236"/>
      <c r="H17" s="236" t="str">
        <f>IFERROR(INDEX(RemainingOnBoard_RAW!E:E,MATCH('Redelivered ships'!D17,RemainingOnBoard_RAW!B:B,0)),"")</f>
        <v/>
      </c>
      <c r="I17" s="186" t="str">
        <f>IFERROR(INDEX(RemainingOnBoard_RAW!G:G,MATCH('Redelivered ships'!D17,RemainingOnBoard_RAW!B:B,0))," ")</f>
        <v xml:space="preserve"> </v>
      </c>
      <c r="J17" s="186" t="str">
        <f>IFERROR(INDEX(RemainingOnBoard_RAW!H:H,MATCH('Redelivered ships'!D17,RemainingOnBoard_RAW!B:B,0)),"")</f>
        <v/>
      </c>
      <c r="K17" s="186" t="str">
        <f>IFERROR(INDEX(RemainingOnBoard_RAW!I:I,MATCH('Redelivered ships'!D17,RemainingOnBoard_RAW!B:B,0)),"")</f>
        <v/>
      </c>
      <c r="L17" s="186" t="str">
        <f>IFERROR(INDEX(RemainingOnBoard_RAW!J:J,MATCH('Redelivered ships'!D17,RemainingOnBoard_RAW!B:B,0)),"")</f>
        <v/>
      </c>
      <c r="M17" s="186"/>
      <c r="N17" s="186" t="str">
        <f>IFERROR(INDEX(RemainingOnBoard_RAW!AJ:AJ,MATCH('Redelivered ships'!D17,RemainingOnBoard_RAW!B:B,0))," ")</f>
        <v xml:space="preserve"> </v>
      </c>
      <c r="O17" s="186" t="str">
        <f>IFERROR(INDEX(RemainingOnBoard_RAW!AK:AK,MATCH('Redelivered ships'!D17,RemainingOnBoard_RAW!B:B,0))," ")</f>
        <v xml:space="preserve"> </v>
      </c>
      <c r="P17" s="186" t="str">
        <f>IFERROR(INDEX(RemainingOnBoard_RAW!AL:AL,MATCH('Redelivered ships'!D17,RemainingOnBoard_RAW!B:B,0))," ")</f>
        <v xml:space="preserve"> </v>
      </c>
      <c r="Q17" s="186" t="str">
        <f>IFERROR(INDEX(RemainingOnBoard_RAW!AM:AM,MATCH('Redelivered ships'!D17,RemainingOnBoard_RAW!B:B,0))," ")</f>
        <v xml:space="preserve"> </v>
      </c>
      <c r="R17" s="187"/>
      <c r="S17" s="188">
        <v>0.55000000000000004</v>
      </c>
      <c r="T17" s="188">
        <v>0.1</v>
      </c>
      <c r="U17" s="188">
        <v>0.15</v>
      </c>
      <c r="V17" s="188">
        <v>0.2</v>
      </c>
      <c r="W17" s="187"/>
      <c r="X17" s="189" t="e">
        <f>INDEX(Intermediate!L:L,MATCH('Redelivered ships'!E17,Intermediate!B:B,0))</f>
        <v>#N/A</v>
      </c>
      <c r="Y17" s="189" t="e">
        <f>INDEX(Intermediate!M:M,MATCH('Redelivered ships'!E17,Intermediate!B:B,0))</f>
        <v>#N/A</v>
      </c>
      <c r="Z17" s="189" t="e">
        <f>INDEX(Intermediate!N:N,MATCH('Redelivered ships'!E17,Intermediate!B:B,0))</f>
        <v>#N/A</v>
      </c>
      <c r="AA17" s="189" t="e">
        <f>INDEX(Intermediate!O:O,MATCH('Redelivered ships'!E17,Intermediate!B:B,0))</f>
        <v>#N/A</v>
      </c>
      <c r="AB17" s="189" t="str">
        <f t="shared" si="14"/>
        <v/>
      </c>
      <c r="AC17" s="15"/>
      <c r="AD17" s="283"/>
      <c r="AE17" s="187"/>
      <c r="AF17" s="190" t="str">
        <f t="shared" si="0"/>
        <v/>
      </c>
      <c r="AG17" s="190" t="str">
        <f t="shared" si="1"/>
        <v/>
      </c>
      <c r="AH17" s="190"/>
      <c r="AI17" s="190"/>
      <c r="AJ17" s="191" t="str">
        <f t="shared" si="2"/>
        <v/>
      </c>
      <c r="AK17" s="191" t="str">
        <f t="shared" si="3"/>
        <v/>
      </c>
      <c r="AL17" s="191" t="str">
        <f t="shared" si="4"/>
        <v/>
      </c>
      <c r="AM17" s="191" t="str">
        <f t="shared" si="5"/>
        <v/>
      </c>
      <c r="AN17" s="232"/>
      <c r="AO17" s="262"/>
      <c r="AP17" s="262"/>
      <c r="AQ17" s="262"/>
      <c r="AR17" s="267"/>
      <c r="AS17" s="187"/>
      <c r="AT17" s="191" t="str">
        <f t="shared" si="6"/>
        <v/>
      </c>
      <c r="AU17" s="191" t="str">
        <f t="shared" si="7"/>
        <v/>
      </c>
      <c r="AV17" s="191" t="str">
        <f t="shared" si="8"/>
        <v/>
      </c>
      <c r="AW17" s="192" t="s">
        <v>529</v>
      </c>
      <c r="AX17" s="187"/>
      <c r="AY17" s="192" t="str">
        <f t="shared" si="15"/>
        <v/>
      </c>
      <c r="AZ17" s="192" t="str">
        <f t="shared" si="15"/>
        <v/>
      </c>
      <c r="BA17" s="192" t="str">
        <f t="shared" si="15"/>
        <v/>
      </c>
      <c r="BB17" s="187"/>
      <c r="BC17" s="191" t="str">
        <f t="shared" si="16"/>
        <v/>
      </c>
      <c r="BD17" s="191" t="str">
        <f t="shared" si="16"/>
        <v/>
      </c>
      <c r="BE17" s="191" t="str">
        <f t="shared" si="17"/>
        <v/>
      </c>
      <c r="BF17" s="187"/>
    </row>
    <row r="18" spans="1:58" x14ac:dyDescent="0.25">
      <c r="A18" s="273"/>
      <c r="B18" s="246" t="s">
        <v>523</v>
      </c>
      <c r="C18" s="183" t="s">
        <v>383</v>
      </c>
      <c r="D18" s="183">
        <v>9365489</v>
      </c>
      <c r="E18" s="184" t="s">
        <v>258</v>
      </c>
      <c r="F18" s="184"/>
      <c r="G18" s="236"/>
      <c r="H18" s="236" t="str">
        <f>IFERROR(INDEX(RemainingOnBoard_RAW!E:E,MATCH('Redelivered ships'!D18,RemainingOnBoard_RAW!B:B,0)),"")</f>
        <v/>
      </c>
      <c r="I18" s="186" t="str">
        <f>IFERROR(INDEX(RemainingOnBoard_RAW!G:G,MATCH('Redelivered ships'!D18,RemainingOnBoard_RAW!B:B,0))," ")</f>
        <v xml:space="preserve"> </v>
      </c>
      <c r="J18" s="186" t="str">
        <f>IFERROR(INDEX(RemainingOnBoard_RAW!H:H,MATCH('Redelivered ships'!D18,RemainingOnBoard_RAW!B:B,0)),"")</f>
        <v/>
      </c>
      <c r="K18" s="186" t="str">
        <f>IFERROR(INDEX(RemainingOnBoard_RAW!I:I,MATCH('Redelivered ships'!D18,RemainingOnBoard_RAW!B:B,0)),"")</f>
        <v/>
      </c>
      <c r="L18" s="186" t="str">
        <f>IFERROR(INDEX(RemainingOnBoard_RAW!J:J,MATCH('Redelivered ships'!D18,RemainingOnBoard_RAW!B:B,0)),"")</f>
        <v/>
      </c>
      <c r="M18" s="186"/>
      <c r="N18" s="186" t="str">
        <f>IFERROR(INDEX(RemainingOnBoard_RAW!AJ:AJ,MATCH('Redelivered ships'!D18,RemainingOnBoard_RAW!B:B,0))," ")</f>
        <v xml:space="preserve"> </v>
      </c>
      <c r="O18" s="186" t="str">
        <f>IFERROR(INDEX(RemainingOnBoard_RAW!AK:AK,MATCH('Redelivered ships'!D18,RemainingOnBoard_RAW!B:B,0))," ")</f>
        <v xml:space="preserve"> </v>
      </c>
      <c r="P18" s="186" t="str">
        <f>IFERROR(INDEX(RemainingOnBoard_RAW!AL:AL,MATCH('Redelivered ships'!D18,RemainingOnBoard_RAW!B:B,0))," ")</f>
        <v xml:space="preserve"> </v>
      </c>
      <c r="Q18" s="186" t="str">
        <f>IFERROR(INDEX(RemainingOnBoard_RAW!AM:AM,MATCH('Redelivered ships'!D18,RemainingOnBoard_RAW!B:B,0))," ")</f>
        <v xml:space="preserve"> </v>
      </c>
      <c r="R18" s="187"/>
      <c r="S18" s="188">
        <v>0.55000000000000004</v>
      </c>
      <c r="T18" s="188">
        <v>0.1</v>
      </c>
      <c r="U18" s="188">
        <v>0.15</v>
      </c>
      <c r="V18" s="188">
        <v>0.2</v>
      </c>
      <c r="W18" s="187"/>
      <c r="X18" s="189" t="e">
        <f>INDEX(Intermediate!L:L,MATCH('Redelivered ships'!E18,Intermediate!B:B,0))</f>
        <v>#N/A</v>
      </c>
      <c r="Y18" s="189" t="e">
        <f>INDEX(Intermediate!M:M,MATCH('Redelivered ships'!E18,Intermediate!B:B,0))</f>
        <v>#N/A</v>
      </c>
      <c r="Z18" s="189" t="e">
        <f>INDEX(Intermediate!N:N,MATCH('Redelivered ships'!E18,Intermediate!B:B,0))</f>
        <v>#N/A</v>
      </c>
      <c r="AA18" s="189" t="e">
        <f>INDEX(Intermediate!O:O,MATCH('Redelivered ships'!E18,Intermediate!B:B,0))</f>
        <v>#N/A</v>
      </c>
      <c r="AB18" s="189" t="str">
        <f t="shared" si="14"/>
        <v/>
      </c>
      <c r="AC18" s="15"/>
      <c r="AD18" s="283"/>
      <c r="AE18" s="187"/>
      <c r="AF18" s="190" t="str">
        <f t="shared" si="0"/>
        <v/>
      </c>
      <c r="AG18" s="190" t="str">
        <f t="shared" si="1"/>
        <v/>
      </c>
      <c r="AH18" s="190"/>
      <c r="AI18" s="190"/>
      <c r="AJ18" s="191" t="str">
        <f t="shared" si="2"/>
        <v/>
      </c>
      <c r="AK18" s="191" t="str">
        <f t="shared" si="3"/>
        <v/>
      </c>
      <c r="AL18" s="191" t="str">
        <f t="shared" si="4"/>
        <v/>
      </c>
      <c r="AM18" s="191" t="str">
        <f t="shared" si="5"/>
        <v/>
      </c>
      <c r="AN18" s="232"/>
      <c r="AO18" s="262"/>
      <c r="AP18" s="262"/>
      <c r="AQ18" s="262"/>
      <c r="AR18" s="267"/>
      <c r="AS18" s="187"/>
      <c r="AT18" s="191" t="str">
        <f t="shared" si="6"/>
        <v/>
      </c>
      <c r="AU18" s="191" t="str">
        <f t="shared" si="7"/>
        <v/>
      </c>
      <c r="AV18" s="191" t="str">
        <f t="shared" si="8"/>
        <v/>
      </c>
      <c r="AW18" s="192" t="s">
        <v>529</v>
      </c>
      <c r="AX18" s="187"/>
      <c r="AY18" s="192" t="str">
        <f t="shared" si="15"/>
        <v/>
      </c>
      <c r="AZ18" s="192" t="str">
        <f t="shared" si="15"/>
        <v/>
      </c>
      <c r="BA18" s="192" t="str">
        <f t="shared" si="15"/>
        <v/>
      </c>
      <c r="BB18" s="187"/>
      <c r="BC18" s="191" t="str">
        <f t="shared" si="16"/>
        <v/>
      </c>
      <c r="BD18" s="191" t="str">
        <f t="shared" si="16"/>
        <v/>
      </c>
      <c r="BE18" s="191" t="str">
        <f t="shared" si="17"/>
        <v/>
      </c>
      <c r="BF18" s="187"/>
    </row>
    <row r="19" spans="1:58" x14ac:dyDescent="0.25">
      <c r="A19" s="273"/>
      <c r="B19" s="246" t="s">
        <v>523</v>
      </c>
      <c r="C19" s="183" t="s">
        <v>391</v>
      </c>
      <c r="D19" s="183">
        <v>9473937</v>
      </c>
      <c r="E19" s="184" t="s">
        <v>314</v>
      </c>
      <c r="F19" s="184"/>
      <c r="G19" s="236"/>
      <c r="H19" s="236" t="str">
        <f>IFERROR(INDEX(RemainingOnBoard_RAW!E:E,MATCH('Redelivered ships'!D19,RemainingOnBoard_RAW!B:B,0)),"")</f>
        <v/>
      </c>
      <c r="I19" s="186" t="str">
        <f>IFERROR(INDEX(RemainingOnBoard_RAW!G:G,MATCH('Redelivered ships'!D19,RemainingOnBoard_RAW!B:B,0))," ")</f>
        <v xml:space="preserve"> </v>
      </c>
      <c r="J19" s="186" t="str">
        <f>IFERROR(INDEX(RemainingOnBoard_RAW!H:H,MATCH('Redelivered ships'!D19,RemainingOnBoard_RAW!B:B,0)),"")</f>
        <v/>
      </c>
      <c r="K19" s="186" t="str">
        <f>IFERROR(INDEX(RemainingOnBoard_RAW!I:I,MATCH('Redelivered ships'!D19,RemainingOnBoard_RAW!B:B,0)),"")</f>
        <v/>
      </c>
      <c r="L19" s="186" t="str">
        <f>IFERROR(INDEX(RemainingOnBoard_RAW!J:J,MATCH('Redelivered ships'!D19,RemainingOnBoard_RAW!B:B,0)),"")</f>
        <v/>
      </c>
      <c r="M19" s="186"/>
      <c r="N19" s="186" t="str">
        <f>IFERROR(INDEX(RemainingOnBoard_RAW!AJ:AJ,MATCH('Redelivered ships'!D19,RemainingOnBoard_RAW!B:B,0))," ")</f>
        <v xml:space="preserve"> </v>
      </c>
      <c r="O19" s="186" t="str">
        <f>IFERROR(INDEX(RemainingOnBoard_RAW!AK:AK,MATCH('Redelivered ships'!D19,RemainingOnBoard_RAW!B:B,0))," ")</f>
        <v xml:space="preserve"> </v>
      </c>
      <c r="P19" s="186" t="str">
        <f>IFERROR(INDEX(RemainingOnBoard_RAW!AL:AL,MATCH('Redelivered ships'!D19,RemainingOnBoard_RAW!B:B,0))," ")</f>
        <v xml:space="preserve"> </v>
      </c>
      <c r="Q19" s="186" t="str">
        <f>IFERROR(INDEX(RemainingOnBoard_RAW!AM:AM,MATCH('Redelivered ships'!D19,RemainingOnBoard_RAW!B:B,0))," ")</f>
        <v xml:space="preserve"> </v>
      </c>
      <c r="R19" s="187"/>
      <c r="S19" s="188">
        <v>0.55000000000000004</v>
      </c>
      <c r="T19" s="188">
        <v>0.1</v>
      </c>
      <c r="U19" s="188">
        <v>0.15</v>
      </c>
      <c r="V19" s="188">
        <v>0.2</v>
      </c>
      <c r="W19" s="187"/>
      <c r="X19" s="189" t="e">
        <f>INDEX(Intermediate!L:L,MATCH('Redelivered ships'!E19,Intermediate!B:B,0))</f>
        <v>#N/A</v>
      </c>
      <c r="Y19" s="189" t="e">
        <f>INDEX(Intermediate!M:M,MATCH('Redelivered ships'!E19,Intermediate!B:B,0))</f>
        <v>#N/A</v>
      </c>
      <c r="Z19" s="189" t="e">
        <f>INDEX(Intermediate!N:N,MATCH('Redelivered ships'!E19,Intermediate!B:B,0))</f>
        <v>#N/A</v>
      </c>
      <c r="AA19" s="189" t="e">
        <f>INDEX(Intermediate!O:O,MATCH('Redelivered ships'!E19,Intermediate!B:B,0))</f>
        <v>#N/A</v>
      </c>
      <c r="AB19" s="189" t="str">
        <f t="shared" si="14"/>
        <v/>
      </c>
      <c r="AC19" s="15"/>
      <c r="AD19" s="283"/>
      <c r="AE19" s="187"/>
      <c r="AF19" s="190" t="str">
        <f t="shared" si="0"/>
        <v/>
      </c>
      <c r="AG19" s="190" t="str">
        <f t="shared" si="1"/>
        <v/>
      </c>
      <c r="AH19" s="190"/>
      <c r="AI19" s="190"/>
      <c r="AJ19" s="191" t="str">
        <f t="shared" si="2"/>
        <v/>
      </c>
      <c r="AK19" s="191" t="str">
        <f t="shared" si="3"/>
        <v/>
      </c>
      <c r="AL19" s="191" t="str">
        <f t="shared" si="4"/>
        <v/>
      </c>
      <c r="AM19" s="191" t="str">
        <f t="shared" si="5"/>
        <v/>
      </c>
      <c r="AN19" s="232"/>
      <c r="AO19" s="262"/>
      <c r="AP19" s="262"/>
      <c r="AQ19" s="262"/>
      <c r="AR19" s="267"/>
      <c r="AS19" s="187"/>
      <c r="AT19" s="191" t="str">
        <f t="shared" si="6"/>
        <v/>
      </c>
      <c r="AU19" s="191" t="str">
        <f t="shared" si="7"/>
        <v/>
      </c>
      <c r="AV19" s="191" t="str">
        <f t="shared" si="8"/>
        <v/>
      </c>
      <c r="AW19" s="192" t="s">
        <v>529</v>
      </c>
      <c r="AX19" s="187"/>
      <c r="AY19" s="192" t="str">
        <f t="shared" si="15"/>
        <v/>
      </c>
      <c r="AZ19" s="192" t="str">
        <f t="shared" si="15"/>
        <v/>
      </c>
      <c r="BA19" s="192" t="str">
        <f t="shared" si="15"/>
        <v/>
      </c>
      <c r="BB19" s="187"/>
      <c r="BC19" s="191" t="str">
        <f t="shared" si="16"/>
        <v/>
      </c>
      <c r="BD19" s="191" t="str">
        <f t="shared" si="16"/>
        <v/>
      </c>
      <c r="BE19" s="191" t="str">
        <f t="shared" si="17"/>
        <v/>
      </c>
      <c r="BF19" s="187"/>
    </row>
    <row r="20" spans="1:58" x14ac:dyDescent="0.25">
      <c r="A20" s="246"/>
      <c r="B20" s="246" t="s">
        <v>523</v>
      </c>
      <c r="C20" s="183" t="s">
        <v>383</v>
      </c>
      <c r="D20" s="183">
        <v>9312080</v>
      </c>
      <c r="E20" s="184" t="s">
        <v>256</v>
      </c>
      <c r="F20" s="184"/>
      <c r="G20" s="236"/>
      <c r="H20" s="236" t="str">
        <f>IFERROR(INDEX(RemainingOnBoard_RAW!U:U,MATCH('Redelivered ships'!D20,RemainingOnBoard_RAW!B:B,0)),"")</f>
        <v/>
      </c>
      <c r="I20" s="186" t="str">
        <f>IFERROR(INDEX(RemainingOnBoard_RAW!V:V,MATCH('Redelivered ships'!D20,RemainingOnBoard_RAW!B:B,0))," ")</f>
        <v xml:space="preserve"> </v>
      </c>
      <c r="J20" s="186" t="str">
        <f>IFERROR(INDEX(RemainingOnBoard_RAW!W:W,MATCH('Redelivered ships'!D20,RemainingOnBoard_RAW!B:B,0)),"")</f>
        <v/>
      </c>
      <c r="K20" s="186" t="str">
        <f>IFERROR(INDEX(RemainingOnBoard_RAW!X:X,MATCH('Redelivered ships'!D20,RemainingOnBoard_RAW!B:B,0)),"")</f>
        <v/>
      </c>
      <c r="L20" s="186" t="str">
        <f>IFERROR(INDEX(RemainingOnBoard_RAW!Y:Y,MATCH('Redelivered ships'!D20,RemainingOnBoard_RAW!B:B,0)),"")</f>
        <v/>
      </c>
      <c r="M20" s="186"/>
      <c r="N20" s="186" t="str">
        <f>IFERROR(INDEX(RemainingOnBoard_RAW!AJ:AJ,MATCH('Redelivered ships'!D20,RemainingOnBoard_RAW!B:B,0))," ")</f>
        <v xml:space="preserve"> </v>
      </c>
      <c r="O20" s="186" t="str">
        <f>IFERROR(INDEX(RemainingOnBoard_RAW!AK:AK,MATCH('Redelivered ships'!D20,RemainingOnBoard_RAW!B:B,0))," ")</f>
        <v xml:space="preserve"> </v>
      </c>
      <c r="P20" s="186" t="str">
        <f>IFERROR(INDEX(RemainingOnBoard_RAW!AL:AL,MATCH('Redelivered ships'!D20,RemainingOnBoard_RAW!B:B,0))," ")</f>
        <v xml:space="preserve"> </v>
      </c>
      <c r="Q20" s="186" t="str">
        <f>IFERROR(INDEX(RemainingOnBoard_RAW!AM:AM,MATCH('Redelivered ships'!D20,RemainingOnBoard_RAW!B:B,0))," ")</f>
        <v xml:space="preserve"> </v>
      </c>
      <c r="R20" s="187"/>
      <c r="S20" s="188">
        <v>0.55000000000000004</v>
      </c>
      <c r="T20" s="188">
        <v>0.1</v>
      </c>
      <c r="U20" s="188">
        <v>0.15</v>
      </c>
      <c r="V20" s="188">
        <v>0.2</v>
      </c>
      <c r="W20" s="187"/>
      <c r="X20" s="189" t="e">
        <f>INDEX(Intermediate!L:L,MATCH('Redelivered ships'!E20,Intermediate!B:B,0))</f>
        <v>#N/A</v>
      </c>
      <c r="Y20" s="189" t="e">
        <f>INDEX(Intermediate!M:M,MATCH('Redelivered ships'!E20,Intermediate!B:B,0))</f>
        <v>#N/A</v>
      </c>
      <c r="Z20" s="189" t="e">
        <f>INDEX(Intermediate!N:N,MATCH('Redelivered ships'!E20,Intermediate!B:B,0))</f>
        <v>#N/A</v>
      </c>
      <c r="AA20" s="189" t="e">
        <f>INDEX(Intermediate!O:O,MATCH('Redelivered ships'!E20,Intermediate!B:B,0))</f>
        <v>#N/A</v>
      </c>
      <c r="AB20" s="189" t="str">
        <f t="shared" si="14"/>
        <v/>
      </c>
      <c r="AC20" s="189" t="str">
        <f>IFERROR(INDEX('Monthly_Consumption _Trend'!R:R,MATCH('Redelivered ships'!D20,'Monthly_Consumption _Trend'!D:D,0))/30,"")</f>
        <v/>
      </c>
      <c r="AD20" s="189">
        <f>IFERROR(MIN(AB20,AC20),AB20)</f>
        <v>0</v>
      </c>
      <c r="AE20" s="187"/>
      <c r="AF20" s="190" t="str">
        <f t="shared" si="0"/>
        <v/>
      </c>
      <c r="AG20" s="190" t="str">
        <f t="shared" si="1"/>
        <v/>
      </c>
      <c r="AH20" s="190"/>
      <c r="AI20" s="190"/>
      <c r="AJ20" s="189">
        <f>IFERROR($AD20*92,"")</f>
        <v>0</v>
      </c>
      <c r="AK20" s="189">
        <f>IFERROR($AD20*61,"")</f>
        <v>0</v>
      </c>
      <c r="AL20" s="189">
        <f>IFERROR($AD20*31,"")</f>
        <v>0</v>
      </c>
      <c r="AM20" s="189">
        <f>IFERROR($AD20*15,"")</f>
        <v>0</v>
      </c>
      <c r="AN20" s="191"/>
      <c r="AO20" s="262"/>
      <c r="AP20" s="262"/>
      <c r="AQ20" s="262"/>
      <c r="AR20" s="267"/>
      <c r="AS20" s="187"/>
      <c r="AT20" s="189">
        <f>IFERROR($AD20*31,"")</f>
        <v>0</v>
      </c>
      <c r="AU20" s="189">
        <f>IFERROR($AD20*20,"")</f>
        <v>0</v>
      </c>
      <c r="AV20" s="189">
        <f>IFERROR($AD20*15,"")</f>
        <v>0</v>
      </c>
      <c r="AW20" s="192" t="s">
        <v>529</v>
      </c>
      <c r="AX20" s="187"/>
      <c r="AY20" s="192" t="str">
        <f t="shared" si="15"/>
        <v/>
      </c>
      <c r="AZ20" s="192" t="str">
        <f t="shared" si="15"/>
        <v/>
      </c>
      <c r="BA20" s="192" t="str">
        <f t="shared" si="15"/>
        <v/>
      </c>
      <c r="BB20" s="187"/>
      <c r="BC20" s="191" t="str">
        <f t="shared" si="16"/>
        <v/>
      </c>
      <c r="BD20" s="191" t="str">
        <f t="shared" si="16"/>
        <v/>
      </c>
      <c r="BE20" s="191" t="str">
        <f t="shared" si="17"/>
        <v/>
      </c>
      <c r="BF20" s="187"/>
    </row>
    <row r="21" spans="1:58" x14ac:dyDescent="0.25">
      <c r="A21" s="250"/>
      <c r="B21" s="250" t="s">
        <v>475</v>
      </c>
      <c r="C21" s="144" t="s">
        <v>670</v>
      </c>
      <c r="D21" s="144">
        <v>9282481</v>
      </c>
      <c r="E21" s="145" t="s">
        <v>277</v>
      </c>
      <c r="F21" s="145" t="str">
        <f>INDEX('[5]TC IN Sheet - CONSOLIDATED'!$C:$C,MATCH(E21,'[5]TC IN Sheet - CONSOLIDATED'!$B:$B,0))</f>
        <v>Union Crude Carriers 2 Limited</v>
      </c>
      <c r="G21" s="240">
        <f>INDEX('[5]TC IN Sheet - CONSOLIDATED'!$F:$F,MATCH(E21,'[5]TC IN Sheet - CONSOLIDATED'!$B:$B,0))</f>
        <v>43690</v>
      </c>
      <c r="H21" s="236" t="str">
        <f>IFERROR(INDEX(RemainingOnBoard_RAW!U:U,MATCH('Redelivered ships'!D21,RemainingOnBoard_RAW!B:B,0)),"")</f>
        <v/>
      </c>
      <c r="I21" s="186" t="str">
        <f>IFERROR(INDEX(RemainingOnBoard_RAW!V:V,MATCH('Redelivered ships'!D21,RemainingOnBoard_RAW!B:B,0))," ")</f>
        <v xml:space="preserve"> </v>
      </c>
      <c r="J21" s="222" t="str">
        <f>IFERROR(INDEX(RemainingOnBoard_RAW!W:W,MATCH('Redelivered ships'!D21,RemainingOnBoard_RAW!B:B,0)),"")</f>
        <v/>
      </c>
      <c r="K21" s="222" t="str">
        <f>IFERROR(INDEX(RemainingOnBoard_RAW!X:X,MATCH('Redelivered ships'!D21,RemainingOnBoard_RAW!B:B,0)),"")</f>
        <v/>
      </c>
      <c r="L21" s="222" t="str">
        <f>IFERROR(INDEX(RemainingOnBoard_RAW!Y:Y,MATCH('Redelivered ships'!D21,RemainingOnBoard_RAW!B:B,0)),"")</f>
        <v/>
      </c>
      <c r="M21" s="222"/>
      <c r="N21" s="222" t="str">
        <f>IFERROR(INDEX(RemainingOnBoard_RAW!AJ:AJ,MATCH('Redelivered ships'!D21,RemainingOnBoard_RAW!B:B,0))," ")</f>
        <v xml:space="preserve"> </v>
      </c>
      <c r="O21" s="222" t="str">
        <f>IFERROR(INDEX(RemainingOnBoard_RAW!AK:AK,MATCH('Redelivered ships'!D21,RemainingOnBoard_RAW!B:B,0))," ")</f>
        <v xml:space="preserve"> </v>
      </c>
      <c r="P21" s="222" t="str">
        <f>IFERROR(INDEX(RemainingOnBoard_RAW!AL:AL,MATCH('Redelivered ships'!D21,RemainingOnBoard_RAW!B:B,0))," ")</f>
        <v xml:space="preserve"> </v>
      </c>
      <c r="Q21" s="222" t="str">
        <f>IFERROR(INDEX(RemainingOnBoard_RAW!AM:AM,MATCH('Redelivered ships'!D21,RemainingOnBoard_RAW!B:B,0))," ")</f>
        <v xml:space="preserve"> </v>
      </c>
      <c r="R21" s="223"/>
      <c r="S21" s="225">
        <v>0.5</v>
      </c>
      <c r="T21" s="225">
        <v>2.5000000000000001E-2</v>
      </c>
      <c r="U21" s="225">
        <v>0.15</v>
      </c>
      <c r="V21" s="225">
        <v>0.32500000000000001</v>
      </c>
      <c r="W21" s="223"/>
      <c r="X21" s="226">
        <f>INDEX('LR2 &amp; Afra'!N:N,MATCH('Redelivered ships'!E21,'LR2 &amp; Afra'!B:B,0))</f>
        <v>6.6</v>
      </c>
      <c r="Y21" s="226">
        <f>INDEX('LR2 &amp; Afra'!O:O,MATCH('Redelivered ships'!E21,'LR2 &amp; Afra'!B:B,0))</f>
        <v>56.6</v>
      </c>
      <c r="Z21" s="226">
        <f>INDEX('LR2 &amp; Afra'!P:P,MATCH('Redelivered ships'!E21,'LR2 &amp; Afra'!B:B,0))</f>
        <v>44</v>
      </c>
      <c r="AA21" s="226">
        <f>INDEX('LR2 &amp; Afra'!Q:Q,MATCH('Redelivered ships'!E21,'LR2 &amp; Afra'!B:B,0))</f>
        <v>51.1</v>
      </c>
      <c r="AB21" s="226">
        <f t="shared" si="14"/>
        <v>27.922499999999999</v>
      </c>
      <c r="AC21" s="226" t="str">
        <f>IFERROR(INDEX('Monthly_Consumption _Trend'!R:R,MATCH('Redelivered ships'!D21,'Monthly_Consumption _Trend'!D:D,0))/30,"")</f>
        <v/>
      </c>
      <c r="AD21" s="226">
        <f>IFERROR(MIN(AB21,AC21),AB21)</f>
        <v>27.922499999999999</v>
      </c>
      <c r="AE21" s="223"/>
      <c r="AF21" s="227" t="str">
        <f t="shared" si="0"/>
        <v/>
      </c>
      <c r="AG21" s="227" t="str">
        <f t="shared" si="1"/>
        <v/>
      </c>
      <c r="AH21" s="227"/>
      <c r="AI21" s="227"/>
      <c r="AJ21" s="226">
        <f>IFERROR($AD21*92,"")</f>
        <v>2568.87</v>
      </c>
      <c r="AK21" s="226">
        <f>IFERROR($AD21*61,"")</f>
        <v>1703.2725</v>
      </c>
      <c r="AL21" s="226">
        <f>IFERROR($AD21*31,"")</f>
        <v>865.59749999999997</v>
      </c>
      <c r="AM21" s="226">
        <f>IFERROR($AD21*15,"")</f>
        <v>418.83749999999998</v>
      </c>
      <c r="AN21" s="234" t="s">
        <v>750</v>
      </c>
      <c r="AO21" s="266" t="s">
        <v>750</v>
      </c>
      <c r="AP21" s="266" t="s">
        <v>750</v>
      </c>
      <c r="AQ21" s="266" t="s">
        <v>750</v>
      </c>
      <c r="AR21" s="271"/>
      <c r="AS21" s="223"/>
      <c r="AT21" s="226">
        <f>IFERROR($AD21*31,"")</f>
        <v>865.59749999999997</v>
      </c>
      <c r="AU21" s="226">
        <f>IFERROR($AD21*20,"")</f>
        <v>558.45000000000005</v>
      </c>
      <c r="AV21" s="226">
        <f>IFERROR($AD21*15,"")</f>
        <v>418.83749999999998</v>
      </c>
      <c r="AW21" s="229" t="s">
        <v>529</v>
      </c>
      <c r="AX21" s="223"/>
      <c r="AY21" s="229" t="str">
        <f t="shared" si="15"/>
        <v/>
      </c>
      <c r="AZ21" s="229" t="str">
        <f t="shared" si="15"/>
        <v/>
      </c>
      <c r="BA21" s="229" t="str">
        <f t="shared" si="15"/>
        <v/>
      </c>
      <c r="BB21" s="223"/>
      <c r="BC21" s="228" t="str">
        <f t="shared" si="16"/>
        <v/>
      </c>
      <c r="BD21" s="228" t="str">
        <f t="shared" si="16"/>
        <v/>
      </c>
      <c r="BE21" s="228" t="str">
        <f t="shared" si="17"/>
        <v/>
      </c>
      <c r="BF21" s="214"/>
    </row>
    <row r="22" spans="1:58" x14ac:dyDescent="0.25">
      <c r="A22" s="248" t="str">
        <f>INDEX('[3]Handy -MR - LR2 Operators'!$H:$H,MATCH(E22,'[3]Handy -MR - LR2 Operators'!$B:$B,0))</f>
        <v xml:space="preserve"> </v>
      </c>
      <c r="B22" s="248" t="s">
        <v>429</v>
      </c>
      <c r="C22" s="137" t="s">
        <v>670</v>
      </c>
      <c r="D22" s="137">
        <v>9425526</v>
      </c>
      <c r="E22" s="140" t="s">
        <v>344</v>
      </c>
      <c r="F22" s="140" t="str">
        <f>INDEX('[5]TC IN Sheet - CONSOLIDATED'!$C:$C,MATCH(E22,'[5]TC IN Sheet - CONSOLIDATED'!$B:$B,0))</f>
        <v>Wega Navigation Corporation Limited</v>
      </c>
      <c r="G22" s="238" t="str">
        <f>INDEX('[5]TC IN Sheet - CONSOLIDATED'!$F:$F,MATCH(E22,'[5]TC IN Sheet - CONSOLIDATED'!$B:$B,0))</f>
        <v>Redelivered on 3rd Aug</v>
      </c>
      <c r="H22" s="236" t="str">
        <f>IFERROR(INDEX(RemainingOnBoard_RAW!U:U,MATCH('Redelivered ships'!D22,RemainingOnBoard_RAW!B:B,0)),"")</f>
        <v/>
      </c>
      <c r="I22" s="186" t="str">
        <f>IFERROR(INDEX(RemainingOnBoard_RAW!V:V,MATCH('Redelivered ships'!D22,RemainingOnBoard_RAW!B:B,0))," ")</f>
        <v xml:space="preserve"> </v>
      </c>
      <c r="J22" s="201" t="str">
        <f>IFERROR(INDEX(RemainingOnBoard_RAW!W:W,MATCH('Redelivered ships'!D22,RemainingOnBoard_RAW!B:B,0)),"")</f>
        <v/>
      </c>
      <c r="K22" s="201" t="str">
        <f>IFERROR(INDEX(RemainingOnBoard_RAW!X:X,MATCH('Redelivered ships'!D22,RemainingOnBoard_RAW!B:B,0)),"")</f>
        <v/>
      </c>
      <c r="L22" s="201" t="str">
        <f>IFERROR(INDEX(RemainingOnBoard_RAW!Y:Y,MATCH('Redelivered ships'!D22,RemainingOnBoard_RAW!B:B,0)),"")</f>
        <v/>
      </c>
      <c r="M22" s="201"/>
      <c r="N22" s="201" t="str">
        <f>IFERROR(INDEX(RemainingOnBoard_RAW!AJ:AJ,MATCH('Redelivered ships'!D22,RemainingOnBoard_RAW!B:B,0))," ")</f>
        <v xml:space="preserve"> </v>
      </c>
      <c r="O22" s="201" t="str">
        <f>IFERROR(INDEX(RemainingOnBoard_RAW!AK:AK,MATCH('Redelivered ships'!D22,RemainingOnBoard_RAW!B:B,0))," ")</f>
        <v xml:space="preserve"> </v>
      </c>
      <c r="P22" s="201" t="str">
        <f>IFERROR(INDEX(RemainingOnBoard_RAW!AL:AL,MATCH('Redelivered ships'!D22,RemainingOnBoard_RAW!B:B,0))," ")</f>
        <v xml:space="preserve"> </v>
      </c>
      <c r="Q22" s="201" t="str">
        <f>IFERROR(INDEX(RemainingOnBoard_RAW!AM:AM,MATCH('Redelivered ships'!D22,RemainingOnBoard_RAW!B:B,0))," ")</f>
        <v xml:space="preserve"> </v>
      </c>
      <c r="R22" s="202"/>
      <c r="S22" s="203">
        <v>0.45</v>
      </c>
      <c r="T22" s="203">
        <v>0.05</v>
      </c>
      <c r="U22" s="203">
        <v>0.17499999999999999</v>
      </c>
      <c r="V22" s="203">
        <v>0.32500000000000001</v>
      </c>
      <c r="W22" s="202"/>
      <c r="X22" s="204">
        <f>INDEX(MR!T:T,MATCH('Redelivered ships'!E22,MR!C:C,0))</f>
        <v>4.1369949910958095</v>
      </c>
      <c r="Y22" s="204">
        <f>INDEX(MR!U:U,MATCH('Redelivered ships'!E22,MR!C:C,0))</f>
        <v>25.82059499109581</v>
      </c>
      <c r="Z22" s="204">
        <f>INDEX(MR!V:V,MATCH('Redelivered ships'!E22,MR!C:C,0))</f>
        <v>23.793561686261899</v>
      </c>
      <c r="AA22" s="204">
        <f>INDEX(MR!W:W,MATCH('Redelivered ships'!E22,MR!C:C,0))</f>
        <v>23.921933055558622</v>
      </c>
      <c r="AB22" s="204">
        <f t="shared" si="14"/>
        <v>15.091179033700289</v>
      </c>
      <c r="AC22" s="204" t="str">
        <f>IFERROR(INDEX('Monthly_Consumption _Trend'!R:R,MATCH('Redelivered ships'!D22,'Monthly_Consumption _Trend'!D:D,0))/30,"")</f>
        <v/>
      </c>
      <c r="AD22" s="204">
        <f>IFERROR(MIN(AB22,AC22),AB22)</f>
        <v>15.091179033700289</v>
      </c>
      <c r="AE22" s="202"/>
      <c r="AF22" s="205" t="str">
        <f t="shared" si="0"/>
        <v/>
      </c>
      <c r="AG22" s="205" t="str">
        <f t="shared" si="1"/>
        <v/>
      </c>
      <c r="AH22" s="205"/>
      <c r="AI22" s="205"/>
      <c r="AJ22" s="204">
        <f>IFERROR($AD22*92,"")</f>
        <v>1388.3884711004266</v>
      </c>
      <c r="AK22" s="204">
        <f>IFERROR($AD22*61,"")</f>
        <v>920.56192105571768</v>
      </c>
      <c r="AL22" s="204">
        <f>IFERROR($AD22*31,"")</f>
        <v>467.82655004470894</v>
      </c>
      <c r="AM22" s="204">
        <f>IFERROR($AD22*15,"")</f>
        <v>226.36768550550434</v>
      </c>
      <c r="AN22" s="233" t="s">
        <v>750</v>
      </c>
      <c r="AO22" s="264" t="s">
        <v>750</v>
      </c>
      <c r="AP22" s="264" t="s">
        <v>750</v>
      </c>
      <c r="AQ22" s="264" t="s">
        <v>750</v>
      </c>
      <c r="AR22" s="269"/>
      <c r="AS22" s="202"/>
      <c r="AT22" s="204">
        <f>IFERROR($AD22*31,"")</f>
        <v>467.82655004470894</v>
      </c>
      <c r="AU22" s="204">
        <f>IFERROR($AD22*20,"")</f>
        <v>301.82358067400577</v>
      </c>
      <c r="AV22" s="204">
        <f>IFERROR($AD22*15,"")</f>
        <v>226.36768550550434</v>
      </c>
      <c r="AW22" s="207" t="s">
        <v>529</v>
      </c>
      <c r="AX22" s="202"/>
      <c r="AY22" s="207" t="str">
        <f t="shared" si="15"/>
        <v/>
      </c>
      <c r="AZ22" s="207" t="str">
        <f t="shared" si="15"/>
        <v/>
      </c>
      <c r="BA22" s="207" t="str">
        <f t="shared" si="15"/>
        <v/>
      </c>
      <c r="BB22" s="202"/>
      <c r="BC22" s="206" t="str">
        <f t="shared" si="16"/>
        <v/>
      </c>
      <c r="BD22" s="206" t="str">
        <f t="shared" si="16"/>
        <v/>
      </c>
      <c r="BE22" s="206" t="str">
        <f t="shared" si="17"/>
        <v/>
      </c>
      <c r="BF22" s="214"/>
    </row>
    <row r="23" spans="1:58" x14ac:dyDescent="0.25">
      <c r="A23" s="272"/>
      <c r="E23" s="138"/>
      <c r="F23" s="138"/>
      <c r="G23" s="138"/>
      <c r="H23" s="9"/>
      <c r="I23" s="6"/>
      <c r="J23" s="6"/>
      <c r="K23" s="6"/>
      <c r="L23" s="6"/>
      <c r="M23" s="6"/>
      <c r="N23" s="6"/>
      <c r="O23" s="6"/>
      <c r="P23" s="6"/>
      <c r="Q23" s="6"/>
      <c r="AO23" s="252"/>
      <c r="AP23" s="252"/>
      <c r="AQ23" s="252"/>
      <c r="AR23" s="256"/>
      <c r="BF23" s="214"/>
    </row>
    <row r="24" spans="1:58" x14ac:dyDescent="0.25">
      <c r="A24" s="272"/>
      <c r="E24" s="138"/>
      <c r="F24" s="138"/>
      <c r="G24" s="138"/>
      <c r="H24" s="9"/>
      <c r="I24" s="6"/>
      <c r="J24" s="6"/>
      <c r="K24" s="6"/>
      <c r="L24" s="6"/>
      <c r="M24" s="6"/>
      <c r="N24" s="6"/>
      <c r="O24" s="6"/>
      <c r="P24" s="6"/>
      <c r="Q24" s="6"/>
      <c r="AO24" s="252"/>
      <c r="AP24" s="252"/>
      <c r="AQ24" s="252"/>
      <c r="AR24" s="256"/>
      <c r="BF24" s="214"/>
    </row>
    <row r="25" spans="1:58" x14ac:dyDescent="0.25">
      <c r="A25" s="272"/>
      <c r="E25" s="138"/>
      <c r="F25" s="138"/>
      <c r="G25" s="138"/>
      <c r="H25" s="9"/>
      <c r="I25" s="6"/>
      <c r="J25" s="6"/>
      <c r="K25" s="6"/>
      <c r="L25" s="6"/>
      <c r="M25" s="6"/>
      <c r="N25" s="6"/>
      <c r="O25" s="6"/>
      <c r="P25" s="6"/>
      <c r="Q25" s="6"/>
      <c r="AO25" s="252"/>
      <c r="AP25" s="252"/>
      <c r="AQ25" s="252"/>
      <c r="AR25" s="256"/>
      <c r="BF25" s="214"/>
    </row>
    <row r="26" spans="1:58" x14ac:dyDescent="0.25">
      <c r="A26" s="272"/>
      <c r="E26" s="138"/>
      <c r="F26" s="138"/>
      <c r="G26" s="138"/>
      <c r="H26" s="9"/>
      <c r="I26" s="6"/>
      <c r="J26" s="6"/>
      <c r="K26" s="6"/>
      <c r="L26" s="6"/>
      <c r="M26" s="6"/>
      <c r="N26" s="6"/>
      <c r="O26" s="6"/>
      <c r="P26" s="6"/>
      <c r="Q26" s="6"/>
      <c r="AO26" s="252"/>
      <c r="AP26" s="252"/>
      <c r="AQ26" s="252"/>
      <c r="AR26" s="256"/>
      <c r="BF26" s="214"/>
    </row>
    <row r="27" spans="1:58" x14ac:dyDescent="0.25">
      <c r="A27" s="272"/>
      <c r="E27" s="138"/>
      <c r="F27" s="138"/>
      <c r="G27" s="138"/>
      <c r="H27" s="9"/>
      <c r="I27" s="6"/>
      <c r="J27" s="6"/>
      <c r="K27" s="6"/>
      <c r="L27" s="6"/>
      <c r="M27" s="6"/>
      <c r="N27" s="6"/>
      <c r="O27" s="6"/>
      <c r="P27" s="6"/>
      <c r="Q27" s="6"/>
      <c r="AO27" s="252"/>
      <c r="AP27" s="252"/>
      <c r="AQ27" s="252"/>
      <c r="AR27" s="256"/>
      <c r="BF27" s="214"/>
    </row>
    <row r="28" spans="1:58" x14ac:dyDescent="0.25">
      <c r="A28" s="272"/>
      <c r="E28" s="138"/>
      <c r="F28" s="138"/>
      <c r="G28" s="138"/>
      <c r="H28" s="9"/>
      <c r="I28" s="6"/>
      <c r="J28" s="6"/>
      <c r="K28" s="6"/>
      <c r="L28" s="6"/>
      <c r="M28" s="6"/>
      <c r="N28" s="6"/>
      <c r="O28" s="6"/>
      <c r="P28" s="6"/>
      <c r="Q28" s="6"/>
      <c r="AO28" s="252"/>
      <c r="AP28" s="252"/>
      <c r="AQ28" s="252"/>
      <c r="AR28" s="256"/>
      <c r="BF28" s="214"/>
    </row>
  </sheetData>
  <mergeCells count="1">
    <mergeCell ref="C3:D3"/>
  </mergeCells>
  <conditionalFormatting sqref="I1:I28">
    <cfRule type="colorScale" priority="6">
      <colorScale>
        <cfvo type="min"/>
        <cfvo type="percentile" val="50"/>
        <cfvo type="max"/>
        <color rgb="FF63BE7B"/>
        <color rgb="FFFFEB84"/>
        <color rgb="FFF8696B"/>
      </colorScale>
    </cfRule>
  </conditionalFormatting>
  <conditionalFormatting sqref="AY5:BA22">
    <cfRule type="cellIs" dxfId="3" priority="4" operator="equal">
      <formula>"High Stock"</formula>
    </cfRule>
    <cfRule type="cellIs" dxfId="2" priority="5" operator="equal">
      <formula>"Okay"</formula>
    </cfRule>
  </conditionalFormatting>
  <conditionalFormatting sqref="H18">
    <cfRule type="colorScale" priority="2">
      <colorScale>
        <cfvo type="min"/>
        <cfvo type="percentile" val="50"/>
        <cfvo type="max"/>
        <color rgb="FFF8696B"/>
        <color rgb="FFFFEB84"/>
        <color rgb="FF63BE7B"/>
      </colorScale>
    </cfRule>
  </conditionalFormatting>
  <conditionalFormatting sqref="D18">
    <cfRule type="duplicateValues" dxfId="1" priority="3"/>
  </conditionalFormatting>
  <conditionalFormatting sqref="BC5:BC22">
    <cfRule type="colorScale" priority="7">
      <colorScale>
        <cfvo type="min"/>
        <cfvo type="percentile" val="50"/>
        <cfvo type="max"/>
        <color rgb="FF63BE7B"/>
        <color rgb="FFFFEB84"/>
        <color rgb="FFF8696B"/>
      </colorScale>
    </cfRule>
  </conditionalFormatting>
  <conditionalFormatting sqref="BD5:BD22">
    <cfRule type="colorScale" priority="8">
      <colorScale>
        <cfvo type="min"/>
        <cfvo type="percentile" val="50"/>
        <cfvo type="max"/>
        <color rgb="FF63BE7B"/>
        <color rgb="FFFFEB84"/>
        <color rgb="FFF8696B"/>
      </colorScale>
    </cfRule>
  </conditionalFormatting>
  <conditionalFormatting sqref="BE5:BE22">
    <cfRule type="colorScale" priority="9">
      <colorScale>
        <cfvo type="min"/>
        <cfvo type="percentile" val="50"/>
        <cfvo type="max"/>
        <color rgb="FF63BE7B"/>
        <color rgb="FFFFEB84"/>
        <color rgb="FFF8696B"/>
      </colorScale>
    </cfRule>
  </conditionalFormatting>
  <conditionalFormatting sqref="G18">
    <cfRule type="colorScale" priority="1">
      <colorScale>
        <cfvo type="min"/>
        <cfvo type="percentile" val="50"/>
        <cfvo type="max"/>
        <color rgb="FFF8696B"/>
        <color rgb="FFFFEB84"/>
        <color rgb="FF63BE7B"/>
      </colorScale>
    </cfRule>
  </conditionalFormatting>
  <conditionalFormatting sqref="F12:F13 H1:H17 H19:H28">
    <cfRule type="colorScale" priority="10">
      <colorScale>
        <cfvo type="min"/>
        <cfvo type="percentile" val="50"/>
        <cfvo type="max"/>
        <color rgb="FFF8696B"/>
        <color rgb="FFFFEB84"/>
        <color rgb="FF63BE7B"/>
      </colorScale>
    </cfRule>
  </conditionalFormatting>
  <conditionalFormatting sqref="D19:D22 D5:D17">
    <cfRule type="duplicateValues" dxfId="0" priority="11"/>
  </conditionalFormatting>
  <conditionalFormatting sqref="G19:G22 G17">
    <cfRule type="colorScale" priority="1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A44E-D5CF-4BB9-8DDC-BC14AD181BC8}">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1205-52C7-4DC6-BCF9-A6209850B673}">
  <dimension ref="A1:O33"/>
  <sheetViews>
    <sheetView topLeftCell="A22" workbookViewId="0">
      <selection activeCell="E41" sqref="E41"/>
    </sheetView>
  </sheetViews>
  <sheetFormatPr defaultRowHeight="15" x14ac:dyDescent="0.25"/>
  <cols>
    <col min="2" max="2" width="25" customWidth="1"/>
  </cols>
  <sheetData>
    <row r="1" spans="1:15" ht="43.5" customHeight="1" x14ac:dyDescent="0.25">
      <c r="A1" s="348" t="s">
        <v>552</v>
      </c>
      <c r="B1" s="349"/>
      <c r="C1" s="31"/>
      <c r="D1" s="350" t="s">
        <v>553</v>
      </c>
      <c r="E1" s="350"/>
      <c r="F1" s="350"/>
      <c r="G1" s="350"/>
      <c r="H1" s="350"/>
      <c r="I1" s="351" t="s">
        <v>554</v>
      </c>
      <c r="J1" s="351"/>
      <c r="K1" s="351"/>
      <c r="L1" s="352" t="s">
        <v>555</v>
      </c>
      <c r="M1" s="352"/>
      <c r="N1" s="352"/>
      <c r="O1" s="352"/>
    </row>
    <row r="2" spans="1:15" ht="140.25" x14ac:dyDescent="0.25">
      <c r="A2" s="32" t="s">
        <v>379</v>
      </c>
      <c r="B2" s="32" t="s">
        <v>381</v>
      </c>
      <c r="C2" s="33" t="s">
        <v>556</v>
      </c>
      <c r="D2" s="34" t="s">
        <v>557</v>
      </c>
      <c r="E2" s="35" t="s">
        <v>558</v>
      </c>
      <c r="F2" s="35" t="s">
        <v>559</v>
      </c>
      <c r="G2" s="35" t="s">
        <v>560</v>
      </c>
      <c r="H2" s="35" t="s">
        <v>561</v>
      </c>
      <c r="I2" s="35" t="s">
        <v>562</v>
      </c>
      <c r="J2" s="35" t="s">
        <v>563</v>
      </c>
      <c r="K2" s="35" t="s">
        <v>564</v>
      </c>
      <c r="L2" s="35" t="s">
        <v>565</v>
      </c>
      <c r="M2" s="35" t="s">
        <v>566</v>
      </c>
      <c r="N2" s="36" t="s">
        <v>567</v>
      </c>
      <c r="O2" s="36" t="s">
        <v>568</v>
      </c>
    </row>
    <row r="3" spans="1:15" x14ac:dyDescent="0.25">
      <c r="A3" s="37" t="s">
        <v>382</v>
      </c>
      <c r="B3" s="38" t="s">
        <v>120</v>
      </c>
      <c r="C3" s="38" t="s">
        <v>569</v>
      </c>
      <c r="D3" s="39">
        <v>2006</v>
      </c>
      <c r="E3" s="40"/>
      <c r="F3" s="41" t="s">
        <v>570</v>
      </c>
      <c r="G3" s="42">
        <v>14766</v>
      </c>
      <c r="H3" s="42">
        <v>18662</v>
      </c>
      <c r="I3" s="43" t="s">
        <v>778</v>
      </c>
      <c r="J3" s="43" t="s">
        <v>590</v>
      </c>
      <c r="K3" s="44" t="s">
        <v>571</v>
      </c>
      <c r="L3" s="45">
        <v>2.5</v>
      </c>
      <c r="M3" s="45">
        <v>9.5</v>
      </c>
      <c r="N3" s="45">
        <v>18.600000000000001</v>
      </c>
      <c r="O3" s="45">
        <v>22.1</v>
      </c>
    </row>
    <row r="4" spans="1:15" x14ac:dyDescent="0.25">
      <c r="A4" s="37" t="s">
        <v>382</v>
      </c>
      <c r="B4" s="38" t="s">
        <v>122</v>
      </c>
      <c r="C4" s="38" t="s">
        <v>573</v>
      </c>
      <c r="D4" s="39">
        <v>2006</v>
      </c>
      <c r="E4" s="36"/>
      <c r="F4" s="41" t="s">
        <v>570</v>
      </c>
      <c r="G4" s="42">
        <v>14846</v>
      </c>
      <c r="H4" s="42">
        <v>18593</v>
      </c>
      <c r="I4" s="43" t="s">
        <v>778</v>
      </c>
      <c r="J4" s="43" t="s">
        <v>590</v>
      </c>
      <c r="K4" s="44" t="s">
        <v>571</v>
      </c>
      <c r="L4" s="45">
        <v>2.1</v>
      </c>
      <c r="M4" s="45">
        <v>9.1999999999999993</v>
      </c>
      <c r="N4" s="45">
        <v>17.8</v>
      </c>
      <c r="O4" s="45">
        <v>21.1</v>
      </c>
    </row>
    <row r="5" spans="1:15" x14ac:dyDescent="0.25">
      <c r="A5" s="37" t="s">
        <v>382</v>
      </c>
      <c r="B5" s="38" t="s">
        <v>124</v>
      </c>
      <c r="C5" s="38" t="s">
        <v>574</v>
      </c>
      <c r="D5" s="39">
        <v>2007</v>
      </c>
      <c r="E5" s="36"/>
      <c r="F5" s="41" t="s">
        <v>570</v>
      </c>
      <c r="G5" s="42">
        <v>14737</v>
      </c>
      <c r="H5" s="42">
        <v>18567</v>
      </c>
      <c r="I5" s="43" t="s">
        <v>778</v>
      </c>
      <c r="J5" s="43" t="s">
        <v>590</v>
      </c>
      <c r="K5" s="44" t="s">
        <v>571</v>
      </c>
      <c r="L5" s="45">
        <v>2</v>
      </c>
      <c r="M5" s="45">
        <v>9.1</v>
      </c>
      <c r="N5" s="45">
        <v>18.2</v>
      </c>
      <c r="O5" s="45">
        <v>21.7</v>
      </c>
    </row>
    <row r="6" spans="1:15" x14ac:dyDescent="0.25">
      <c r="A6" s="37" t="s">
        <v>382</v>
      </c>
      <c r="B6" s="38" t="s">
        <v>126</v>
      </c>
      <c r="C6" s="38" t="s">
        <v>575</v>
      </c>
      <c r="D6" s="39">
        <v>2006</v>
      </c>
      <c r="E6" s="36"/>
      <c r="F6" s="41" t="s">
        <v>570</v>
      </c>
      <c r="G6" s="42">
        <v>14907</v>
      </c>
      <c r="H6" s="42">
        <v>18586</v>
      </c>
      <c r="I6" s="43" t="s">
        <v>778</v>
      </c>
      <c r="J6" s="43" t="s">
        <v>590</v>
      </c>
      <c r="K6" s="44" t="s">
        <v>571</v>
      </c>
      <c r="L6" s="45">
        <v>2.2000000000000002</v>
      </c>
      <c r="M6" s="45">
        <v>9.3000000000000007</v>
      </c>
      <c r="N6" s="45">
        <v>18.3</v>
      </c>
      <c r="O6" s="45">
        <v>21.9</v>
      </c>
    </row>
    <row r="7" spans="1:15" x14ac:dyDescent="0.25">
      <c r="A7" s="37" t="s">
        <v>382</v>
      </c>
      <c r="B7" s="38" t="s">
        <v>128</v>
      </c>
      <c r="C7" s="38" t="s">
        <v>576</v>
      </c>
      <c r="D7" s="39">
        <v>2007</v>
      </c>
      <c r="E7" s="36"/>
      <c r="F7" s="41" t="s">
        <v>577</v>
      </c>
      <c r="G7" s="42">
        <v>16428</v>
      </c>
      <c r="H7" s="42">
        <v>18691</v>
      </c>
      <c r="I7" s="43" t="s">
        <v>778</v>
      </c>
      <c r="J7" s="43" t="s">
        <v>778</v>
      </c>
      <c r="K7" s="44" t="s">
        <v>571</v>
      </c>
      <c r="L7" s="45">
        <v>1.5</v>
      </c>
      <c r="M7" s="45">
        <v>8.6</v>
      </c>
      <c r="N7" s="45">
        <v>14.4</v>
      </c>
      <c r="O7" s="45">
        <v>17</v>
      </c>
    </row>
    <row r="8" spans="1:15" x14ac:dyDescent="0.25">
      <c r="A8" s="37" t="s">
        <v>382</v>
      </c>
      <c r="B8" s="38" t="s">
        <v>130</v>
      </c>
      <c r="C8" s="38" t="s">
        <v>578</v>
      </c>
      <c r="D8" s="39">
        <v>2007</v>
      </c>
      <c r="E8" s="36"/>
      <c r="F8" s="41" t="s">
        <v>577</v>
      </c>
      <c r="G8" s="42">
        <v>16534</v>
      </c>
      <c r="H8" s="42">
        <v>18693</v>
      </c>
      <c r="I8" s="43" t="s">
        <v>778</v>
      </c>
      <c r="J8" s="43" t="s">
        <v>778</v>
      </c>
      <c r="K8" s="44" t="s">
        <v>571</v>
      </c>
      <c r="L8" s="45">
        <v>2</v>
      </c>
      <c r="M8" s="45">
        <v>9</v>
      </c>
      <c r="N8" s="45">
        <v>14.9</v>
      </c>
      <c r="O8" s="45">
        <v>17.2</v>
      </c>
    </row>
    <row r="9" spans="1:15" x14ac:dyDescent="0.25">
      <c r="A9" s="37" t="s">
        <v>382</v>
      </c>
      <c r="B9" s="38" t="s">
        <v>132</v>
      </c>
      <c r="C9" s="38" t="s">
        <v>579</v>
      </c>
      <c r="D9" s="46">
        <v>2008</v>
      </c>
      <c r="E9" s="35"/>
      <c r="F9" s="47" t="s">
        <v>577</v>
      </c>
      <c r="G9" s="48">
        <v>16675</v>
      </c>
      <c r="H9" s="48">
        <v>18657</v>
      </c>
      <c r="I9" s="49" t="s">
        <v>778</v>
      </c>
      <c r="J9" s="49" t="s">
        <v>778</v>
      </c>
      <c r="K9" s="50" t="s">
        <v>571</v>
      </c>
      <c r="L9" s="45">
        <v>1.8</v>
      </c>
      <c r="M9" s="45">
        <v>8.9</v>
      </c>
      <c r="N9" s="45">
        <v>13.4</v>
      </c>
      <c r="O9" s="45">
        <v>15.8</v>
      </c>
    </row>
    <row r="10" spans="1:15" x14ac:dyDescent="0.25">
      <c r="A10" s="37" t="s">
        <v>382</v>
      </c>
      <c r="B10" s="38" t="s">
        <v>134</v>
      </c>
      <c r="C10" s="38" t="s">
        <v>580</v>
      </c>
      <c r="D10" s="46">
        <v>2007</v>
      </c>
      <c r="E10" s="35"/>
      <c r="F10" s="47" t="s">
        <v>577</v>
      </c>
      <c r="G10" s="48">
        <v>16512</v>
      </c>
      <c r="H10" s="42">
        <v>18693</v>
      </c>
      <c r="I10" s="43" t="s">
        <v>778</v>
      </c>
      <c r="J10" s="43" t="s">
        <v>778</v>
      </c>
      <c r="K10" s="44" t="s">
        <v>571</v>
      </c>
      <c r="L10" s="45">
        <v>1.5</v>
      </c>
      <c r="M10" s="45">
        <v>8.6</v>
      </c>
      <c r="N10" s="45">
        <v>14.3</v>
      </c>
      <c r="O10" s="45">
        <v>16.5</v>
      </c>
    </row>
    <row r="11" spans="1:15" x14ac:dyDescent="0.25">
      <c r="A11" s="37" t="s">
        <v>382</v>
      </c>
      <c r="B11" s="38" t="s">
        <v>136</v>
      </c>
      <c r="C11" s="38" t="s">
        <v>581</v>
      </c>
      <c r="D11" s="46">
        <v>2008</v>
      </c>
      <c r="E11" s="35"/>
      <c r="F11" s="47" t="s">
        <v>577</v>
      </c>
      <c r="G11" s="48">
        <v>16631</v>
      </c>
      <c r="H11" s="42">
        <v>18663</v>
      </c>
      <c r="I11" s="43" t="s">
        <v>778</v>
      </c>
      <c r="J11" s="43" t="s">
        <v>778</v>
      </c>
      <c r="K11" s="44" t="s">
        <v>571</v>
      </c>
      <c r="L11" s="45">
        <v>2</v>
      </c>
      <c r="M11" s="45">
        <v>9</v>
      </c>
      <c r="N11" s="45">
        <v>14.7</v>
      </c>
      <c r="O11" s="45">
        <v>16.899999999999999</v>
      </c>
    </row>
    <row r="12" spans="1:15" x14ac:dyDescent="0.25">
      <c r="A12" s="37" t="s">
        <v>382</v>
      </c>
      <c r="B12" s="38" t="s">
        <v>138</v>
      </c>
      <c r="C12" s="38" t="s">
        <v>582</v>
      </c>
      <c r="D12" s="46">
        <v>2007</v>
      </c>
      <c r="E12" s="35"/>
      <c r="F12" s="47" t="s">
        <v>577</v>
      </c>
      <c r="G12" s="48">
        <v>16565</v>
      </c>
      <c r="H12" s="42">
        <v>18644</v>
      </c>
      <c r="I12" s="43" t="s">
        <v>778</v>
      </c>
      <c r="J12" s="43" t="s">
        <v>778</v>
      </c>
      <c r="K12" s="44" t="s">
        <v>571</v>
      </c>
      <c r="L12" s="45">
        <v>1.7</v>
      </c>
      <c r="M12" s="45">
        <v>8.8000000000000007</v>
      </c>
      <c r="N12" s="45">
        <v>13.7</v>
      </c>
      <c r="O12" s="45">
        <v>15.8</v>
      </c>
    </row>
    <row r="13" spans="1:15" x14ac:dyDescent="0.25">
      <c r="A13" s="37" t="s">
        <v>382</v>
      </c>
      <c r="B13" s="38" t="s">
        <v>114</v>
      </c>
      <c r="C13" s="38" t="s">
        <v>583</v>
      </c>
      <c r="D13" s="46">
        <v>2008</v>
      </c>
      <c r="E13" s="35"/>
      <c r="F13" s="47" t="s">
        <v>577</v>
      </c>
      <c r="G13" s="48">
        <v>16796</v>
      </c>
      <c r="H13" s="42">
        <v>19836</v>
      </c>
      <c r="I13" s="43" t="s">
        <v>778</v>
      </c>
      <c r="J13" s="43" t="s">
        <v>778</v>
      </c>
      <c r="K13" s="44" t="s">
        <v>571</v>
      </c>
      <c r="L13" s="45">
        <v>2</v>
      </c>
      <c r="M13" s="45">
        <v>9.5</v>
      </c>
      <c r="N13" s="45">
        <v>15.7</v>
      </c>
      <c r="O13" s="45">
        <v>17.8</v>
      </c>
    </row>
    <row r="14" spans="1:15" x14ac:dyDescent="0.25">
      <c r="A14" s="37" t="s">
        <v>382</v>
      </c>
      <c r="B14" s="38" t="s">
        <v>116</v>
      </c>
      <c r="C14" s="38" t="s">
        <v>584</v>
      </c>
      <c r="D14" s="46">
        <v>2008</v>
      </c>
      <c r="E14" s="35"/>
      <c r="F14" s="47" t="s">
        <v>577</v>
      </c>
      <c r="G14" s="48">
        <v>17069</v>
      </c>
      <c r="H14" s="42">
        <v>19859</v>
      </c>
      <c r="I14" s="43" t="s">
        <v>778</v>
      </c>
      <c r="J14" s="43" t="s">
        <v>778</v>
      </c>
      <c r="K14" s="44" t="s">
        <v>571</v>
      </c>
      <c r="L14" s="45">
        <v>2.2000000000000002</v>
      </c>
      <c r="M14" s="45">
        <v>9.6999999999999993</v>
      </c>
      <c r="N14" s="45">
        <v>14.5</v>
      </c>
      <c r="O14" s="45">
        <v>16.2</v>
      </c>
    </row>
    <row r="15" spans="1:15" x14ac:dyDescent="0.25">
      <c r="A15" s="37" t="s">
        <v>382</v>
      </c>
      <c r="B15" s="38" t="s">
        <v>118</v>
      </c>
      <c r="C15" s="38" t="s">
        <v>585</v>
      </c>
      <c r="D15" s="46">
        <v>2008</v>
      </c>
      <c r="E15" s="35"/>
      <c r="F15" s="47" t="s">
        <v>577</v>
      </c>
      <c r="G15" s="48">
        <v>16868</v>
      </c>
      <c r="H15" s="42">
        <v>19881</v>
      </c>
      <c r="I15" s="43" t="s">
        <v>778</v>
      </c>
      <c r="J15" s="43" t="s">
        <v>778</v>
      </c>
      <c r="K15" s="44" t="s">
        <v>571</v>
      </c>
      <c r="L15" s="45">
        <v>2</v>
      </c>
      <c r="M15" s="45">
        <v>9.6</v>
      </c>
      <c r="N15" s="45">
        <v>16.100000000000001</v>
      </c>
      <c r="O15" s="45">
        <v>18.100000000000001</v>
      </c>
    </row>
    <row r="16" spans="1:15" x14ac:dyDescent="0.25">
      <c r="A16" s="37" t="s">
        <v>383</v>
      </c>
      <c r="B16" s="38" t="s">
        <v>262</v>
      </c>
      <c r="C16" s="38" t="s">
        <v>586</v>
      </c>
      <c r="D16" s="46">
        <v>2005</v>
      </c>
      <c r="E16" s="35"/>
      <c r="F16" s="47" t="s">
        <v>577</v>
      </c>
      <c r="G16" s="48">
        <v>16642</v>
      </c>
      <c r="H16" s="42">
        <v>19052</v>
      </c>
      <c r="I16" s="43" t="s">
        <v>778</v>
      </c>
      <c r="J16" s="43" t="s">
        <v>778</v>
      </c>
      <c r="K16" s="44" t="s">
        <v>571</v>
      </c>
      <c r="L16" s="45">
        <v>2.4</v>
      </c>
      <c r="M16" s="45">
        <v>9.6999999999999993</v>
      </c>
      <c r="N16" s="45">
        <v>15.8</v>
      </c>
      <c r="O16" s="45">
        <v>19</v>
      </c>
    </row>
    <row r="17" spans="1:15" x14ac:dyDescent="0.25">
      <c r="A17" s="37" t="s">
        <v>383</v>
      </c>
      <c r="B17" s="38" t="s">
        <v>384</v>
      </c>
      <c r="C17" s="38" t="s">
        <v>587</v>
      </c>
      <c r="D17" s="46">
        <v>2007</v>
      </c>
      <c r="E17" s="35"/>
      <c r="F17" s="47" t="s">
        <v>577</v>
      </c>
      <c r="G17" s="48">
        <v>16744</v>
      </c>
      <c r="H17" s="42">
        <v>19807</v>
      </c>
      <c r="I17" s="43" t="s">
        <v>778</v>
      </c>
      <c r="J17" s="43" t="s">
        <v>590</v>
      </c>
      <c r="K17" s="44" t="s">
        <v>571</v>
      </c>
      <c r="L17" s="45">
        <v>2.7</v>
      </c>
      <c r="M17" s="45">
        <v>10.199999999999999</v>
      </c>
      <c r="N17" s="45">
        <v>17</v>
      </c>
      <c r="O17" s="45">
        <v>20.8</v>
      </c>
    </row>
    <row r="18" spans="1:15" x14ac:dyDescent="0.25">
      <c r="A18" s="37" t="s">
        <v>386</v>
      </c>
      <c r="B18" s="38" t="s">
        <v>168</v>
      </c>
      <c r="C18" s="38" t="s">
        <v>167</v>
      </c>
      <c r="D18" s="46">
        <v>2007</v>
      </c>
      <c r="E18" s="35"/>
      <c r="F18" s="47" t="s">
        <v>577</v>
      </c>
      <c r="G18" s="48">
        <v>18734</v>
      </c>
      <c r="H18" s="42">
        <v>19369</v>
      </c>
      <c r="I18" s="43" t="s">
        <v>778</v>
      </c>
      <c r="J18" s="43" t="s">
        <v>778</v>
      </c>
      <c r="K18" s="44" t="s">
        <v>571</v>
      </c>
      <c r="L18" s="45">
        <v>2.2999999999999998</v>
      </c>
      <c r="M18" s="45">
        <v>8.9</v>
      </c>
      <c r="N18" s="45">
        <v>17.3</v>
      </c>
      <c r="O18" s="45">
        <v>21.4</v>
      </c>
    </row>
    <row r="19" spans="1:15" x14ac:dyDescent="0.25">
      <c r="A19" s="37" t="s">
        <v>387</v>
      </c>
      <c r="B19" s="38" t="s">
        <v>79</v>
      </c>
      <c r="C19" s="38" t="s">
        <v>588</v>
      </c>
      <c r="D19" s="46">
        <v>2008</v>
      </c>
      <c r="E19" s="35"/>
      <c r="F19" s="47" t="s">
        <v>577</v>
      </c>
      <c r="G19" s="48">
        <v>16791</v>
      </c>
      <c r="H19" s="42">
        <v>19848</v>
      </c>
      <c r="I19" s="43" t="s">
        <v>778</v>
      </c>
      <c r="J19" s="43" t="s">
        <v>590</v>
      </c>
      <c r="K19" s="44" t="s">
        <v>571</v>
      </c>
      <c r="L19" s="45">
        <v>2.2999999999999998</v>
      </c>
      <c r="M19" s="45">
        <v>9.8000000000000007</v>
      </c>
      <c r="N19" s="45">
        <v>15.7</v>
      </c>
      <c r="O19" s="45">
        <v>17.5</v>
      </c>
    </row>
    <row r="20" spans="1:15" x14ac:dyDescent="0.25">
      <c r="A20" s="37" t="s">
        <v>388</v>
      </c>
      <c r="B20" s="38" t="s">
        <v>186</v>
      </c>
      <c r="C20" s="38" t="s">
        <v>185</v>
      </c>
      <c r="D20" s="46">
        <v>2009</v>
      </c>
      <c r="E20" s="35"/>
      <c r="F20" s="47" t="s">
        <v>589</v>
      </c>
      <c r="G20" s="48">
        <v>16716</v>
      </c>
      <c r="H20" s="42">
        <v>19401</v>
      </c>
      <c r="I20" s="43" t="s">
        <v>778</v>
      </c>
      <c r="J20" s="43" t="s">
        <v>590</v>
      </c>
      <c r="K20" s="44" t="s">
        <v>571</v>
      </c>
      <c r="L20" s="45">
        <v>2.4</v>
      </c>
      <c r="M20" s="45">
        <v>9.3000000000000007</v>
      </c>
      <c r="N20" s="45">
        <v>14.8</v>
      </c>
      <c r="O20" s="45">
        <v>18.100000000000001</v>
      </c>
    </row>
    <row r="21" spans="1:15" x14ac:dyDescent="0.25">
      <c r="A21" s="37" t="s">
        <v>388</v>
      </c>
      <c r="B21" s="38" t="s">
        <v>190</v>
      </c>
      <c r="C21" s="38" t="s">
        <v>189</v>
      </c>
      <c r="D21" s="46">
        <v>2010</v>
      </c>
      <c r="E21" s="35"/>
      <c r="F21" s="47" t="s">
        <v>589</v>
      </c>
      <c r="G21" s="48">
        <v>16621</v>
      </c>
      <c r="H21" s="42">
        <v>19437</v>
      </c>
      <c r="I21" s="43" t="s">
        <v>778</v>
      </c>
      <c r="J21" s="43" t="s">
        <v>778</v>
      </c>
      <c r="K21" s="44" t="s">
        <v>571</v>
      </c>
      <c r="L21" s="51">
        <v>2.2000000000000002</v>
      </c>
      <c r="M21" s="51">
        <v>9.1</v>
      </c>
      <c r="N21" s="51">
        <v>14</v>
      </c>
      <c r="O21" s="51">
        <v>17</v>
      </c>
    </row>
    <row r="22" spans="1:15" x14ac:dyDescent="0.25">
      <c r="A22" s="37" t="s">
        <v>388</v>
      </c>
      <c r="B22" s="38" t="s">
        <v>178</v>
      </c>
      <c r="C22" s="38" t="s">
        <v>177</v>
      </c>
      <c r="D22" s="46">
        <v>2010</v>
      </c>
      <c r="E22" s="35"/>
      <c r="F22" s="47" t="s">
        <v>589</v>
      </c>
      <c r="G22" s="48">
        <v>16371</v>
      </c>
      <c r="H22" s="42">
        <v>19224</v>
      </c>
      <c r="I22" s="43" t="s">
        <v>778</v>
      </c>
      <c r="J22" s="43" t="s">
        <v>590</v>
      </c>
      <c r="K22" s="44" t="s">
        <v>571</v>
      </c>
      <c r="L22" s="51">
        <v>2.9</v>
      </c>
      <c r="M22" s="51">
        <v>10.199999999999999</v>
      </c>
      <c r="N22" s="51">
        <v>14</v>
      </c>
      <c r="O22" s="51">
        <v>16.5</v>
      </c>
    </row>
    <row r="23" spans="1:15" x14ac:dyDescent="0.25">
      <c r="A23" s="37" t="s">
        <v>389</v>
      </c>
      <c r="B23" s="38" t="s">
        <v>309</v>
      </c>
      <c r="C23" s="38" t="s">
        <v>308</v>
      </c>
      <c r="D23" s="46">
        <v>2012</v>
      </c>
      <c r="E23" s="35"/>
      <c r="F23" s="47" t="s">
        <v>589</v>
      </c>
      <c r="G23" s="48">
        <v>16418</v>
      </c>
      <c r="H23" s="42">
        <v>19162</v>
      </c>
      <c r="I23" s="43" t="s">
        <v>778</v>
      </c>
      <c r="J23" s="43" t="s">
        <v>590</v>
      </c>
      <c r="K23" s="44" t="s">
        <v>571</v>
      </c>
      <c r="L23" s="51">
        <v>2.2000000000000002</v>
      </c>
      <c r="M23" s="51">
        <v>9.5</v>
      </c>
      <c r="N23" s="51">
        <v>12.6</v>
      </c>
      <c r="O23" s="51">
        <v>15</v>
      </c>
    </row>
    <row r="24" spans="1:15" x14ac:dyDescent="0.25">
      <c r="A24" s="52" t="s">
        <v>389</v>
      </c>
      <c r="B24" s="38" t="s">
        <v>307</v>
      </c>
      <c r="C24" s="38" t="s">
        <v>306</v>
      </c>
      <c r="D24" s="46">
        <v>2012</v>
      </c>
      <c r="E24" s="35"/>
      <c r="F24" s="47" t="s">
        <v>589</v>
      </c>
      <c r="G24" s="48">
        <v>16426</v>
      </c>
      <c r="H24" s="42">
        <v>19133</v>
      </c>
      <c r="I24" s="43" t="s">
        <v>778</v>
      </c>
      <c r="J24" s="43" t="s">
        <v>779</v>
      </c>
      <c r="K24" s="44" t="s">
        <v>571</v>
      </c>
      <c r="L24" s="51">
        <v>2.4</v>
      </c>
      <c r="M24" s="51">
        <v>9.5</v>
      </c>
      <c r="N24" s="51">
        <v>14</v>
      </c>
      <c r="O24" s="51">
        <v>16.899999999999999</v>
      </c>
    </row>
    <row r="25" spans="1:15" x14ac:dyDescent="0.25">
      <c r="A25" s="53" t="s">
        <v>389</v>
      </c>
      <c r="B25" s="38" t="s">
        <v>305</v>
      </c>
      <c r="C25" s="38" t="s">
        <v>304</v>
      </c>
      <c r="D25" s="39">
        <v>2011</v>
      </c>
      <c r="E25" s="36"/>
      <c r="F25" s="41" t="s">
        <v>589</v>
      </c>
      <c r="G25" s="42">
        <v>16421</v>
      </c>
      <c r="H25" s="42">
        <v>19140</v>
      </c>
      <c r="I25" s="43" t="s">
        <v>778</v>
      </c>
      <c r="J25" s="43" t="s">
        <v>780</v>
      </c>
      <c r="K25" s="44" t="s">
        <v>571</v>
      </c>
      <c r="L25" s="51">
        <v>2.9</v>
      </c>
      <c r="M25" s="51">
        <v>10</v>
      </c>
      <c r="N25" s="51">
        <v>13.1</v>
      </c>
      <c r="O25" s="51">
        <v>15.4</v>
      </c>
    </row>
    <row r="26" spans="1:15" x14ac:dyDescent="0.25">
      <c r="A26" s="52" t="s">
        <v>385</v>
      </c>
      <c r="B26" s="38" t="s">
        <v>217</v>
      </c>
      <c r="C26" s="38" t="s">
        <v>216</v>
      </c>
      <c r="D26" s="46">
        <v>2010</v>
      </c>
      <c r="E26" s="35"/>
      <c r="F26" s="47" t="s">
        <v>589</v>
      </c>
      <c r="G26" s="48">
        <v>16886</v>
      </c>
      <c r="H26" s="42">
        <v>19417</v>
      </c>
      <c r="I26" s="43" t="s">
        <v>778</v>
      </c>
      <c r="J26" s="43" t="s">
        <v>590</v>
      </c>
      <c r="K26" s="44" t="s">
        <v>571</v>
      </c>
      <c r="L26" s="51">
        <v>3.1</v>
      </c>
      <c r="M26" s="51">
        <v>10.3</v>
      </c>
      <c r="N26" s="51">
        <v>13.8</v>
      </c>
      <c r="O26" s="51">
        <v>16.3</v>
      </c>
    </row>
    <row r="27" spans="1:15" x14ac:dyDescent="0.25">
      <c r="A27" s="53" t="s">
        <v>391</v>
      </c>
      <c r="B27" s="38" t="s">
        <v>316</v>
      </c>
      <c r="C27" s="38" t="s">
        <v>315</v>
      </c>
      <c r="D27" s="39">
        <v>2009</v>
      </c>
      <c r="E27" s="36"/>
      <c r="F27" s="41" t="s">
        <v>589</v>
      </c>
      <c r="G27" s="42">
        <v>17604</v>
      </c>
      <c r="H27" s="42">
        <v>18618</v>
      </c>
      <c r="I27" s="43" t="s">
        <v>778</v>
      </c>
      <c r="J27" s="43" t="s">
        <v>778</v>
      </c>
      <c r="K27" s="44" t="s">
        <v>571</v>
      </c>
      <c r="L27" s="51">
        <v>3.2</v>
      </c>
      <c r="M27" s="51">
        <v>10.1</v>
      </c>
      <c r="N27" s="51">
        <v>17.2</v>
      </c>
      <c r="O27" s="51">
        <v>21.2</v>
      </c>
    </row>
    <row r="28" spans="1:15" x14ac:dyDescent="0.25">
      <c r="A28" s="53" t="s">
        <v>391</v>
      </c>
      <c r="B28" s="38" t="s">
        <v>781</v>
      </c>
      <c r="C28" s="38" t="s">
        <v>591</v>
      </c>
      <c r="D28" s="39">
        <v>2009</v>
      </c>
      <c r="E28" s="36"/>
      <c r="F28" s="41" t="s">
        <v>589</v>
      </c>
      <c r="G28" s="42">
        <v>17544</v>
      </c>
      <c r="H28" s="42">
        <v>18614</v>
      </c>
      <c r="I28" s="43" t="s">
        <v>778</v>
      </c>
      <c r="J28" s="43" t="s">
        <v>778</v>
      </c>
      <c r="K28" s="44" t="s">
        <v>571</v>
      </c>
      <c r="L28" s="51">
        <v>3.3</v>
      </c>
      <c r="M28" s="51">
        <v>9.5</v>
      </c>
      <c r="N28" s="51">
        <v>15.5</v>
      </c>
      <c r="O28" s="51">
        <v>18</v>
      </c>
    </row>
    <row r="29" spans="1:15" x14ac:dyDescent="0.25">
      <c r="A29" s="52" t="s">
        <v>391</v>
      </c>
      <c r="B29" s="38" t="s">
        <v>782</v>
      </c>
      <c r="C29" s="38" t="s">
        <v>592</v>
      </c>
      <c r="D29" s="46">
        <v>2009</v>
      </c>
      <c r="E29" s="35"/>
      <c r="F29" s="47" t="s">
        <v>589</v>
      </c>
      <c r="G29" s="48">
        <v>17588</v>
      </c>
      <c r="H29" s="42">
        <v>18614</v>
      </c>
      <c r="I29" s="43" t="s">
        <v>778</v>
      </c>
      <c r="J29" s="43" t="s">
        <v>778</v>
      </c>
      <c r="K29" s="44" t="s">
        <v>571</v>
      </c>
      <c r="L29" s="51">
        <v>3.3</v>
      </c>
      <c r="M29" s="51">
        <v>9.5</v>
      </c>
      <c r="N29" s="51">
        <v>15.5</v>
      </c>
      <c r="O29" s="51">
        <v>18</v>
      </c>
    </row>
    <row r="30" spans="1:15" x14ac:dyDescent="0.25">
      <c r="A30" s="52" t="s">
        <v>391</v>
      </c>
      <c r="B30" s="38" t="s">
        <v>783</v>
      </c>
      <c r="C30" s="38" t="s">
        <v>593</v>
      </c>
      <c r="D30" s="46">
        <v>2009</v>
      </c>
      <c r="E30" s="35"/>
      <c r="F30" s="47" t="s">
        <v>589</v>
      </c>
      <c r="G30" s="48">
        <v>17596</v>
      </c>
      <c r="H30" s="42">
        <v>18614</v>
      </c>
      <c r="I30" s="43" t="s">
        <v>778</v>
      </c>
      <c r="J30" s="43" t="s">
        <v>778</v>
      </c>
      <c r="K30" s="44" t="s">
        <v>571</v>
      </c>
      <c r="L30" s="51">
        <v>3.3</v>
      </c>
      <c r="M30" s="51">
        <v>9.5</v>
      </c>
      <c r="N30" s="51">
        <v>15.5</v>
      </c>
      <c r="O30" s="51">
        <v>18</v>
      </c>
    </row>
    <row r="31" spans="1:15" x14ac:dyDescent="0.25">
      <c r="A31" s="52" t="s">
        <v>551</v>
      </c>
      <c r="B31" s="38" t="s">
        <v>545</v>
      </c>
      <c r="C31" s="38" t="s">
        <v>544</v>
      </c>
      <c r="D31" s="46">
        <v>2010</v>
      </c>
      <c r="E31" s="35"/>
      <c r="F31" s="47" t="s">
        <v>589</v>
      </c>
      <c r="G31" s="48">
        <v>17091</v>
      </c>
      <c r="H31" s="42">
        <v>19171</v>
      </c>
      <c r="I31" s="43" t="s">
        <v>590</v>
      </c>
      <c r="J31" s="43" t="s">
        <v>590</v>
      </c>
      <c r="K31" s="44" t="s">
        <v>571</v>
      </c>
      <c r="L31" s="51">
        <v>3</v>
      </c>
      <c r="M31" s="51">
        <v>10</v>
      </c>
      <c r="N31" s="51">
        <v>14.4</v>
      </c>
      <c r="O31" s="51">
        <v>16.7</v>
      </c>
    </row>
    <row r="32" spans="1:15" x14ac:dyDescent="0.25">
      <c r="A32" s="52" t="s">
        <v>392</v>
      </c>
      <c r="B32" s="38" t="s">
        <v>161</v>
      </c>
      <c r="C32" s="38" t="s">
        <v>160</v>
      </c>
      <c r="D32" s="46">
        <v>2009</v>
      </c>
      <c r="E32" s="35"/>
      <c r="F32" s="47" t="s">
        <v>570</v>
      </c>
      <c r="G32" s="48">
        <v>17055</v>
      </c>
      <c r="H32" s="42">
        <v>19140</v>
      </c>
      <c r="I32" s="43" t="s">
        <v>778</v>
      </c>
      <c r="J32" s="43" t="s">
        <v>778</v>
      </c>
      <c r="K32" s="44" t="s">
        <v>571</v>
      </c>
      <c r="L32" s="51">
        <v>2.5</v>
      </c>
      <c r="M32" s="51">
        <v>9.6999999999999993</v>
      </c>
      <c r="N32" s="51">
        <v>14.8</v>
      </c>
      <c r="O32" s="51">
        <v>17.899999999999999</v>
      </c>
    </row>
    <row r="33" spans="1:15" x14ac:dyDescent="0.25">
      <c r="A33" s="52" t="s">
        <v>392</v>
      </c>
      <c r="B33" s="38" t="s">
        <v>157</v>
      </c>
      <c r="C33" s="38" t="s">
        <v>156</v>
      </c>
      <c r="D33" s="46">
        <v>2009</v>
      </c>
      <c r="E33" s="35"/>
      <c r="F33" s="47" t="s">
        <v>570</v>
      </c>
      <c r="G33" s="48">
        <v>17055</v>
      </c>
      <c r="H33" s="42">
        <v>19824</v>
      </c>
      <c r="I33" s="43" t="s">
        <v>778</v>
      </c>
      <c r="J33" s="43" t="s">
        <v>778</v>
      </c>
      <c r="K33" s="44" t="s">
        <v>571</v>
      </c>
      <c r="L33" s="51">
        <v>2.5</v>
      </c>
      <c r="M33" s="51">
        <v>9.9</v>
      </c>
      <c r="N33" s="51">
        <v>15</v>
      </c>
      <c r="O33" s="51">
        <v>18.100000000000001</v>
      </c>
    </row>
  </sheetData>
  <mergeCells count="4">
    <mergeCell ref="A1:B1"/>
    <mergeCell ref="D1:H1"/>
    <mergeCell ref="I1:K1"/>
    <mergeCell ref="L1:O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A742-3048-4889-A2DD-0F9708C09C33}">
  <dimension ref="A1:X72"/>
  <sheetViews>
    <sheetView zoomScale="85" zoomScaleNormal="85" workbookViewId="0">
      <selection activeCell="E41" sqref="E41"/>
    </sheetView>
  </sheetViews>
  <sheetFormatPr defaultRowHeight="15" x14ac:dyDescent="0.25"/>
  <cols>
    <col min="2" max="2" width="15.140625" customWidth="1"/>
  </cols>
  <sheetData>
    <row r="1" spans="1:24" ht="29.25" customHeight="1" x14ac:dyDescent="0.25">
      <c r="A1" s="357" t="s">
        <v>552</v>
      </c>
      <c r="B1" s="358"/>
      <c r="C1" s="359" t="s">
        <v>553</v>
      </c>
      <c r="D1" s="359"/>
      <c r="E1" s="359"/>
      <c r="F1" s="359"/>
      <c r="G1" s="359"/>
      <c r="H1" s="359"/>
      <c r="I1" s="359"/>
      <c r="J1" s="360" t="s">
        <v>554</v>
      </c>
      <c r="K1" s="360"/>
      <c r="L1" s="360"/>
      <c r="M1" s="360"/>
      <c r="N1" s="360"/>
      <c r="O1" s="360"/>
      <c r="P1" s="361" t="s">
        <v>595</v>
      </c>
      <c r="Q1" s="361"/>
      <c r="R1" s="361"/>
      <c r="S1" s="361"/>
      <c r="T1" s="353" t="s">
        <v>555</v>
      </c>
      <c r="U1" s="353"/>
      <c r="V1" s="353"/>
      <c r="W1" s="353"/>
    </row>
    <row r="2" spans="1:24" ht="140.25" x14ac:dyDescent="0.25">
      <c r="A2" s="4" t="s">
        <v>379</v>
      </c>
      <c r="B2" s="4" t="s">
        <v>381</v>
      </c>
      <c r="C2" s="34" t="s">
        <v>557</v>
      </c>
      <c r="D2" s="57" t="s">
        <v>558</v>
      </c>
      <c r="E2" s="57" t="s">
        <v>559</v>
      </c>
      <c r="F2" s="57" t="s">
        <v>596</v>
      </c>
      <c r="G2" s="57" t="s">
        <v>560</v>
      </c>
      <c r="H2" s="57" t="s">
        <v>597</v>
      </c>
      <c r="I2" s="57" t="s">
        <v>598</v>
      </c>
      <c r="J2" s="57" t="s">
        <v>562</v>
      </c>
      <c r="K2" s="57" t="s">
        <v>563</v>
      </c>
      <c r="L2" s="354" t="s">
        <v>599</v>
      </c>
      <c r="M2" s="355"/>
      <c r="N2" s="356"/>
      <c r="O2" s="57" t="s">
        <v>600</v>
      </c>
      <c r="P2" s="354" t="s">
        <v>601</v>
      </c>
      <c r="Q2" s="355"/>
      <c r="R2" s="355"/>
      <c r="S2" s="356"/>
      <c r="T2" s="57" t="s">
        <v>565</v>
      </c>
      <c r="U2" s="57" t="s">
        <v>566</v>
      </c>
      <c r="V2" s="57" t="s">
        <v>602</v>
      </c>
      <c r="W2" s="57" t="s">
        <v>603</v>
      </c>
    </row>
    <row r="3" spans="1:24" ht="34.5" x14ac:dyDescent="0.25">
      <c r="A3" s="58"/>
      <c r="B3" s="4"/>
      <c r="C3" s="34"/>
      <c r="D3" s="34"/>
      <c r="E3" s="59"/>
      <c r="F3" s="59"/>
      <c r="G3" s="60"/>
      <c r="H3" s="60"/>
      <c r="I3" s="57"/>
      <c r="J3" s="59"/>
      <c r="K3" s="61"/>
      <c r="L3" s="62" t="s">
        <v>604</v>
      </c>
      <c r="M3" s="62" t="s">
        <v>605</v>
      </c>
      <c r="N3" s="62" t="s">
        <v>606</v>
      </c>
      <c r="O3" s="59"/>
      <c r="P3" s="59" t="s">
        <v>607</v>
      </c>
      <c r="Q3" s="59" t="s">
        <v>608</v>
      </c>
      <c r="R3" s="59" t="s">
        <v>609</v>
      </c>
      <c r="S3" s="63" t="s">
        <v>610</v>
      </c>
      <c r="T3" s="57"/>
      <c r="U3" s="57"/>
      <c r="V3" s="57"/>
      <c r="W3" s="57"/>
    </row>
    <row r="4" spans="1:24" x14ac:dyDescent="0.25">
      <c r="A4" s="64" t="s">
        <v>390</v>
      </c>
      <c r="B4" s="38" t="s">
        <v>81</v>
      </c>
      <c r="C4" s="65">
        <v>2011</v>
      </c>
      <c r="D4" s="65"/>
      <c r="E4" s="76" t="s">
        <v>589</v>
      </c>
      <c r="F4" s="76">
        <v>3</v>
      </c>
      <c r="G4" s="66">
        <v>37583</v>
      </c>
      <c r="H4" s="66">
        <v>41805</v>
      </c>
      <c r="I4" s="67">
        <v>10.8</v>
      </c>
      <c r="J4" s="68" t="s">
        <v>778</v>
      </c>
      <c r="K4" s="68" t="s">
        <v>590</v>
      </c>
      <c r="L4" s="69"/>
      <c r="M4" s="70"/>
      <c r="N4" s="71" t="s">
        <v>611</v>
      </c>
      <c r="O4" s="72" t="s">
        <v>571</v>
      </c>
      <c r="P4" s="50"/>
      <c r="Q4" s="50"/>
      <c r="R4" s="50">
        <v>2</v>
      </c>
      <c r="S4" s="50">
        <v>1</v>
      </c>
      <c r="T4" s="73">
        <v>3.7</v>
      </c>
      <c r="U4" s="73">
        <v>17.399999999999999</v>
      </c>
      <c r="V4" s="73">
        <v>23.1</v>
      </c>
      <c r="W4" s="73">
        <v>26.2</v>
      </c>
      <c r="X4" t="s">
        <v>80</v>
      </c>
    </row>
    <row r="5" spans="1:24" x14ac:dyDescent="0.25">
      <c r="A5" s="64" t="s">
        <v>395</v>
      </c>
      <c r="B5" s="38" t="s">
        <v>87</v>
      </c>
      <c r="C5" s="65">
        <v>2009</v>
      </c>
      <c r="D5" s="65"/>
      <c r="E5" s="76" t="s">
        <v>589</v>
      </c>
      <c r="F5" s="76">
        <v>3</v>
      </c>
      <c r="G5" s="66">
        <v>36677</v>
      </c>
      <c r="H5" s="66">
        <v>41489</v>
      </c>
      <c r="I5" s="67">
        <v>10.8</v>
      </c>
      <c r="J5" s="68" t="s">
        <v>590</v>
      </c>
      <c r="K5" s="68" t="s">
        <v>590</v>
      </c>
      <c r="L5" s="69"/>
      <c r="M5" s="70"/>
      <c r="N5" s="71" t="s">
        <v>611</v>
      </c>
      <c r="O5" s="72" t="s">
        <v>571</v>
      </c>
      <c r="P5" s="50"/>
      <c r="Q5" s="50"/>
      <c r="R5" s="50">
        <v>2</v>
      </c>
      <c r="S5" s="50">
        <v>1</v>
      </c>
      <c r="T5" s="73">
        <v>3.9</v>
      </c>
      <c r="U5" s="73">
        <v>17.5</v>
      </c>
      <c r="V5" s="73">
        <v>26.1</v>
      </c>
      <c r="W5" s="73">
        <v>29.7</v>
      </c>
      <c r="X5" t="s">
        <v>86</v>
      </c>
    </row>
    <row r="6" spans="1:24" x14ac:dyDescent="0.25">
      <c r="A6" s="64" t="s">
        <v>395</v>
      </c>
      <c r="B6" s="38" t="s">
        <v>91</v>
      </c>
      <c r="C6" s="65">
        <v>2009</v>
      </c>
      <c r="D6" s="65"/>
      <c r="E6" s="76" t="s">
        <v>589</v>
      </c>
      <c r="F6" s="76">
        <v>3</v>
      </c>
      <c r="G6" s="66">
        <v>36677</v>
      </c>
      <c r="H6" s="66">
        <v>41488</v>
      </c>
      <c r="I6" s="67">
        <v>10.8</v>
      </c>
      <c r="J6" s="68" t="s">
        <v>590</v>
      </c>
      <c r="K6" s="68" t="s">
        <v>590</v>
      </c>
      <c r="L6" s="69"/>
      <c r="M6" s="70"/>
      <c r="N6" s="71" t="s">
        <v>611</v>
      </c>
      <c r="O6" s="72" t="s">
        <v>571</v>
      </c>
      <c r="P6" s="50"/>
      <c r="Q6" s="50"/>
      <c r="R6" s="50">
        <v>2</v>
      </c>
      <c r="S6" s="50">
        <v>1</v>
      </c>
      <c r="T6" s="73">
        <v>4.0999999999999996</v>
      </c>
      <c r="U6" s="73">
        <v>17.600000000000001</v>
      </c>
      <c r="V6" s="73">
        <v>21.9</v>
      </c>
      <c r="W6" s="73">
        <v>24.5</v>
      </c>
      <c r="X6" t="s">
        <v>789</v>
      </c>
    </row>
    <row r="7" spans="1:24" x14ac:dyDescent="0.25">
      <c r="A7" s="64" t="s">
        <v>395</v>
      </c>
      <c r="B7" s="38" t="s">
        <v>89</v>
      </c>
      <c r="C7" s="65">
        <v>2009</v>
      </c>
      <c r="D7" s="65"/>
      <c r="E7" s="76" t="s">
        <v>589</v>
      </c>
      <c r="F7" s="76">
        <v>3</v>
      </c>
      <c r="G7" s="66">
        <v>36677</v>
      </c>
      <c r="H7" s="66">
        <v>41487</v>
      </c>
      <c r="I7" s="67">
        <v>10.8</v>
      </c>
      <c r="J7" s="68" t="s">
        <v>590</v>
      </c>
      <c r="K7" s="68" t="s">
        <v>590</v>
      </c>
      <c r="L7" s="69"/>
      <c r="M7" s="70"/>
      <c r="N7" s="71" t="s">
        <v>611</v>
      </c>
      <c r="O7" s="72" t="s">
        <v>571</v>
      </c>
      <c r="P7" s="50"/>
      <c r="Q7" s="50"/>
      <c r="R7" s="50">
        <v>2</v>
      </c>
      <c r="S7" s="50">
        <v>1</v>
      </c>
      <c r="T7" s="73">
        <v>3.7</v>
      </c>
      <c r="U7" s="73">
        <v>17.3</v>
      </c>
      <c r="V7" s="73">
        <v>20</v>
      </c>
      <c r="W7" s="73">
        <v>22.6</v>
      </c>
      <c r="X7" t="s">
        <v>88</v>
      </c>
    </row>
    <row r="8" spans="1:24" x14ac:dyDescent="0.25">
      <c r="A8" s="64" t="s">
        <v>396</v>
      </c>
      <c r="B8" s="38" t="s">
        <v>95</v>
      </c>
      <c r="C8" s="65">
        <v>2003</v>
      </c>
      <c r="D8" s="65">
        <v>1</v>
      </c>
      <c r="E8" s="76" t="s">
        <v>589</v>
      </c>
      <c r="F8" s="76">
        <v>2</v>
      </c>
      <c r="G8" s="66">
        <v>35648</v>
      </c>
      <c r="H8" s="66">
        <v>42349</v>
      </c>
      <c r="I8" s="67">
        <v>10.8</v>
      </c>
      <c r="J8" s="68" t="s">
        <v>590</v>
      </c>
      <c r="K8" s="68" t="s">
        <v>590</v>
      </c>
      <c r="L8" s="69" t="s">
        <v>784</v>
      </c>
      <c r="M8" s="70"/>
      <c r="N8" s="71"/>
      <c r="O8" s="72" t="s">
        <v>571</v>
      </c>
      <c r="P8" s="50"/>
      <c r="Q8" s="50"/>
      <c r="R8" s="50">
        <v>2</v>
      </c>
      <c r="S8" s="50">
        <v>1</v>
      </c>
      <c r="T8" s="73">
        <v>4.0999999999999996</v>
      </c>
      <c r="U8" s="73">
        <v>20</v>
      </c>
      <c r="V8" s="73">
        <v>24.2</v>
      </c>
      <c r="W8" s="73">
        <v>26.7</v>
      </c>
      <c r="X8" t="s">
        <v>94</v>
      </c>
    </row>
    <row r="9" spans="1:24" x14ac:dyDescent="0.25">
      <c r="A9" s="64" t="s">
        <v>396</v>
      </c>
      <c r="B9" s="38" t="s">
        <v>104</v>
      </c>
      <c r="C9" s="65">
        <v>2007</v>
      </c>
      <c r="D9" s="65"/>
      <c r="E9" s="76" t="s">
        <v>589</v>
      </c>
      <c r="F9" s="76">
        <v>3</v>
      </c>
      <c r="G9" s="66">
        <v>38396</v>
      </c>
      <c r="H9" s="66">
        <v>43444</v>
      </c>
      <c r="I9" s="67">
        <v>10.8</v>
      </c>
      <c r="J9" s="68" t="s">
        <v>778</v>
      </c>
      <c r="K9" s="68" t="s">
        <v>778</v>
      </c>
      <c r="L9" s="69" t="s">
        <v>784</v>
      </c>
      <c r="M9" s="70"/>
      <c r="N9" s="71"/>
      <c r="O9" s="72" t="s">
        <v>571</v>
      </c>
      <c r="P9" s="50"/>
      <c r="Q9" s="50"/>
      <c r="R9" s="50">
        <v>2</v>
      </c>
      <c r="S9" s="50">
        <v>1</v>
      </c>
      <c r="T9" s="73">
        <v>4.5999999999999996</v>
      </c>
      <c r="U9" s="73">
        <v>17.8</v>
      </c>
      <c r="V9" s="73">
        <v>25.4</v>
      </c>
      <c r="W9" s="73">
        <v>29.5</v>
      </c>
      <c r="X9" t="s">
        <v>790</v>
      </c>
    </row>
    <row r="10" spans="1:24" x14ac:dyDescent="0.25">
      <c r="A10" s="64" t="s">
        <v>382</v>
      </c>
      <c r="B10" s="38" t="s">
        <v>397</v>
      </c>
      <c r="C10" s="65">
        <v>2007</v>
      </c>
      <c r="D10" s="65"/>
      <c r="E10" s="76" t="s">
        <v>570</v>
      </c>
      <c r="F10" s="76">
        <v>2</v>
      </c>
      <c r="G10" s="66">
        <v>29014</v>
      </c>
      <c r="H10" s="66">
        <v>32160</v>
      </c>
      <c r="I10" s="74" t="s">
        <v>785</v>
      </c>
      <c r="J10" s="68" t="s">
        <v>778</v>
      </c>
      <c r="K10" s="68" t="s">
        <v>778</v>
      </c>
      <c r="L10" s="69" t="s">
        <v>784</v>
      </c>
      <c r="M10" s="70"/>
      <c r="N10" s="71"/>
      <c r="O10" s="72" t="s">
        <v>571</v>
      </c>
      <c r="P10" s="50"/>
      <c r="Q10" s="50">
        <v>0.5</v>
      </c>
      <c r="R10" s="50">
        <v>2</v>
      </c>
      <c r="S10" s="50">
        <v>1</v>
      </c>
      <c r="T10" s="73">
        <v>3.3</v>
      </c>
      <c r="U10" s="73">
        <v>13.8</v>
      </c>
      <c r="V10" s="73">
        <v>20.2</v>
      </c>
      <c r="W10" s="73">
        <v>22.8</v>
      </c>
      <c r="X10" t="s">
        <v>791</v>
      </c>
    </row>
    <row r="11" spans="1:24" x14ac:dyDescent="0.25">
      <c r="A11" s="64" t="s">
        <v>398</v>
      </c>
      <c r="B11" s="38" t="s">
        <v>159</v>
      </c>
      <c r="C11" s="65">
        <v>2007</v>
      </c>
      <c r="D11" s="65"/>
      <c r="E11" s="76" t="s">
        <v>589</v>
      </c>
      <c r="F11" s="76">
        <v>2</v>
      </c>
      <c r="G11" s="66">
        <v>38396</v>
      </c>
      <c r="H11" s="66">
        <v>43444</v>
      </c>
      <c r="I11" s="75">
        <v>10.8</v>
      </c>
      <c r="J11" s="68" t="s">
        <v>778</v>
      </c>
      <c r="K11" s="68" t="s">
        <v>590</v>
      </c>
      <c r="L11" s="69" t="s">
        <v>784</v>
      </c>
      <c r="M11" s="70"/>
      <c r="N11" s="71"/>
      <c r="O11" s="72" t="s">
        <v>571</v>
      </c>
      <c r="P11" s="50"/>
      <c r="Q11" s="50">
        <v>0.5</v>
      </c>
      <c r="R11" s="50"/>
      <c r="S11" s="50">
        <v>1</v>
      </c>
      <c r="T11" s="73">
        <v>3.7</v>
      </c>
      <c r="U11" s="73">
        <v>17</v>
      </c>
      <c r="V11" s="73">
        <v>20.6</v>
      </c>
      <c r="W11" s="73">
        <v>23.3</v>
      </c>
      <c r="X11" t="s">
        <v>792</v>
      </c>
    </row>
    <row r="12" spans="1:24" x14ac:dyDescent="0.25">
      <c r="A12" s="64" t="s">
        <v>398</v>
      </c>
      <c r="B12" s="38" t="s">
        <v>163</v>
      </c>
      <c r="C12" s="65">
        <v>2007</v>
      </c>
      <c r="D12" s="65"/>
      <c r="E12" s="76" t="s">
        <v>589</v>
      </c>
      <c r="F12" s="76">
        <v>2</v>
      </c>
      <c r="G12" s="66">
        <v>38396</v>
      </c>
      <c r="H12" s="66">
        <v>43444</v>
      </c>
      <c r="I12" s="75">
        <v>10.8</v>
      </c>
      <c r="J12" s="68" t="s">
        <v>778</v>
      </c>
      <c r="K12" s="68" t="s">
        <v>590</v>
      </c>
      <c r="L12" s="69" t="s">
        <v>784</v>
      </c>
      <c r="M12" s="70"/>
      <c r="N12" s="71"/>
      <c r="O12" s="72" t="s">
        <v>571</v>
      </c>
      <c r="P12" s="50"/>
      <c r="Q12" s="50">
        <v>0.5</v>
      </c>
      <c r="R12" s="50"/>
      <c r="S12" s="50">
        <v>1</v>
      </c>
      <c r="T12" s="73">
        <v>4.4000000000000004</v>
      </c>
      <c r="U12" s="73">
        <v>17.600000000000001</v>
      </c>
      <c r="V12" s="73">
        <v>20.7</v>
      </c>
      <c r="W12" s="73">
        <v>23</v>
      </c>
      <c r="X12" t="s">
        <v>162</v>
      </c>
    </row>
    <row r="13" spans="1:24" x14ac:dyDescent="0.25">
      <c r="A13" s="64" t="s">
        <v>399</v>
      </c>
      <c r="B13" s="38" t="s">
        <v>164</v>
      </c>
      <c r="C13" s="65">
        <v>2001</v>
      </c>
      <c r="D13" s="65">
        <v>1</v>
      </c>
      <c r="E13" s="76" t="s">
        <v>589</v>
      </c>
      <c r="F13" s="76" t="s">
        <v>589</v>
      </c>
      <c r="G13" s="76">
        <v>34810</v>
      </c>
      <c r="H13" s="76">
        <v>38061</v>
      </c>
      <c r="I13" s="77">
        <v>11.7</v>
      </c>
      <c r="J13" s="68" t="s">
        <v>590</v>
      </c>
      <c r="K13" s="68" t="s">
        <v>778</v>
      </c>
      <c r="L13" s="69"/>
      <c r="M13" s="70" t="s">
        <v>784</v>
      </c>
      <c r="N13" s="71"/>
      <c r="O13" s="72" t="s">
        <v>571</v>
      </c>
      <c r="P13" s="50"/>
      <c r="Q13" s="50">
        <v>0.5</v>
      </c>
      <c r="R13" s="50">
        <v>2</v>
      </c>
      <c r="S13" s="50">
        <v>1</v>
      </c>
      <c r="T13" s="73">
        <v>3.2</v>
      </c>
      <c r="U13" s="73">
        <v>15</v>
      </c>
      <c r="V13" s="73">
        <v>21.2</v>
      </c>
      <c r="W13" s="73">
        <v>24.6</v>
      </c>
      <c r="X13">
        <v>63</v>
      </c>
    </row>
    <row r="14" spans="1:24" x14ac:dyDescent="0.25">
      <c r="A14" s="64" t="s">
        <v>399</v>
      </c>
      <c r="B14" s="38" t="s">
        <v>165</v>
      </c>
      <c r="C14" s="65">
        <v>2000</v>
      </c>
      <c r="D14" s="65">
        <v>1</v>
      </c>
      <c r="E14" s="76" t="s">
        <v>589</v>
      </c>
      <c r="F14" s="76" t="s">
        <v>589</v>
      </c>
      <c r="G14" s="76">
        <v>34860</v>
      </c>
      <c r="H14" s="66">
        <v>38138</v>
      </c>
      <c r="I14" s="77">
        <v>11.7</v>
      </c>
      <c r="J14" s="68" t="s">
        <v>590</v>
      </c>
      <c r="K14" s="68" t="s">
        <v>778</v>
      </c>
      <c r="L14" s="69"/>
      <c r="M14" s="70" t="s">
        <v>784</v>
      </c>
      <c r="N14" s="71"/>
      <c r="O14" s="72" t="s">
        <v>571</v>
      </c>
      <c r="P14" s="50"/>
      <c r="Q14" s="50">
        <v>0.5</v>
      </c>
      <c r="R14" s="50">
        <v>2</v>
      </c>
      <c r="S14" s="50">
        <v>1</v>
      </c>
      <c r="T14" s="73">
        <v>3.3</v>
      </c>
      <c r="U14" s="73">
        <v>15.1</v>
      </c>
      <c r="V14" s="73">
        <v>22.5</v>
      </c>
      <c r="W14" s="73">
        <v>25.4</v>
      </c>
      <c r="X14">
        <v>995</v>
      </c>
    </row>
    <row r="15" spans="1:24" x14ac:dyDescent="0.25">
      <c r="A15" s="64" t="s">
        <v>399</v>
      </c>
      <c r="B15" s="38" t="s">
        <v>166</v>
      </c>
      <c r="C15" s="65">
        <v>2001</v>
      </c>
      <c r="D15" s="65">
        <v>1</v>
      </c>
      <c r="E15" s="76" t="s">
        <v>589</v>
      </c>
      <c r="F15" s="76" t="s">
        <v>589</v>
      </c>
      <c r="G15" s="76">
        <v>34861</v>
      </c>
      <c r="H15" s="66">
        <v>38290</v>
      </c>
      <c r="I15" s="77">
        <v>11.7</v>
      </c>
      <c r="J15" s="68" t="s">
        <v>590</v>
      </c>
      <c r="K15" s="68" t="s">
        <v>778</v>
      </c>
      <c r="L15" s="69"/>
      <c r="M15" s="70" t="s">
        <v>784</v>
      </c>
      <c r="N15" s="71"/>
      <c r="O15" s="72" t="s">
        <v>571</v>
      </c>
      <c r="P15" s="50"/>
      <c r="Q15" s="50">
        <v>0.5</v>
      </c>
      <c r="R15" s="50">
        <v>2</v>
      </c>
      <c r="S15" s="50">
        <v>1</v>
      </c>
      <c r="T15" s="73">
        <v>3.3</v>
      </c>
      <c r="U15" s="73">
        <v>15.1</v>
      </c>
      <c r="V15" s="73">
        <v>20.8</v>
      </c>
      <c r="W15" s="73">
        <v>23.5</v>
      </c>
      <c r="X15">
        <v>113</v>
      </c>
    </row>
    <row r="16" spans="1:24" x14ac:dyDescent="0.25">
      <c r="A16" s="64" t="s">
        <v>394</v>
      </c>
      <c r="B16" s="38" t="s">
        <v>191</v>
      </c>
      <c r="C16" s="65">
        <v>2002</v>
      </c>
      <c r="D16" s="65">
        <v>1</v>
      </c>
      <c r="E16" s="76" t="s">
        <v>589</v>
      </c>
      <c r="F16" s="76">
        <v>2</v>
      </c>
      <c r="G16" s="66">
        <v>37320</v>
      </c>
      <c r="H16" s="66">
        <v>44600</v>
      </c>
      <c r="I16" s="67">
        <v>9.5</v>
      </c>
      <c r="J16" s="68" t="s">
        <v>590</v>
      </c>
      <c r="K16" s="68" t="s">
        <v>778</v>
      </c>
      <c r="L16" s="69" t="s">
        <v>784</v>
      </c>
      <c r="M16" s="70"/>
      <c r="N16" s="71"/>
      <c r="O16" s="72" t="s">
        <v>571</v>
      </c>
      <c r="P16" s="50"/>
      <c r="Q16" s="50"/>
      <c r="R16" s="50">
        <v>2</v>
      </c>
      <c r="S16" s="50">
        <v>1</v>
      </c>
      <c r="T16" s="73">
        <v>3.3</v>
      </c>
      <c r="U16" s="73">
        <v>17.899999999999999</v>
      </c>
      <c r="V16" s="73">
        <v>32</v>
      </c>
      <c r="W16" s="73">
        <v>34.4</v>
      </c>
      <c r="X16">
        <v>651</v>
      </c>
    </row>
    <row r="17" spans="1:24" x14ac:dyDescent="0.25">
      <c r="A17" s="64" t="s">
        <v>394</v>
      </c>
      <c r="B17" s="38" t="s">
        <v>98</v>
      </c>
      <c r="C17" s="65">
        <v>2002</v>
      </c>
      <c r="D17" s="65">
        <v>1</v>
      </c>
      <c r="E17" s="76" t="s">
        <v>589</v>
      </c>
      <c r="F17" s="76">
        <v>2</v>
      </c>
      <c r="G17" s="66">
        <v>37320</v>
      </c>
      <c r="H17" s="66">
        <v>44601</v>
      </c>
      <c r="I17" s="67">
        <v>9.5</v>
      </c>
      <c r="J17" s="68" t="s">
        <v>786</v>
      </c>
      <c r="K17" s="68" t="s">
        <v>787</v>
      </c>
      <c r="L17" s="69" t="s">
        <v>784</v>
      </c>
      <c r="M17" s="70"/>
      <c r="N17" s="71"/>
      <c r="O17" s="72" t="s">
        <v>613</v>
      </c>
      <c r="P17" s="50"/>
      <c r="Q17" s="50">
        <v>0.5</v>
      </c>
      <c r="R17" s="50">
        <v>2</v>
      </c>
      <c r="S17" s="50">
        <v>1</v>
      </c>
      <c r="T17" s="73">
        <v>3.8</v>
      </c>
      <c r="U17" s="73">
        <v>18.399999999999999</v>
      </c>
      <c r="V17" s="73">
        <v>24.3</v>
      </c>
      <c r="W17" s="73">
        <v>26</v>
      </c>
      <c r="X17" t="s">
        <v>793</v>
      </c>
    </row>
    <row r="18" spans="1:24" x14ac:dyDescent="0.25">
      <c r="A18" s="64" t="s">
        <v>394</v>
      </c>
      <c r="B18" s="38" t="s">
        <v>346</v>
      </c>
      <c r="C18" s="65">
        <v>2002</v>
      </c>
      <c r="D18" s="65">
        <v>1</v>
      </c>
      <c r="E18" s="76" t="s">
        <v>589</v>
      </c>
      <c r="F18" s="76" t="s">
        <v>589</v>
      </c>
      <c r="G18" s="66">
        <v>37320</v>
      </c>
      <c r="H18" s="66">
        <v>44602</v>
      </c>
      <c r="I18" s="67">
        <v>9.5</v>
      </c>
      <c r="J18" s="68" t="s">
        <v>590</v>
      </c>
      <c r="K18" s="68" t="s">
        <v>590</v>
      </c>
      <c r="L18" s="69" t="s">
        <v>788</v>
      </c>
      <c r="M18" s="70"/>
      <c r="N18" s="71"/>
      <c r="O18" s="72" t="s">
        <v>571</v>
      </c>
      <c r="P18" s="50"/>
      <c r="Q18" s="78">
        <v>0.5</v>
      </c>
      <c r="R18" s="50">
        <v>2</v>
      </c>
      <c r="S18" s="50">
        <v>1</v>
      </c>
      <c r="T18" s="73">
        <v>4.3</v>
      </c>
      <c r="U18" s="73">
        <v>18.899999999999999</v>
      </c>
      <c r="V18" s="73">
        <v>28</v>
      </c>
      <c r="W18" s="73">
        <v>29.9</v>
      </c>
      <c r="X18" t="s">
        <v>345</v>
      </c>
    </row>
    <row r="19" spans="1:24" x14ac:dyDescent="0.25">
      <c r="A19" s="64" t="s">
        <v>400</v>
      </c>
      <c r="B19" s="38" t="s">
        <v>194</v>
      </c>
      <c r="C19" s="65">
        <v>2006</v>
      </c>
      <c r="D19" s="65"/>
      <c r="E19" s="76" t="s">
        <v>589</v>
      </c>
      <c r="F19" s="76">
        <v>3</v>
      </c>
      <c r="G19" s="66">
        <v>34671</v>
      </c>
      <c r="H19" s="66">
        <v>38052</v>
      </c>
      <c r="I19" s="67">
        <v>11.8</v>
      </c>
      <c r="J19" s="68" t="s">
        <v>590</v>
      </c>
      <c r="K19" s="68" t="s">
        <v>778</v>
      </c>
      <c r="L19" s="69" t="s">
        <v>784</v>
      </c>
      <c r="M19" s="70"/>
      <c r="N19" s="71"/>
      <c r="O19" s="72" t="s">
        <v>571</v>
      </c>
      <c r="P19" s="50"/>
      <c r="Q19" s="50">
        <v>0.5</v>
      </c>
      <c r="R19" s="50">
        <v>2</v>
      </c>
      <c r="S19" s="50">
        <v>1</v>
      </c>
      <c r="T19" s="73">
        <v>3.9</v>
      </c>
      <c r="U19" s="73">
        <v>15.7</v>
      </c>
      <c r="V19" s="73">
        <v>21.2</v>
      </c>
      <c r="W19" s="73">
        <v>24.1</v>
      </c>
      <c r="X19" t="s">
        <v>794</v>
      </c>
    </row>
    <row r="20" spans="1:24" x14ac:dyDescent="0.25">
      <c r="A20" s="64" t="s">
        <v>399</v>
      </c>
      <c r="B20" s="38" t="s">
        <v>195</v>
      </c>
      <c r="C20" s="65">
        <v>2004</v>
      </c>
      <c r="D20" s="65">
        <v>1</v>
      </c>
      <c r="E20" s="76" t="s">
        <v>589</v>
      </c>
      <c r="F20" s="76" t="s">
        <v>589</v>
      </c>
      <c r="G20" s="76">
        <v>40250</v>
      </c>
      <c r="H20" s="66">
        <v>44472</v>
      </c>
      <c r="I20" s="67">
        <v>10</v>
      </c>
      <c r="J20" s="68" t="s">
        <v>590</v>
      </c>
      <c r="K20" s="68" t="s">
        <v>778</v>
      </c>
      <c r="L20" s="69" t="s">
        <v>784</v>
      </c>
      <c r="M20" s="70"/>
      <c r="N20" s="71"/>
      <c r="O20" s="72" t="s">
        <v>571</v>
      </c>
      <c r="P20" s="50"/>
      <c r="Q20" s="50">
        <v>0.5</v>
      </c>
      <c r="R20" s="50">
        <v>2</v>
      </c>
      <c r="S20" s="50">
        <v>1</v>
      </c>
      <c r="T20" s="73">
        <v>3.9</v>
      </c>
      <c r="U20" s="73">
        <v>17.600000000000001</v>
      </c>
      <c r="V20" s="73">
        <v>30.3</v>
      </c>
      <c r="W20" s="73">
        <v>33.6</v>
      </c>
      <c r="X20">
        <v>4</v>
      </c>
    </row>
    <row r="21" spans="1:24" x14ac:dyDescent="0.25">
      <c r="A21" s="64" t="s">
        <v>385</v>
      </c>
      <c r="B21" s="38" t="s">
        <v>199</v>
      </c>
      <c r="C21" s="65">
        <v>2008</v>
      </c>
      <c r="D21" s="65"/>
      <c r="E21" s="76" t="s">
        <v>589</v>
      </c>
      <c r="F21" s="76">
        <v>3</v>
      </c>
      <c r="G21" s="76">
        <v>40037</v>
      </c>
      <c r="H21" s="66">
        <v>44759</v>
      </c>
      <c r="I21" s="67">
        <v>10</v>
      </c>
      <c r="J21" s="68" t="s">
        <v>778</v>
      </c>
      <c r="K21" s="68" t="s">
        <v>780</v>
      </c>
      <c r="L21" s="69"/>
      <c r="M21" s="70"/>
      <c r="N21" s="71" t="s">
        <v>611</v>
      </c>
      <c r="O21" s="72" t="s">
        <v>571</v>
      </c>
      <c r="P21" s="50"/>
      <c r="Q21" s="50">
        <v>0.5</v>
      </c>
      <c r="R21" s="50">
        <v>2</v>
      </c>
      <c r="S21" s="50">
        <v>1</v>
      </c>
      <c r="T21" s="73">
        <v>3.4</v>
      </c>
      <c r="U21" s="73">
        <v>17.2</v>
      </c>
      <c r="V21" s="73">
        <v>21.4</v>
      </c>
      <c r="W21" s="73">
        <v>22.9</v>
      </c>
      <c r="X21" t="s">
        <v>198</v>
      </c>
    </row>
    <row r="22" spans="1:24" x14ac:dyDescent="0.25">
      <c r="A22" s="64" t="s">
        <v>382</v>
      </c>
      <c r="B22" s="38" t="s">
        <v>401</v>
      </c>
      <c r="C22" s="65">
        <v>2010</v>
      </c>
      <c r="D22" s="65"/>
      <c r="E22" s="76" t="s">
        <v>589</v>
      </c>
      <c r="F22" s="76">
        <v>2</v>
      </c>
      <c r="G22" s="66">
        <v>39708</v>
      </c>
      <c r="H22" s="66">
        <v>43626</v>
      </c>
      <c r="I22" s="67">
        <v>10.7</v>
      </c>
      <c r="J22" s="68" t="s">
        <v>778</v>
      </c>
      <c r="K22" s="68" t="s">
        <v>778</v>
      </c>
      <c r="L22" s="69" t="s">
        <v>784</v>
      </c>
      <c r="M22" s="70"/>
      <c r="N22" s="71"/>
      <c r="O22" s="72" t="s">
        <v>571</v>
      </c>
      <c r="P22" s="50"/>
      <c r="Q22" s="50">
        <v>0.5</v>
      </c>
      <c r="R22" s="50">
        <v>2</v>
      </c>
      <c r="S22" s="50">
        <v>1</v>
      </c>
      <c r="T22" s="73">
        <v>2.8</v>
      </c>
      <c r="U22" s="73">
        <v>16.100000000000001</v>
      </c>
      <c r="V22" s="73">
        <v>23.2</v>
      </c>
      <c r="W22" s="73">
        <v>27.6</v>
      </c>
      <c r="X22" t="s">
        <v>795</v>
      </c>
    </row>
    <row r="23" spans="1:24" x14ac:dyDescent="0.25">
      <c r="A23" s="64" t="s">
        <v>396</v>
      </c>
      <c r="B23" s="38" t="s">
        <v>213</v>
      </c>
      <c r="C23" s="65">
        <v>2005</v>
      </c>
      <c r="D23" s="65"/>
      <c r="E23" s="76" t="s">
        <v>589</v>
      </c>
      <c r="F23" s="76" t="s">
        <v>589</v>
      </c>
      <c r="G23" s="66">
        <v>34583</v>
      </c>
      <c r="H23" s="66">
        <v>38062</v>
      </c>
      <c r="I23" s="67">
        <v>11.8</v>
      </c>
      <c r="J23" s="68" t="s">
        <v>778</v>
      </c>
      <c r="K23" s="68" t="s">
        <v>778</v>
      </c>
      <c r="L23" s="69" t="s">
        <v>784</v>
      </c>
      <c r="M23" s="70"/>
      <c r="N23" s="71"/>
      <c r="O23" s="72" t="s">
        <v>571</v>
      </c>
      <c r="P23" s="50"/>
      <c r="Q23" s="50">
        <v>0.5</v>
      </c>
      <c r="R23" s="50">
        <v>2</v>
      </c>
      <c r="S23" s="50">
        <v>1</v>
      </c>
      <c r="T23" s="73">
        <v>3.7</v>
      </c>
      <c r="U23" s="73">
        <v>15.4</v>
      </c>
      <c r="V23" s="73">
        <v>25.3</v>
      </c>
      <c r="W23" s="73">
        <v>29.2</v>
      </c>
      <c r="X23">
        <v>19</v>
      </c>
    </row>
    <row r="24" spans="1:24" x14ac:dyDescent="0.25">
      <c r="A24" s="64" t="s">
        <v>382</v>
      </c>
      <c r="B24" s="38" t="s">
        <v>402</v>
      </c>
      <c r="C24" s="65">
        <v>2010</v>
      </c>
      <c r="D24" s="65"/>
      <c r="E24" s="76" t="s">
        <v>589</v>
      </c>
      <c r="F24" s="76">
        <v>2</v>
      </c>
      <c r="G24" s="66">
        <v>39729</v>
      </c>
      <c r="H24" s="66">
        <v>43609</v>
      </c>
      <c r="I24" s="67">
        <v>10.8</v>
      </c>
      <c r="J24" s="68" t="s">
        <v>778</v>
      </c>
      <c r="K24" s="68" t="s">
        <v>778</v>
      </c>
      <c r="L24" s="69" t="s">
        <v>784</v>
      </c>
      <c r="M24" s="70"/>
      <c r="N24" s="71"/>
      <c r="O24" s="72" t="s">
        <v>571</v>
      </c>
      <c r="P24" s="50"/>
      <c r="Q24" s="50">
        <v>0.5</v>
      </c>
      <c r="R24" s="50">
        <v>2</v>
      </c>
      <c r="S24" s="50">
        <v>1</v>
      </c>
      <c r="T24" s="73">
        <v>3.4</v>
      </c>
      <c r="U24" s="73">
        <v>16.7</v>
      </c>
      <c r="V24" s="73">
        <v>20.8</v>
      </c>
      <c r="W24" s="73">
        <v>25</v>
      </c>
      <c r="X24" t="s">
        <v>796</v>
      </c>
    </row>
    <row r="25" spans="1:24" x14ac:dyDescent="0.25">
      <c r="A25" s="64" t="s">
        <v>382</v>
      </c>
      <c r="B25" s="38" t="s">
        <v>403</v>
      </c>
      <c r="C25" s="65">
        <v>2012</v>
      </c>
      <c r="D25" s="65"/>
      <c r="E25" s="76" t="s">
        <v>589</v>
      </c>
      <c r="F25" s="76">
        <v>2</v>
      </c>
      <c r="G25" s="66">
        <v>37538</v>
      </c>
      <c r="H25" s="66">
        <v>41805</v>
      </c>
      <c r="I25" s="67">
        <v>10.8</v>
      </c>
      <c r="J25" s="68" t="s">
        <v>778</v>
      </c>
      <c r="K25" s="68" t="s">
        <v>778</v>
      </c>
      <c r="L25" s="69" t="s">
        <v>784</v>
      </c>
      <c r="M25" s="70"/>
      <c r="N25" s="71"/>
      <c r="O25" s="72" t="s">
        <v>571</v>
      </c>
      <c r="P25" s="50"/>
      <c r="Q25" s="50">
        <v>0.5</v>
      </c>
      <c r="R25" s="50">
        <v>2</v>
      </c>
      <c r="S25" s="50">
        <v>1</v>
      </c>
      <c r="T25" s="73">
        <v>3.3</v>
      </c>
      <c r="U25" s="73">
        <v>17</v>
      </c>
      <c r="V25" s="73">
        <v>19.899999999999999</v>
      </c>
      <c r="W25" s="73">
        <v>22.2</v>
      </c>
      <c r="X25" t="s">
        <v>68</v>
      </c>
    </row>
    <row r="26" spans="1:24" x14ac:dyDescent="0.25">
      <c r="A26" s="64" t="s">
        <v>382</v>
      </c>
      <c r="B26" s="38" t="s">
        <v>404</v>
      </c>
      <c r="C26" s="65">
        <v>2013</v>
      </c>
      <c r="D26" s="65"/>
      <c r="E26" s="76" t="s">
        <v>589</v>
      </c>
      <c r="F26" s="76">
        <v>2</v>
      </c>
      <c r="G26" s="66">
        <v>37538</v>
      </c>
      <c r="H26" s="66">
        <v>41805</v>
      </c>
      <c r="I26" s="67">
        <v>10.8</v>
      </c>
      <c r="J26" s="68" t="s">
        <v>778</v>
      </c>
      <c r="K26" s="68" t="s">
        <v>778</v>
      </c>
      <c r="L26" s="69" t="s">
        <v>784</v>
      </c>
      <c r="M26" s="70"/>
      <c r="N26" s="71"/>
      <c r="O26" s="72" t="s">
        <v>571</v>
      </c>
      <c r="P26" s="50"/>
      <c r="Q26" s="50">
        <v>0.5</v>
      </c>
      <c r="R26" s="50">
        <v>2</v>
      </c>
      <c r="S26" s="50">
        <v>1</v>
      </c>
      <c r="T26" s="73">
        <v>3.4</v>
      </c>
      <c r="U26" s="73">
        <v>17.100000000000001</v>
      </c>
      <c r="V26" s="73">
        <v>19</v>
      </c>
      <c r="W26" s="73">
        <v>21.2</v>
      </c>
      <c r="X26" t="s">
        <v>70</v>
      </c>
    </row>
    <row r="27" spans="1:24" x14ac:dyDescent="0.25">
      <c r="A27" s="64" t="s">
        <v>382</v>
      </c>
      <c r="B27" s="38" t="s">
        <v>405</v>
      </c>
      <c r="C27" s="65">
        <v>2006</v>
      </c>
      <c r="D27" s="65"/>
      <c r="E27" s="76" t="s">
        <v>577</v>
      </c>
      <c r="F27" s="76">
        <v>2</v>
      </c>
      <c r="G27" s="66">
        <v>36993</v>
      </c>
      <c r="H27" s="66">
        <v>42020</v>
      </c>
      <c r="I27" s="67">
        <v>10.7</v>
      </c>
      <c r="J27" s="68" t="s">
        <v>778</v>
      </c>
      <c r="K27" s="68" t="s">
        <v>778</v>
      </c>
      <c r="L27" s="69" t="s">
        <v>784</v>
      </c>
      <c r="M27" s="70"/>
      <c r="N27" s="71"/>
      <c r="O27" s="72" t="s">
        <v>571</v>
      </c>
      <c r="P27" s="50"/>
      <c r="Q27" s="50">
        <v>0.5</v>
      </c>
      <c r="R27" s="50">
        <v>2</v>
      </c>
      <c r="S27" s="50">
        <v>1</v>
      </c>
      <c r="T27" s="73">
        <v>3.1</v>
      </c>
      <c r="U27" s="73">
        <v>16.899999999999999</v>
      </c>
      <c r="V27" s="73">
        <v>21.3</v>
      </c>
      <c r="W27" s="73">
        <v>24</v>
      </c>
      <c r="X27" t="s">
        <v>76</v>
      </c>
    </row>
    <row r="28" spans="1:24" x14ac:dyDescent="0.25">
      <c r="A28" s="64" t="s">
        <v>382</v>
      </c>
      <c r="B28" s="38" t="s">
        <v>406</v>
      </c>
      <c r="C28" s="65">
        <v>2006</v>
      </c>
      <c r="D28" s="65"/>
      <c r="E28" s="76" t="s">
        <v>570</v>
      </c>
      <c r="F28" s="76">
        <v>2</v>
      </c>
      <c r="G28" s="66">
        <v>29041</v>
      </c>
      <c r="H28" s="66">
        <v>32160</v>
      </c>
      <c r="I28" s="74" t="s">
        <v>785</v>
      </c>
      <c r="J28" s="68" t="s">
        <v>778</v>
      </c>
      <c r="K28" s="68" t="s">
        <v>778</v>
      </c>
      <c r="L28" s="69" t="s">
        <v>784</v>
      </c>
      <c r="M28" s="70"/>
      <c r="N28" s="71"/>
      <c r="O28" s="72" t="s">
        <v>571</v>
      </c>
      <c r="P28" s="50"/>
      <c r="Q28" s="50">
        <v>0.5</v>
      </c>
      <c r="R28" s="50">
        <v>2</v>
      </c>
      <c r="S28" s="50">
        <v>1</v>
      </c>
      <c r="T28" s="73">
        <v>3.1</v>
      </c>
      <c r="U28" s="73">
        <v>13.6</v>
      </c>
      <c r="V28" s="73">
        <v>18.7</v>
      </c>
      <c r="W28" s="73">
        <v>21</v>
      </c>
      <c r="X28" t="s">
        <v>797</v>
      </c>
    </row>
    <row r="29" spans="1:24" x14ac:dyDescent="0.25">
      <c r="A29" s="64" t="s">
        <v>382</v>
      </c>
      <c r="B29" s="38" t="s">
        <v>407</v>
      </c>
      <c r="C29" s="65">
        <v>2006</v>
      </c>
      <c r="D29" s="65"/>
      <c r="E29" s="76" t="s">
        <v>570</v>
      </c>
      <c r="F29" s="76">
        <v>2</v>
      </c>
      <c r="G29" s="66">
        <v>28908</v>
      </c>
      <c r="H29" s="66">
        <v>32266</v>
      </c>
      <c r="I29" s="74" t="s">
        <v>785</v>
      </c>
      <c r="J29" s="68" t="s">
        <v>778</v>
      </c>
      <c r="K29" s="68" t="s">
        <v>778</v>
      </c>
      <c r="L29" s="69" t="s">
        <v>784</v>
      </c>
      <c r="M29" s="70"/>
      <c r="N29" s="71"/>
      <c r="O29" s="72" t="s">
        <v>571</v>
      </c>
      <c r="P29" s="50"/>
      <c r="Q29" s="50">
        <v>0.5</v>
      </c>
      <c r="R29" s="50">
        <v>2</v>
      </c>
      <c r="S29" s="50">
        <v>1</v>
      </c>
      <c r="T29" s="73">
        <v>3</v>
      </c>
      <c r="U29" s="73">
        <v>13.5</v>
      </c>
      <c r="V29" s="73">
        <v>20</v>
      </c>
      <c r="W29" s="73">
        <v>22.6</v>
      </c>
      <c r="X29" t="s">
        <v>99</v>
      </c>
    </row>
    <row r="30" spans="1:24" x14ac:dyDescent="0.25">
      <c r="A30" s="64" t="s">
        <v>382</v>
      </c>
      <c r="B30" s="38" t="s">
        <v>408</v>
      </c>
      <c r="C30" s="65">
        <v>2005</v>
      </c>
      <c r="D30" s="65"/>
      <c r="E30" s="76" t="s">
        <v>570</v>
      </c>
      <c r="F30" s="76">
        <v>2</v>
      </c>
      <c r="G30" s="66">
        <v>29031</v>
      </c>
      <c r="H30" s="66">
        <v>32160</v>
      </c>
      <c r="I30" s="74" t="s">
        <v>785</v>
      </c>
      <c r="J30" s="68" t="s">
        <v>778</v>
      </c>
      <c r="K30" s="68" t="s">
        <v>778</v>
      </c>
      <c r="L30" s="69" t="s">
        <v>784</v>
      </c>
      <c r="M30" s="70"/>
      <c r="N30" s="71"/>
      <c r="O30" s="72" t="s">
        <v>571</v>
      </c>
      <c r="P30" s="50"/>
      <c r="Q30" s="50">
        <v>0.5</v>
      </c>
      <c r="R30" s="50">
        <v>2</v>
      </c>
      <c r="S30" s="50">
        <v>1</v>
      </c>
      <c r="T30" s="73">
        <v>3.3</v>
      </c>
      <c r="U30" s="73">
        <v>13.9</v>
      </c>
      <c r="V30" s="73">
        <v>18.899999999999999</v>
      </c>
      <c r="W30" s="73">
        <v>21.4</v>
      </c>
      <c r="X30" t="s">
        <v>798</v>
      </c>
    </row>
    <row r="31" spans="1:24" x14ac:dyDescent="0.25">
      <c r="A31" s="64" t="s">
        <v>382</v>
      </c>
      <c r="B31" s="38" t="s">
        <v>409</v>
      </c>
      <c r="C31" s="65">
        <v>2005</v>
      </c>
      <c r="D31" s="65"/>
      <c r="E31" s="76" t="s">
        <v>570</v>
      </c>
      <c r="F31" s="76">
        <v>2</v>
      </c>
      <c r="G31" s="66">
        <v>29058</v>
      </c>
      <c r="H31" s="66">
        <v>32160</v>
      </c>
      <c r="I31" s="74" t="s">
        <v>785</v>
      </c>
      <c r="J31" s="68" t="s">
        <v>778</v>
      </c>
      <c r="K31" s="68" t="s">
        <v>778</v>
      </c>
      <c r="L31" s="69" t="s">
        <v>784</v>
      </c>
      <c r="M31" s="70"/>
      <c r="N31" s="71"/>
      <c r="O31" s="72" t="s">
        <v>571</v>
      </c>
      <c r="P31" s="50"/>
      <c r="Q31" s="50">
        <v>0.5</v>
      </c>
      <c r="R31" s="50">
        <v>2</v>
      </c>
      <c r="S31" s="50">
        <v>1</v>
      </c>
      <c r="T31" s="73">
        <v>3.1</v>
      </c>
      <c r="U31" s="73">
        <v>13.6</v>
      </c>
      <c r="V31" s="73">
        <v>19.8</v>
      </c>
      <c r="W31" s="73">
        <v>22.3</v>
      </c>
      <c r="X31">
        <v>46</v>
      </c>
    </row>
    <row r="32" spans="1:24" x14ac:dyDescent="0.25">
      <c r="A32" s="64" t="s">
        <v>382</v>
      </c>
      <c r="B32" s="38" t="s">
        <v>410</v>
      </c>
      <c r="C32" s="65">
        <v>2007</v>
      </c>
      <c r="D32" s="65"/>
      <c r="E32" s="76" t="s">
        <v>570</v>
      </c>
      <c r="F32" s="76">
        <v>2</v>
      </c>
      <c r="G32" s="66">
        <v>29014</v>
      </c>
      <c r="H32" s="66">
        <v>32266</v>
      </c>
      <c r="I32" s="74" t="s">
        <v>785</v>
      </c>
      <c r="J32" s="68" t="s">
        <v>778</v>
      </c>
      <c r="K32" s="68" t="s">
        <v>778</v>
      </c>
      <c r="L32" s="69" t="s">
        <v>784</v>
      </c>
      <c r="M32" s="70"/>
      <c r="N32" s="71"/>
      <c r="O32" s="72" t="s">
        <v>571</v>
      </c>
      <c r="P32" s="50"/>
      <c r="Q32" s="50">
        <v>0.5</v>
      </c>
      <c r="R32" s="50">
        <v>2</v>
      </c>
      <c r="S32" s="50">
        <v>1</v>
      </c>
      <c r="T32" s="73">
        <v>3.4</v>
      </c>
      <c r="U32" s="73">
        <v>14</v>
      </c>
      <c r="V32" s="73">
        <v>18.2</v>
      </c>
      <c r="W32" s="73">
        <v>20.5</v>
      </c>
      <c r="X32">
        <v>254</v>
      </c>
    </row>
    <row r="33" spans="1:24" x14ac:dyDescent="0.25">
      <c r="A33" s="64" t="s">
        <v>382</v>
      </c>
      <c r="B33" s="38" t="s">
        <v>411</v>
      </c>
      <c r="C33" s="65">
        <v>2006</v>
      </c>
      <c r="D33" s="65"/>
      <c r="E33" s="76" t="s">
        <v>570</v>
      </c>
      <c r="F33" s="76">
        <v>2</v>
      </c>
      <c r="G33" s="66">
        <v>29017</v>
      </c>
      <c r="H33" s="66">
        <v>32033</v>
      </c>
      <c r="I33" s="74" t="s">
        <v>785</v>
      </c>
      <c r="J33" s="68" t="s">
        <v>778</v>
      </c>
      <c r="K33" s="68" t="s">
        <v>778</v>
      </c>
      <c r="L33" s="69" t="s">
        <v>784</v>
      </c>
      <c r="M33" s="70"/>
      <c r="N33" s="71"/>
      <c r="O33" s="72" t="s">
        <v>571</v>
      </c>
      <c r="P33" s="50"/>
      <c r="Q33" s="50">
        <v>0.5</v>
      </c>
      <c r="R33" s="50">
        <v>2</v>
      </c>
      <c r="S33" s="50">
        <v>1</v>
      </c>
      <c r="T33" s="73">
        <v>3.4</v>
      </c>
      <c r="U33" s="73">
        <v>13.9</v>
      </c>
      <c r="V33" s="73">
        <v>18.100000000000001</v>
      </c>
      <c r="W33" s="73">
        <v>20.3</v>
      </c>
      <c r="X33" t="s">
        <v>108</v>
      </c>
    </row>
    <row r="34" spans="1:24" x14ac:dyDescent="0.25">
      <c r="A34" s="64" t="s">
        <v>382</v>
      </c>
      <c r="B34" s="38" t="s">
        <v>412</v>
      </c>
      <c r="C34" s="65">
        <v>2005</v>
      </c>
      <c r="D34" s="65"/>
      <c r="E34" s="76" t="s">
        <v>570</v>
      </c>
      <c r="F34" s="76">
        <v>2</v>
      </c>
      <c r="G34" s="66">
        <v>29050</v>
      </c>
      <c r="H34" s="66">
        <v>32033</v>
      </c>
      <c r="I34" s="74" t="s">
        <v>785</v>
      </c>
      <c r="J34" s="68" t="s">
        <v>778</v>
      </c>
      <c r="K34" s="68" t="s">
        <v>778</v>
      </c>
      <c r="L34" s="69" t="s">
        <v>784</v>
      </c>
      <c r="M34" s="70"/>
      <c r="N34" s="71"/>
      <c r="O34" s="72" t="s">
        <v>571</v>
      </c>
      <c r="P34" s="50"/>
      <c r="Q34" s="50">
        <v>0.5</v>
      </c>
      <c r="R34" s="50">
        <v>2</v>
      </c>
      <c r="S34" s="50">
        <v>1</v>
      </c>
      <c r="T34" s="73">
        <v>3.3</v>
      </c>
      <c r="U34" s="73">
        <v>13.8</v>
      </c>
      <c r="V34" s="73">
        <v>18.600000000000001</v>
      </c>
      <c r="W34" s="73">
        <v>21</v>
      </c>
      <c r="X34" t="s">
        <v>799</v>
      </c>
    </row>
    <row r="35" spans="1:24" x14ac:dyDescent="0.25">
      <c r="A35" s="64" t="s">
        <v>382</v>
      </c>
      <c r="B35" s="38" t="s">
        <v>413</v>
      </c>
      <c r="C35" s="65">
        <v>2004</v>
      </c>
      <c r="D35" s="65">
        <v>1</v>
      </c>
      <c r="E35" s="76" t="s">
        <v>570</v>
      </c>
      <c r="F35" s="76">
        <v>2</v>
      </c>
      <c r="G35" s="66">
        <v>37189</v>
      </c>
      <c r="H35" s="66">
        <v>45929</v>
      </c>
      <c r="I35" s="67">
        <v>10.1</v>
      </c>
      <c r="J35" s="68" t="s">
        <v>778</v>
      </c>
      <c r="K35" s="68" t="s">
        <v>778</v>
      </c>
      <c r="L35" s="69" t="s">
        <v>784</v>
      </c>
      <c r="M35" s="70"/>
      <c r="N35" s="71"/>
      <c r="O35" s="72" t="s">
        <v>571</v>
      </c>
      <c r="P35" s="50"/>
      <c r="Q35" s="50">
        <v>0.5</v>
      </c>
      <c r="R35" s="50">
        <v>2</v>
      </c>
      <c r="S35" s="50">
        <v>1</v>
      </c>
      <c r="T35" s="73">
        <v>3.6</v>
      </c>
      <c r="U35" s="73">
        <v>18.7</v>
      </c>
      <c r="V35" s="73">
        <v>25.9</v>
      </c>
      <c r="W35" s="73">
        <v>28.7</v>
      </c>
      <c r="X35" t="s">
        <v>800</v>
      </c>
    </row>
    <row r="36" spans="1:24" x14ac:dyDescent="0.25">
      <c r="A36" s="64" t="s">
        <v>382</v>
      </c>
      <c r="B36" s="38" t="s">
        <v>414</v>
      </c>
      <c r="C36" s="65">
        <v>2005</v>
      </c>
      <c r="D36" s="65"/>
      <c r="E36" s="76" t="s">
        <v>570</v>
      </c>
      <c r="F36" s="76" t="s">
        <v>589</v>
      </c>
      <c r="G36" s="66">
        <v>36803</v>
      </c>
      <c r="H36" s="66">
        <v>45943</v>
      </c>
      <c r="I36" s="67">
        <v>10.199999999999999</v>
      </c>
      <c r="J36" s="68" t="s">
        <v>787</v>
      </c>
      <c r="K36" s="68" t="s">
        <v>787</v>
      </c>
      <c r="L36" s="69" t="s">
        <v>784</v>
      </c>
      <c r="M36" s="70"/>
      <c r="N36" s="71"/>
      <c r="O36" s="72" t="s">
        <v>571</v>
      </c>
      <c r="P36" s="50"/>
      <c r="Q36" s="50">
        <v>0.5</v>
      </c>
      <c r="R36" s="50">
        <v>2</v>
      </c>
      <c r="S36" s="50">
        <v>1</v>
      </c>
      <c r="T36" s="73">
        <v>3.9</v>
      </c>
      <c r="U36" s="73">
        <v>19.5</v>
      </c>
      <c r="V36" s="73">
        <v>25.8</v>
      </c>
      <c r="W36" s="73">
        <v>28.3</v>
      </c>
      <c r="X36" t="s">
        <v>801</v>
      </c>
    </row>
    <row r="37" spans="1:24" x14ac:dyDescent="0.25">
      <c r="A37" s="64" t="s">
        <v>382</v>
      </c>
      <c r="B37" s="38" t="s">
        <v>415</v>
      </c>
      <c r="C37" s="79">
        <v>2005</v>
      </c>
      <c r="D37" s="79"/>
      <c r="E37" s="80" t="s">
        <v>570</v>
      </c>
      <c r="F37" s="76">
        <v>2</v>
      </c>
      <c r="G37" s="80">
        <v>36809</v>
      </c>
      <c r="H37" s="80">
        <v>45508</v>
      </c>
      <c r="I37" s="81">
        <v>10.199999999999999</v>
      </c>
      <c r="J37" s="68" t="s">
        <v>778</v>
      </c>
      <c r="K37" s="68" t="s">
        <v>778</v>
      </c>
      <c r="L37" s="69" t="s">
        <v>784</v>
      </c>
      <c r="M37" s="37"/>
      <c r="N37" s="37"/>
      <c r="O37" s="72" t="s">
        <v>571</v>
      </c>
      <c r="P37" s="50"/>
      <c r="Q37" s="50">
        <v>0.5</v>
      </c>
      <c r="R37" s="50">
        <v>2</v>
      </c>
      <c r="S37" s="50">
        <v>1</v>
      </c>
      <c r="T37" s="73">
        <v>2.9</v>
      </c>
      <c r="U37" s="73">
        <v>18.399999999999999</v>
      </c>
      <c r="V37" s="73">
        <v>24.7</v>
      </c>
      <c r="W37" s="73">
        <v>27</v>
      </c>
      <c r="X37" t="s">
        <v>179</v>
      </c>
    </row>
    <row r="38" spans="1:24" x14ac:dyDescent="0.25">
      <c r="A38" s="64" t="s">
        <v>382</v>
      </c>
      <c r="B38" s="38" t="s">
        <v>416</v>
      </c>
      <c r="C38" s="79">
        <v>2008</v>
      </c>
      <c r="D38" s="79"/>
      <c r="E38" s="80" t="s">
        <v>589</v>
      </c>
      <c r="F38" s="76">
        <v>2</v>
      </c>
      <c r="G38" s="80">
        <v>40083</v>
      </c>
      <c r="H38" s="80">
        <v>44825</v>
      </c>
      <c r="I38" s="81">
        <v>10</v>
      </c>
      <c r="J38" s="68" t="s">
        <v>778</v>
      </c>
      <c r="K38" s="68" t="s">
        <v>778</v>
      </c>
      <c r="L38" s="69" t="s">
        <v>784</v>
      </c>
      <c r="M38" s="37"/>
      <c r="N38" s="37"/>
      <c r="O38" s="72" t="s">
        <v>571</v>
      </c>
      <c r="P38" s="50"/>
      <c r="Q38" s="50">
        <v>0.5</v>
      </c>
      <c r="R38" s="50">
        <v>2</v>
      </c>
      <c r="S38" s="50">
        <v>1</v>
      </c>
      <c r="T38" s="73">
        <v>3.3</v>
      </c>
      <c r="U38" s="73">
        <v>17.100000000000001</v>
      </c>
      <c r="V38" s="73">
        <v>22.6</v>
      </c>
      <c r="W38" s="73">
        <v>24.6</v>
      </c>
      <c r="X38" t="s">
        <v>181</v>
      </c>
    </row>
    <row r="39" spans="1:24" x14ac:dyDescent="0.25">
      <c r="A39" s="64" t="s">
        <v>382</v>
      </c>
      <c r="B39" s="38" t="s">
        <v>417</v>
      </c>
      <c r="C39" s="79">
        <v>2004</v>
      </c>
      <c r="D39" s="79">
        <v>1</v>
      </c>
      <c r="E39" s="80" t="s">
        <v>570</v>
      </c>
      <c r="F39" s="76">
        <v>2</v>
      </c>
      <c r="G39" s="80">
        <v>37189</v>
      </c>
      <c r="H39" s="80">
        <v>45529</v>
      </c>
      <c r="I39" s="81">
        <v>10.1</v>
      </c>
      <c r="J39" s="68" t="s">
        <v>778</v>
      </c>
      <c r="K39" s="68" t="s">
        <v>778</v>
      </c>
      <c r="L39" s="69" t="s">
        <v>784</v>
      </c>
      <c r="M39" s="37"/>
      <c r="N39" s="37"/>
      <c r="O39" s="72" t="s">
        <v>571</v>
      </c>
      <c r="P39" s="50"/>
      <c r="Q39" s="50">
        <v>0.5</v>
      </c>
      <c r="R39" s="50">
        <v>2</v>
      </c>
      <c r="S39" s="50">
        <v>1</v>
      </c>
      <c r="T39" s="73">
        <v>3.8</v>
      </c>
      <c r="U39" s="73">
        <v>18.7</v>
      </c>
      <c r="V39" s="73">
        <v>26.7</v>
      </c>
      <c r="W39" s="73">
        <v>29.4</v>
      </c>
      <c r="X39" t="s">
        <v>802</v>
      </c>
    </row>
    <row r="40" spans="1:24" x14ac:dyDescent="0.25">
      <c r="A40" s="64" t="s">
        <v>382</v>
      </c>
      <c r="B40" s="38" t="s">
        <v>418</v>
      </c>
      <c r="C40" s="79">
        <v>2004</v>
      </c>
      <c r="D40" s="79">
        <v>1</v>
      </c>
      <c r="E40" s="80" t="s">
        <v>570</v>
      </c>
      <c r="F40" s="76">
        <v>2</v>
      </c>
      <c r="G40" s="80">
        <v>36941</v>
      </c>
      <c r="H40" s="80">
        <v>45588</v>
      </c>
      <c r="I40" s="81">
        <v>10.1</v>
      </c>
      <c r="J40" s="68" t="s">
        <v>778</v>
      </c>
      <c r="K40" s="68" t="s">
        <v>778</v>
      </c>
      <c r="L40" s="69" t="s">
        <v>784</v>
      </c>
      <c r="M40" s="37"/>
      <c r="N40" s="37"/>
      <c r="O40" s="72" t="s">
        <v>571</v>
      </c>
      <c r="P40" s="50"/>
      <c r="Q40" s="50">
        <v>0.5</v>
      </c>
      <c r="R40" s="50">
        <v>2</v>
      </c>
      <c r="S40" s="50">
        <v>1</v>
      </c>
      <c r="T40" s="73">
        <v>3.9</v>
      </c>
      <c r="U40" s="73">
        <v>19.399999999999999</v>
      </c>
      <c r="V40" s="73">
        <v>27.6</v>
      </c>
      <c r="W40" s="73">
        <v>30.6</v>
      </c>
      <c r="X40" t="s">
        <v>803</v>
      </c>
    </row>
    <row r="41" spans="1:24" x14ac:dyDescent="0.25">
      <c r="A41" s="64" t="s">
        <v>382</v>
      </c>
      <c r="B41" s="38" t="s">
        <v>419</v>
      </c>
      <c r="C41" s="65">
        <v>2008</v>
      </c>
      <c r="D41" s="65"/>
      <c r="E41" s="76" t="s">
        <v>589</v>
      </c>
      <c r="F41" s="76">
        <v>2</v>
      </c>
      <c r="G41" s="66">
        <v>38396</v>
      </c>
      <c r="H41" s="66">
        <v>43444</v>
      </c>
      <c r="I41" s="67">
        <v>10.8</v>
      </c>
      <c r="J41" s="68" t="s">
        <v>778</v>
      </c>
      <c r="K41" s="68" t="s">
        <v>778</v>
      </c>
      <c r="L41" s="69" t="s">
        <v>784</v>
      </c>
      <c r="M41" s="70"/>
      <c r="N41" s="71"/>
      <c r="O41" s="72" t="s">
        <v>571</v>
      </c>
      <c r="P41" s="50"/>
      <c r="Q41" s="50">
        <v>0.5</v>
      </c>
      <c r="R41" s="50">
        <v>2</v>
      </c>
      <c r="S41" s="50">
        <v>1</v>
      </c>
      <c r="T41" s="73">
        <v>3.1</v>
      </c>
      <c r="U41" s="73">
        <v>16.3</v>
      </c>
      <c r="V41" s="73">
        <v>20</v>
      </c>
      <c r="W41" s="73">
        <v>22.5</v>
      </c>
      <c r="X41" t="s">
        <v>205</v>
      </c>
    </row>
    <row r="42" spans="1:24" x14ac:dyDescent="0.25">
      <c r="A42" s="64" t="s">
        <v>382</v>
      </c>
      <c r="B42" s="38" t="s">
        <v>420</v>
      </c>
      <c r="C42" s="79">
        <v>2012</v>
      </c>
      <c r="D42" s="79"/>
      <c r="E42" s="80" t="s">
        <v>589</v>
      </c>
      <c r="F42" s="76">
        <v>2</v>
      </c>
      <c r="G42" s="80">
        <v>39708</v>
      </c>
      <c r="H42" s="80">
        <v>43586</v>
      </c>
      <c r="I42" s="81">
        <v>10.7</v>
      </c>
      <c r="J42" s="68" t="s">
        <v>778</v>
      </c>
      <c r="K42" s="68" t="s">
        <v>778</v>
      </c>
      <c r="L42" s="69" t="s">
        <v>784</v>
      </c>
      <c r="M42" s="37"/>
      <c r="N42" s="37"/>
      <c r="O42" s="72" t="s">
        <v>571</v>
      </c>
      <c r="P42" s="50"/>
      <c r="Q42" s="50">
        <v>0.5</v>
      </c>
      <c r="R42" s="50">
        <v>2</v>
      </c>
      <c r="S42" s="50">
        <v>1</v>
      </c>
      <c r="T42" s="73">
        <v>3.4</v>
      </c>
      <c r="U42" s="73">
        <v>16.7</v>
      </c>
      <c r="V42" s="73">
        <v>21.6</v>
      </c>
      <c r="W42" s="73">
        <v>24.8</v>
      </c>
      <c r="X42">
        <v>379</v>
      </c>
    </row>
    <row r="43" spans="1:24" x14ac:dyDescent="0.25">
      <c r="A43" s="64" t="s">
        <v>382</v>
      </c>
      <c r="B43" s="38" t="s">
        <v>421</v>
      </c>
      <c r="C43" s="79">
        <v>2011</v>
      </c>
      <c r="D43" s="79"/>
      <c r="E43" s="80" t="s">
        <v>589</v>
      </c>
      <c r="F43" s="76">
        <v>2</v>
      </c>
      <c r="G43" s="80">
        <v>39724</v>
      </c>
      <c r="H43" s="80">
        <v>43636</v>
      </c>
      <c r="I43" s="81">
        <v>10.7</v>
      </c>
      <c r="J43" s="68" t="s">
        <v>778</v>
      </c>
      <c r="K43" s="68" t="s">
        <v>778</v>
      </c>
      <c r="L43" s="69" t="s">
        <v>784</v>
      </c>
      <c r="M43" s="37"/>
      <c r="N43" s="37"/>
      <c r="O43" s="72" t="s">
        <v>571</v>
      </c>
      <c r="P43" s="50"/>
      <c r="Q43" s="50">
        <v>0.5</v>
      </c>
      <c r="R43" s="50">
        <v>2</v>
      </c>
      <c r="S43" s="50">
        <v>1</v>
      </c>
      <c r="T43" s="73">
        <v>3.2</v>
      </c>
      <c r="U43" s="73">
        <v>16.5</v>
      </c>
      <c r="V43" s="73">
        <v>24.1</v>
      </c>
      <c r="W43" s="73">
        <v>28.5</v>
      </c>
      <c r="X43">
        <v>200</v>
      </c>
    </row>
    <row r="44" spans="1:24" x14ac:dyDescent="0.25">
      <c r="A44" s="64" t="s">
        <v>382</v>
      </c>
      <c r="B44" s="38" t="s">
        <v>422</v>
      </c>
      <c r="C44" s="79">
        <v>2010</v>
      </c>
      <c r="D44" s="79"/>
      <c r="E44" s="80" t="s">
        <v>589</v>
      </c>
      <c r="F44" s="76">
        <v>2</v>
      </c>
      <c r="G44" s="80">
        <v>39756</v>
      </c>
      <c r="H44" s="80">
        <v>43612</v>
      </c>
      <c r="I44" s="81">
        <v>10.7</v>
      </c>
      <c r="J44" s="68" t="s">
        <v>778</v>
      </c>
      <c r="K44" s="68" t="s">
        <v>778</v>
      </c>
      <c r="L44" s="69" t="s">
        <v>784</v>
      </c>
      <c r="M44" s="37"/>
      <c r="N44" s="37"/>
      <c r="O44" s="72" t="s">
        <v>571</v>
      </c>
      <c r="P44" s="50"/>
      <c r="Q44" s="50">
        <v>0.5</v>
      </c>
      <c r="R44" s="50">
        <v>2</v>
      </c>
      <c r="S44" s="50">
        <v>1</v>
      </c>
      <c r="T44" s="73">
        <v>3</v>
      </c>
      <c r="U44" s="73">
        <v>16.3</v>
      </c>
      <c r="V44" s="73">
        <v>20.7</v>
      </c>
      <c r="W44" s="73">
        <v>24.3</v>
      </c>
      <c r="X44">
        <v>198</v>
      </c>
    </row>
    <row r="45" spans="1:24" x14ac:dyDescent="0.25">
      <c r="A45" s="64" t="s">
        <v>382</v>
      </c>
      <c r="B45" s="38" t="s">
        <v>423</v>
      </c>
      <c r="C45" s="79">
        <v>2011</v>
      </c>
      <c r="D45" s="79"/>
      <c r="E45" s="80" t="s">
        <v>589</v>
      </c>
      <c r="F45" s="76">
        <v>2</v>
      </c>
      <c r="G45" s="80">
        <v>39724</v>
      </c>
      <c r="H45" s="80">
        <v>44148</v>
      </c>
      <c r="I45" s="81">
        <v>10.7</v>
      </c>
      <c r="J45" s="68" t="s">
        <v>778</v>
      </c>
      <c r="K45" s="68" t="s">
        <v>778</v>
      </c>
      <c r="L45" s="69" t="s">
        <v>784</v>
      </c>
      <c r="M45" s="37"/>
      <c r="N45" s="37"/>
      <c r="O45" s="72" t="s">
        <v>571</v>
      </c>
      <c r="P45" s="50"/>
      <c r="Q45" s="50">
        <v>0.5</v>
      </c>
      <c r="R45" s="50">
        <v>2</v>
      </c>
      <c r="S45" s="50">
        <v>1</v>
      </c>
      <c r="T45" s="73">
        <v>3.4</v>
      </c>
      <c r="U45" s="73">
        <v>16.899999999999999</v>
      </c>
      <c r="V45" s="73">
        <v>26</v>
      </c>
      <c r="W45" s="73">
        <v>30.9</v>
      </c>
      <c r="X45">
        <v>378</v>
      </c>
    </row>
    <row r="46" spans="1:24" x14ac:dyDescent="0.25">
      <c r="A46" t="s">
        <v>382</v>
      </c>
      <c r="B46" t="s">
        <v>614</v>
      </c>
      <c r="C46">
        <v>2003</v>
      </c>
      <c r="D46">
        <v>1</v>
      </c>
      <c r="E46" s="292" t="s">
        <v>589</v>
      </c>
      <c r="F46" s="292">
        <v>2</v>
      </c>
      <c r="G46" s="292">
        <v>34810</v>
      </c>
      <c r="H46" s="292">
        <v>39500</v>
      </c>
      <c r="I46">
        <v>11.7</v>
      </c>
      <c r="J46" t="s">
        <v>778</v>
      </c>
      <c r="K46" t="s">
        <v>778</v>
      </c>
      <c r="L46" t="s">
        <v>784</v>
      </c>
      <c r="O46" t="s">
        <v>571</v>
      </c>
      <c r="Q46">
        <v>0.5</v>
      </c>
      <c r="R46">
        <v>2</v>
      </c>
      <c r="S46">
        <v>1</v>
      </c>
      <c r="T46">
        <v>3.6</v>
      </c>
      <c r="U46">
        <v>15.5</v>
      </c>
      <c r="V46">
        <v>21.9</v>
      </c>
      <c r="W46">
        <v>24.6</v>
      </c>
    </row>
    <row r="47" spans="1:24" x14ac:dyDescent="0.25">
      <c r="A47" s="64" t="s">
        <v>400</v>
      </c>
      <c r="B47" s="38" t="s">
        <v>326</v>
      </c>
      <c r="C47" s="79">
        <v>2003</v>
      </c>
      <c r="D47" s="79">
        <v>1</v>
      </c>
      <c r="E47" s="80" t="s">
        <v>589</v>
      </c>
      <c r="F47" s="76" t="s">
        <v>589</v>
      </c>
      <c r="G47" s="80">
        <v>34558</v>
      </c>
      <c r="H47" s="80">
        <v>38206</v>
      </c>
      <c r="I47" s="81">
        <v>11.8</v>
      </c>
      <c r="J47" s="68" t="s">
        <v>590</v>
      </c>
      <c r="K47" s="68" t="s">
        <v>778</v>
      </c>
      <c r="L47" s="69" t="s">
        <v>784</v>
      </c>
      <c r="M47" s="37"/>
      <c r="N47" s="37"/>
      <c r="O47" s="72" t="s">
        <v>571</v>
      </c>
      <c r="P47" s="50"/>
      <c r="Q47" s="50">
        <v>0.5</v>
      </c>
      <c r="R47" s="50">
        <v>2</v>
      </c>
      <c r="S47" s="50">
        <v>1</v>
      </c>
      <c r="T47" s="73">
        <v>3.6</v>
      </c>
      <c r="U47" s="73">
        <v>15.4</v>
      </c>
      <c r="V47" s="73">
        <v>19.899999999999999</v>
      </c>
      <c r="W47" s="73">
        <v>22.7</v>
      </c>
      <c r="X47" t="s">
        <v>804</v>
      </c>
    </row>
    <row r="48" spans="1:24" x14ac:dyDescent="0.25">
      <c r="A48" s="64" t="s">
        <v>400</v>
      </c>
      <c r="B48" s="38" t="s">
        <v>328</v>
      </c>
      <c r="C48" s="79">
        <v>2003</v>
      </c>
      <c r="D48" s="79">
        <v>1</v>
      </c>
      <c r="E48" s="80" t="s">
        <v>589</v>
      </c>
      <c r="F48" s="76" t="s">
        <v>589</v>
      </c>
      <c r="G48" s="80">
        <v>34558</v>
      </c>
      <c r="H48" s="80">
        <v>38062</v>
      </c>
      <c r="I48" s="81">
        <v>11.8</v>
      </c>
      <c r="J48" s="68" t="s">
        <v>590</v>
      </c>
      <c r="K48" s="68" t="s">
        <v>778</v>
      </c>
      <c r="L48" s="69" t="s">
        <v>784</v>
      </c>
      <c r="M48" s="37"/>
      <c r="N48" s="37"/>
      <c r="O48" s="72" t="s">
        <v>571</v>
      </c>
      <c r="P48" s="50"/>
      <c r="Q48" s="50">
        <v>0.5</v>
      </c>
      <c r="R48" s="50">
        <v>2</v>
      </c>
      <c r="S48" s="50">
        <v>1</v>
      </c>
      <c r="T48" s="73">
        <v>3.7</v>
      </c>
      <c r="U48" s="73">
        <v>15.4</v>
      </c>
      <c r="V48" s="73">
        <v>21.1</v>
      </c>
      <c r="W48" s="73">
        <v>23.9</v>
      </c>
      <c r="X48" t="s">
        <v>805</v>
      </c>
    </row>
    <row r="49" spans="1:24" x14ac:dyDescent="0.25">
      <c r="A49" s="64" t="s">
        <v>385</v>
      </c>
      <c r="B49" s="38" t="s">
        <v>289</v>
      </c>
      <c r="C49" s="79">
        <v>2010</v>
      </c>
      <c r="D49" s="79"/>
      <c r="E49" s="80" t="s">
        <v>589</v>
      </c>
      <c r="F49" s="76">
        <v>2</v>
      </c>
      <c r="G49" s="80">
        <v>39710</v>
      </c>
      <c r="H49" s="80">
        <v>44683</v>
      </c>
      <c r="I49" s="81">
        <v>10</v>
      </c>
      <c r="J49" s="68" t="s">
        <v>778</v>
      </c>
      <c r="K49" s="68" t="s">
        <v>590</v>
      </c>
      <c r="L49" s="69"/>
      <c r="M49" s="37"/>
      <c r="N49" s="93" t="s">
        <v>611</v>
      </c>
      <c r="O49" s="72" t="s">
        <v>571</v>
      </c>
      <c r="P49" s="50"/>
      <c r="Q49" s="50">
        <v>0.5</v>
      </c>
      <c r="R49" s="50">
        <v>2</v>
      </c>
      <c r="S49" s="50">
        <v>1</v>
      </c>
      <c r="T49" s="73">
        <v>3.5</v>
      </c>
      <c r="U49" s="73">
        <v>18.100000000000001</v>
      </c>
      <c r="V49" s="73">
        <v>26</v>
      </c>
      <c r="W49" s="73">
        <v>29.3</v>
      </c>
      <c r="X49" t="s">
        <v>288</v>
      </c>
    </row>
    <row r="50" spans="1:24" x14ac:dyDescent="0.25">
      <c r="A50" s="64" t="s">
        <v>382</v>
      </c>
      <c r="B50" s="38" t="s">
        <v>425</v>
      </c>
      <c r="C50" s="79">
        <v>2004</v>
      </c>
      <c r="D50" s="79">
        <v>1</v>
      </c>
      <c r="E50" s="80" t="s">
        <v>589</v>
      </c>
      <c r="F50" s="76" t="s">
        <v>589</v>
      </c>
      <c r="G50" s="80">
        <v>34806</v>
      </c>
      <c r="H50" s="80">
        <v>38205</v>
      </c>
      <c r="I50" s="81">
        <v>11.7</v>
      </c>
      <c r="J50" s="68" t="s">
        <v>778</v>
      </c>
      <c r="K50" s="68" t="s">
        <v>778</v>
      </c>
      <c r="L50" s="69" t="s">
        <v>784</v>
      </c>
      <c r="M50" s="37"/>
      <c r="N50" s="37"/>
      <c r="O50" s="72" t="s">
        <v>571</v>
      </c>
      <c r="P50" s="50"/>
      <c r="Q50" s="50">
        <v>0.5</v>
      </c>
      <c r="R50" s="50">
        <v>2</v>
      </c>
      <c r="S50" s="50">
        <v>1</v>
      </c>
      <c r="T50" s="73">
        <v>3.2</v>
      </c>
      <c r="U50" s="73">
        <v>15</v>
      </c>
      <c r="V50" s="73">
        <v>19</v>
      </c>
      <c r="W50" s="73">
        <v>21.5</v>
      </c>
      <c r="X50" t="s">
        <v>806</v>
      </c>
    </row>
    <row r="51" spans="1:24" x14ac:dyDescent="0.25">
      <c r="A51" s="64" t="s">
        <v>382</v>
      </c>
      <c r="B51" s="38" t="s">
        <v>428</v>
      </c>
      <c r="C51" s="79">
        <v>2005</v>
      </c>
      <c r="D51" s="79"/>
      <c r="E51" s="80" t="s">
        <v>589</v>
      </c>
      <c r="F51" s="76" t="s">
        <v>589</v>
      </c>
      <c r="G51" s="80">
        <v>35190</v>
      </c>
      <c r="H51" s="80">
        <v>38205</v>
      </c>
      <c r="I51" s="81">
        <v>11.8</v>
      </c>
      <c r="J51" s="68" t="s">
        <v>778</v>
      </c>
      <c r="K51" s="68" t="s">
        <v>778</v>
      </c>
      <c r="L51" s="69" t="s">
        <v>784</v>
      </c>
      <c r="M51" s="37"/>
      <c r="N51" s="37"/>
      <c r="O51" s="72" t="s">
        <v>571</v>
      </c>
      <c r="P51" s="50"/>
      <c r="Q51" s="50">
        <v>0.5</v>
      </c>
      <c r="R51" s="50">
        <v>2</v>
      </c>
      <c r="S51" s="50">
        <v>1</v>
      </c>
      <c r="T51" s="73">
        <v>3.4</v>
      </c>
      <c r="U51" s="73">
        <v>15.2</v>
      </c>
      <c r="V51" s="73">
        <v>21.1</v>
      </c>
      <c r="W51" s="73">
        <v>24.3</v>
      </c>
      <c r="X51" t="s">
        <v>807</v>
      </c>
    </row>
    <row r="52" spans="1:24" x14ac:dyDescent="0.25">
      <c r="A52" s="64" t="s">
        <v>399</v>
      </c>
      <c r="B52" s="38" t="s">
        <v>244</v>
      </c>
      <c r="C52" s="65">
        <v>2004</v>
      </c>
      <c r="D52" s="65">
        <v>1</v>
      </c>
      <c r="E52" s="76" t="s">
        <v>589</v>
      </c>
      <c r="F52" s="76" t="s">
        <v>589</v>
      </c>
      <c r="G52" s="76">
        <v>40218</v>
      </c>
      <c r="H52" s="66">
        <v>44754</v>
      </c>
      <c r="I52" s="67">
        <v>9.9</v>
      </c>
      <c r="J52" s="68" t="s">
        <v>590</v>
      </c>
      <c r="K52" s="68" t="s">
        <v>778</v>
      </c>
      <c r="L52" s="69" t="s">
        <v>784</v>
      </c>
      <c r="M52" s="70"/>
      <c r="N52" s="71"/>
      <c r="O52" s="72" t="s">
        <v>571</v>
      </c>
      <c r="P52" s="50"/>
      <c r="Q52" s="50">
        <v>0.5</v>
      </c>
      <c r="R52" s="50">
        <v>2</v>
      </c>
      <c r="S52" s="50">
        <v>1</v>
      </c>
      <c r="T52" s="73">
        <v>4.0999999999999996</v>
      </c>
      <c r="U52" s="73">
        <v>17.899999999999999</v>
      </c>
      <c r="V52" s="73">
        <v>25.5</v>
      </c>
      <c r="W52" s="73">
        <v>27.6</v>
      </c>
      <c r="X52">
        <v>845</v>
      </c>
    </row>
    <row r="53" spans="1:24" x14ac:dyDescent="0.25">
      <c r="A53" s="64" t="s">
        <v>399</v>
      </c>
      <c r="B53" s="38" t="s">
        <v>245</v>
      </c>
      <c r="C53" s="65">
        <v>2004</v>
      </c>
      <c r="D53" s="65">
        <v>1</v>
      </c>
      <c r="E53" s="76" t="s">
        <v>589</v>
      </c>
      <c r="F53" s="76">
        <v>3</v>
      </c>
      <c r="G53" s="76">
        <v>40248</v>
      </c>
      <c r="H53" s="66">
        <v>44754</v>
      </c>
      <c r="I53" s="67">
        <v>9.9</v>
      </c>
      <c r="J53" s="68" t="s">
        <v>590</v>
      </c>
      <c r="K53" s="68" t="s">
        <v>778</v>
      </c>
      <c r="L53" s="69" t="s">
        <v>784</v>
      </c>
      <c r="M53" s="70"/>
      <c r="N53" s="71"/>
      <c r="O53" s="72" t="s">
        <v>571</v>
      </c>
      <c r="P53" s="50"/>
      <c r="Q53" s="50">
        <v>0.5</v>
      </c>
      <c r="R53" s="50">
        <v>2</v>
      </c>
      <c r="S53" s="50">
        <v>1</v>
      </c>
      <c r="T53" s="73">
        <v>4</v>
      </c>
      <c r="U53" s="73">
        <v>17.8</v>
      </c>
      <c r="V53" s="73">
        <v>24.3</v>
      </c>
      <c r="W53" s="73">
        <v>26.2</v>
      </c>
      <c r="X53">
        <v>844</v>
      </c>
    </row>
    <row r="54" spans="1:24" x14ac:dyDescent="0.25">
      <c r="A54" s="64" t="s">
        <v>390</v>
      </c>
      <c r="B54" s="38" t="s">
        <v>318</v>
      </c>
      <c r="C54" s="65">
        <v>2009</v>
      </c>
      <c r="D54" s="65"/>
      <c r="E54" s="76" t="s">
        <v>589</v>
      </c>
      <c r="F54" s="76">
        <v>3</v>
      </c>
      <c r="G54" s="76">
        <v>37836</v>
      </c>
      <c r="H54" s="66">
        <v>41809</v>
      </c>
      <c r="I54" s="67">
        <v>10.8</v>
      </c>
      <c r="J54" s="68" t="s">
        <v>778</v>
      </c>
      <c r="K54" s="68" t="s">
        <v>778</v>
      </c>
      <c r="L54" s="69"/>
      <c r="M54" s="70" t="s">
        <v>784</v>
      </c>
      <c r="N54" s="71"/>
      <c r="O54" s="72" t="s">
        <v>571</v>
      </c>
      <c r="P54" s="50"/>
      <c r="Q54" s="50"/>
      <c r="R54" s="50">
        <v>2</v>
      </c>
      <c r="S54" s="50">
        <v>1</v>
      </c>
      <c r="T54" s="73">
        <v>3.9</v>
      </c>
      <c r="U54" s="73">
        <v>17.600000000000001</v>
      </c>
      <c r="V54" s="73">
        <v>23.6</v>
      </c>
      <c r="W54" s="73">
        <v>24.6</v>
      </c>
      <c r="X54" t="s">
        <v>317</v>
      </c>
    </row>
    <row r="55" spans="1:24" x14ac:dyDescent="0.25">
      <c r="A55" s="64" t="s">
        <v>390</v>
      </c>
      <c r="B55" s="38" t="s">
        <v>270</v>
      </c>
      <c r="C55" s="65">
        <v>2009</v>
      </c>
      <c r="D55" s="65"/>
      <c r="E55" s="76" t="s">
        <v>577</v>
      </c>
      <c r="F55" s="76">
        <v>2</v>
      </c>
      <c r="G55" s="66">
        <v>36264</v>
      </c>
      <c r="H55" s="66">
        <v>41810</v>
      </c>
      <c r="I55" s="67">
        <v>10.9</v>
      </c>
      <c r="J55" s="68" t="s">
        <v>778</v>
      </c>
      <c r="K55" s="68" t="s">
        <v>778</v>
      </c>
      <c r="L55" s="69"/>
      <c r="M55" s="69" t="s">
        <v>784</v>
      </c>
      <c r="N55" s="94"/>
      <c r="O55" s="95" t="s">
        <v>571</v>
      </c>
      <c r="P55" s="50"/>
      <c r="Q55" s="50"/>
      <c r="R55" s="50">
        <v>2</v>
      </c>
      <c r="S55" s="50">
        <v>1</v>
      </c>
      <c r="T55" s="73">
        <v>4.9000000000000004</v>
      </c>
      <c r="U55" s="73">
        <v>18.600000000000001</v>
      </c>
      <c r="V55" s="73">
        <v>20.7</v>
      </c>
      <c r="W55" s="73">
        <v>22.8</v>
      </c>
      <c r="X55" t="s">
        <v>808</v>
      </c>
    </row>
    <row r="56" spans="1:24" x14ac:dyDescent="0.25">
      <c r="A56" s="64" t="s">
        <v>390</v>
      </c>
      <c r="B56" s="38" t="s">
        <v>73</v>
      </c>
      <c r="C56" s="65">
        <v>2011</v>
      </c>
      <c r="D56" s="65"/>
      <c r="E56" s="76" t="s">
        <v>589</v>
      </c>
      <c r="F56" s="76">
        <v>3</v>
      </c>
      <c r="G56" s="66">
        <v>37583</v>
      </c>
      <c r="H56" s="66">
        <v>41805</v>
      </c>
      <c r="I56" s="67">
        <v>10.8</v>
      </c>
      <c r="J56" s="68" t="s">
        <v>778</v>
      </c>
      <c r="K56" s="68" t="s">
        <v>780</v>
      </c>
      <c r="L56" s="69"/>
      <c r="M56" s="69"/>
      <c r="N56" s="94" t="s">
        <v>611</v>
      </c>
      <c r="O56" s="95" t="s">
        <v>571</v>
      </c>
      <c r="P56" s="50"/>
      <c r="Q56" s="50"/>
      <c r="R56" s="50">
        <v>2</v>
      </c>
      <c r="S56" s="50">
        <v>1</v>
      </c>
      <c r="T56" s="73">
        <v>4.0999999999999996</v>
      </c>
      <c r="U56" s="73">
        <v>17.5</v>
      </c>
      <c r="V56" s="73">
        <v>22.2</v>
      </c>
      <c r="W56" s="73">
        <v>25.2</v>
      </c>
      <c r="X56" t="s">
        <v>72</v>
      </c>
    </row>
    <row r="57" spans="1:24" x14ac:dyDescent="0.25">
      <c r="A57" s="64" t="s">
        <v>390</v>
      </c>
      <c r="B57" s="38" t="s">
        <v>66</v>
      </c>
      <c r="C57" s="65">
        <v>2011</v>
      </c>
      <c r="D57" s="65"/>
      <c r="E57" s="76" t="s">
        <v>589</v>
      </c>
      <c r="F57" s="76">
        <v>3</v>
      </c>
      <c r="G57" s="66">
        <v>37583</v>
      </c>
      <c r="H57" s="66">
        <v>41805</v>
      </c>
      <c r="I57" s="67">
        <v>10.8</v>
      </c>
      <c r="J57" s="68" t="s">
        <v>778</v>
      </c>
      <c r="K57" s="68" t="s">
        <v>778</v>
      </c>
      <c r="L57" s="69"/>
      <c r="M57" s="69"/>
      <c r="N57" s="94" t="s">
        <v>611</v>
      </c>
      <c r="O57" s="95" t="s">
        <v>571</v>
      </c>
      <c r="P57" s="50"/>
      <c r="Q57" s="50"/>
      <c r="R57" s="50">
        <v>2</v>
      </c>
      <c r="S57" s="50">
        <v>1</v>
      </c>
      <c r="T57" s="73">
        <v>3.8</v>
      </c>
      <c r="U57" s="73">
        <v>17.5</v>
      </c>
      <c r="V57" s="73">
        <v>22</v>
      </c>
      <c r="W57" s="73">
        <v>24.8</v>
      </c>
      <c r="X57" t="s">
        <v>65</v>
      </c>
    </row>
    <row r="58" spans="1:24" x14ac:dyDescent="0.25">
      <c r="A58" s="64" t="s">
        <v>390</v>
      </c>
      <c r="B58" s="38" t="s">
        <v>197</v>
      </c>
      <c r="C58" s="65">
        <v>2008</v>
      </c>
      <c r="D58" s="65"/>
      <c r="E58" s="76" t="s">
        <v>589</v>
      </c>
      <c r="F58" s="76">
        <v>3</v>
      </c>
      <c r="G58" s="66">
        <v>38402</v>
      </c>
      <c r="H58" s="66">
        <v>43744</v>
      </c>
      <c r="I58" s="67">
        <v>10.7</v>
      </c>
      <c r="J58" s="96" t="s">
        <v>572</v>
      </c>
      <c r="K58" s="68" t="s">
        <v>778</v>
      </c>
      <c r="L58" s="69"/>
      <c r="M58" s="69" t="s">
        <v>784</v>
      </c>
      <c r="N58" s="94"/>
      <c r="O58" s="95" t="s">
        <v>571</v>
      </c>
      <c r="P58" s="44"/>
      <c r="Q58" s="44"/>
      <c r="R58" s="44">
        <v>2</v>
      </c>
      <c r="S58" s="44">
        <v>1</v>
      </c>
      <c r="T58" s="73">
        <v>4.3</v>
      </c>
      <c r="U58" s="73">
        <v>17.600000000000001</v>
      </c>
      <c r="V58" s="73">
        <v>22.4</v>
      </c>
      <c r="W58" s="73">
        <v>25.6</v>
      </c>
    </row>
    <row r="59" spans="1:24" x14ac:dyDescent="0.25">
      <c r="A59" s="64" t="s">
        <v>389</v>
      </c>
      <c r="B59" s="38" t="s">
        <v>313</v>
      </c>
      <c r="C59" s="65">
        <v>2006</v>
      </c>
      <c r="D59" s="65"/>
      <c r="E59" s="76" t="s">
        <v>589</v>
      </c>
      <c r="F59" s="76" t="s">
        <v>589</v>
      </c>
      <c r="G59" s="66">
        <v>34662</v>
      </c>
      <c r="H59" s="66">
        <v>38052</v>
      </c>
      <c r="I59" s="67">
        <v>11.8</v>
      </c>
      <c r="J59" s="96" t="s">
        <v>571</v>
      </c>
      <c r="K59" s="68" t="s">
        <v>778</v>
      </c>
      <c r="L59" s="69"/>
      <c r="M59" s="69"/>
      <c r="N59" s="94" t="s">
        <v>611</v>
      </c>
      <c r="O59" s="95" t="s">
        <v>571</v>
      </c>
      <c r="P59" s="44"/>
      <c r="Q59" s="44"/>
      <c r="R59" s="44">
        <v>2</v>
      </c>
      <c r="S59" s="97">
        <v>1</v>
      </c>
      <c r="T59" s="73">
        <v>3.7</v>
      </c>
      <c r="U59" s="73">
        <v>15.5</v>
      </c>
      <c r="V59" s="73">
        <v>23.1</v>
      </c>
      <c r="W59" s="73">
        <v>26.4</v>
      </c>
      <c r="X59" t="s">
        <v>312</v>
      </c>
    </row>
    <row r="60" spans="1:24" x14ac:dyDescent="0.25">
      <c r="A60" s="64" t="s">
        <v>389</v>
      </c>
      <c r="B60" s="38" t="s">
        <v>311</v>
      </c>
      <c r="C60" s="65">
        <v>2006</v>
      </c>
      <c r="D60" s="65"/>
      <c r="E60" s="76" t="s">
        <v>589</v>
      </c>
      <c r="F60" s="76" t="s">
        <v>589</v>
      </c>
      <c r="G60" s="66">
        <v>34611</v>
      </c>
      <c r="H60" s="66">
        <v>38073</v>
      </c>
      <c r="I60" s="67">
        <v>11.8</v>
      </c>
      <c r="J60" s="68" t="s">
        <v>778</v>
      </c>
      <c r="K60" s="68" t="s">
        <v>590</v>
      </c>
      <c r="L60" s="69"/>
      <c r="M60" s="70"/>
      <c r="N60" s="71" t="s">
        <v>611</v>
      </c>
      <c r="O60" s="72" t="s">
        <v>571</v>
      </c>
      <c r="P60" s="50"/>
      <c r="Q60" s="50"/>
      <c r="R60" s="50">
        <v>2</v>
      </c>
      <c r="S60" s="50">
        <v>1</v>
      </c>
      <c r="T60" s="73">
        <v>3.5</v>
      </c>
      <c r="U60" s="73">
        <v>15.3</v>
      </c>
      <c r="V60" s="73">
        <v>22.1</v>
      </c>
      <c r="W60" s="73">
        <v>25.1</v>
      </c>
      <c r="X60" t="s">
        <v>310</v>
      </c>
    </row>
    <row r="61" spans="1:24" x14ac:dyDescent="0.25">
      <c r="A61" s="64" t="s">
        <v>394</v>
      </c>
      <c r="B61" s="38" t="s">
        <v>253</v>
      </c>
      <c r="C61" s="65">
        <v>2010</v>
      </c>
      <c r="D61" s="65"/>
      <c r="E61" s="76" t="s">
        <v>589</v>
      </c>
      <c r="F61" s="76">
        <v>3</v>
      </c>
      <c r="G61" s="66">
        <v>40401</v>
      </c>
      <c r="H61" s="66">
        <v>47802</v>
      </c>
      <c r="I61" s="67">
        <v>9.9</v>
      </c>
      <c r="J61" s="68" t="s">
        <v>590</v>
      </c>
      <c r="K61" s="68" t="s">
        <v>590</v>
      </c>
      <c r="L61" s="69" t="s">
        <v>784</v>
      </c>
      <c r="M61" s="69"/>
      <c r="N61" s="94"/>
      <c r="O61" s="95" t="s">
        <v>571</v>
      </c>
      <c r="P61" s="44"/>
      <c r="Q61" s="44"/>
      <c r="R61" s="44">
        <v>2</v>
      </c>
      <c r="S61" s="44">
        <v>1</v>
      </c>
      <c r="T61" s="73">
        <v>3.1</v>
      </c>
      <c r="U61" s="73">
        <v>19.100000000000001</v>
      </c>
      <c r="V61" s="73">
        <v>26.9</v>
      </c>
      <c r="W61" s="73">
        <v>30.3</v>
      </c>
      <c r="X61" t="s">
        <v>310</v>
      </c>
    </row>
    <row r="62" spans="1:24" x14ac:dyDescent="0.25">
      <c r="A62" s="64" t="s">
        <v>615</v>
      </c>
      <c r="B62" s="38" t="s">
        <v>548</v>
      </c>
      <c r="C62" s="65">
        <v>2015</v>
      </c>
      <c r="D62" s="65"/>
      <c r="E62" s="76" t="s">
        <v>589</v>
      </c>
      <c r="F62" s="76">
        <v>2</v>
      </c>
      <c r="G62" s="66">
        <v>39208</v>
      </c>
      <c r="H62" s="66">
        <v>42531</v>
      </c>
      <c r="I62" s="67">
        <v>10.9</v>
      </c>
      <c r="J62" s="68" t="s">
        <v>778</v>
      </c>
      <c r="K62" s="68" t="s">
        <v>590</v>
      </c>
      <c r="L62" s="69" t="s">
        <v>788</v>
      </c>
      <c r="M62" s="69"/>
      <c r="N62" s="94"/>
      <c r="O62" s="95" t="s">
        <v>571</v>
      </c>
      <c r="P62" s="44"/>
      <c r="Q62" s="44"/>
      <c r="R62" s="44">
        <v>2</v>
      </c>
      <c r="S62" s="44">
        <v>1</v>
      </c>
      <c r="T62" s="73">
        <v>3.7</v>
      </c>
      <c r="U62" s="73">
        <v>17.600000000000001</v>
      </c>
      <c r="V62" s="73">
        <v>21.4</v>
      </c>
      <c r="W62" s="73">
        <v>24.4</v>
      </c>
    </row>
    <row r="72" spans="1:23" x14ac:dyDescent="0.25">
      <c r="A72" s="82" t="s">
        <v>382</v>
      </c>
      <c r="B72" s="83" t="s">
        <v>614</v>
      </c>
      <c r="C72" s="84">
        <v>2003</v>
      </c>
      <c r="D72" s="84">
        <v>1</v>
      </c>
      <c r="E72" s="84" t="s">
        <v>589</v>
      </c>
      <c r="F72" s="85">
        <v>2</v>
      </c>
      <c r="G72" s="86">
        <v>34810</v>
      </c>
      <c r="H72" s="86">
        <v>39499.800000000003</v>
      </c>
      <c r="I72" s="87">
        <v>11.7</v>
      </c>
      <c r="J72" s="88" t="s">
        <v>571</v>
      </c>
      <c r="K72" s="88" t="s">
        <v>571</v>
      </c>
      <c r="L72" s="89" t="s">
        <v>611</v>
      </c>
      <c r="M72" s="82"/>
      <c r="N72" s="82"/>
      <c r="O72" s="90" t="s">
        <v>571</v>
      </c>
      <c r="P72" s="91">
        <v>0.5</v>
      </c>
      <c r="Q72" s="91">
        <v>0.5</v>
      </c>
      <c r="R72" s="91">
        <v>2</v>
      </c>
      <c r="S72" s="91">
        <v>1</v>
      </c>
      <c r="T72" s="92">
        <v>3.6</v>
      </c>
      <c r="U72" s="92">
        <v>15.5</v>
      </c>
      <c r="V72" s="92">
        <v>21.9</v>
      </c>
      <c r="W72" s="92">
        <v>24.6</v>
      </c>
    </row>
  </sheetData>
  <mergeCells count="7">
    <mergeCell ref="T1:W1"/>
    <mergeCell ref="L2:N2"/>
    <mergeCell ref="P2:S2"/>
    <mergeCell ref="A1:B1"/>
    <mergeCell ref="C1:I1"/>
    <mergeCell ref="J1:O1"/>
    <mergeCell ref="P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IMO 2020_Operator's Comment</vt:lpstr>
      <vt:lpstr>IMO _2020_Dont Edit</vt:lpstr>
      <vt:lpstr>Monthly_Consumption _Trend</vt:lpstr>
      <vt:lpstr>Bunker Planning_last Voyage</vt:lpstr>
      <vt:lpstr>RemainingOnBoard_RAW</vt:lpstr>
      <vt:lpstr>Redelivered ships</vt:lpstr>
      <vt:lpstr>Sheet2</vt:lpstr>
      <vt:lpstr>Intermediate</vt:lpstr>
      <vt:lpstr>Handy</vt:lpstr>
      <vt:lpstr>MR</vt:lpstr>
      <vt:lpstr>LR2 &amp; Afra</vt:lpstr>
      <vt:lpstr>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Asit Kumar Dalai</dc:creator>
  <cp:lastModifiedBy>Prashank Pradeep Kadam, ADM</cp:lastModifiedBy>
  <dcterms:created xsi:type="dcterms:W3CDTF">2019-05-27T15:22:10Z</dcterms:created>
  <dcterms:modified xsi:type="dcterms:W3CDTF">2019-11-12T10:44:31Z</dcterms:modified>
</cp:coreProperties>
</file>