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s\Data Engineer\Statistics\"/>
    </mc:Choice>
  </mc:AlternateContent>
  <bookViews>
    <workbookView xWindow="0" yWindow="0" windowWidth="23040" windowHeight="8556" tabRatio="499" activeTab="4"/>
  </bookViews>
  <sheets>
    <sheet name="Inferential " sheetId="1" r:id="rId1"/>
    <sheet name="A&amp;Btesting" sheetId="2" r:id="rId2"/>
    <sheet name="Confidence Level" sheetId="3" r:id="rId3"/>
    <sheet name="Chi-Square" sheetId="6" r:id="rId4"/>
    <sheet name="ANOVA Testing" sheetId="9" r:id="rId5"/>
  </sheets>
  <definedNames>
    <definedName name="_xlnm._FilterDatabase" localSheetId="3" hidden="1">'Chi-Square'!$A$1:$F$70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G10" i="3" l="1"/>
  <c r="H8" i="3"/>
  <c r="F32" i="3"/>
  <c r="H9" i="3" l="1"/>
  <c r="F28" i="3"/>
  <c r="F35" i="3" s="1"/>
  <c r="F24" i="3"/>
  <c r="O3" i="3"/>
  <c r="O5" i="3"/>
  <c r="O6" i="3" s="1"/>
  <c r="O4" i="3"/>
  <c r="O8" i="3" s="1"/>
  <c r="F39" i="3" l="1"/>
  <c r="F38" i="3"/>
  <c r="O7" i="3"/>
  <c r="O9" i="3" s="1"/>
  <c r="B53" i="6"/>
  <c r="C39" i="6"/>
  <c r="F21" i="6"/>
  <c r="B33" i="6" s="1"/>
  <c r="H22" i="6"/>
  <c r="D34" i="6" s="1"/>
  <c r="H21" i="6"/>
  <c r="D33" i="6" s="1"/>
  <c r="K14" i="9"/>
  <c r="G17" i="9"/>
  <c r="J10" i="9"/>
  <c r="J9" i="9"/>
  <c r="J8" i="9"/>
  <c r="F15" i="9" s="1"/>
  <c r="H15" i="9" s="1"/>
  <c r="O12" i="3" l="1"/>
  <c r="O11" i="3"/>
  <c r="G15" i="9"/>
  <c r="G14" i="9"/>
  <c r="F8" i="9"/>
  <c r="H8" i="9"/>
  <c r="H11" i="9" s="1"/>
  <c r="G8" i="9"/>
  <c r="I10" i="9"/>
  <c r="I9" i="9"/>
  <c r="I8" i="9"/>
  <c r="H10" i="9"/>
  <c r="H9" i="9"/>
  <c r="G10" i="9"/>
  <c r="G9" i="9"/>
  <c r="F10" i="9"/>
  <c r="F9" i="9"/>
  <c r="D62" i="6"/>
  <c r="D61" i="6"/>
  <c r="D60" i="6"/>
  <c r="B69" i="6"/>
  <c r="D59" i="6"/>
  <c r="G22" i="6"/>
  <c r="C34" i="6" s="1"/>
  <c r="G21" i="6"/>
  <c r="F22" i="6"/>
  <c r="B34" i="6" s="1"/>
  <c r="B47" i="6" l="1"/>
  <c r="C33" i="6"/>
  <c r="C38" i="6" s="1"/>
  <c r="C42" i="6" s="1"/>
  <c r="C43" i="6" s="1"/>
  <c r="B65" i="6"/>
  <c r="B73" i="6" s="1"/>
  <c r="H14" i="9"/>
  <c r="I14" i="9" s="1"/>
  <c r="J14" i="9" s="1"/>
  <c r="F17" i="9"/>
  <c r="B52" i="6" l="1"/>
  <c r="B49" i="6"/>
  <c r="C52" i="6" l="1"/>
  <c r="C53" i="6"/>
  <c r="E28" i="2" l="1"/>
  <c r="G35" i="2" s="1"/>
  <c r="E24" i="2"/>
  <c r="E23" i="2"/>
  <c r="E20" i="2"/>
  <c r="E19" i="2"/>
</calcChain>
</file>

<file path=xl/comments1.xml><?xml version="1.0" encoding="utf-8"?>
<comments xmlns="http://schemas.openxmlformats.org/spreadsheetml/2006/main">
  <authors>
    <author>Windows User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the critical statistic is 5.991, which is less than our obtained statistic of 9.83. You can reject our null hypothesis .</t>
        </r>
      </text>
    </comment>
  </commentList>
</comments>
</file>

<file path=xl/sharedStrings.xml><?xml version="1.0" encoding="utf-8"?>
<sst xmlns="http://schemas.openxmlformats.org/spreadsheetml/2006/main" count="177" uniqueCount="137">
  <si>
    <t>Before</t>
  </si>
  <si>
    <t>Data Collection: (measured in minutes)</t>
  </si>
  <si>
    <t>After</t>
  </si>
  <si>
    <t>α =</t>
  </si>
  <si>
    <t>Perform the Hypothesis Test:</t>
  </si>
  <si>
    <t>Calculate Sample Standard Deviations:</t>
  </si>
  <si>
    <t>we using T.test function to get P-value</t>
  </si>
  <si>
    <t xml:space="preserve">Perform the One-Sample t-Test: </t>
  </si>
  <si>
    <t>Conculation:</t>
  </si>
  <si>
    <t>If the p-value is less than 0.05, you would reject the null hypothesis otherwise they is difference in the average time spent on the website.</t>
  </si>
  <si>
    <t>P-value =</t>
  </si>
  <si>
    <t>Let's check output (p-value &lt; α)</t>
  </si>
  <si>
    <r>
      <t xml:space="preserve">Here, </t>
    </r>
    <r>
      <rPr>
        <sz val="9"/>
        <color theme="1"/>
        <rFont val="Courier New"/>
        <family val="3"/>
      </rPr>
      <t>2</t>
    </r>
    <r>
      <rPr>
        <sz val="9"/>
        <color rgb="FF0F0F0F"/>
        <rFont val="Segoe UI"/>
        <family val="2"/>
      </rPr>
      <t xml:space="preserve"> represents a two-tailed test, and </t>
    </r>
    <r>
      <rPr>
        <sz val="9"/>
        <color theme="1"/>
        <rFont val="Courier New"/>
        <family val="3"/>
      </rPr>
      <t>1</t>
    </r>
    <r>
      <rPr>
        <sz val="9"/>
        <color rgb="FF0F0F0F"/>
        <rFont val="Segoe UI"/>
        <family val="2"/>
      </rPr>
      <t xml:space="preserve"> represents a one-sample test.</t>
    </r>
  </si>
  <si>
    <t>we choosen Significance Level (α): 0.05</t>
  </si>
  <si>
    <t>calculate sample mean:</t>
  </si>
  <si>
    <t>Mean</t>
  </si>
  <si>
    <t>P-value</t>
  </si>
  <si>
    <t>Total</t>
  </si>
  <si>
    <t>Let's say you want to know if gender has anything to do with political party preference. You poll 440 voters in a simple random sample to find out which political party they prefer. The results of the survey are shown in the table below:</t>
  </si>
  <si>
    <t>Republican</t>
  </si>
  <si>
    <t>Democrat</t>
  </si>
  <si>
    <t>Male</t>
  </si>
  <si>
    <t>Independent</t>
  </si>
  <si>
    <t>Female</t>
  </si>
  <si>
    <t>To see if gender is linked to political party preference, perform a Chi-Square test of independence using the steps below</t>
  </si>
  <si>
    <t>H0: There is no link between gender and political party preference.</t>
  </si>
  <si>
    <t>H1: There is a link between gender and political party preference.</t>
  </si>
  <si>
    <t>Expected Values</t>
  </si>
  <si>
    <t>Now you will calculate the (O - E)2 / E for each cell in the table.</t>
  </si>
  <si>
    <t>Where</t>
  </si>
  <si>
    <t>O = Observed Value</t>
  </si>
  <si>
    <t>E = Expected Value</t>
  </si>
  <si>
    <t>X2</t>
  </si>
  <si>
    <t>degrees of freedom ( r-1) (c-1)</t>
  </si>
  <si>
    <t>alpha</t>
  </si>
  <si>
    <t>critical value in table</t>
  </si>
  <si>
    <t>conclude</t>
  </si>
  <si>
    <t>p-value</t>
  </si>
  <si>
    <t>Chi-Square Goodness-of-Fit Test</t>
  </si>
  <si>
    <t>compare the observed frequencies of a categorical variable with the expected frequencies.</t>
  </si>
  <si>
    <t>Category A</t>
  </si>
  <si>
    <t>Expected</t>
  </si>
  <si>
    <t xml:space="preserve">Observed </t>
  </si>
  <si>
    <t>Category B</t>
  </si>
  <si>
    <t>Category C</t>
  </si>
  <si>
    <t>Category D</t>
  </si>
  <si>
    <t>Calculate Chi-Square Statistic:</t>
  </si>
  <si>
    <t>Degrees of Freedom:</t>
  </si>
  <si>
    <t>df</t>
  </si>
  <si>
    <t>Critical Value or P-value:</t>
  </si>
  <si>
    <t>Use the Chi-Square distribution table or Excel function</t>
  </si>
  <si>
    <t>(O - E)^2/E</t>
  </si>
  <si>
    <t>https://www.analyticsvidhya.com/blog/2023/06/how-to-use-chi-square-to-fuel-a-b-test/</t>
  </si>
  <si>
    <t>https://www.simplilearn.com/tutorials/statistics-tutorial/chi-square-test</t>
  </si>
  <si>
    <t>Suppose a teacher randomly assigns 30 students in her class to use one of three studying methods to prepare for an exam.</t>
  </si>
  <si>
    <t>Method 3</t>
  </si>
  <si>
    <t>Method 1</t>
  </si>
  <si>
    <t>Method 2</t>
  </si>
  <si>
    <t>Anova 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</si>
  <si>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</si>
  <si>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</si>
  <si>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</si>
  <si>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</si>
  <si>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</si>
  <si>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</si>
  <si>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</si>
  <si>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</si>
  <si>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</si>
  <si>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</si>
  <si>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</si>
  <si>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Between Groups</t>
  </si>
  <si>
    <t>Within Groups</t>
  </si>
  <si>
    <t>one-way ANOVA</t>
  </si>
  <si>
    <t>Sum of Squares (SS)</t>
  </si>
  <si>
    <t>Grand Mean</t>
  </si>
  <si>
    <t>F crit</t>
  </si>
  <si>
    <t>https://www.statology.org/interpret-anova-results-in-excel/</t>
  </si>
  <si>
    <t>F-value is greater than the critical F-value,there are significant differences between the group means</t>
  </si>
  <si>
    <t>ANOVA TESTING</t>
  </si>
  <si>
    <r>
      <t>Source of Variation</t>
    </r>
    <r>
      <rPr>
        <sz val="11"/>
        <color rgb="FF000000"/>
        <rFont val="Calibri Light"/>
        <family val="2"/>
        <scheme val="major"/>
      </rPr>
      <t>: The variation being measured (either between groups or within groups)</t>
    </r>
  </si>
  <si>
    <r>
      <t>SS</t>
    </r>
    <r>
      <rPr>
        <sz val="11"/>
        <color rgb="FF000000"/>
        <rFont val="Calibri Light"/>
        <family val="2"/>
        <scheme val="major"/>
      </rPr>
      <t>: The sum of squares for each source of variation</t>
    </r>
  </si>
  <si>
    <r>
      <t>df</t>
    </r>
    <r>
      <rPr>
        <sz val="11"/>
        <color rgb="FF000000"/>
        <rFont val="Calibri Light"/>
        <family val="2"/>
        <scheme val="major"/>
      </rPr>
      <t>: The degrees of freedom, calculated as #groups-1 for df Between and #observations – #groups for df Within</t>
    </r>
  </si>
  <si>
    <r>
      <t>MS</t>
    </r>
    <r>
      <rPr>
        <sz val="11"/>
        <color rgb="FF000000"/>
        <rFont val="Calibri Light"/>
        <family val="2"/>
        <scheme val="major"/>
      </rPr>
      <t>: The mean sum of squares, calculated as SS / df</t>
    </r>
  </si>
  <si>
    <r>
      <t>F</t>
    </r>
    <r>
      <rPr>
        <sz val="11"/>
        <color rgb="FF000000"/>
        <rFont val="Calibri Light"/>
        <family val="2"/>
        <scheme val="major"/>
      </rPr>
      <t>: The overall F-value, calculated as MS Between / MS Within</t>
    </r>
  </si>
  <si>
    <r>
      <t>P-value</t>
    </r>
    <r>
      <rPr>
        <sz val="11"/>
        <color rgb="FF000000"/>
        <rFont val="Calibri Light"/>
        <family val="2"/>
        <scheme val="major"/>
      </rPr>
      <t>: The p-value corresponding to the overall F-value</t>
    </r>
  </si>
  <si>
    <r>
      <t>F crit</t>
    </r>
    <r>
      <rPr>
        <sz val="11"/>
        <color rgb="FF000000"/>
        <rFont val="Calibri Light"/>
        <family val="2"/>
        <scheme val="major"/>
      </rPr>
      <t>: The F critical value that corresponds to α = .05</t>
    </r>
  </si>
  <si>
    <r>
      <t>H</t>
    </r>
    <r>
      <rPr>
        <b/>
        <sz val="10"/>
        <color rgb="FF000000"/>
        <rFont val="Calibri Light"/>
        <family val="2"/>
        <scheme val="major"/>
      </rPr>
      <t>0</t>
    </r>
    <r>
      <rPr>
        <sz val="13"/>
        <color rgb="FF000000"/>
        <rFont val="Calibri Light"/>
        <family val="2"/>
        <scheme val="major"/>
      </rPr>
      <t>: All group means are equal.</t>
    </r>
  </si>
  <si>
    <r>
      <t>H</t>
    </r>
    <r>
      <rPr>
        <b/>
        <sz val="10"/>
        <color rgb="FF000000"/>
        <rFont val="Calibri Light"/>
        <family val="2"/>
        <scheme val="major"/>
      </rPr>
      <t>A</t>
    </r>
    <r>
      <rPr>
        <sz val="13"/>
        <color rgb="FF000000"/>
        <rFont val="Calibri Light"/>
        <family val="2"/>
        <scheme val="major"/>
      </rPr>
      <t>: All group means are not equal.</t>
    </r>
  </si>
  <si>
    <t>Define the Hypothesis</t>
  </si>
  <si>
    <t>Calculate the Expected Values</t>
  </si>
  <si>
    <t>calculate (O-E)2 / E for Each Cell in the Table</t>
  </si>
  <si>
    <t>chi-squared statistic (O-E)^2/E</t>
  </si>
  <si>
    <t>Calculate the Test Statistic X2</t>
  </si>
  <si>
    <t>Statistical Significance </t>
  </si>
  <si>
    <t>Another way</t>
  </si>
  <si>
    <t>95 % significant testing</t>
  </si>
  <si>
    <t>χ2</t>
  </si>
  <si>
    <t>The degrees of freedom (df) is equal to the number of categories minus 1.</t>
  </si>
  <si>
    <t>Thanks</t>
  </si>
  <si>
    <t>Chi-Square Example</t>
  </si>
  <si>
    <t>std</t>
  </si>
  <si>
    <t>Suppose we are interested in estimating the mean income of a population based on a sample of 50 individuals. The sample mean is $50,000, and the sample standard deviation is $10,000. We want to calculate a 95% Confidence Interval.</t>
  </si>
  <si>
    <t>To calculate a 95% confidence interval for the population mean, you can use the formula:</t>
  </si>
  <si>
    <t>caculation</t>
  </si>
  <si>
    <t>Sample Size</t>
  </si>
  <si>
    <t>Critical Value</t>
  </si>
  <si>
    <t>Critical Value for 95% confidence leveel</t>
  </si>
  <si>
    <t>Standard Error</t>
  </si>
  <si>
    <t>Confidence Interval</t>
  </si>
  <si>
    <t>Margin error</t>
  </si>
  <si>
    <t>Upper lmit</t>
  </si>
  <si>
    <t>Lower limit</t>
  </si>
  <si>
    <t>Therefore, you can be 95% confident that the true mean of the population from which this sample was drawn falls between approximately 95.1 and 78.06.</t>
  </si>
  <si>
    <t>Data Collection:</t>
  </si>
  <si>
    <t>we choosen 95% Confidence Level:</t>
  </si>
  <si>
    <t>Because the normal distribution is symmetric, you leave 2.5% in the left tail and 2.5% in the right tail.</t>
  </si>
  <si>
    <t>Perform the CI Test:</t>
  </si>
  <si>
    <t>std dev</t>
  </si>
  <si>
    <t>Given  Standard Deviations:</t>
  </si>
  <si>
    <t>Given sample mean:</t>
  </si>
  <si>
    <t>Given  Sample Size</t>
  </si>
  <si>
    <t xml:space="preserve">Compute Critical Value </t>
  </si>
  <si>
    <t>calculate Degree of freedom</t>
  </si>
  <si>
    <t xml:space="preserve">cumulative probability </t>
  </si>
  <si>
    <t>we using z-score</t>
  </si>
  <si>
    <t>Standard Error</t>
  </si>
  <si>
    <r>
      <t xml:space="preserve">we using Sample Standard Deviation * </t>
    </r>
    <r>
      <rPr>
        <sz val="11"/>
        <color rgb="FF7F7F7F"/>
        <rFont val="Calibri"/>
        <family val="2"/>
      </rPr>
      <t>√sample size</t>
    </r>
  </si>
  <si>
    <t>Compute Standard Error</t>
  </si>
  <si>
    <t>Compute Margin Error</t>
  </si>
  <si>
    <t xml:space="preserve"> Confidence Interval</t>
  </si>
  <si>
    <t>Lower Limit</t>
  </si>
  <si>
    <t>Upper Limit</t>
  </si>
  <si>
    <t>for 95% confidence interval for the  income of the population mean is falls within range ( $47,228.34 to $52,771.66).</t>
  </si>
  <si>
    <t>Sample Data</t>
  </si>
  <si>
    <t>Confidence Level</t>
  </si>
  <si>
    <t>calcualting Use Critical value table to accept/reject Null hypothesis.(chi-square distribution table)</t>
  </si>
  <si>
    <t xml:space="preserve">Another way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</si>
</sst>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0"/>
    <numFmt numFmtId="167" formatCode="0.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F0F0F"/>
      <name val="Segoe UI"/>
      <family val="2"/>
    </font>
    <font>
      <sz val="9"/>
      <color rgb="FF0F0F0F"/>
      <name val="Segoe UI"/>
      <family val="2"/>
    </font>
    <font>
      <sz val="9"/>
      <color theme="1"/>
      <name val="Courier New"/>
      <family val="3"/>
    </font>
    <font>
      <b/>
      <sz val="12"/>
      <color rgb="FFF4B183"/>
      <name val="Segoe UI"/>
      <family val="2"/>
    </font>
    <font>
      <b/>
      <sz val="11"/>
      <color theme="9" tint="-0.249977111117893"/>
      <name val="Calibri"/>
      <family val="2"/>
      <scheme val="minor"/>
    </font>
    <font>
      <sz val="10"/>
      <color rgb="FF51565E"/>
      <name val="Arial"/>
      <family val="2"/>
    </font>
    <font>
      <sz val="9"/>
      <name val="Calibri"/>
      <family val="2"/>
      <scheme val="minor"/>
    </font>
    <font>
      <sz val="13.75"/>
      <color theme="1"/>
      <name val="Segoe UI"/>
      <family val="2"/>
    </font>
    <font>
      <sz val="8"/>
      <name val="Courier New"/>
      <family val="3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3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7F7F7F"/>
      <name val="Calibri"/>
      <family val="2"/>
      <scheme val="minor"/>
    </font>
    <font>
      <sz val="14"/>
      <color theme="7" tint="-0.499984740745262"/>
      <name val="Arial"/>
      <family val="2"/>
    </font>
    <font>
      <sz val="16"/>
      <color theme="0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1"/>
      <color rgb="FF7F7F7F"/>
      <name val="Calibri"/>
      <family val="2"/>
    </font>
    <font>
      <sz val="11"/>
      <color theme="7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double">
        <color theme="9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1454817346722"/>
      </left>
      <right style="double">
        <color theme="9" tint="0.39991454817346722"/>
      </right>
      <top/>
      <bottom/>
      <diagonal/>
    </border>
    <border>
      <left style="thin">
        <color theme="9" tint="0.39991454817346722"/>
      </left>
      <right style="thin">
        <color theme="9" tint="0.39991454817346722"/>
      </right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1454817346722"/>
      </left>
      <right/>
      <top style="thin">
        <color theme="9" tint="0.39991454817346722"/>
      </top>
      <bottom style="thin">
        <color theme="9" tint="0.39991454817346722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  <border>
      <left/>
      <right style="thin">
        <color indexed="64"/>
      </right>
      <top/>
      <bottom style="thin">
        <color rgb="FFB2B2B2"/>
      </bottom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0" borderId="21" applyNumberFormat="0" applyFill="0" applyAlignment="0" applyProtection="0"/>
    <xf numFmtId="0" fontId="1" fillId="8" borderId="0" applyNumberFormat="0" applyBorder="0" applyAlignment="0" applyProtection="0"/>
    <xf numFmtId="0" fontId="1" fillId="0" borderId="25" applyNumberFormat="0" applyFill="0" applyAlignment="0" applyProtection="0"/>
    <xf numFmtId="0" fontId="1" fillId="0" borderId="24" applyFill="0" applyAlignment="0" applyProtection="0"/>
  </cellStyleXfs>
  <cellXfs count="154">
    <xf numFmtId="0" fontId="0" fillId="0" borderId="0" xfId="0"/>
    <xf numFmtId="0" fontId="0" fillId="0" borderId="3" xfId="0" applyBorder="1" applyAlignment="1">
      <alignment horizontal="center"/>
    </xf>
    <xf numFmtId="0" fontId="1" fillId="5" borderId="3" xfId="5" applyBorder="1" applyAlignment="1">
      <alignment horizontal="center"/>
    </xf>
    <xf numFmtId="0" fontId="1" fillId="5" borderId="3" xfId="5" applyBorder="1"/>
    <xf numFmtId="0" fontId="8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14" xfId="0" applyBorder="1"/>
    <xf numFmtId="0" fontId="1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/>
    <xf numFmtId="0" fontId="0" fillId="0" borderId="6" xfId="0" applyNumberFormat="1" applyBorder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166" fontId="0" fillId="0" borderId="6" xfId="0" applyNumberFormat="1" applyBorder="1"/>
    <xf numFmtId="167" fontId="0" fillId="0" borderId="6" xfId="0" applyNumberFormat="1" applyBorder="1"/>
    <xf numFmtId="0" fontId="0" fillId="0" borderId="0" xfId="0" applyFill="1" applyBorder="1"/>
    <xf numFmtId="0" fontId="0" fillId="0" borderId="0" xfId="0" applyAlignment="1">
      <alignment horizontal="left"/>
    </xf>
    <xf numFmtId="0" fontId="4" fillId="4" borderId="3" xfId="4" applyBorder="1" applyAlignment="1">
      <alignment horizontal="center"/>
    </xf>
    <xf numFmtId="0" fontId="17" fillId="0" borderId="0" xfId="0" applyFont="1" applyAlignment="1">
      <alignment wrapText="1"/>
    </xf>
    <xf numFmtId="0" fontId="4" fillId="4" borderId="0" xfId="4"/>
    <xf numFmtId="9" fontId="0" fillId="0" borderId="0" xfId="6" applyFont="1"/>
    <xf numFmtId="0" fontId="1" fillId="5" borderId="6" xfId="5" applyBorder="1"/>
    <xf numFmtId="0" fontId="1" fillId="5" borderId="20" xfId="5" applyBorder="1"/>
    <xf numFmtId="0" fontId="18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wrapText="1"/>
    </xf>
    <xf numFmtId="0" fontId="3" fillId="0" borderId="0" xfId="3" applyAlignment="1"/>
    <xf numFmtId="0" fontId="3" fillId="0" borderId="0" xfId="3" applyAlignment="1">
      <alignment horizontal="left" vertical="center"/>
    </xf>
    <xf numFmtId="0" fontId="1" fillId="5" borderId="0" xfId="5" applyAlignment="1"/>
    <xf numFmtId="0" fontId="4" fillId="4" borderId="0" xfId="4" applyAlignment="1">
      <alignment horizontal="center" vertical="center"/>
    </xf>
    <xf numFmtId="0" fontId="4" fillId="4" borderId="0" xfId="4" applyAlignment="1"/>
    <xf numFmtId="164" fontId="1" fillId="5" borderId="3" xfId="5" applyNumberFormat="1" applyBorder="1" applyAlignment="1">
      <alignment horizontal="center"/>
    </xf>
    <xf numFmtId="164" fontId="1" fillId="5" borderId="0" xfId="5" applyNumberFormat="1" applyAlignment="1">
      <alignment horizontal="center"/>
    </xf>
    <xf numFmtId="164" fontId="1" fillId="5" borderId="0" xfId="5" applyNumberFormat="1" applyAlignment="1">
      <alignment horizontal="left"/>
    </xf>
    <xf numFmtId="0" fontId="1" fillId="5" borderId="0" xfId="5" applyAlignment="1">
      <alignment horizontal="left"/>
    </xf>
    <xf numFmtId="0" fontId="1" fillId="5" borderId="0" xfId="5" applyAlignment="1">
      <alignment horizontal="left" vertical="center"/>
    </xf>
    <xf numFmtId="0" fontId="1" fillId="5" borderId="0" xfId="5" applyAlignment="1">
      <alignment wrapText="1"/>
    </xf>
    <xf numFmtId="9" fontId="1" fillId="5" borderId="0" xfId="5" applyNumberFormat="1"/>
    <xf numFmtId="0" fontId="2" fillId="2" borderId="1" xfId="1" applyAlignment="1">
      <alignment horizontal="center"/>
    </xf>
    <xf numFmtId="0" fontId="1" fillId="5" borderId="22" xfId="5" applyBorder="1" applyAlignment="1">
      <alignment horizontal="center"/>
    </xf>
    <xf numFmtId="0" fontId="1" fillId="5" borderId="23" xfId="5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5" xfId="11" applyAlignment="1">
      <alignment horizontal="center"/>
    </xf>
    <xf numFmtId="0" fontId="1" fillId="0" borderId="26" xfId="11" applyBorder="1" applyAlignment="1">
      <alignment horizontal="center"/>
    </xf>
    <xf numFmtId="0" fontId="1" fillId="0" borderId="25" xfId="1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/>
    <xf numFmtId="0" fontId="0" fillId="0" borderId="0" xfId="0" applyBorder="1" applyAlignment="1"/>
    <xf numFmtId="0" fontId="0" fillId="0" borderId="29" xfId="0" applyBorder="1" applyAlignment="1"/>
    <xf numFmtId="0" fontId="1" fillId="5" borderId="28" xfId="5" applyBorder="1" applyAlignment="1">
      <alignment horizontal="center"/>
    </xf>
    <xf numFmtId="165" fontId="1" fillId="5" borderId="0" xfId="5" applyNumberFormat="1" applyBorder="1" applyAlignment="1">
      <alignment horizontal="center"/>
    </xf>
    <xf numFmtId="0" fontId="5" fillId="0" borderId="28" xfId="0" applyFont="1" applyBorder="1" applyAlignment="1">
      <alignment horizontal="left" vertical="center"/>
    </xf>
    <xf numFmtId="0" fontId="26" fillId="0" borderId="29" xfId="3" applyFont="1" applyBorder="1" applyAlignment="1"/>
    <xf numFmtId="0" fontId="1" fillId="5" borderId="28" xfId="5" applyBorder="1" applyAlignment="1"/>
    <xf numFmtId="0" fontId="1" fillId="5" borderId="0" xfId="5" applyBorder="1" applyAlignment="1"/>
    <xf numFmtId="0" fontId="1" fillId="5" borderId="30" xfId="5" applyBorder="1" applyAlignment="1"/>
    <xf numFmtId="0" fontId="1" fillId="5" borderId="31" xfId="5" applyBorder="1" applyAlignment="1"/>
    <xf numFmtId="0" fontId="0" fillId="0" borderId="31" xfId="0" applyBorder="1" applyAlignment="1"/>
    <xf numFmtId="0" fontId="0" fillId="0" borderId="32" xfId="0" applyBorder="1" applyAlignment="1"/>
    <xf numFmtId="0" fontId="4" fillId="4" borderId="0" xfId="4" applyBorder="1" applyAlignment="1">
      <alignment horizontal="center"/>
    </xf>
    <xf numFmtId="0" fontId="0" fillId="0" borderId="28" xfId="0" applyBorder="1" applyAlignment="1">
      <alignment horizontal="center"/>
    </xf>
    <xf numFmtId="0" fontId="1" fillId="8" borderId="0" xfId="10" applyBorder="1" applyAlignment="1">
      <alignment horizontal="center" vertical="center"/>
    </xf>
    <xf numFmtId="0" fontId="1" fillId="8" borderId="0" xfId="10" applyAlignment="1"/>
    <xf numFmtId="0" fontId="23" fillId="8" borderId="0" xfId="10" applyFont="1" applyAlignment="1">
      <alignment horizontal="left" wrapText="1"/>
    </xf>
    <xf numFmtId="0" fontId="2" fillId="2" borderId="1" xfId="1" applyAlignment="1"/>
    <xf numFmtId="9" fontId="2" fillId="2" borderId="1" xfId="1" applyNumberFormat="1"/>
    <xf numFmtId="0" fontId="0" fillId="0" borderId="27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1" fillId="5" borderId="3" xfId="5" applyBorder="1" applyAlignment="1">
      <alignment horizontal="left"/>
    </xf>
    <xf numFmtId="0" fontId="0" fillId="0" borderId="22" xfId="0" applyBorder="1" applyAlignment="1">
      <alignment horizontal="center"/>
    </xf>
    <xf numFmtId="0" fontId="0" fillId="5" borderId="3" xfId="5" applyFont="1" applyBorder="1" applyAlignment="1">
      <alignment horizontal="center"/>
    </xf>
    <xf numFmtId="0" fontId="3" fillId="0" borderId="0" xfId="3"/>
    <xf numFmtId="0" fontId="1" fillId="8" borderId="3" xfId="10" applyBorder="1" applyAlignment="1">
      <alignment horizontal="left"/>
    </xf>
    <xf numFmtId="0" fontId="0" fillId="5" borderId="8" xfId="5" applyFont="1" applyBorder="1" applyAlignment="1">
      <alignment horizontal="center"/>
    </xf>
    <xf numFmtId="0" fontId="1" fillId="5" borderId="0" xfId="5" applyBorder="1" applyAlignment="1">
      <alignment horizontal="left"/>
    </xf>
    <xf numFmtId="2" fontId="1" fillId="5" borderId="3" xfId="5" applyNumberFormat="1" applyBorder="1"/>
    <xf numFmtId="0" fontId="3" fillId="0" borderId="0" xfId="3" applyBorder="1" applyAlignment="1"/>
    <xf numFmtId="0" fontId="0" fillId="0" borderId="40" xfId="0" applyBorder="1"/>
    <xf numFmtId="0" fontId="5" fillId="3" borderId="13" xfId="2" applyFont="1" applyBorder="1" applyAlignment="1">
      <alignment horizontal="center" wrapText="1"/>
    </xf>
    <xf numFmtId="0" fontId="5" fillId="3" borderId="2" xfId="2" applyFont="1" applyBorder="1" applyAlignment="1">
      <alignment horizontal="center" wrapText="1"/>
    </xf>
    <xf numFmtId="0" fontId="5" fillId="3" borderId="16" xfId="2" applyFont="1" applyBorder="1" applyAlignment="1">
      <alignment horizontal="center" wrapText="1"/>
    </xf>
    <xf numFmtId="0" fontId="0" fillId="6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2" borderId="17" xfId="1" applyFont="1" applyBorder="1" applyAlignment="1">
      <alignment horizontal="left"/>
    </xf>
    <xf numFmtId="0" fontId="9" fillId="2" borderId="18" xfId="1" applyFont="1" applyBorder="1" applyAlignment="1">
      <alignment horizontal="left"/>
    </xf>
    <xf numFmtId="0" fontId="9" fillId="2" borderId="15" xfId="1" applyFont="1" applyBorder="1" applyAlignment="1">
      <alignment horizontal="left"/>
    </xf>
    <xf numFmtId="0" fontId="4" fillId="4" borderId="5" xfId="4" applyBorder="1" applyAlignment="1">
      <alignment horizontal="center" vertical="center" readingOrder="1"/>
    </xf>
    <xf numFmtId="0" fontId="4" fillId="4" borderId="6" xfId="4" applyBorder="1" applyAlignment="1">
      <alignment horizontal="center" vertical="center" readingOrder="1"/>
    </xf>
    <xf numFmtId="0" fontId="4" fillId="4" borderId="7" xfId="4" applyBorder="1" applyAlignment="1">
      <alignment horizontal="center" vertical="center" readingOrder="1"/>
    </xf>
    <xf numFmtId="0" fontId="3" fillId="0" borderId="5" xfId="3" applyBorder="1" applyAlignment="1">
      <alignment horizontal="left"/>
    </xf>
    <xf numFmtId="0" fontId="3" fillId="0" borderId="6" xfId="3" applyBorder="1" applyAlignment="1">
      <alignment horizontal="left"/>
    </xf>
    <xf numFmtId="0" fontId="4" fillId="4" borderId="8" xfId="4" applyBorder="1" applyAlignment="1">
      <alignment horizontal="center" vertical="center" readingOrder="1"/>
    </xf>
    <xf numFmtId="0" fontId="4" fillId="4" borderId="0" xfId="4" applyBorder="1" applyAlignment="1">
      <alignment horizontal="center" vertical="center" readingOrder="1"/>
    </xf>
    <xf numFmtId="0" fontId="4" fillId="4" borderId="11" xfId="4" applyBorder="1" applyAlignment="1">
      <alignment horizontal="left" vertical="center" readingOrder="1"/>
    </xf>
    <xf numFmtId="0" fontId="4" fillId="4" borderId="12" xfId="4" applyBorder="1" applyAlignment="1">
      <alignment horizontal="left" vertical="center" readingOrder="1"/>
    </xf>
    <xf numFmtId="0" fontId="6" fillId="3" borderId="14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10" xfId="2" applyFont="1" applyBorder="1" applyAlignment="1">
      <alignment horizontal="center"/>
    </xf>
    <xf numFmtId="0" fontId="4" fillId="4" borderId="8" xfId="4" applyBorder="1" applyAlignment="1">
      <alignment horizontal="left" vertical="center" readingOrder="1"/>
    </xf>
    <xf numFmtId="0" fontId="4" fillId="4" borderId="0" xfId="4" applyBorder="1" applyAlignment="1">
      <alignment horizontal="left" vertical="center" readingOrder="1"/>
    </xf>
    <xf numFmtId="0" fontId="3" fillId="0" borderId="8" xfId="3" applyBorder="1" applyAlignment="1">
      <alignment horizontal="left"/>
    </xf>
    <xf numFmtId="0" fontId="3" fillId="0" borderId="0" xfId="3" applyBorder="1" applyAlignment="1">
      <alignment horizontal="left"/>
    </xf>
    <xf numFmtId="0" fontId="3" fillId="0" borderId="0" xfId="3" applyAlignment="1">
      <alignment horizontal="left" wrapText="1"/>
    </xf>
    <xf numFmtId="0" fontId="15" fillId="7" borderId="0" xfId="8" applyAlignment="1">
      <alignment horizontal="center" vertical="center" wrapText="1"/>
    </xf>
    <xf numFmtId="0" fontId="3" fillId="0" borderId="4" xfId="3" applyBorder="1" applyAlignment="1">
      <alignment horizontal="center" vertical="center"/>
    </xf>
    <xf numFmtId="0" fontId="5" fillId="3" borderId="37" xfId="2" applyFont="1" applyBorder="1" applyAlignment="1">
      <alignment horizontal="center" wrapText="1"/>
    </xf>
    <xf numFmtId="0" fontId="5" fillId="3" borderId="38" xfId="2" applyFont="1" applyBorder="1" applyAlignment="1">
      <alignment horizontal="center" wrapText="1"/>
    </xf>
    <xf numFmtId="0" fontId="5" fillId="3" borderId="39" xfId="2" applyFont="1" applyBorder="1" applyAlignment="1">
      <alignment horizontal="center" wrapText="1"/>
    </xf>
    <xf numFmtId="0" fontId="5" fillId="3" borderId="8" xfId="2" applyFont="1" applyBorder="1" applyAlignment="1">
      <alignment horizontal="center" wrapText="1"/>
    </xf>
    <xf numFmtId="0" fontId="5" fillId="3" borderId="0" xfId="2" applyFont="1" applyBorder="1" applyAlignment="1">
      <alignment horizontal="center" wrapText="1"/>
    </xf>
    <xf numFmtId="0" fontId="5" fillId="3" borderId="9" xfId="2" applyFont="1" applyBorder="1" applyAlignment="1">
      <alignment horizontal="center" wrapText="1"/>
    </xf>
    <xf numFmtId="0" fontId="4" fillId="4" borderId="22" xfId="4" applyBorder="1" applyAlignment="1">
      <alignment horizontal="center"/>
    </xf>
    <xf numFmtId="0" fontId="4" fillId="4" borderId="36" xfId="4" applyBorder="1" applyAlignment="1">
      <alignment horizontal="center"/>
    </xf>
    <xf numFmtId="0" fontId="1" fillId="5" borderId="22" xfId="5" applyBorder="1" applyAlignment="1">
      <alignment horizontal="center"/>
    </xf>
    <xf numFmtId="0" fontId="1" fillId="5" borderId="36" xfId="5" applyBorder="1" applyAlignment="1">
      <alignment horizontal="center"/>
    </xf>
    <xf numFmtId="0" fontId="3" fillId="0" borderId="22" xfId="3" applyBorder="1" applyAlignment="1">
      <alignment horizontal="center" wrapText="1"/>
    </xf>
    <xf numFmtId="0" fontId="3" fillId="0" borderId="20" xfId="3" applyBorder="1" applyAlignment="1">
      <alignment horizontal="center" wrapText="1"/>
    </xf>
    <xf numFmtId="0" fontId="0" fillId="5" borderId="22" xfId="5" applyFont="1" applyBorder="1" applyAlignment="1">
      <alignment horizontal="center"/>
    </xf>
    <xf numFmtId="0" fontId="0" fillId="5" borderId="36" xfId="5" applyFont="1" applyBorder="1" applyAlignment="1">
      <alignment horizontal="center"/>
    </xf>
    <xf numFmtId="0" fontId="3" fillId="0" borderId="22" xfId="3" applyBorder="1" applyAlignment="1">
      <alignment horizontal="center"/>
    </xf>
    <xf numFmtId="0" fontId="3" fillId="0" borderId="20" xfId="3" applyBorder="1" applyAlignment="1">
      <alignment horizontal="center"/>
    </xf>
    <xf numFmtId="0" fontId="26" fillId="0" borderId="28" xfId="3" applyFont="1" applyBorder="1" applyAlignment="1">
      <alignment horizontal="left"/>
    </xf>
    <xf numFmtId="0" fontId="26" fillId="0" borderId="0" xfId="3" applyFont="1" applyBorder="1" applyAlignment="1">
      <alignment horizontal="left"/>
    </xf>
    <xf numFmtId="0" fontId="4" fillId="4" borderId="28" xfId="4" applyBorder="1" applyAlignment="1">
      <alignment horizontal="center"/>
    </xf>
    <xf numFmtId="0" fontId="4" fillId="4" borderId="0" xfId="4" applyBorder="1" applyAlignment="1">
      <alignment horizontal="center"/>
    </xf>
    <xf numFmtId="0" fontId="28" fillId="4" borderId="33" xfId="4" applyFont="1" applyBorder="1" applyAlignment="1">
      <alignment horizontal="center"/>
    </xf>
    <xf numFmtId="0" fontId="28" fillId="4" borderId="34" xfId="4" applyFont="1" applyBorder="1" applyAlignment="1">
      <alignment horizontal="center"/>
    </xf>
    <xf numFmtId="0" fontId="28" fillId="4" borderId="35" xfId="4" applyFont="1" applyBorder="1" applyAlignment="1">
      <alignment horizontal="center"/>
    </xf>
    <xf numFmtId="0" fontId="26" fillId="0" borderId="28" xfId="3" applyFont="1" applyBorder="1" applyAlignment="1">
      <alignment horizontal="center"/>
    </xf>
    <xf numFmtId="0" fontId="26" fillId="0" borderId="0" xfId="3" applyFont="1" applyBorder="1" applyAlignment="1">
      <alignment horizontal="center"/>
    </xf>
    <xf numFmtId="0" fontId="26" fillId="0" borderId="29" xfId="3" applyFont="1" applyBorder="1" applyAlignment="1">
      <alignment horizontal="center"/>
    </xf>
    <xf numFmtId="0" fontId="4" fillId="4" borderId="0" xfId="4" applyAlignment="1">
      <alignment horizontal="center"/>
    </xf>
    <xf numFmtId="0" fontId="1" fillId="5" borderId="0" xfId="5" applyAlignment="1">
      <alignment horizontal="left"/>
    </xf>
    <xf numFmtId="0" fontId="3" fillId="0" borderId="0" xfId="3" applyAlignment="1">
      <alignment horizontal="center" vertical="center"/>
    </xf>
    <xf numFmtId="0" fontId="14" fillId="0" borderId="0" xfId="7" applyBorder="1" applyAlignment="1">
      <alignment horizontal="left" vertical="center"/>
    </xf>
    <xf numFmtId="0" fontId="3" fillId="0" borderId="0" xfId="3" applyAlignment="1">
      <alignment horizontal="center"/>
    </xf>
    <xf numFmtId="0" fontId="27" fillId="0" borderId="0" xfId="0" applyFont="1" applyAlignment="1">
      <alignment horizontal="center" vertical="center"/>
    </xf>
    <xf numFmtId="0" fontId="3" fillId="0" borderId="0" xfId="3" applyAlignment="1">
      <alignment horizontal="left"/>
    </xf>
    <xf numFmtId="0" fontId="10" fillId="0" borderId="0" xfId="0" applyFont="1" applyAlignment="1">
      <alignment horizontal="center" vertical="center"/>
    </xf>
    <xf numFmtId="0" fontId="2" fillId="3" borderId="2" xfId="2" applyFont="1" applyAlignment="1">
      <alignment horizont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40% - Accent2" xfId="10" builtinId="35"/>
    <cellStyle name="40% - Accent6" xfId="5" builtinId="51"/>
    <cellStyle name="Accent6" xfId="4" builtinId="49"/>
    <cellStyle name="Explanatory Text" xfId="3" builtinId="53"/>
    <cellStyle name="Heading 4" xfId="7" builtinId="19"/>
    <cellStyle name="Neutral" xfId="8" builtinId="28"/>
    <cellStyle name="Normal" xfId="0" builtinId="0"/>
    <cellStyle name="Note" xfId="2" builtinId="10"/>
    <cellStyle name="Output" xfId="1" builtinId="21"/>
    <cellStyle name="Percent" xfId="6" builtinId="5"/>
    <cellStyle name="Total" xfId="9" builtinId="25" hidden="1" customBuiltin="1"/>
    <cellStyle name="Total" xfId="11" builtinId="25" customBuiltin="1"/>
    <cellStyle name="Total 2" xfId="12"/>
  </cellStyles>
  <dxfs count="1">
    <dxf>
      <font>
        <strike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fidence Level'!A1"/><Relationship Id="rId2" Type="http://schemas.openxmlformats.org/officeDocument/2006/relationships/hyperlink" Target="#'A&amp;Btesting'!A1"/><Relationship Id="rId1" Type="http://schemas.openxmlformats.org/officeDocument/2006/relationships/hyperlink" Target="#'Hypothesis Testing'!A1"/><Relationship Id="rId5" Type="http://schemas.openxmlformats.org/officeDocument/2006/relationships/hyperlink" Target="#'ANOVA Testing'!A1"/><Relationship Id="rId4" Type="http://schemas.openxmlformats.org/officeDocument/2006/relationships/hyperlink" Target="#'Chi-Square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Confidence Level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A&amp;B testing'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ANOVA Testing'!A1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304800</xdr:colOff>
      <xdr:row>0</xdr:row>
      <xdr:rowOff>91439</xdr:rowOff>
    </xdr:from>
    <xdr:to>
      <xdr:col>9</xdr:col>
      <xdr:colOff>572643</xdr:colOff>
      <xdr:row>24</xdr:row>
      <xdr:rowOff>140968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02C2868-90B4-49F8-9B54-D2DE144C06FB}"/>
            </a:ext>
          </a:extLst>
        </xdr:cNvPr>
        <xdr:cNvGrpSpPr/>
      </xdr:nvGrpSpPr>
      <xdr:grpSpPr>
        <a:xfrm>
          <a:off x="304800" y="91439"/>
          <a:ext cx="5754243" cy="4438649"/>
          <a:chOff x="325832" y="54778"/>
          <a:chExt cx="5695950" cy="4571999"/>
        </a:xfrm>
        <a:solidFill>
          <a:schemeClr val="bg1">
            <a:lumMod val="95000"/>
          </a:schemeClr>
        </a:solidFill>
      </xdr:grpSpPr>
      <xdr:grpSp>
        <xdr:nvGrpSpPr>
          <xdr:cNvPr id="3" name="Add numbers instruction">
            <a:extLst>
              <a:ext uri="{FF2B5EF4-FFF2-40B4-BE49-F238E27FC236}">
                <a16:creationId xmlns:a16="http://schemas.microsoft.com/office/drawing/2014/main" id="{6A0EC01A-7B98-4483-A182-0263FDEAEC51}"/>
              </a:ext>
            </a:extLst>
          </xdr:cNvPr>
          <xdr:cNvGrpSpPr/>
        </xdr:nvGrpSpPr>
        <xdr:grpSpPr>
          <a:xfrm>
            <a:off x="325832" y="54778"/>
            <a:ext cx="5695950" cy="4571999"/>
            <a:chOff x="-7543" y="-214129"/>
            <a:chExt cx="5695950" cy="4619624"/>
          </a:xfrm>
          <a:grpFill/>
        </xdr:grpSpPr>
        <xdr:sp macro="" textlink="">
          <xdr:nvSpPr>
            <xdr:cNvPr id="17" name="Background" descr="Background">
              <a:extLst>
                <a:ext uri="{FF2B5EF4-FFF2-40B4-BE49-F238E27FC236}">
                  <a16:creationId xmlns:a16="http://schemas.microsoft.com/office/drawing/2014/main" id="{2147F87B-DB9B-4472-AAD1-ABC163A3B03F}"/>
                </a:ext>
              </a:extLst>
            </xdr:cNvPr>
            <xdr:cNvSpPr/>
          </xdr:nvSpPr>
          <xdr:spPr>
            <a:xfrm>
              <a:off x="-7543" y="-214129"/>
              <a:ext cx="5695950" cy="4619624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8" name="Step" descr="Basics: doing math with Excel&#10;">
              <a:extLst>
                <a:ext uri="{FF2B5EF4-FFF2-40B4-BE49-F238E27FC236}">
                  <a16:creationId xmlns:a16="http://schemas.microsoft.com/office/drawing/2014/main" id="{527A2F1F-8B85-44FB-84D2-005AA1509431}"/>
                </a:ext>
              </a:extLst>
            </xdr:cNvPr>
            <xdr:cNvSpPr txBox="1"/>
          </xdr:nvSpPr>
          <xdr:spPr>
            <a:xfrm>
              <a:off x="184432" y="39391"/>
              <a:ext cx="5329360" cy="1150212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1" i="0" u="none" strike="noStrike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Inferential statistics</a:t>
              </a:r>
              <a:r>
                <a:rPr lang="en-US" sz="1800" b="0" i="0" u="none" strike="noStrike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 branch of statistics that involves making inferences and predictions about a population</a:t>
              </a:r>
              <a:r>
                <a:rPr lang="en-US" sz="1800" b="0" i="0" u="none" strike="noStrike" kern="12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800" b="0" i="0" u="none" strike="noStrike" kern="12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based on a sample of data taken from that population.</a:t>
              </a:r>
              <a:r>
                <a:rPr lang="en-US" sz="2400"/>
                <a:t> </a:t>
              </a:r>
              <a:endParaRPr kumimoji="0" lang="en-US" sz="2200" b="1" i="1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20" name="Bottom line" descr="Decorative line">
              <a:extLst>
                <a:ext uri="{FF2B5EF4-FFF2-40B4-BE49-F238E27FC236}">
                  <a16:creationId xmlns:a16="http://schemas.microsoft.com/office/drawing/2014/main" id="{50B75431-5A3C-410B-A96B-E6824F0F2D01}"/>
                </a:ext>
              </a:extLst>
            </xdr:cNvPr>
            <xdr:cNvCxnSpPr>
              <a:cxnSpLocks/>
            </xdr:cNvCxnSpPr>
          </xdr:nvCxnSpPr>
          <xdr:spPr>
            <a:xfrm>
              <a:off x="184433" y="3841253"/>
              <a:ext cx="5213376" cy="0"/>
            </a:xfrm>
            <a:prstGeom prst="line">
              <a:avLst/>
            </a:prstGeom>
            <a:grpFill/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1" name="Next Button" descr="Next step button, hyperlinked to next sheet">
              <a:hlinkClick xmlns:r="http://schemas.openxmlformats.org/officeDocument/2006/relationships" r:id="rId1" tooltip="Click here to advance to the next worksheet"/>
              <a:extLst>
                <a:ext uri="{FF2B5EF4-FFF2-40B4-BE49-F238E27FC236}">
                  <a16:creationId xmlns:a16="http://schemas.microsoft.com/office/drawing/2014/main" id="{B0BBFD4D-9951-4AC0-8CF1-AD7AD1715BA1}"/>
                </a:ext>
              </a:extLst>
            </xdr:cNvPr>
            <xdr:cNvSpPr/>
          </xdr:nvSpPr>
          <xdr:spPr>
            <a:xfrm>
              <a:off x="4293870" y="3996497"/>
              <a:ext cx="1154430" cy="348492"/>
            </a:xfrm>
            <a:prstGeom prst="rightArrowCallout">
              <a:avLst>
                <a:gd name="adj1" fmla="val 32829"/>
                <a:gd name="adj2" fmla="val 31524"/>
                <a:gd name="adj3" fmla="val 25000"/>
                <a:gd name="adj4" fmla="val 86357"/>
              </a:avLst>
            </a:prstGeom>
            <a:grpFill/>
            <a:ln>
              <a:solidFill>
                <a:srgbClr val="0B744D"/>
              </a:solidFill>
              <a:miter lim="800000"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>
                  <a:solidFill>
                    <a:srgbClr val="0B744D"/>
                  </a:solidFill>
                  <a:latin typeface="Segoe UI" pitchFamily="34" charset="0"/>
                  <a:ea typeface="Segoe UI" pitchFamily="34" charset="0"/>
                  <a:cs typeface="Segoe UI" pitchFamily="34" charset="0"/>
                </a:rPr>
                <a:t>Next step</a:t>
              </a:r>
            </a:p>
          </xdr:txBody>
        </xdr:sp>
        <xdr:cxnSp macro="">
          <xdr:nvCxnSpPr>
            <xdr:cNvPr id="22" name="Top line" descr="Decorative line">
              <a:extLst>
                <a:ext uri="{FF2B5EF4-FFF2-40B4-BE49-F238E27FC236}">
                  <a16:creationId xmlns:a16="http://schemas.microsoft.com/office/drawing/2014/main" id="{6E3272E8-3D34-4BC2-A3B8-CFAA0B7306AE}"/>
                </a:ext>
              </a:extLst>
            </xdr:cNvPr>
            <xdr:cNvCxnSpPr>
              <a:cxnSpLocks/>
            </xdr:cNvCxnSpPr>
          </xdr:nvCxnSpPr>
          <xdr:spPr>
            <a:xfrm>
              <a:off x="214605" y="1157467"/>
              <a:ext cx="5213376" cy="0"/>
            </a:xfrm>
            <a:prstGeom prst="line">
              <a:avLst/>
            </a:prstGeom>
            <a:grpFill/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xt_Step" descr="You can Add, Subtract, Multiply, and Divide in Excel without using any built-in functions. You just need to use operators +, -, *, /. All formulas start with an equals (=) sign.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8742DC30-0FF1-4950-98D1-1D4D2D7B33ED}"/>
              </a:ext>
            </a:extLst>
          </xdr:cNvPr>
          <xdr:cNvSpPr txBox="1"/>
        </xdr:nvSpPr>
        <xdr:spPr>
          <a:xfrm>
            <a:off x="942027" y="1818597"/>
            <a:ext cx="5025824" cy="347544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A/B testing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5" name="grp_Step">
            <a:extLst>
              <a:ext uri="{FF2B5EF4-FFF2-40B4-BE49-F238E27FC236}">
                <a16:creationId xmlns:a16="http://schemas.microsoft.com/office/drawing/2014/main" id="{344307E7-8939-4DC6-90D0-121C6023E34E}"/>
              </a:ext>
            </a:extLst>
          </xdr:cNvPr>
          <xdr:cNvGrpSpPr/>
        </xdr:nvGrpSpPr>
        <xdr:grpSpPr>
          <a:xfrm>
            <a:off x="542925" y="1790700"/>
            <a:ext cx="5227644" cy="909167"/>
            <a:chOff x="609600" y="7810500"/>
            <a:chExt cx="5193728" cy="909167"/>
          </a:xfrm>
          <a:grpFill/>
        </xdr:grpSpPr>
        <xdr:sp macro="" textlink="">
          <xdr:nvSpPr>
            <xdr:cNvPr id="15" name="txt_Step" descr="To Add, select cell F3, type =C3+C4, then press Enter. &#10;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F002E929-4219-4978-A490-F2DD449CF4AA}"/>
                </a:ext>
              </a:extLst>
            </xdr:cNvPr>
            <xdr:cNvSpPr txBox="1"/>
          </xdr:nvSpPr>
          <xdr:spPr>
            <a:xfrm>
              <a:off x="1024789" y="8390012"/>
              <a:ext cx="4778539" cy="329655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Confidence Intervals: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shp_Step" descr="2">
              <a:extLst>
                <a:ext uri="{FF2B5EF4-FFF2-40B4-BE49-F238E27FC236}">
                  <a16:creationId xmlns:a16="http://schemas.microsoft.com/office/drawing/2014/main" id="{2E6406AB-C476-48D1-BEA6-869A7184608F}"/>
                </a:ext>
              </a:extLst>
            </xdr:cNvPr>
            <xdr:cNvSpPr/>
          </xdr:nvSpPr>
          <xdr:spPr>
            <a:xfrm>
              <a:off x="609600" y="7810500"/>
              <a:ext cx="372191" cy="366863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6" name="grp_Step">
            <a:extLst>
              <a:ext uri="{FF2B5EF4-FFF2-40B4-BE49-F238E27FC236}">
                <a16:creationId xmlns:a16="http://schemas.microsoft.com/office/drawing/2014/main" id="{8FFCD9EA-E2D0-4CB7-A158-043B5D0A28C7}"/>
              </a:ext>
            </a:extLst>
          </xdr:cNvPr>
          <xdr:cNvGrpSpPr/>
        </xdr:nvGrpSpPr>
        <xdr:grpSpPr>
          <a:xfrm>
            <a:off x="542925" y="2333625"/>
            <a:ext cx="5235187" cy="813631"/>
            <a:chOff x="609600" y="7810500"/>
            <a:chExt cx="5201222" cy="813631"/>
          </a:xfrm>
          <a:grpFill/>
        </xdr:grpSpPr>
        <xdr:sp macro="" textlink="">
          <xdr:nvSpPr>
            <xdr:cNvPr id="13" name="txt_Step" descr="To Subtract, select cell F4, type =C3-C4, then press Enter. &#10;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ADFDA66-201E-4B9E-93C9-81C8D7287166}"/>
                </a:ext>
              </a:extLst>
            </xdr:cNvPr>
            <xdr:cNvSpPr txBox="1"/>
          </xdr:nvSpPr>
          <xdr:spPr>
            <a:xfrm>
              <a:off x="1032283" y="8346940"/>
              <a:ext cx="4778539" cy="277191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Chi-Square</a:t>
              </a:r>
            </a:p>
          </xdr:txBody>
        </xdr:sp>
        <xdr:sp macro="" textlink="">
          <xdr:nvSpPr>
            <xdr:cNvPr id="14" name="shp_Step" descr="3">
              <a:extLst>
                <a:ext uri="{FF2B5EF4-FFF2-40B4-BE49-F238E27FC236}">
                  <a16:creationId xmlns:a16="http://schemas.microsoft.com/office/drawing/2014/main" id="{30447D02-8C17-460D-8A68-AA7AAC297B58}"/>
                </a:ext>
              </a:extLst>
            </xdr:cNvPr>
            <xdr:cNvSpPr/>
          </xdr:nvSpPr>
          <xdr:spPr>
            <a:xfrm>
              <a:off x="609600" y="7810500"/>
              <a:ext cx="372191" cy="366863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sp macro="" textlink="">
        <xdr:nvSpPr>
          <xdr:cNvPr id="12" name="shp_Step" descr="4">
            <a:extLst>
              <a:ext uri="{FF2B5EF4-FFF2-40B4-BE49-F238E27FC236}">
                <a16:creationId xmlns:a16="http://schemas.microsoft.com/office/drawing/2014/main" id="{301F9E0F-B2AD-4808-8E07-2DD27EAA8710}"/>
              </a:ext>
            </a:extLst>
          </xdr:cNvPr>
          <xdr:cNvSpPr/>
        </xdr:nvSpPr>
        <xdr:spPr>
          <a:xfrm>
            <a:off x="533399" y="2895600"/>
            <a:ext cx="374621" cy="366863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600">
                <a:latin typeface="Segoe UI Semibold" panose="020B0702040204020203" pitchFamily="34" charset="0"/>
                <a:cs typeface="Segoe UI Semibold" panose="020B0702040204020203" pitchFamily="34" charset="0"/>
              </a:rPr>
              <a:t>3</a:t>
            </a:r>
          </a:p>
        </xdr:txBody>
      </xdr:sp>
      <xdr:grpSp>
        <xdr:nvGrpSpPr>
          <xdr:cNvPr id="8" name="grp_Step">
            <a:extLst>
              <a:ext uri="{FF2B5EF4-FFF2-40B4-BE49-F238E27FC236}">
                <a16:creationId xmlns:a16="http://schemas.microsoft.com/office/drawing/2014/main" id="{408F37C5-7518-41B6-95C9-BDDF6E7642EF}"/>
              </a:ext>
            </a:extLst>
          </xdr:cNvPr>
          <xdr:cNvGrpSpPr/>
        </xdr:nvGrpSpPr>
        <xdr:grpSpPr>
          <a:xfrm>
            <a:off x="542925" y="3457575"/>
            <a:ext cx="5220101" cy="451027"/>
            <a:chOff x="609600" y="7810500"/>
            <a:chExt cx="5186234" cy="451027"/>
          </a:xfrm>
          <a:grpFill/>
        </xdr:grpSpPr>
        <xdr:sp macro="" textlink="">
          <xdr:nvSpPr>
            <xdr:cNvPr id="9" name="txt_Step" descr="To Divide, select cell F6, type =C3/C4, then press Enter.&#10;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9799513C-69A2-449B-AD71-86A24AC167F3}"/>
                </a:ext>
              </a:extLst>
            </xdr:cNvPr>
            <xdr:cNvSpPr txBox="1"/>
          </xdr:nvSpPr>
          <xdr:spPr>
            <a:xfrm>
              <a:off x="1017295" y="7852458"/>
              <a:ext cx="4778539" cy="409069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ANOVA Testing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0" name="shp_Step" descr="5">
              <a:extLst>
                <a:ext uri="{FF2B5EF4-FFF2-40B4-BE49-F238E27FC236}">
                  <a16:creationId xmlns:a16="http://schemas.microsoft.com/office/drawing/2014/main" id="{5F788989-D02F-42F0-AAEB-46D2CBCF5550}"/>
                </a:ext>
              </a:extLst>
            </xdr:cNvPr>
            <xdr:cNvSpPr/>
          </xdr:nvSpPr>
          <xdr:spPr>
            <a:xfrm>
              <a:off x="609600" y="7810500"/>
              <a:ext cx="372191" cy="366863"/>
            </a:xfrm>
            <a:prstGeom prst="ellips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4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</xdr:row>
      <xdr:rowOff>68580</xdr:rowOff>
    </xdr:from>
    <xdr:to>
      <xdr:col>9</xdr:col>
      <xdr:colOff>0</xdr:colOff>
      <xdr:row>8</xdr:row>
      <xdr:rowOff>167640</xdr:rowOff>
    </xdr:to>
    <xdr:sp macro="" textlink="">
      <xdr:nvSpPr>
        <xdr:cNvPr id="24" name="Background" descr="Background">
          <a:extLst>
            <a:ext uri="{FF2B5EF4-FFF2-40B4-BE49-F238E27FC236}">
              <a16:creationId xmlns:a16="http://schemas.microsoft.com/office/drawing/2014/main" id="{2147F87B-DB9B-4472-AAD1-ABC163A3B03F}"/>
            </a:ext>
          </a:extLst>
        </xdr:cNvPr>
        <xdr:cNvSpPr/>
      </xdr:nvSpPr>
      <xdr:spPr>
        <a:xfrm>
          <a:off x="0" y="617220"/>
          <a:ext cx="5486400" cy="101346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7620</xdr:rowOff>
    </xdr:from>
    <xdr:to>
      <xdr:col>9</xdr:col>
      <xdr:colOff>7620</xdr:colOff>
      <xdr:row>3</xdr:row>
      <xdr:rowOff>7620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705600" y="7620"/>
          <a:ext cx="5494020" cy="548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chemeClr val="accent4">
                  <a:lumMod val="75000"/>
                </a:schemeClr>
              </a:solidFill>
              <a:latin typeface="Calibri"/>
              <a:ea typeface="Calibri"/>
              <a:cs typeface="Calibri"/>
            </a:rPr>
            <a:t>Hypothesis Testing for Time spent on website (New Feature)</a:t>
          </a:r>
        </a:p>
      </xdr:txBody>
    </xdr:sp>
    <xdr:clientData/>
  </xdr:twoCellAnchor>
  <xdr:twoCellAnchor editAs="oneCell">
    <xdr:from>
      <xdr:col>0</xdr:col>
      <xdr:colOff>15240</xdr:colOff>
      <xdr:row>3</xdr:row>
      <xdr:rowOff>129540</xdr:rowOff>
    </xdr:from>
    <xdr:to>
      <xdr:col>4</xdr:col>
      <xdr:colOff>112221</xdr:colOff>
      <xdr:row>8</xdr:row>
      <xdr:rowOff>144780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840" y="678180"/>
          <a:ext cx="2535381" cy="929640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304801</xdr:colOff>
      <xdr:row>3</xdr:row>
      <xdr:rowOff>144779</xdr:rowOff>
    </xdr:from>
    <xdr:to>
      <xdr:col>8</xdr:col>
      <xdr:colOff>266700</xdr:colOff>
      <xdr:row>8</xdr:row>
      <xdr:rowOff>137992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693419"/>
          <a:ext cx="2400299" cy="907613"/>
        </a:xfrm>
        <a:prstGeom prst="rect">
          <a:avLst/>
        </a:prstGeom>
      </xdr:spPr>
    </xdr:pic>
    <xdr:clientData/>
  </xdr:twoCellAnchor>
  <xdr:twoCellAnchor>
    <xdr:from>
      <xdr:col>7</xdr:col>
      <xdr:colOff>160020</xdr:colOff>
      <xdr:row>35</xdr:row>
      <xdr:rowOff>137161</xdr:rowOff>
    </xdr:from>
    <xdr:to>
      <xdr:col>9</xdr:col>
      <xdr:colOff>558160</xdr:colOff>
      <xdr:row>40</xdr:row>
      <xdr:rowOff>53341</xdr:rowOff>
    </xdr:to>
    <xdr:sp macro="" textlink="">
      <xdr:nvSpPr>
        <xdr:cNvPr id="34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132820" y="6576061"/>
          <a:ext cx="1617340" cy="891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EXTRA CREDIT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=IF(P28&lt;P14,"Positive impact with new Feature","No impact")</a:t>
          </a:r>
        </a:p>
      </xdr:txBody>
    </xdr:sp>
    <xdr:clientData/>
  </xdr:twoCellAnchor>
  <xdr:twoCellAnchor>
    <xdr:from>
      <xdr:col>6</xdr:col>
      <xdr:colOff>373380</xdr:colOff>
      <xdr:row>35</xdr:row>
      <xdr:rowOff>1</xdr:rowOff>
    </xdr:from>
    <xdr:to>
      <xdr:col>7</xdr:col>
      <xdr:colOff>225809</xdr:colOff>
      <xdr:row>36</xdr:row>
      <xdr:rowOff>238968</xdr:rowOff>
    </xdr:to>
    <xdr:sp macro="" textlink="">
      <xdr:nvSpPr>
        <xdr:cNvPr id="35" name="Extra Credit Arrow" descr="Arrow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 rot="15682076" flipH="1">
          <a:off x="10756671" y="6418810"/>
          <a:ext cx="421847" cy="462029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91440</xdr:colOff>
      <xdr:row>18</xdr:row>
      <xdr:rowOff>22860</xdr:rowOff>
    </xdr:from>
    <xdr:to>
      <xdr:col>8</xdr:col>
      <xdr:colOff>571500</xdr:colOff>
      <xdr:row>20</xdr:row>
      <xdr:rowOff>68580</xdr:rowOff>
    </xdr:to>
    <xdr:sp macro="" textlink="">
      <xdr:nvSpPr>
        <xdr:cNvPr id="38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064240" y="3314700"/>
          <a:ext cx="108966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0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Function</a:t>
          </a:r>
          <a:endParaRPr lang="en-US" sz="10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</a:t>
          </a:r>
        </a:p>
      </xdr:txBody>
    </xdr:sp>
    <xdr:clientData/>
  </xdr:twoCellAnchor>
  <xdr:twoCellAnchor>
    <xdr:from>
      <xdr:col>7</xdr:col>
      <xdr:colOff>91440</xdr:colOff>
      <xdr:row>21</xdr:row>
      <xdr:rowOff>144780</xdr:rowOff>
    </xdr:from>
    <xdr:to>
      <xdr:col>8</xdr:col>
      <xdr:colOff>441960</xdr:colOff>
      <xdr:row>24</xdr:row>
      <xdr:rowOff>30480</xdr:rowOff>
    </xdr:to>
    <xdr:sp macro="" textlink="">
      <xdr:nvSpPr>
        <xdr:cNvPr id="39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064240" y="3985260"/>
          <a:ext cx="96012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0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Function</a:t>
          </a:r>
        </a:p>
        <a:p>
          <a:pPr lvl="0">
            <a:defRPr/>
          </a:pPr>
          <a:r>
            <a:rPr lang="en-US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STDEV.S</a:t>
          </a:r>
        </a:p>
      </xdr:txBody>
    </xdr:sp>
    <xdr:clientData/>
  </xdr:twoCellAnchor>
  <xdr:twoCellAnchor>
    <xdr:from>
      <xdr:col>7</xdr:col>
      <xdr:colOff>129540</xdr:colOff>
      <xdr:row>25</xdr:row>
      <xdr:rowOff>7620</xdr:rowOff>
    </xdr:from>
    <xdr:to>
      <xdr:col>8</xdr:col>
      <xdr:colOff>518160</xdr:colOff>
      <xdr:row>27</xdr:row>
      <xdr:rowOff>45720</xdr:rowOff>
    </xdr:to>
    <xdr:sp macro="" textlink="">
      <xdr:nvSpPr>
        <xdr:cNvPr id="40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102340" y="4594860"/>
          <a:ext cx="9982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0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Function</a:t>
          </a:r>
        </a:p>
        <a:p>
          <a:pPr lvl="0">
            <a:defRPr/>
          </a:pPr>
          <a:r>
            <a:rPr lang="en-US" sz="10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T.TEST </a:t>
          </a:r>
        </a:p>
      </xdr:txBody>
    </xdr:sp>
    <xdr:clientData/>
  </xdr:twoCellAnchor>
  <xdr:twoCellAnchor>
    <xdr:from>
      <xdr:col>9</xdr:col>
      <xdr:colOff>327660</xdr:colOff>
      <xdr:row>33</xdr:row>
      <xdr:rowOff>38100</xdr:rowOff>
    </xdr:from>
    <xdr:to>
      <xdr:col>11</xdr:col>
      <xdr:colOff>328045</xdr:colOff>
      <xdr:row>35</xdr:row>
      <xdr:rowOff>7180</xdr:rowOff>
    </xdr:to>
    <xdr:sp macro="" textlink="">
      <xdr:nvSpPr>
        <xdr:cNvPr id="12" name="Next Button" descr="Next step button, hyperlinked to next sheet">
          <a:hlinkClick xmlns:r="http://schemas.openxmlformats.org/officeDocument/2006/relationships" r:id="rId3" tooltip="Click here to advance to the next worksheet"/>
          <a:extLst>
            <a:ext uri="{FF2B5EF4-FFF2-40B4-BE49-F238E27FC236}">
              <a16:creationId xmlns:a16="http://schemas.microsoft.com/office/drawing/2014/main" id="{B0BBFD4D-9951-4AC0-8CF1-AD7AD1715BA1}"/>
            </a:ext>
          </a:extLst>
        </xdr:cNvPr>
        <xdr:cNvSpPr/>
      </xdr:nvSpPr>
      <xdr:spPr>
        <a:xfrm>
          <a:off x="5814060" y="6080760"/>
          <a:ext cx="1166245" cy="33484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step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46</xdr:row>
      <xdr:rowOff>137161</xdr:rowOff>
    </xdr:from>
    <xdr:to>
      <xdr:col>10</xdr:col>
      <xdr:colOff>558160</xdr:colOff>
      <xdr:row>51</xdr:row>
      <xdr:rowOff>53341</xdr:rowOff>
    </xdr:to>
    <xdr:sp macro="" textlink="">
      <xdr:nvSpPr>
        <xdr:cNvPr id="5" name="Step" descr="EXTRA CREDIT&#10;Try adding another SUMIF formula here, but add amounts that are less than 100. The result should be 16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1132820" y="6560821"/>
          <a:ext cx="1617340" cy="891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>
            <a:defRPr/>
          </a:pPr>
          <a:r>
            <a:rPr lang="en-US" sz="1200" b="1" kern="0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rPr>
            <a:t>EXTRA CREDIT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+mj-lt"/>
            <a:ea typeface="Segoe UI" pitchFamily="34" charset="0"/>
            <a:cs typeface="Segoe UI" panose="020B0502040204020203" pitchFamily="34" charset="0"/>
          </a:endParaRPr>
        </a:p>
        <a:p>
          <a:pPr eaLnBrk="1" fontAlgn="auto" latinLnBrk="0" hangingPunct="1"/>
          <a:r>
            <a:rPr lang="en-US" sz="1100" b="0" i="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=IF(P28&lt;P14,"Positive impact with new Feature","No impact")</a:t>
          </a:r>
        </a:p>
      </xdr:txBody>
    </xdr:sp>
    <xdr:clientData/>
  </xdr:twoCellAnchor>
  <xdr:twoCellAnchor>
    <xdr:from>
      <xdr:col>7</xdr:col>
      <xdr:colOff>373380</xdr:colOff>
      <xdr:row>46</xdr:row>
      <xdr:rowOff>1</xdr:rowOff>
    </xdr:from>
    <xdr:to>
      <xdr:col>8</xdr:col>
      <xdr:colOff>225809</xdr:colOff>
      <xdr:row>47</xdr:row>
      <xdr:rowOff>238968</xdr:rowOff>
    </xdr:to>
    <xdr:sp macro="" textlink="">
      <xdr:nvSpPr>
        <xdr:cNvPr id="6" name="Extra Credit Arrow" descr="Arrow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 rot="15682076" flipH="1">
          <a:off x="10756671" y="6403570"/>
          <a:ext cx="421847" cy="462029"/>
        </a:xfrm>
        <a:prstGeom prst="arc">
          <a:avLst>
            <a:gd name="adj1" fmla="val 15011426"/>
            <a:gd name="adj2" fmla="val 672396"/>
          </a:avLst>
        </a:prstGeom>
        <a:ln w="19050">
          <a:solidFill>
            <a:schemeClr val="accent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182881</xdr:colOff>
      <xdr:row>15</xdr:row>
      <xdr:rowOff>22860</xdr:rowOff>
    </xdr:from>
    <xdr:to>
      <xdr:col>17</xdr:col>
      <xdr:colOff>494465</xdr:colOff>
      <xdr:row>17</xdr:row>
      <xdr:rowOff>99059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1" y="3246120"/>
          <a:ext cx="4213024" cy="441959"/>
        </a:xfrm>
        <a:prstGeom prst="rect">
          <a:avLst/>
        </a:prstGeom>
      </xdr:spPr>
    </xdr:pic>
    <xdr:clientData/>
  </xdr:twoCellAnchor>
  <xdr:twoCellAnchor>
    <xdr:from>
      <xdr:col>10</xdr:col>
      <xdr:colOff>198120</xdr:colOff>
      <xdr:row>43</xdr:row>
      <xdr:rowOff>7620</xdr:rowOff>
    </xdr:from>
    <xdr:to>
      <xdr:col>12</xdr:col>
      <xdr:colOff>145165</xdr:colOff>
      <xdr:row>44</xdr:row>
      <xdr:rowOff>159580</xdr:rowOff>
    </xdr:to>
    <xdr:sp macro="" textlink="">
      <xdr:nvSpPr>
        <xdr:cNvPr id="7" name="Next Button" descr="Next step button, hyperlinked to next sheet">
          <a:hlinkClick xmlns:r="http://schemas.openxmlformats.org/officeDocument/2006/relationships" r:id="rId2" tooltip="Click here to advance to the next worksheet"/>
          <a:extLst>
            <a:ext uri="{FF2B5EF4-FFF2-40B4-BE49-F238E27FC236}">
              <a16:creationId xmlns:a16="http://schemas.microsoft.com/office/drawing/2014/main" id="{B0BBFD4D-9951-4AC0-8CF1-AD7AD1715BA1}"/>
            </a:ext>
          </a:extLst>
        </xdr:cNvPr>
        <xdr:cNvSpPr/>
      </xdr:nvSpPr>
      <xdr:spPr>
        <a:xfrm>
          <a:off x="9006840" y="8100060"/>
          <a:ext cx="1166245" cy="33484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step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7620</xdr:rowOff>
    </xdr:from>
    <xdr:to>
      <xdr:col>3</xdr:col>
      <xdr:colOff>640080</xdr:colOff>
      <xdr:row>17</xdr:row>
      <xdr:rowOff>160020</xdr:rowOff>
    </xdr:to>
    <xdr:pic>
      <xdr:nvPicPr>
        <xdr:cNvPr id="2" name="Picture 1" descr="Chi_Sq_formula_1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9480"/>
          <a:ext cx="35737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274320</xdr:colOff>
      <xdr:row>71</xdr:row>
      <xdr:rowOff>38100</xdr:rowOff>
    </xdr:from>
    <xdr:to>
      <xdr:col>6</xdr:col>
      <xdr:colOff>297565</xdr:colOff>
      <xdr:row>73</xdr:row>
      <xdr:rowOff>7180</xdr:rowOff>
    </xdr:to>
    <xdr:sp macro="" textlink="">
      <xdr:nvSpPr>
        <xdr:cNvPr id="3" name="Next Button" descr="Next step button, hyperlinked to next sheet">
          <a:hlinkClick xmlns:r="http://schemas.openxmlformats.org/officeDocument/2006/relationships" r:id="rId2" tooltip="Click here to advance to the next worksheet"/>
          <a:extLst>
            <a:ext uri="{FF2B5EF4-FFF2-40B4-BE49-F238E27FC236}">
              <a16:creationId xmlns:a16="http://schemas.microsoft.com/office/drawing/2014/main" id="{B0BBFD4D-9951-4AC0-8CF1-AD7AD1715BA1}"/>
            </a:ext>
          </a:extLst>
        </xdr:cNvPr>
        <xdr:cNvSpPr/>
      </xdr:nvSpPr>
      <xdr:spPr>
        <a:xfrm>
          <a:off x="5463540" y="14150340"/>
          <a:ext cx="1166245" cy="334840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solidFill>
          <a:schemeClr val="bg1">
            <a:lumMod val="95000"/>
          </a:schemeClr>
        </a:solidFill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solidFill>
                <a:srgbClr val="0B744D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Next step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" sqref="L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37"/>
  <sheetViews>
    <sheetView showGridLines="0" zoomScaleNormal="100" workbookViewId="0"/>
  </sheetViews>
  <sheetFormatPr defaultRowHeight="14.4" x14ac:dyDescent="0.3"/>
  <cols>
    <col min="10" max="10" width="8.109375" customWidth="1"/>
  </cols>
  <sheetData>
    <row r="11" spans="1:9" x14ac:dyDescent="0.3">
      <c r="A11" s="97" t="s">
        <v>1</v>
      </c>
      <c r="B11" s="98"/>
      <c r="C11" s="98"/>
      <c r="D11" s="98"/>
      <c r="E11" s="98"/>
      <c r="F11" s="98"/>
      <c r="G11" s="98"/>
      <c r="H11" s="98"/>
      <c r="I11" s="99"/>
    </row>
    <row r="12" spans="1:9" x14ac:dyDescent="0.3">
      <c r="A12" s="2" t="s">
        <v>0</v>
      </c>
      <c r="B12" s="2" t="s">
        <v>2</v>
      </c>
      <c r="C12" s="8"/>
      <c r="D12" s="8"/>
      <c r="E12" s="8"/>
      <c r="F12" s="8"/>
      <c r="G12" s="8"/>
      <c r="H12" s="8"/>
      <c r="I12" s="9"/>
    </row>
    <row r="13" spans="1:9" x14ac:dyDescent="0.3">
      <c r="A13" s="1">
        <v>25</v>
      </c>
      <c r="B13" s="1">
        <v>32</v>
      </c>
      <c r="C13" s="8"/>
      <c r="D13" s="100" t="s">
        <v>13</v>
      </c>
      <c r="E13" s="101"/>
      <c r="F13" s="101"/>
      <c r="G13" s="101"/>
      <c r="H13" s="5"/>
      <c r="I13" s="6"/>
    </row>
    <row r="14" spans="1:9" x14ac:dyDescent="0.3">
      <c r="A14" s="1">
        <v>28</v>
      </c>
      <c r="B14" s="1">
        <v>28</v>
      </c>
      <c r="C14" s="8"/>
      <c r="D14" s="2" t="s">
        <v>3</v>
      </c>
      <c r="E14" s="3">
        <v>0.05</v>
      </c>
      <c r="F14" s="10"/>
      <c r="G14" s="10"/>
      <c r="H14" s="10"/>
      <c r="I14" s="11"/>
    </row>
    <row r="15" spans="1:9" x14ac:dyDescent="0.3">
      <c r="A15" s="1">
        <v>22</v>
      </c>
      <c r="B15" s="1">
        <v>35</v>
      </c>
      <c r="C15" s="8"/>
      <c r="D15" s="8"/>
      <c r="E15" s="8"/>
      <c r="F15" s="8"/>
      <c r="G15" s="8"/>
      <c r="H15" s="8"/>
      <c r="I15" s="9"/>
    </row>
    <row r="16" spans="1:9" x14ac:dyDescent="0.3">
      <c r="A16" s="1">
        <v>30</v>
      </c>
      <c r="B16" s="1">
        <v>30</v>
      </c>
      <c r="C16" s="8"/>
      <c r="D16" s="97" t="s">
        <v>4</v>
      </c>
      <c r="E16" s="98"/>
      <c r="F16" s="98"/>
      <c r="G16" s="98"/>
      <c r="H16" s="5"/>
      <c r="I16" s="6"/>
    </row>
    <row r="17" spans="1:9" x14ac:dyDescent="0.3">
      <c r="A17" s="1">
        <v>18</v>
      </c>
      <c r="B17" s="1">
        <v>38</v>
      </c>
      <c r="C17" s="8"/>
      <c r="D17" s="7"/>
      <c r="E17" s="8"/>
      <c r="F17" s="8"/>
      <c r="G17" s="8"/>
      <c r="H17" s="8"/>
      <c r="I17" s="9"/>
    </row>
    <row r="18" spans="1:9" x14ac:dyDescent="0.3">
      <c r="A18" s="1">
        <v>20</v>
      </c>
      <c r="B18" s="1">
        <v>36</v>
      </c>
      <c r="C18" s="8"/>
      <c r="D18" s="102" t="s">
        <v>14</v>
      </c>
      <c r="E18" s="103"/>
      <c r="F18" s="103"/>
      <c r="G18" s="103"/>
      <c r="H18" s="8"/>
      <c r="I18" s="9"/>
    </row>
    <row r="19" spans="1:9" x14ac:dyDescent="0.3">
      <c r="A19" s="1">
        <v>26</v>
      </c>
      <c r="B19" s="1">
        <v>34</v>
      </c>
      <c r="C19" s="8"/>
      <c r="D19" s="2" t="s">
        <v>0</v>
      </c>
      <c r="E19" s="3">
        <f>AVERAGE(A13:A22)</f>
        <v>24.3</v>
      </c>
      <c r="F19" s="8"/>
      <c r="G19" s="8"/>
      <c r="H19" s="8"/>
      <c r="I19" s="9"/>
    </row>
    <row r="20" spans="1:9" x14ac:dyDescent="0.3">
      <c r="A20" s="1">
        <v>23</v>
      </c>
      <c r="B20" s="1">
        <v>29</v>
      </c>
      <c r="C20" s="8"/>
      <c r="D20" s="2" t="s">
        <v>2</v>
      </c>
      <c r="E20" s="3">
        <f>AVERAGE(B13:B22)</f>
        <v>32.6</v>
      </c>
      <c r="F20" s="8"/>
      <c r="G20" s="8"/>
      <c r="H20" s="8"/>
      <c r="I20" s="9"/>
    </row>
    <row r="21" spans="1:9" x14ac:dyDescent="0.3">
      <c r="A21" s="1">
        <v>27</v>
      </c>
      <c r="B21" s="1">
        <v>31</v>
      </c>
      <c r="C21" s="8"/>
      <c r="D21" s="7"/>
      <c r="E21" s="8"/>
      <c r="F21" s="8"/>
      <c r="G21" s="8"/>
      <c r="H21" s="8"/>
      <c r="I21" s="9"/>
    </row>
    <row r="22" spans="1:9" x14ac:dyDescent="0.3">
      <c r="A22" s="1">
        <v>24</v>
      </c>
      <c r="B22" s="1">
        <v>33</v>
      </c>
      <c r="C22" s="8"/>
      <c r="D22" s="102" t="s">
        <v>5</v>
      </c>
      <c r="E22" s="103"/>
      <c r="F22" s="103"/>
      <c r="G22" s="103"/>
      <c r="H22" s="8"/>
      <c r="I22" s="9"/>
    </row>
    <row r="23" spans="1:9" x14ac:dyDescent="0.3">
      <c r="A23" s="7"/>
      <c r="B23" s="8"/>
      <c r="C23" s="8"/>
      <c r="D23" s="2" t="s">
        <v>0</v>
      </c>
      <c r="E23" s="3">
        <f>_xlfn.STDEV.S(A13:A22)</f>
        <v>3.6832956257496772</v>
      </c>
      <c r="F23" s="8"/>
      <c r="G23" s="8"/>
      <c r="H23" s="8"/>
      <c r="I23" s="9"/>
    </row>
    <row r="24" spans="1:9" x14ac:dyDescent="0.3">
      <c r="A24" s="7"/>
      <c r="B24" s="8"/>
      <c r="C24" s="8"/>
      <c r="D24" s="2" t="s">
        <v>2</v>
      </c>
      <c r="E24" s="3">
        <f>_xlfn.STDEV.S(B13:B22)</f>
        <v>3.2041639575194441</v>
      </c>
      <c r="F24" s="8"/>
      <c r="G24" s="8"/>
      <c r="H24" s="8"/>
      <c r="I24" s="9"/>
    </row>
    <row r="25" spans="1:9" x14ac:dyDescent="0.3">
      <c r="A25" s="7"/>
      <c r="B25" s="8"/>
      <c r="C25" s="8"/>
      <c r="D25" s="7"/>
      <c r="E25" s="8"/>
      <c r="F25" s="8"/>
      <c r="G25" s="8"/>
      <c r="H25" s="8"/>
      <c r="I25" s="9"/>
    </row>
    <row r="26" spans="1:9" x14ac:dyDescent="0.3">
      <c r="A26" s="7"/>
      <c r="B26" s="8"/>
      <c r="C26" s="8"/>
      <c r="D26" s="109" t="s">
        <v>7</v>
      </c>
      <c r="E26" s="110"/>
      <c r="F26" s="110"/>
      <c r="G26" s="110"/>
      <c r="H26" s="8"/>
      <c r="I26" s="9"/>
    </row>
    <row r="27" spans="1:9" x14ac:dyDescent="0.3">
      <c r="A27" s="7"/>
      <c r="B27" s="8"/>
      <c r="C27" s="8"/>
      <c r="D27" s="111" t="s">
        <v>6</v>
      </c>
      <c r="E27" s="112"/>
      <c r="F27" s="112"/>
      <c r="G27" s="112"/>
      <c r="H27" s="8"/>
      <c r="I27" s="9"/>
    </row>
    <row r="28" spans="1:9" x14ac:dyDescent="0.3">
      <c r="A28" s="7"/>
      <c r="B28" s="8"/>
      <c r="C28" s="8"/>
      <c r="D28" s="2" t="s">
        <v>10</v>
      </c>
      <c r="E28" s="3">
        <f>_xlfn.T.TEST($A13:$A22,$B13:$B22,2,1)</f>
        <v>2.9810443431900597E-3</v>
      </c>
      <c r="F28" s="8"/>
      <c r="G28" s="8"/>
      <c r="H28" s="8"/>
      <c r="I28" s="9"/>
    </row>
    <row r="29" spans="1:9" x14ac:dyDescent="0.3">
      <c r="A29" s="7"/>
      <c r="B29" s="8"/>
      <c r="C29" s="8"/>
      <c r="D29" s="106" t="s">
        <v>12</v>
      </c>
      <c r="E29" s="107"/>
      <c r="F29" s="107"/>
      <c r="G29" s="107"/>
      <c r="H29" s="107"/>
      <c r="I29" s="108"/>
    </row>
    <row r="30" spans="1:9" x14ac:dyDescent="0.3">
      <c r="A30" s="7"/>
      <c r="B30" s="8"/>
      <c r="C30" s="8"/>
      <c r="D30" s="8"/>
      <c r="E30" s="8"/>
      <c r="F30" s="8"/>
      <c r="G30" s="8"/>
      <c r="H30" s="8"/>
      <c r="I30" s="9"/>
    </row>
    <row r="31" spans="1:9" x14ac:dyDescent="0.3">
      <c r="A31" s="7"/>
      <c r="B31" s="8"/>
      <c r="C31" s="8"/>
      <c r="D31" s="104" t="s">
        <v>8</v>
      </c>
      <c r="E31" s="105"/>
      <c r="F31" s="105"/>
      <c r="G31" s="105"/>
      <c r="H31" s="5"/>
      <c r="I31" s="6"/>
    </row>
    <row r="32" spans="1:9" ht="15" customHeight="1" x14ac:dyDescent="0.3">
      <c r="A32" s="7"/>
      <c r="B32" s="8"/>
      <c r="C32" s="8"/>
      <c r="D32" s="89" t="s">
        <v>9</v>
      </c>
      <c r="E32" s="90"/>
      <c r="F32" s="90"/>
      <c r="G32" s="90"/>
      <c r="H32" s="90"/>
      <c r="I32" s="91"/>
    </row>
    <row r="33" spans="1:9" x14ac:dyDescent="0.3">
      <c r="A33" s="7"/>
      <c r="B33" s="8"/>
      <c r="C33" s="8"/>
      <c r="D33" s="89"/>
      <c r="E33" s="90"/>
      <c r="F33" s="90"/>
      <c r="G33" s="90"/>
      <c r="H33" s="90"/>
      <c r="I33" s="91"/>
    </row>
    <row r="34" spans="1:9" x14ac:dyDescent="0.3">
      <c r="A34" s="7"/>
      <c r="B34" s="8"/>
      <c r="C34" s="8"/>
      <c r="D34" s="89"/>
      <c r="E34" s="90"/>
      <c r="F34" s="90"/>
      <c r="G34" s="90"/>
      <c r="H34" s="90"/>
      <c r="I34" s="91"/>
    </row>
    <row r="35" spans="1:9" x14ac:dyDescent="0.3">
      <c r="A35" s="12"/>
      <c r="B35" s="10"/>
      <c r="C35" s="10"/>
      <c r="D35" s="92" t="s">
        <v>11</v>
      </c>
      <c r="E35" s="93"/>
      <c r="F35" s="93"/>
      <c r="G35" s="94" t="str">
        <f>IF(E28&lt;E14,"Positive impact with new Feature","No impact")</f>
        <v>Positive impact with new Feature</v>
      </c>
      <c r="H35" s="95"/>
      <c r="I35" s="96"/>
    </row>
    <row r="37" spans="1:9" ht="19.2" x14ac:dyDescent="0.45">
      <c r="G37" s="4"/>
    </row>
  </sheetData>
  <mergeCells count="12">
    <mergeCell ref="D32:I34"/>
    <mergeCell ref="D35:F35"/>
    <mergeCell ref="G35:I35"/>
    <mergeCell ref="A11:I11"/>
    <mergeCell ref="D13:G13"/>
    <mergeCell ref="D22:G22"/>
    <mergeCell ref="D16:G16"/>
    <mergeCell ref="D18:G18"/>
    <mergeCell ref="D31:G31"/>
    <mergeCell ref="D29:I29"/>
    <mergeCell ref="D26:G26"/>
    <mergeCell ref="D27:G27"/>
  </mergeCells>
  <conditionalFormatting sqref="G35">
    <cfRule type="containsText" dxfId="0" priority="1" operator="containsText" text="No impact">
      <formula>NOT(ISERROR(SEARCH("No impact",G35)))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showGridLines="0" zoomScaleNormal="100" workbookViewId="0"/>
  </sheetViews>
  <sheetFormatPr defaultRowHeight="14.4" x14ac:dyDescent="0.3"/>
  <cols>
    <col min="2" max="2" width="16.33203125" customWidth="1"/>
    <col min="3" max="3" width="11.44140625" customWidth="1"/>
    <col min="4" max="4" width="9.88671875" customWidth="1"/>
    <col min="5" max="5" width="18.33203125" customWidth="1"/>
    <col min="6" max="6" width="15.44140625" bestFit="1" customWidth="1"/>
    <col min="7" max="7" width="14" bestFit="1" customWidth="1"/>
    <col min="8" max="8" width="16.33203125" bestFit="1" customWidth="1"/>
    <col min="12" max="12" width="8.88671875" customWidth="1"/>
    <col min="13" max="13" width="11.21875" customWidth="1"/>
    <col min="14" max="14" width="18.5546875" customWidth="1"/>
    <col min="15" max="15" width="9.33203125" customWidth="1"/>
  </cols>
  <sheetData>
    <row r="1" spans="2:23" ht="21" customHeight="1" x14ac:dyDescent="0.3">
      <c r="B1" s="152" t="s">
        <v>134</v>
      </c>
      <c r="C1" s="153"/>
      <c r="D1" s="153"/>
      <c r="E1" s="153"/>
      <c r="F1" s="153"/>
      <c r="G1" s="153"/>
      <c r="H1" s="153"/>
      <c r="I1" s="153"/>
    </row>
    <row r="2" spans="2:23" ht="18.600000000000001" customHeight="1" x14ac:dyDescent="0.3">
      <c r="B2" s="114" t="s">
        <v>101</v>
      </c>
      <c r="C2" s="114"/>
      <c r="D2" s="114"/>
      <c r="E2" s="114"/>
      <c r="F2" s="114"/>
      <c r="G2" s="114"/>
      <c r="H2" s="114"/>
      <c r="I2" s="114"/>
      <c r="K2" s="82"/>
      <c r="M2" s="26" t="s">
        <v>133</v>
      </c>
      <c r="N2" s="122" t="s">
        <v>103</v>
      </c>
      <c r="O2" s="123"/>
    </row>
    <row r="3" spans="2:23" x14ac:dyDescent="0.3">
      <c r="B3" s="114"/>
      <c r="C3" s="114"/>
      <c r="D3" s="114"/>
      <c r="E3" s="114"/>
      <c r="F3" s="114"/>
      <c r="G3" s="114"/>
      <c r="H3" s="114"/>
      <c r="I3" s="114"/>
      <c r="M3" s="1">
        <v>85</v>
      </c>
      <c r="N3" s="79" t="s">
        <v>15</v>
      </c>
      <c r="O3" s="79">
        <f>AVERAGE(M3:M7)</f>
        <v>86.6</v>
      </c>
    </row>
    <row r="4" spans="2:23" ht="22.2" customHeight="1" x14ac:dyDescent="0.3">
      <c r="B4" s="115" t="s">
        <v>102</v>
      </c>
      <c r="C4" s="115"/>
      <c r="D4" s="115"/>
      <c r="E4" s="115"/>
      <c r="F4" s="115"/>
      <c r="G4" s="115"/>
      <c r="H4" s="115"/>
      <c r="I4" s="115"/>
      <c r="M4" s="80">
        <v>90</v>
      </c>
      <c r="N4" s="79" t="s">
        <v>100</v>
      </c>
      <c r="O4" s="79">
        <f>_xlfn.STDEV.S(M3:M7)</f>
        <v>5.4589376255824726</v>
      </c>
    </row>
    <row r="5" spans="2:23" x14ac:dyDescent="0.3">
      <c r="B5" s="97" t="s">
        <v>113</v>
      </c>
      <c r="C5" s="98"/>
      <c r="D5" s="98"/>
      <c r="E5" s="98"/>
      <c r="F5" s="98"/>
      <c r="G5" s="98"/>
      <c r="H5" s="98"/>
      <c r="I5" s="98"/>
      <c r="J5" s="99"/>
      <c r="M5" s="80">
        <v>78</v>
      </c>
      <c r="N5" s="79" t="s">
        <v>104</v>
      </c>
      <c r="O5" s="79">
        <f>COUNT(M3:M7)</f>
        <v>5</v>
      </c>
    </row>
    <row r="6" spans="2:23" x14ac:dyDescent="0.3">
      <c r="B6" s="7"/>
      <c r="E6" s="100" t="s">
        <v>13</v>
      </c>
      <c r="F6" s="101"/>
      <c r="G6" s="101"/>
      <c r="H6" s="101"/>
      <c r="M6" s="80">
        <v>92</v>
      </c>
      <c r="N6" s="79" t="s">
        <v>48</v>
      </c>
      <c r="O6" s="79">
        <f>O5-1</f>
        <v>4</v>
      </c>
    </row>
    <row r="7" spans="2:23" x14ac:dyDescent="0.3">
      <c r="B7" s="7"/>
      <c r="E7" s="2" t="s">
        <v>3</v>
      </c>
      <c r="F7" s="3">
        <v>0.05</v>
      </c>
      <c r="G7" s="10"/>
      <c r="H7" s="10"/>
      <c r="M7" s="80">
        <v>88</v>
      </c>
      <c r="N7" s="79" t="s">
        <v>106</v>
      </c>
      <c r="O7" s="79">
        <f>_xlfn.T.INV.2T(0.025,O6)</f>
        <v>3.4954059325164377</v>
      </c>
    </row>
    <row r="8" spans="2:23" ht="28.2" customHeight="1" x14ac:dyDescent="0.3">
      <c r="B8" s="7"/>
      <c r="D8" s="8"/>
      <c r="E8" s="126" t="s">
        <v>115</v>
      </c>
      <c r="F8" s="127"/>
      <c r="G8" s="127"/>
      <c r="H8" s="1">
        <f>F7/2</f>
        <v>2.5000000000000001E-2</v>
      </c>
      <c r="I8" s="5"/>
      <c r="J8" s="6"/>
      <c r="N8" s="79" t="s">
        <v>107</v>
      </c>
      <c r="O8" s="79">
        <f>O4/SQRT(O5)</f>
        <v>2.4413111231467406</v>
      </c>
    </row>
    <row r="9" spans="2:23" x14ac:dyDescent="0.3">
      <c r="B9" s="7"/>
      <c r="D9" s="8"/>
      <c r="E9" s="130" t="s">
        <v>114</v>
      </c>
      <c r="F9" s="131"/>
      <c r="G9" s="131"/>
      <c r="H9" s="1">
        <f>95/100</f>
        <v>0.95</v>
      </c>
      <c r="J9" s="9"/>
      <c r="N9" s="79" t="s">
        <v>109</v>
      </c>
      <c r="O9" s="79">
        <f>O7*O8</f>
        <v>8.5333733829654843</v>
      </c>
    </row>
    <row r="10" spans="2:23" x14ac:dyDescent="0.3">
      <c r="B10" s="7"/>
      <c r="D10" s="8"/>
      <c r="E10" s="128" t="s">
        <v>123</v>
      </c>
      <c r="F10" s="129"/>
      <c r="G10" s="3">
        <f>1-H8</f>
        <v>0.97499999999999998</v>
      </c>
      <c r="J10" s="9"/>
      <c r="N10" s="124" t="s">
        <v>108</v>
      </c>
      <c r="O10" s="125"/>
    </row>
    <row r="11" spans="2:23" ht="13.8" customHeight="1" x14ac:dyDescent="0.3">
      <c r="B11" s="7"/>
      <c r="D11" s="8"/>
      <c r="E11" s="8"/>
      <c r="F11" s="8"/>
      <c r="G11" s="8"/>
      <c r="H11" s="8"/>
      <c r="J11" s="9"/>
      <c r="N11" s="83" t="s">
        <v>110</v>
      </c>
      <c r="O11" s="47">
        <f>O3+O9</f>
        <v>95.133373382965473</v>
      </c>
    </row>
    <row r="12" spans="2:23" ht="13.8" customHeight="1" x14ac:dyDescent="0.3">
      <c r="B12" s="7"/>
      <c r="D12" s="8"/>
      <c r="E12" s="97" t="s">
        <v>116</v>
      </c>
      <c r="F12" s="98"/>
      <c r="G12" s="98"/>
      <c r="H12" s="98"/>
      <c r="J12" s="9"/>
      <c r="N12" s="83" t="s">
        <v>111</v>
      </c>
      <c r="O12" s="47">
        <f>O3-O9</f>
        <v>78.066626617034515</v>
      </c>
    </row>
    <row r="13" spans="2:23" ht="19.8" customHeight="1" x14ac:dyDescent="0.3">
      <c r="B13" s="7"/>
      <c r="D13" s="8"/>
      <c r="F13" s="8"/>
      <c r="G13" s="8"/>
      <c r="H13" s="8"/>
      <c r="I13" s="8"/>
      <c r="J13" s="9"/>
      <c r="N13" s="113" t="s">
        <v>112</v>
      </c>
      <c r="O13" s="113"/>
      <c r="P13" s="113"/>
      <c r="Q13" s="113"/>
      <c r="R13" s="113"/>
      <c r="S13" s="113"/>
      <c r="T13" s="113"/>
      <c r="U13" s="113"/>
      <c r="V13" s="113"/>
      <c r="W13" s="113"/>
    </row>
    <row r="14" spans="2:23" x14ac:dyDescent="0.3">
      <c r="B14" s="7"/>
      <c r="D14" s="8"/>
      <c r="E14" s="102" t="s">
        <v>119</v>
      </c>
      <c r="F14" s="103"/>
      <c r="G14" s="103"/>
      <c r="H14" s="103"/>
      <c r="I14" s="8"/>
      <c r="J14" s="9"/>
      <c r="N14" s="113"/>
      <c r="O14" s="113"/>
      <c r="P14" s="113"/>
      <c r="Q14" s="113"/>
      <c r="R14" s="113"/>
      <c r="S14" s="113"/>
      <c r="T14" s="113"/>
      <c r="U14" s="113"/>
      <c r="V14" s="113"/>
      <c r="W14" s="113"/>
    </row>
    <row r="15" spans="2:23" x14ac:dyDescent="0.3">
      <c r="B15" s="7"/>
      <c r="D15" s="8"/>
      <c r="E15" s="81" t="s">
        <v>15</v>
      </c>
      <c r="F15" s="79">
        <v>50000</v>
      </c>
      <c r="G15" s="8"/>
      <c r="H15" s="8"/>
      <c r="I15" s="8"/>
      <c r="J15" s="9"/>
    </row>
    <row r="16" spans="2:23" x14ac:dyDescent="0.3">
      <c r="B16" s="7"/>
      <c r="D16" s="8"/>
      <c r="G16" s="8"/>
      <c r="H16" s="8"/>
      <c r="I16" s="8"/>
      <c r="J16" s="9"/>
    </row>
    <row r="17" spans="2:11" x14ac:dyDescent="0.3">
      <c r="B17" s="7"/>
      <c r="D17" s="8"/>
      <c r="E17" s="102" t="s">
        <v>118</v>
      </c>
      <c r="F17" s="103"/>
      <c r="G17" s="103"/>
      <c r="H17" s="103"/>
      <c r="I17" s="8"/>
      <c r="J17" s="9"/>
    </row>
    <row r="18" spans="2:11" x14ac:dyDescent="0.3">
      <c r="B18" s="7"/>
      <c r="C18" s="8"/>
      <c r="D18" s="8"/>
      <c r="E18" s="81" t="s">
        <v>117</v>
      </c>
      <c r="F18" s="79">
        <v>10000</v>
      </c>
      <c r="G18" s="8"/>
      <c r="H18" s="8"/>
      <c r="I18" s="8"/>
      <c r="J18" s="9"/>
    </row>
    <row r="19" spans="2:11" x14ac:dyDescent="0.3">
      <c r="B19" s="7"/>
      <c r="C19" s="8"/>
      <c r="D19" s="8"/>
      <c r="E19" s="7"/>
      <c r="F19" s="8"/>
      <c r="G19" s="8"/>
      <c r="H19" s="8"/>
      <c r="I19" s="8"/>
      <c r="J19" s="9"/>
    </row>
    <row r="20" spans="2:11" x14ac:dyDescent="0.3">
      <c r="B20" s="7"/>
      <c r="C20" s="8"/>
      <c r="D20" s="8"/>
      <c r="E20" s="102" t="s">
        <v>120</v>
      </c>
      <c r="F20" s="103"/>
      <c r="G20" s="103"/>
      <c r="H20" s="103"/>
      <c r="I20" s="8"/>
      <c r="J20" s="9"/>
    </row>
    <row r="21" spans="2:11" x14ac:dyDescent="0.3">
      <c r="B21" s="7"/>
      <c r="C21" s="8"/>
      <c r="D21" s="8"/>
      <c r="E21" s="81" t="s">
        <v>104</v>
      </c>
      <c r="F21" s="79">
        <v>50</v>
      </c>
      <c r="G21" s="8"/>
      <c r="H21" s="8"/>
      <c r="I21" s="8"/>
      <c r="J21" s="9"/>
    </row>
    <row r="22" spans="2:11" x14ac:dyDescent="0.3">
      <c r="B22" s="7"/>
      <c r="C22" s="8"/>
      <c r="D22" s="8"/>
      <c r="E22" s="84"/>
      <c r="F22" s="85"/>
      <c r="G22" s="8"/>
      <c r="H22" s="8"/>
      <c r="I22" s="8"/>
      <c r="J22" s="9"/>
    </row>
    <row r="23" spans="2:11" x14ac:dyDescent="0.3">
      <c r="B23" s="7"/>
      <c r="C23" s="8"/>
      <c r="D23" s="8"/>
      <c r="E23" s="102" t="s">
        <v>122</v>
      </c>
      <c r="F23" s="103"/>
      <c r="G23" s="103"/>
      <c r="H23" s="103"/>
      <c r="I23" s="8"/>
      <c r="J23" s="9"/>
    </row>
    <row r="24" spans="2:11" x14ac:dyDescent="0.3">
      <c r="B24" s="7"/>
      <c r="C24" s="8"/>
      <c r="D24" s="8"/>
      <c r="E24" s="81" t="s">
        <v>48</v>
      </c>
      <c r="F24" s="79">
        <f>F21-1</f>
        <v>49</v>
      </c>
      <c r="G24" s="8"/>
      <c r="H24" s="8"/>
      <c r="I24" s="8"/>
      <c r="J24" s="9"/>
    </row>
    <row r="25" spans="2:11" x14ac:dyDescent="0.3">
      <c r="B25" s="7"/>
      <c r="C25" s="8"/>
      <c r="D25" s="8"/>
      <c r="G25" s="8"/>
      <c r="H25" s="8"/>
      <c r="I25" s="8"/>
      <c r="J25" s="9"/>
    </row>
    <row r="26" spans="2:11" x14ac:dyDescent="0.3">
      <c r="B26" s="7"/>
      <c r="C26" s="8"/>
      <c r="D26" s="8"/>
      <c r="E26" s="102" t="s">
        <v>121</v>
      </c>
      <c r="F26" s="103"/>
      <c r="G26" s="103"/>
      <c r="H26" s="103"/>
      <c r="I26" s="8"/>
      <c r="J26" s="9"/>
    </row>
    <row r="27" spans="2:11" x14ac:dyDescent="0.3">
      <c r="B27" s="7"/>
      <c r="C27" s="8"/>
      <c r="D27" s="8"/>
      <c r="E27" s="111" t="s">
        <v>124</v>
      </c>
      <c r="F27" s="112"/>
      <c r="G27" s="112"/>
      <c r="H27" s="112"/>
      <c r="I27" s="8"/>
      <c r="J27" s="9"/>
    </row>
    <row r="28" spans="2:11" x14ac:dyDescent="0.3">
      <c r="B28" s="7"/>
      <c r="C28" s="8"/>
      <c r="D28" s="8"/>
      <c r="E28" s="2" t="s">
        <v>105</v>
      </c>
      <c r="F28" s="86">
        <f>_xlfn.NORM.S.INV(G10)</f>
        <v>1.9599639845400536</v>
      </c>
      <c r="G28" s="8"/>
      <c r="H28" s="8"/>
      <c r="I28" s="8"/>
      <c r="J28" s="9"/>
    </row>
    <row r="29" spans="2:11" x14ac:dyDescent="0.3">
      <c r="B29" s="7"/>
      <c r="C29" s="8"/>
      <c r="D29" s="8"/>
      <c r="G29" s="8"/>
      <c r="H29" s="8"/>
      <c r="I29" s="8"/>
      <c r="J29" s="8"/>
      <c r="K29" s="7"/>
    </row>
    <row r="30" spans="2:11" x14ac:dyDescent="0.3">
      <c r="B30" s="7"/>
      <c r="C30" s="8"/>
      <c r="D30" s="8"/>
      <c r="E30" s="102" t="s">
        <v>127</v>
      </c>
      <c r="F30" s="103"/>
      <c r="G30" s="103"/>
      <c r="H30" s="103"/>
      <c r="I30" s="8"/>
      <c r="J30" s="8"/>
      <c r="K30" s="7"/>
    </row>
    <row r="31" spans="2:11" x14ac:dyDescent="0.3">
      <c r="B31" s="7"/>
      <c r="C31" s="8"/>
      <c r="D31" s="8"/>
      <c r="E31" s="111" t="s">
        <v>126</v>
      </c>
      <c r="F31" s="112"/>
      <c r="G31" s="112"/>
      <c r="H31" s="112"/>
      <c r="I31" s="8"/>
      <c r="J31" s="8"/>
      <c r="K31" s="7"/>
    </row>
    <row r="32" spans="2:11" x14ac:dyDescent="0.3">
      <c r="B32" s="7"/>
      <c r="C32" s="8"/>
      <c r="D32" s="8"/>
      <c r="E32" s="2" t="s">
        <v>125</v>
      </c>
      <c r="F32" s="86">
        <f>F18/SQRT(F21)</f>
        <v>1414.2135623730951</v>
      </c>
      <c r="G32" s="8"/>
      <c r="H32" s="8"/>
      <c r="I32" s="8"/>
      <c r="J32" s="8"/>
      <c r="K32" s="7"/>
    </row>
    <row r="33" spans="2:11" x14ac:dyDescent="0.3">
      <c r="B33" s="7"/>
      <c r="C33" s="8"/>
      <c r="D33" s="8"/>
      <c r="G33" s="8"/>
      <c r="H33" s="8"/>
      <c r="I33" s="8"/>
      <c r="J33" s="8"/>
      <c r="K33" s="7"/>
    </row>
    <row r="34" spans="2:11" x14ac:dyDescent="0.3">
      <c r="B34" s="7"/>
      <c r="C34" s="8"/>
      <c r="D34" s="8"/>
      <c r="E34" s="102" t="s">
        <v>128</v>
      </c>
      <c r="F34" s="103"/>
      <c r="G34" s="103"/>
      <c r="H34" s="103"/>
      <c r="I34" s="8"/>
      <c r="J34" s="8"/>
      <c r="K34" s="7"/>
    </row>
    <row r="35" spans="2:11" x14ac:dyDescent="0.3">
      <c r="B35" s="7"/>
      <c r="C35" s="8"/>
      <c r="D35" s="8"/>
      <c r="E35" s="81" t="s">
        <v>109</v>
      </c>
      <c r="F35" s="86">
        <f>F28*F32</f>
        <v>2771.807648699355</v>
      </c>
      <c r="G35" s="87"/>
      <c r="H35" s="87"/>
      <c r="K35" s="7"/>
    </row>
    <row r="36" spans="2:11" x14ac:dyDescent="0.3">
      <c r="B36" s="7"/>
      <c r="C36" s="8"/>
      <c r="D36" s="8"/>
      <c r="G36" s="87"/>
      <c r="H36" s="87"/>
      <c r="K36" s="7"/>
    </row>
    <row r="37" spans="2:11" x14ac:dyDescent="0.3">
      <c r="B37" s="7"/>
      <c r="C37" s="8"/>
      <c r="D37" s="8"/>
      <c r="E37" s="102" t="s">
        <v>129</v>
      </c>
      <c r="F37" s="103"/>
      <c r="G37" s="103"/>
      <c r="H37" s="103"/>
      <c r="K37" s="7"/>
    </row>
    <row r="38" spans="2:11" x14ac:dyDescent="0.3">
      <c r="B38" s="7"/>
      <c r="C38" s="8"/>
      <c r="D38" s="8"/>
      <c r="E38" s="81" t="s">
        <v>131</v>
      </c>
      <c r="F38" s="86">
        <f>F15+F35</f>
        <v>52771.807648699352</v>
      </c>
      <c r="G38" s="87"/>
      <c r="H38" s="87"/>
      <c r="K38" s="7"/>
    </row>
    <row r="39" spans="2:11" x14ac:dyDescent="0.3">
      <c r="B39" s="7"/>
      <c r="C39" s="8"/>
      <c r="D39" s="8"/>
      <c r="E39" s="81" t="s">
        <v>130</v>
      </c>
      <c r="F39" s="86">
        <f>F15-F35</f>
        <v>47228.192351300648</v>
      </c>
      <c r="G39" s="87"/>
      <c r="H39" s="87"/>
      <c r="K39" s="7"/>
    </row>
    <row r="40" spans="2:11" x14ac:dyDescent="0.3">
      <c r="B40" s="7"/>
      <c r="C40" s="8"/>
      <c r="D40" s="8"/>
      <c r="G40" s="87"/>
      <c r="H40" s="87"/>
      <c r="K40" s="7"/>
    </row>
    <row r="41" spans="2:11" x14ac:dyDescent="0.3">
      <c r="B41" s="7"/>
      <c r="C41" s="8"/>
      <c r="D41" s="8"/>
      <c r="G41" s="8"/>
      <c r="H41" s="8"/>
      <c r="I41" s="8"/>
      <c r="J41" s="9"/>
    </row>
    <row r="42" spans="2:11" x14ac:dyDescent="0.3">
      <c r="B42" s="7"/>
      <c r="C42" s="8"/>
      <c r="D42" s="8"/>
      <c r="E42" s="104" t="s">
        <v>8</v>
      </c>
      <c r="F42" s="105"/>
      <c r="G42" s="105"/>
      <c r="H42" s="105"/>
      <c r="J42" s="88"/>
    </row>
    <row r="43" spans="2:11" ht="16.8" customHeight="1" x14ac:dyDescent="0.3">
      <c r="B43" s="7"/>
      <c r="C43" s="8"/>
      <c r="D43" s="8"/>
      <c r="E43" s="116" t="s">
        <v>132</v>
      </c>
      <c r="F43" s="117"/>
      <c r="G43" s="117"/>
      <c r="H43" s="117"/>
      <c r="I43" s="117"/>
      <c r="J43" s="118"/>
    </row>
    <row r="44" spans="2:11" ht="14.4" customHeight="1" x14ac:dyDescent="0.3">
      <c r="B44" s="7"/>
      <c r="C44" s="8"/>
      <c r="D44" s="8"/>
      <c r="E44" s="119"/>
      <c r="F44" s="120"/>
      <c r="G44" s="120"/>
      <c r="H44" s="120"/>
      <c r="I44" s="120"/>
      <c r="J44" s="121"/>
    </row>
    <row r="45" spans="2:11" x14ac:dyDescent="0.3">
      <c r="B45" s="7"/>
      <c r="C45" s="8"/>
      <c r="D45" s="8"/>
      <c r="E45" s="119"/>
      <c r="F45" s="120"/>
      <c r="G45" s="120"/>
      <c r="H45" s="120"/>
      <c r="I45" s="120"/>
      <c r="J45" s="121"/>
    </row>
    <row r="46" spans="2:11" x14ac:dyDescent="0.3">
      <c r="B46" s="12"/>
      <c r="C46" s="10"/>
      <c r="D46" s="10"/>
      <c r="E46" s="10"/>
      <c r="F46" s="10"/>
      <c r="G46" s="10"/>
      <c r="H46" s="10"/>
      <c r="I46" s="10"/>
      <c r="J46" s="10"/>
      <c r="K46" s="7"/>
    </row>
    <row r="48" spans="2:11" ht="19.2" x14ac:dyDescent="0.45">
      <c r="H48" s="4"/>
    </row>
  </sheetData>
  <mergeCells count="24">
    <mergeCell ref="B1:I1"/>
    <mergeCell ref="E27:H27"/>
    <mergeCell ref="E42:H42"/>
    <mergeCell ref="E43:J45"/>
    <mergeCell ref="E30:H30"/>
    <mergeCell ref="E31:H31"/>
    <mergeCell ref="E34:H34"/>
    <mergeCell ref="E37:H37"/>
    <mergeCell ref="N13:W14"/>
    <mergeCell ref="B2:I3"/>
    <mergeCell ref="B4:I4"/>
    <mergeCell ref="E26:H26"/>
    <mergeCell ref="B5:J5"/>
    <mergeCell ref="E12:H12"/>
    <mergeCell ref="E14:H14"/>
    <mergeCell ref="E17:H17"/>
    <mergeCell ref="N2:O2"/>
    <mergeCell ref="N10:O10"/>
    <mergeCell ref="E8:G8"/>
    <mergeCell ref="E10:F10"/>
    <mergeCell ref="E23:H23"/>
    <mergeCell ref="E20:H20"/>
    <mergeCell ref="E6:H6"/>
    <mergeCell ref="E9:G9"/>
  </mergeCells>
  <pageMargins left="0.7" right="0.7" top="0.75" bottom="0.75" header="0.3" footer="0.3"/>
  <pageSetup scale="65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3"/>
  <sheetViews>
    <sheetView showGridLines="0" workbookViewId="0">
      <selection activeCell="D44" sqref="D44"/>
    </sheetView>
  </sheetViews>
  <sheetFormatPr defaultRowHeight="14.4" x14ac:dyDescent="0.3"/>
  <cols>
    <col min="1" max="1" width="12" customWidth="1"/>
    <col min="2" max="2" width="15.33203125" customWidth="1"/>
    <col min="3" max="3" width="15.44140625" customWidth="1"/>
    <col min="4" max="4" width="19.88671875" customWidth="1"/>
    <col min="5" max="5" width="13" bestFit="1" customWidth="1"/>
    <col min="6" max="6" width="16.6640625" customWidth="1"/>
    <col min="7" max="7" width="9.109375" bestFit="1" customWidth="1"/>
    <col min="8" max="8" width="11.21875" bestFit="1" customWidth="1"/>
    <col min="9" max="9" width="13.33203125" customWidth="1"/>
    <col min="10" max="11" width="11" customWidth="1"/>
    <col min="12" max="12" width="13.5546875" bestFit="1" customWidth="1"/>
    <col min="13" max="13" width="14.88671875" bestFit="1" customWidth="1"/>
  </cols>
  <sheetData>
    <row r="1" spans="1:8" ht="17.399999999999999" x14ac:dyDescent="0.3">
      <c r="A1" s="147" t="s">
        <v>99</v>
      </c>
      <c r="B1" s="147"/>
      <c r="C1" s="147"/>
      <c r="D1" s="147"/>
      <c r="E1" s="147"/>
      <c r="F1" s="147"/>
      <c r="G1" s="147"/>
      <c r="H1" s="147"/>
    </row>
    <row r="2" spans="1:8" ht="34.799999999999997" customHeight="1" x14ac:dyDescent="0.3">
      <c r="A2" s="114" t="s">
        <v>18</v>
      </c>
      <c r="B2" s="114"/>
      <c r="C2" s="114"/>
      <c r="D2" s="114"/>
      <c r="E2" s="114"/>
      <c r="F2" s="114"/>
      <c r="G2" s="114"/>
      <c r="H2" s="114"/>
    </row>
    <row r="3" spans="1:8" x14ac:dyDescent="0.3">
      <c r="A3" s="13"/>
      <c r="B3" s="13"/>
      <c r="C3" s="13"/>
      <c r="D3" s="13"/>
      <c r="E3" s="13"/>
      <c r="F3" s="14"/>
      <c r="G3" s="14"/>
    </row>
    <row r="4" spans="1:8" x14ac:dyDescent="0.3">
      <c r="A4" s="1"/>
      <c r="B4" s="2" t="s">
        <v>19</v>
      </c>
      <c r="C4" s="2" t="s">
        <v>20</v>
      </c>
      <c r="D4" s="2" t="s">
        <v>22</v>
      </c>
      <c r="E4" s="2" t="s">
        <v>17</v>
      </c>
      <c r="F4" s="14"/>
      <c r="G4" s="14"/>
    </row>
    <row r="5" spans="1:8" ht="43.8" customHeight="1" x14ac:dyDescent="0.3">
      <c r="A5" s="2" t="s">
        <v>21</v>
      </c>
      <c r="B5" s="56">
        <v>100</v>
      </c>
      <c r="C5" s="56">
        <v>70</v>
      </c>
      <c r="D5" s="56">
        <v>30</v>
      </c>
      <c r="E5" s="56">
        <v>200</v>
      </c>
      <c r="F5" s="14"/>
      <c r="G5" s="14"/>
    </row>
    <row r="6" spans="1:8" x14ac:dyDescent="0.3">
      <c r="A6" s="2" t="s">
        <v>23</v>
      </c>
      <c r="B6" s="56">
        <v>140</v>
      </c>
      <c r="C6" s="56">
        <v>60</v>
      </c>
      <c r="D6" s="56">
        <v>20</v>
      </c>
      <c r="E6" s="56">
        <v>220</v>
      </c>
      <c r="F6" s="14"/>
      <c r="G6" s="14"/>
    </row>
    <row r="7" spans="1:8" x14ac:dyDescent="0.3">
      <c r="A7" s="2" t="s">
        <v>17</v>
      </c>
      <c r="B7" s="56">
        <v>240</v>
      </c>
      <c r="C7" s="56">
        <v>130</v>
      </c>
      <c r="D7" s="56">
        <v>50</v>
      </c>
      <c r="E7" s="56">
        <v>440</v>
      </c>
      <c r="F7" s="14"/>
      <c r="G7" s="14"/>
    </row>
    <row r="8" spans="1:8" x14ac:dyDescent="0.3">
      <c r="F8" s="14"/>
      <c r="G8" s="14"/>
    </row>
    <row r="9" spans="1:8" x14ac:dyDescent="0.3">
      <c r="A9" s="148" t="s">
        <v>24</v>
      </c>
      <c r="B9" s="148"/>
      <c r="C9" s="148"/>
      <c r="D9" s="148"/>
      <c r="E9" s="148"/>
      <c r="F9" s="148"/>
      <c r="G9" s="148"/>
    </row>
    <row r="10" spans="1:8" x14ac:dyDescent="0.3">
      <c r="A10" s="14"/>
      <c r="B10" s="14"/>
      <c r="C10" s="14"/>
      <c r="D10" s="14"/>
      <c r="E10" s="14"/>
      <c r="F10" s="14"/>
      <c r="G10" s="14"/>
    </row>
    <row r="11" spans="1:8" x14ac:dyDescent="0.3">
      <c r="A11" s="102" t="s">
        <v>88</v>
      </c>
      <c r="B11" s="103"/>
      <c r="C11" s="103"/>
      <c r="D11" s="103"/>
      <c r="E11" s="103"/>
      <c r="F11" s="103"/>
      <c r="G11" s="103"/>
      <c r="H11" s="103"/>
    </row>
    <row r="12" spans="1:8" x14ac:dyDescent="0.3">
      <c r="A12" s="149" t="s">
        <v>25</v>
      </c>
      <c r="B12" s="149"/>
      <c r="C12" s="149"/>
      <c r="D12" s="149"/>
      <c r="E12" s="14"/>
      <c r="F12" s="14"/>
      <c r="G12" s="14"/>
    </row>
    <row r="13" spans="1:8" x14ac:dyDescent="0.3">
      <c r="A13" s="149" t="s">
        <v>26</v>
      </c>
      <c r="B13" s="149"/>
      <c r="C13" s="149"/>
      <c r="D13" s="149"/>
      <c r="E13" s="14"/>
      <c r="F13" s="14"/>
      <c r="G13" s="14"/>
    </row>
    <row r="14" spans="1:8" x14ac:dyDescent="0.3">
      <c r="E14" s="14"/>
      <c r="F14" s="14"/>
      <c r="G14" s="14"/>
    </row>
    <row r="15" spans="1:8" x14ac:dyDescent="0.3">
      <c r="A15" s="102" t="s">
        <v>89</v>
      </c>
      <c r="B15" s="103"/>
      <c r="C15" s="103"/>
      <c r="D15" s="103"/>
      <c r="E15" s="103"/>
      <c r="F15" s="103"/>
      <c r="G15" s="103"/>
      <c r="H15" s="103"/>
    </row>
    <row r="16" spans="1:8" x14ac:dyDescent="0.3">
      <c r="A16" s="14"/>
      <c r="B16" s="14"/>
      <c r="C16" s="14"/>
      <c r="D16" s="14"/>
      <c r="E16" s="14"/>
      <c r="F16" s="14"/>
      <c r="G16" s="14"/>
    </row>
    <row r="17" spans="1:8" x14ac:dyDescent="0.3">
      <c r="D17" s="14"/>
      <c r="E17" s="14"/>
      <c r="F17" s="14"/>
      <c r="G17" s="14"/>
    </row>
    <row r="18" spans="1:8" x14ac:dyDescent="0.3">
      <c r="D18" s="14"/>
      <c r="E18" s="14"/>
      <c r="F18" s="14"/>
      <c r="G18" s="14"/>
    </row>
    <row r="19" spans="1:8" x14ac:dyDescent="0.3">
      <c r="A19" s="38"/>
      <c r="B19" s="39"/>
      <c r="C19" s="39"/>
      <c r="D19" s="39"/>
      <c r="E19" s="39"/>
      <c r="F19" s="97" t="s">
        <v>27</v>
      </c>
      <c r="G19" s="98"/>
      <c r="H19" s="28"/>
    </row>
    <row r="20" spans="1:8" x14ac:dyDescent="0.3">
      <c r="A20" s="1"/>
      <c r="B20" s="49" t="s">
        <v>19</v>
      </c>
      <c r="C20" s="49" t="s">
        <v>20</v>
      </c>
      <c r="D20" s="49" t="s">
        <v>22</v>
      </c>
      <c r="E20" s="49" t="s">
        <v>17</v>
      </c>
      <c r="F20" s="49" t="s">
        <v>19</v>
      </c>
      <c r="G20" s="49" t="s">
        <v>20</v>
      </c>
      <c r="H20" s="49" t="s">
        <v>22</v>
      </c>
    </row>
    <row r="21" spans="1:8" x14ac:dyDescent="0.3">
      <c r="A21" s="48" t="s">
        <v>21</v>
      </c>
      <c r="B21" s="50">
        <v>100</v>
      </c>
      <c r="C21" s="50">
        <v>70</v>
      </c>
      <c r="D21" s="50">
        <v>30</v>
      </c>
      <c r="E21" s="53">
        <v>200</v>
      </c>
      <c r="F21" s="51">
        <f>B23*E21/$E$23</f>
        <v>109.09090909090909</v>
      </c>
      <c r="G21" s="51">
        <f>E21*C23/E23</f>
        <v>59.090909090909093</v>
      </c>
      <c r="H21" s="52">
        <f>E21*D23/E23</f>
        <v>22.727272727272727</v>
      </c>
    </row>
    <row r="22" spans="1:8" ht="14.4" customHeight="1" x14ac:dyDescent="0.3">
      <c r="A22" s="48" t="s">
        <v>23</v>
      </c>
      <c r="B22" s="50">
        <v>140</v>
      </c>
      <c r="C22" s="50">
        <v>60</v>
      </c>
      <c r="D22" s="50">
        <v>20</v>
      </c>
      <c r="E22" s="53">
        <v>220</v>
      </c>
      <c r="F22" s="51">
        <f>B23*E22/$E$23</f>
        <v>120</v>
      </c>
      <c r="G22" s="50">
        <f>E22*C23/E23</f>
        <v>65</v>
      </c>
      <c r="H22" s="50">
        <f>E22*D23/E23</f>
        <v>25</v>
      </c>
    </row>
    <row r="23" spans="1:8" x14ac:dyDescent="0.3">
      <c r="A23" s="2" t="s">
        <v>17</v>
      </c>
      <c r="B23" s="53">
        <v>240</v>
      </c>
      <c r="C23" s="53">
        <v>130</v>
      </c>
      <c r="D23" s="54">
        <v>50</v>
      </c>
      <c r="E23" s="55">
        <v>440</v>
      </c>
      <c r="F23" s="14"/>
      <c r="G23" s="14"/>
    </row>
    <row r="25" spans="1:8" x14ac:dyDescent="0.3">
      <c r="A25" s="102" t="s">
        <v>90</v>
      </c>
      <c r="B25" s="103"/>
      <c r="C25" s="103"/>
      <c r="D25" s="103"/>
      <c r="E25" s="103"/>
      <c r="F25" s="103"/>
      <c r="G25" s="103"/>
      <c r="H25" s="103"/>
    </row>
    <row r="26" spans="1:8" x14ac:dyDescent="0.3">
      <c r="A26" s="146" t="s">
        <v>28</v>
      </c>
      <c r="B26" s="146"/>
      <c r="C26" s="146"/>
      <c r="D26" s="146"/>
    </row>
    <row r="27" spans="1:8" x14ac:dyDescent="0.3">
      <c r="A27" s="36" t="s">
        <v>29</v>
      </c>
      <c r="B27" s="35"/>
    </row>
    <row r="28" spans="1:8" x14ac:dyDescent="0.3">
      <c r="A28" s="144" t="s">
        <v>30</v>
      </c>
      <c r="B28" s="144"/>
      <c r="C28" s="14"/>
      <c r="D28" s="14"/>
      <c r="E28" s="14"/>
      <c r="F28" s="14"/>
      <c r="G28" s="14"/>
    </row>
    <row r="29" spans="1:8" x14ac:dyDescent="0.3">
      <c r="A29" s="144" t="s">
        <v>31</v>
      </c>
      <c r="B29" s="144"/>
      <c r="D29" s="14"/>
      <c r="E29" s="14"/>
    </row>
    <row r="30" spans="1:8" x14ac:dyDescent="0.3">
      <c r="A30" s="145" t="s">
        <v>91</v>
      </c>
      <c r="B30" s="145"/>
      <c r="C30" s="145"/>
      <c r="D30" s="14"/>
      <c r="E30" s="14"/>
    </row>
    <row r="31" spans="1:8" x14ac:dyDescent="0.3">
      <c r="A31" s="38"/>
      <c r="B31" s="39"/>
      <c r="C31" s="39"/>
      <c r="D31" s="39"/>
      <c r="E31" s="14"/>
    </row>
    <row r="32" spans="1:8" x14ac:dyDescent="0.3">
      <c r="A32" s="1"/>
      <c r="B32" s="1" t="s">
        <v>19</v>
      </c>
      <c r="C32" s="1" t="s">
        <v>20</v>
      </c>
      <c r="D32" s="1" t="s">
        <v>22</v>
      </c>
      <c r="E32" s="14"/>
    </row>
    <row r="33" spans="1:9" x14ac:dyDescent="0.3">
      <c r="A33" s="2" t="s">
        <v>21</v>
      </c>
      <c r="B33" s="40">
        <f t="shared" ref="B33:D34" si="0">(B21-F21)^2/F21</f>
        <v>0.75757575757575801</v>
      </c>
      <c r="C33" s="40">
        <f t="shared" si="0"/>
        <v>2.0139860139860128</v>
      </c>
      <c r="D33" s="41">
        <f t="shared" si="0"/>
        <v>2.3272727272727276</v>
      </c>
      <c r="E33" s="14"/>
      <c r="F33" s="8"/>
      <c r="G33" s="8"/>
      <c r="H33" s="8"/>
      <c r="I33" s="8"/>
    </row>
    <row r="34" spans="1:9" x14ac:dyDescent="0.3">
      <c r="A34" s="2" t="s">
        <v>23</v>
      </c>
      <c r="B34" s="40">
        <f t="shared" si="0"/>
        <v>3.3333333333333335</v>
      </c>
      <c r="C34" s="40">
        <f t="shared" si="0"/>
        <v>0.38461538461538464</v>
      </c>
      <c r="D34" s="2">
        <f t="shared" si="0"/>
        <v>1</v>
      </c>
      <c r="E34" s="58"/>
      <c r="F34" s="8"/>
      <c r="G34" s="8"/>
      <c r="H34" s="8"/>
      <c r="I34" s="8"/>
    </row>
    <row r="35" spans="1:9" x14ac:dyDescent="0.3">
      <c r="A35" s="1" t="s">
        <v>17</v>
      </c>
      <c r="E35" s="58"/>
      <c r="F35" s="8"/>
      <c r="G35" s="8"/>
      <c r="H35" s="8"/>
      <c r="I35" s="8"/>
    </row>
    <row r="36" spans="1:9" x14ac:dyDescent="0.3">
      <c r="A36" s="14"/>
      <c r="B36" s="14"/>
      <c r="C36" s="14"/>
      <c r="D36" s="14"/>
      <c r="E36" s="58"/>
      <c r="F36" s="58"/>
      <c r="G36" s="58"/>
      <c r="H36" s="8"/>
      <c r="I36" s="8"/>
    </row>
    <row r="37" spans="1:9" x14ac:dyDescent="0.3">
      <c r="A37" s="142" t="s">
        <v>92</v>
      </c>
      <c r="B37" s="142"/>
      <c r="C37" s="142"/>
      <c r="D37" s="142"/>
      <c r="E37" s="142"/>
      <c r="F37" s="142"/>
      <c r="G37" s="142"/>
      <c r="H37" s="142"/>
      <c r="I37" s="8"/>
    </row>
    <row r="38" spans="1:9" x14ac:dyDescent="0.3">
      <c r="A38" s="143" t="s">
        <v>32</v>
      </c>
      <c r="B38" s="143"/>
      <c r="C38" s="42">
        <f>SUM(B33:D34)</f>
        <v>9.8167832167832181</v>
      </c>
      <c r="D38" s="14"/>
      <c r="E38" s="58"/>
      <c r="F38" s="58"/>
      <c r="G38" s="58"/>
      <c r="H38" s="8"/>
      <c r="I38" s="8"/>
    </row>
    <row r="39" spans="1:9" x14ac:dyDescent="0.3">
      <c r="A39" s="143" t="s">
        <v>33</v>
      </c>
      <c r="B39" s="143"/>
      <c r="C39" s="43">
        <f>(3-1)*(2-1)</f>
        <v>2</v>
      </c>
      <c r="D39" s="14"/>
      <c r="E39" s="58"/>
      <c r="F39" s="58"/>
      <c r="G39" s="58"/>
      <c r="H39" s="8"/>
      <c r="I39" s="8"/>
    </row>
    <row r="40" spans="1:9" x14ac:dyDescent="0.3">
      <c r="A40" s="143" t="s">
        <v>34</v>
      </c>
      <c r="B40" s="143"/>
      <c r="C40" s="43">
        <v>0.05</v>
      </c>
      <c r="D40" s="14"/>
      <c r="E40" s="58"/>
      <c r="F40" s="58"/>
      <c r="G40" s="58"/>
      <c r="H40" s="8"/>
      <c r="I40" s="8"/>
    </row>
    <row r="41" spans="1:9" x14ac:dyDescent="0.3">
      <c r="A41" s="143" t="s">
        <v>35</v>
      </c>
      <c r="B41" s="143"/>
      <c r="C41" s="43">
        <v>5.9909999999999997</v>
      </c>
      <c r="D41" s="14"/>
      <c r="E41" s="14"/>
      <c r="F41" s="58"/>
      <c r="G41" s="58"/>
      <c r="H41" s="8"/>
      <c r="I41" s="8"/>
    </row>
    <row r="42" spans="1:9" x14ac:dyDescent="0.3">
      <c r="A42" s="143" t="s">
        <v>37</v>
      </c>
      <c r="B42" s="143"/>
      <c r="C42" s="43">
        <f>_xlfn.CHISQ.DIST.RT(C38,C39)</f>
        <v>7.384355720879662E-3</v>
      </c>
      <c r="D42" s="14"/>
      <c r="E42" s="14"/>
      <c r="F42" s="58"/>
      <c r="G42" s="8"/>
      <c r="H42" s="8"/>
      <c r="I42" s="8"/>
    </row>
    <row r="43" spans="1:9" x14ac:dyDescent="0.3">
      <c r="A43" s="73" t="s">
        <v>36</v>
      </c>
      <c r="B43" s="73"/>
      <c r="C43" s="47" t="str">
        <f>IF(C42&lt;C40,"significant diff","no diff")</f>
        <v>significant diff</v>
      </c>
      <c r="D43" s="14"/>
      <c r="E43" s="14"/>
      <c r="F43" s="14"/>
    </row>
    <row r="44" spans="1:9" x14ac:dyDescent="0.3">
      <c r="A44" s="73"/>
      <c r="B44" s="73"/>
      <c r="C44" s="47"/>
      <c r="D44" s="14"/>
      <c r="E44" s="14"/>
      <c r="F44" s="14"/>
    </row>
    <row r="45" spans="1:9" x14ac:dyDescent="0.3">
      <c r="A45" t="s">
        <v>136</v>
      </c>
      <c r="E45" s="14"/>
      <c r="F45" s="14"/>
    </row>
    <row r="46" spans="1:9" x14ac:dyDescent="0.3">
      <c r="A46" s="142" t="s">
        <v>135</v>
      </c>
      <c r="B46" s="142"/>
      <c r="C46" s="142"/>
      <c r="D46" s="142"/>
      <c r="E46" s="142"/>
      <c r="F46" s="142"/>
      <c r="G46" s="142"/>
      <c r="H46" s="142"/>
    </row>
    <row r="47" spans="1:9" x14ac:dyDescent="0.3">
      <c r="A47" s="44" t="s">
        <v>16</v>
      </c>
      <c r="B47" s="37">
        <f>_xlfn.CHISQ.TEST(B21:D22,F21:H22)</f>
        <v>7.384355720879662E-3</v>
      </c>
      <c r="E47" s="14"/>
      <c r="F47" s="14"/>
    </row>
    <row r="48" spans="1:9" x14ac:dyDescent="0.3">
      <c r="A48" s="37" t="s">
        <v>34</v>
      </c>
      <c r="B48" s="37">
        <v>0.05</v>
      </c>
      <c r="E48" s="14"/>
      <c r="F48" s="14"/>
      <c r="G48" s="14"/>
    </row>
    <row r="49" spans="1:8" x14ac:dyDescent="0.3">
      <c r="A49" s="73" t="s">
        <v>36</v>
      </c>
      <c r="B49" s="47" t="str">
        <f>IF(B47&lt;B48,"significant diff","no diff")</f>
        <v>significant diff</v>
      </c>
      <c r="E49" s="14"/>
      <c r="F49" s="14"/>
      <c r="G49" s="14"/>
    </row>
    <row r="50" spans="1:8" x14ac:dyDescent="0.3">
      <c r="E50" s="14"/>
      <c r="F50" s="14"/>
    </row>
    <row r="51" spans="1:8" x14ac:dyDescent="0.3">
      <c r="A51" s="142" t="s">
        <v>94</v>
      </c>
      <c r="B51" s="142"/>
      <c r="C51" s="142"/>
      <c r="D51" s="142"/>
      <c r="E51" s="142"/>
      <c r="F51" s="142"/>
      <c r="G51" s="142"/>
      <c r="H51" s="142"/>
    </row>
    <row r="52" spans="1:8" ht="28.8" customHeight="1" x14ac:dyDescent="0.3">
      <c r="A52" s="45" t="s">
        <v>93</v>
      </c>
      <c r="B52" s="37">
        <f>1-B47</f>
        <v>0.9926156442791203</v>
      </c>
      <c r="C52" s="46">
        <f>B52</f>
        <v>0.9926156442791203</v>
      </c>
      <c r="E52" s="14"/>
      <c r="F52" s="14"/>
    </row>
    <row r="53" spans="1:8" ht="28.8" customHeight="1" x14ac:dyDescent="0.3">
      <c r="A53" s="74" t="s">
        <v>95</v>
      </c>
      <c r="B53" s="75">
        <f>1-0.05</f>
        <v>0.95</v>
      </c>
      <c r="C53" s="76" t="str">
        <f>IF(B52&gt;B53,"sign diff","no diff")</f>
        <v>sign diff</v>
      </c>
      <c r="E53" s="14"/>
      <c r="F53" s="14"/>
      <c r="H53" s="8"/>
    </row>
    <row r="54" spans="1:8" ht="28.8" customHeight="1" x14ac:dyDescent="0.3">
      <c r="A54" s="34"/>
      <c r="B54" s="14"/>
      <c r="C54" s="29"/>
      <c r="E54" s="14"/>
      <c r="F54" s="14"/>
    </row>
    <row r="55" spans="1:8" ht="21" x14ac:dyDescent="0.4">
      <c r="A55" s="136" t="s">
        <v>38</v>
      </c>
      <c r="B55" s="137"/>
      <c r="C55" s="137"/>
      <c r="D55" s="137"/>
      <c r="E55" s="138"/>
      <c r="F55" s="14"/>
      <c r="G55" s="14"/>
    </row>
    <row r="56" spans="1:8" x14ac:dyDescent="0.3">
      <c r="A56" s="139" t="s">
        <v>39</v>
      </c>
      <c r="B56" s="140"/>
      <c r="C56" s="140"/>
      <c r="D56" s="140"/>
      <c r="E56" s="141"/>
      <c r="F56" s="14"/>
      <c r="G56" s="14"/>
    </row>
    <row r="57" spans="1:8" x14ac:dyDescent="0.3">
      <c r="A57" s="57"/>
      <c r="B57" s="58"/>
      <c r="C57" s="58"/>
      <c r="D57" s="58"/>
      <c r="E57" s="59"/>
      <c r="F57" s="14"/>
      <c r="G57" s="14"/>
    </row>
    <row r="58" spans="1:8" x14ac:dyDescent="0.3">
      <c r="A58" s="71"/>
      <c r="B58" s="70" t="s">
        <v>41</v>
      </c>
      <c r="C58" s="70" t="s">
        <v>42</v>
      </c>
      <c r="D58" s="70" t="s">
        <v>51</v>
      </c>
      <c r="E58" s="59"/>
      <c r="F58" s="14"/>
      <c r="G58" s="14"/>
    </row>
    <row r="59" spans="1:8" x14ac:dyDescent="0.3">
      <c r="A59" s="60" t="s">
        <v>40</v>
      </c>
      <c r="B59" s="77">
        <v>25</v>
      </c>
      <c r="C59" s="77">
        <v>30</v>
      </c>
      <c r="D59" s="78">
        <f>(C59-B59)^2/B59</f>
        <v>1</v>
      </c>
      <c r="E59" s="59"/>
      <c r="F59" s="14"/>
      <c r="G59" s="14"/>
    </row>
    <row r="60" spans="1:8" x14ac:dyDescent="0.3">
      <c r="A60" s="60" t="s">
        <v>43</v>
      </c>
      <c r="B60" s="77">
        <v>30</v>
      </c>
      <c r="C60" s="77">
        <v>25</v>
      </c>
      <c r="D60" s="78">
        <f>(C60-B60)^2/B60</f>
        <v>0.83333333333333337</v>
      </c>
      <c r="E60" s="59"/>
      <c r="F60" s="14"/>
      <c r="G60" s="14"/>
    </row>
    <row r="61" spans="1:8" x14ac:dyDescent="0.3">
      <c r="A61" s="60" t="s">
        <v>44</v>
      </c>
      <c r="B61" s="77">
        <v>20</v>
      </c>
      <c r="C61" s="77">
        <v>18</v>
      </c>
      <c r="D61" s="78">
        <f>(C61-B61)^2/B61</f>
        <v>0.2</v>
      </c>
      <c r="E61" s="59"/>
      <c r="F61" s="14"/>
      <c r="G61" s="14"/>
    </row>
    <row r="62" spans="1:8" x14ac:dyDescent="0.3">
      <c r="A62" s="60" t="s">
        <v>45</v>
      </c>
      <c r="B62" s="77">
        <v>25</v>
      </c>
      <c r="C62" s="77">
        <v>27</v>
      </c>
      <c r="D62" s="78">
        <f>(C62-B62)^2/B62</f>
        <v>0.16</v>
      </c>
      <c r="E62" s="59"/>
      <c r="F62" s="14"/>
      <c r="G62" s="14"/>
    </row>
    <row r="63" spans="1:8" x14ac:dyDescent="0.3">
      <c r="A63" s="57"/>
      <c r="B63" s="58"/>
      <c r="C63" s="58"/>
      <c r="D63" s="58"/>
      <c r="E63" s="59"/>
      <c r="F63" s="14"/>
      <c r="G63" s="14"/>
    </row>
    <row r="64" spans="1:8" x14ac:dyDescent="0.3">
      <c r="A64" s="134" t="s">
        <v>46</v>
      </c>
      <c r="B64" s="135"/>
      <c r="C64" s="58"/>
      <c r="D64" s="58"/>
      <c r="E64" s="59"/>
      <c r="F64" s="14"/>
      <c r="G64" s="14"/>
    </row>
    <row r="65" spans="1:7" x14ac:dyDescent="0.3">
      <c r="A65" s="60" t="s">
        <v>96</v>
      </c>
      <c r="B65" s="61">
        <f>SUM(D59:D62)</f>
        <v>2.1933333333333338</v>
      </c>
      <c r="C65" s="58"/>
      <c r="D65" s="58"/>
      <c r="E65" s="59"/>
      <c r="F65" s="14"/>
      <c r="G65" s="14"/>
    </row>
    <row r="66" spans="1:7" ht="15" x14ac:dyDescent="0.3">
      <c r="A66" s="62"/>
      <c r="B66" s="58"/>
      <c r="C66" s="58"/>
      <c r="D66" s="58"/>
      <c r="E66" s="59"/>
      <c r="F66" s="14"/>
      <c r="G66" s="14"/>
    </row>
    <row r="67" spans="1:7" x14ac:dyDescent="0.3">
      <c r="A67" s="134" t="s">
        <v>47</v>
      </c>
      <c r="B67" s="135"/>
      <c r="C67" s="58"/>
      <c r="D67" s="58"/>
      <c r="E67" s="59"/>
      <c r="F67" s="14"/>
      <c r="G67" s="14"/>
    </row>
    <row r="68" spans="1:7" x14ac:dyDescent="0.3">
      <c r="A68" s="132" t="s">
        <v>97</v>
      </c>
      <c r="B68" s="133"/>
      <c r="C68" s="133"/>
      <c r="D68" s="133"/>
      <c r="E68" s="63"/>
      <c r="F68" s="14"/>
      <c r="G68" s="14"/>
    </row>
    <row r="69" spans="1:7" x14ac:dyDescent="0.3">
      <c r="A69" s="64" t="s">
        <v>48</v>
      </c>
      <c r="B69" s="65">
        <f>4-1</f>
        <v>3</v>
      </c>
      <c r="C69" s="58"/>
      <c r="D69" s="58"/>
      <c r="E69" s="59"/>
      <c r="F69" s="14"/>
      <c r="G69" s="14"/>
    </row>
    <row r="70" spans="1:7" x14ac:dyDescent="0.3">
      <c r="A70" s="57"/>
      <c r="B70" s="58"/>
      <c r="C70" s="58"/>
      <c r="D70" s="58"/>
      <c r="E70" s="59"/>
      <c r="F70" s="14"/>
      <c r="G70" s="14"/>
    </row>
    <row r="71" spans="1:7" x14ac:dyDescent="0.3">
      <c r="A71" s="134" t="s">
        <v>49</v>
      </c>
      <c r="B71" s="135"/>
      <c r="C71" s="58"/>
      <c r="D71" s="58"/>
      <c r="E71" s="59"/>
      <c r="F71" s="14"/>
      <c r="G71" s="14"/>
    </row>
    <row r="72" spans="1:7" x14ac:dyDescent="0.3">
      <c r="A72" s="132" t="s">
        <v>50</v>
      </c>
      <c r="B72" s="133"/>
      <c r="C72" s="133"/>
      <c r="D72" s="58"/>
      <c r="E72" s="59"/>
      <c r="F72" s="14"/>
      <c r="G72" s="14"/>
    </row>
    <row r="73" spans="1:7" x14ac:dyDescent="0.3">
      <c r="A73" s="66" t="s">
        <v>37</v>
      </c>
      <c r="B73" s="67">
        <f>_xlfn.CHISQ.DIST.RT(B65,B69)</f>
        <v>0.53326269012244176</v>
      </c>
      <c r="C73" s="68"/>
      <c r="D73" s="68"/>
      <c r="E73" s="69"/>
      <c r="F73" s="14"/>
      <c r="G73" s="14"/>
    </row>
    <row r="74" spans="1:7" x14ac:dyDescent="0.3">
      <c r="A74" s="14"/>
      <c r="B74" s="14"/>
      <c r="C74" s="14"/>
      <c r="D74" s="14"/>
      <c r="E74" s="14"/>
      <c r="F74" s="14"/>
      <c r="G74" s="14"/>
    </row>
    <row r="75" spans="1:7" x14ac:dyDescent="0.3">
      <c r="A75" s="14"/>
      <c r="B75" s="14"/>
      <c r="C75" s="14"/>
      <c r="D75" s="14"/>
      <c r="E75" s="14"/>
      <c r="F75" s="14"/>
      <c r="G75" s="14"/>
    </row>
    <row r="76" spans="1:7" x14ac:dyDescent="0.3">
      <c r="A76" s="14"/>
      <c r="B76" s="14"/>
      <c r="C76" s="14"/>
      <c r="D76" s="14"/>
      <c r="E76" s="14"/>
      <c r="F76" s="14"/>
      <c r="G76" s="14"/>
    </row>
    <row r="77" spans="1:7" x14ac:dyDescent="0.3">
      <c r="A77" s="14" t="s">
        <v>98</v>
      </c>
      <c r="B77" t="s">
        <v>52</v>
      </c>
      <c r="C77" s="14"/>
      <c r="D77" s="14"/>
      <c r="E77" s="14"/>
      <c r="F77" s="14"/>
      <c r="G77" s="14"/>
    </row>
    <row r="78" spans="1:7" x14ac:dyDescent="0.3">
      <c r="A78" s="14"/>
      <c r="B78" t="s">
        <v>53</v>
      </c>
      <c r="C78" s="14"/>
      <c r="D78" s="14"/>
      <c r="E78" s="14"/>
      <c r="F78" s="14"/>
      <c r="G78" s="14"/>
    </row>
    <row r="79" spans="1:7" x14ac:dyDescent="0.3">
      <c r="A79" s="14"/>
      <c r="B79" s="14"/>
      <c r="C79" s="14"/>
      <c r="D79" s="14"/>
      <c r="E79" s="14"/>
      <c r="F79" s="14"/>
      <c r="G79" s="14"/>
    </row>
    <row r="80" spans="1:7" x14ac:dyDescent="0.3">
      <c r="A80" s="14"/>
      <c r="B80" s="14"/>
      <c r="C80" s="14"/>
      <c r="D80" s="14"/>
      <c r="E80" s="14"/>
      <c r="F80" s="14"/>
      <c r="G80" s="14"/>
    </row>
    <row r="81" spans="1:7" x14ac:dyDescent="0.3">
      <c r="A81" s="14"/>
      <c r="B81" s="14"/>
      <c r="C81" s="14"/>
      <c r="D81" s="14"/>
      <c r="E81" s="14"/>
      <c r="F81" s="14"/>
      <c r="G81" s="14"/>
    </row>
    <row r="82" spans="1:7" x14ac:dyDescent="0.3">
      <c r="A82" s="14"/>
      <c r="B82" s="14"/>
      <c r="C82" s="14"/>
      <c r="D82" s="14"/>
    </row>
    <row r="83" spans="1:7" x14ac:dyDescent="0.3">
      <c r="A83" s="14"/>
      <c r="B83" s="14"/>
      <c r="C83" s="14"/>
      <c r="D83" s="14"/>
    </row>
  </sheetData>
  <mergeCells count="28">
    <mergeCell ref="A2:H2"/>
    <mergeCell ref="A1:H1"/>
    <mergeCell ref="A15:H15"/>
    <mergeCell ref="A25:H25"/>
    <mergeCell ref="A9:G9"/>
    <mergeCell ref="A12:D12"/>
    <mergeCell ref="A13:D13"/>
    <mergeCell ref="A11:H11"/>
    <mergeCell ref="A29:B29"/>
    <mergeCell ref="A30:C30"/>
    <mergeCell ref="A37:H37"/>
    <mergeCell ref="F19:G19"/>
    <mergeCell ref="A26:D26"/>
    <mergeCell ref="A28:B28"/>
    <mergeCell ref="A46:H46"/>
    <mergeCell ref="A51:H51"/>
    <mergeCell ref="A39:B39"/>
    <mergeCell ref="A41:B41"/>
    <mergeCell ref="A38:B38"/>
    <mergeCell ref="A40:B40"/>
    <mergeCell ref="A42:B42"/>
    <mergeCell ref="A68:D68"/>
    <mergeCell ref="A71:B71"/>
    <mergeCell ref="A72:C72"/>
    <mergeCell ref="A55:E55"/>
    <mergeCell ref="A56:E56"/>
    <mergeCell ref="A64:B64"/>
    <mergeCell ref="A67:B6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sqref="A1:J1"/>
    </sheetView>
  </sheetViews>
  <sheetFormatPr defaultRowHeight="14.4" x14ac:dyDescent="0.3"/>
  <cols>
    <col min="1" max="3" width="8.88671875" bestFit="1" customWidth="1"/>
    <col min="4" max="4" width="6.109375" customWidth="1"/>
    <col min="5" max="5" width="18" bestFit="1" customWidth="1"/>
    <col min="6" max="6" width="5.88671875" customWidth="1"/>
    <col min="7" max="7" width="9.109375" bestFit="1" customWidth="1"/>
    <col min="8" max="8" width="8.5546875" bestFit="1" customWidth="1"/>
    <col min="9" max="9" width="12" bestFit="1" customWidth="1"/>
    <col min="10" max="10" width="17.5546875" bestFit="1" customWidth="1"/>
    <col min="11" max="11" width="8.6640625" customWidth="1"/>
    <col min="12" max="12" width="10.5546875" customWidth="1"/>
    <col min="13" max="13" width="92.109375" customWidth="1"/>
    <col min="14" max="14" width="12.109375" customWidth="1"/>
    <col min="15" max="15" width="14.5546875" customWidth="1"/>
  </cols>
  <sheetData>
    <row r="1" spans="1:13" ht="25.2" customHeight="1" x14ac:dyDescent="0.3">
      <c r="A1" s="151" t="s">
        <v>78</v>
      </c>
      <c r="B1" s="151"/>
      <c r="C1" s="151"/>
      <c r="D1" s="151"/>
      <c r="E1" s="151"/>
      <c r="F1" s="151"/>
      <c r="G1" s="151"/>
      <c r="H1" s="151"/>
      <c r="I1" s="151"/>
      <c r="J1" s="151"/>
    </row>
    <row r="2" spans="1:13" ht="35.4" customHeight="1" x14ac:dyDescent="0.3">
      <c r="A2" s="114" t="s">
        <v>54</v>
      </c>
      <c r="B2" s="114"/>
      <c r="C2" s="114"/>
      <c r="D2" s="114"/>
      <c r="E2" s="114"/>
      <c r="F2" s="114"/>
      <c r="G2" s="114"/>
      <c r="H2" s="114"/>
      <c r="I2" s="114"/>
      <c r="J2" s="114"/>
      <c r="M2" s="32" t="s">
        <v>79</v>
      </c>
    </row>
    <row r="3" spans="1:13" x14ac:dyDescent="0.3">
      <c r="M3" s="32" t="s">
        <v>80</v>
      </c>
    </row>
    <row r="4" spans="1:13" x14ac:dyDescent="0.3">
      <c r="A4" s="26" t="s">
        <v>56</v>
      </c>
      <c r="B4" s="26" t="s">
        <v>57</v>
      </c>
      <c r="C4" s="26" t="s">
        <v>55</v>
      </c>
      <c r="E4" s="28" t="s">
        <v>58</v>
      </c>
      <c r="M4" s="32" t="s">
        <v>81</v>
      </c>
    </row>
    <row r="5" spans="1:13" x14ac:dyDescent="0.3">
      <c r="A5" s="1">
        <v>75</v>
      </c>
      <c r="B5" s="1">
        <v>78</v>
      </c>
      <c r="C5" s="1">
        <v>82</v>
      </c>
      <c r="M5" s="32" t="s">
        <v>82</v>
      </c>
    </row>
    <row r="6" spans="1:13" x14ac:dyDescent="0.3">
      <c r="A6" s="1">
        <v>77</v>
      </c>
      <c r="B6" s="1">
        <v>78</v>
      </c>
      <c r="C6" s="1">
        <v>82</v>
      </c>
      <c r="E6" s="28" t="s">
        <v>59</v>
      </c>
      <c r="M6" s="32" t="s">
        <v>83</v>
      </c>
    </row>
    <row r="7" spans="1:13" ht="20.399999999999999" x14ac:dyDescent="0.3">
      <c r="A7" s="1">
        <v>78</v>
      </c>
      <c r="B7" s="1">
        <v>79</v>
      </c>
      <c r="C7" s="1">
        <v>84</v>
      </c>
      <c r="E7" s="30" t="s">
        <v>60</v>
      </c>
      <c r="F7" s="30" t="s">
        <v>61</v>
      </c>
      <c r="G7" s="30" t="s">
        <v>62</v>
      </c>
      <c r="H7" s="30" t="s">
        <v>63</v>
      </c>
      <c r="I7" s="30" t="s">
        <v>64</v>
      </c>
      <c r="J7" s="31" t="s">
        <v>73</v>
      </c>
      <c r="L7" s="20"/>
      <c r="M7" s="32" t="s">
        <v>84</v>
      </c>
    </row>
    <row r="8" spans="1:13" x14ac:dyDescent="0.3">
      <c r="A8" s="1">
        <v>78</v>
      </c>
      <c r="B8" s="1">
        <v>81</v>
      </c>
      <c r="C8" s="1">
        <v>86</v>
      </c>
      <c r="E8" s="5" t="s">
        <v>56</v>
      </c>
      <c r="F8" s="5">
        <f>COUNT(A5:A14)</f>
        <v>10</v>
      </c>
      <c r="G8" s="5">
        <f>SUM(A5:A14)</f>
        <v>805</v>
      </c>
      <c r="H8" s="18">
        <f>AVERAGE(A5:A14)</f>
        <v>80.5</v>
      </c>
      <c r="I8" s="5">
        <f>_xlfn.VAR.S(A5:A14)</f>
        <v>15.166666666666666</v>
      </c>
      <c r="J8">
        <f>DEVSQ(A5:A14,H8)</f>
        <v>136.5</v>
      </c>
      <c r="M8" s="32" t="s">
        <v>85</v>
      </c>
    </row>
    <row r="9" spans="1:13" x14ac:dyDescent="0.3">
      <c r="A9" s="1">
        <v>79</v>
      </c>
      <c r="B9" s="1">
        <v>81</v>
      </c>
      <c r="C9" s="1">
        <v>86</v>
      </c>
      <c r="E9" s="15" t="s">
        <v>57</v>
      </c>
      <c r="F9" s="8">
        <f>COUNT(B5:B14)</f>
        <v>10</v>
      </c>
      <c r="G9" s="8">
        <f>SUM(B5:B14)</f>
        <v>821</v>
      </c>
      <c r="H9" s="8">
        <f>AVERAGE(B5:B14)</f>
        <v>82.1</v>
      </c>
      <c r="I9" s="8">
        <f>_xlfn.VAR.S(B5:B14)</f>
        <v>11.655555555555553</v>
      </c>
      <c r="J9">
        <f>DEVSQ(B5:B14,H9)</f>
        <v>104.90000000000002</v>
      </c>
      <c r="M9" s="25"/>
    </row>
    <row r="10" spans="1:13" ht="15" thickBot="1" x14ac:dyDescent="0.35">
      <c r="A10" s="1">
        <v>81</v>
      </c>
      <c r="B10" s="1">
        <v>82</v>
      </c>
      <c r="C10" s="1">
        <v>87</v>
      </c>
      <c r="E10" s="16" t="s">
        <v>55</v>
      </c>
      <c r="F10" s="17">
        <f>COUNT(C5:C14)</f>
        <v>10</v>
      </c>
      <c r="G10" s="17">
        <f>SUM(C5:C14)</f>
        <v>867</v>
      </c>
      <c r="H10" s="17">
        <f>AVERAGE(C5:C14)</f>
        <v>86.7</v>
      </c>
      <c r="I10" s="17">
        <f>_xlfn.VAR.S(C5:C14)</f>
        <v>13.566666666666666</v>
      </c>
      <c r="J10" s="17">
        <f>DEVSQ(C5:C14,H10)</f>
        <v>122.1</v>
      </c>
      <c r="M10" s="33" t="s">
        <v>72</v>
      </c>
    </row>
    <row r="11" spans="1:13" ht="17.399999999999999" x14ac:dyDescent="0.3">
      <c r="A11" s="1">
        <v>81</v>
      </c>
      <c r="B11" s="1">
        <v>83</v>
      </c>
      <c r="C11" s="1">
        <v>87</v>
      </c>
      <c r="G11" s="19" t="s">
        <v>74</v>
      </c>
      <c r="H11">
        <f>AVERAGE(H8:H10)</f>
        <v>83.100000000000009</v>
      </c>
      <c r="M11" s="32" t="s">
        <v>86</v>
      </c>
    </row>
    <row r="12" spans="1:13" ht="17.399999999999999" x14ac:dyDescent="0.3">
      <c r="A12" s="1">
        <v>83</v>
      </c>
      <c r="B12" s="1">
        <v>85</v>
      </c>
      <c r="C12" s="1">
        <v>89</v>
      </c>
      <c r="E12" s="28" t="s">
        <v>65</v>
      </c>
      <c r="M12" s="32" t="s">
        <v>87</v>
      </c>
    </row>
    <row r="13" spans="1:13" x14ac:dyDescent="0.3">
      <c r="A13" s="1">
        <v>86</v>
      </c>
      <c r="B13" s="1">
        <v>86</v>
      </c>
      <c r="C13" s="1">
        <v>90</v>
      </c>
      <c r="E13" s="30" t="s">
        <v>66</v>
      </c>
      <c r="F13" s="30" t="s">
        <v>67</v>
      </c>
      <c r="G13" s="30" t="s">
        <v>48</v>
      </c>
      <c r="H13" s="30" t="s">
        <v>68</v>
      </c>
      <c r="I13" s="30" t="s">
        <v>69</v>
      </c>
      <c r="J13" s="30" t="s">
        <v>16</v>
      </c>
      <c r="K13" s="31" t="s">
        <v>75</v>
      </c>
      <c r="M13" s="33"/>
    </row>
    <row r="14" spans="1:13" x14ac:dyDescent="0.3">
      <c r="A14" s="1">
        <v>87</v>
      </c>
      <c r="B14" s="1">
        <v>88</v>
      </c>
      <c r="C14" s="1">
        <v>94</v>
      </c>
      <c r="E14" s="5" t="s">
        <v>70</v>
      </c>
      <c r="F14" s="5">
        <f>SUMSQ((H8-H11))*F8+SUMSQ(H9-H11)*F9+SUMSQ(H10-H11)*F10</f>
        <v>207.2000000000003</v>
      </c>
      <c r="G14" s="5">
        <f>3-1</f>
        <v>2</v>
      </c>
      <c r="H14" s="5">
        <f>F14/G14</f>
        <v>103.60000000000015</v>
      </c>
      <c r="I14" s="23">
        <f>H14/H15</f>
        <v>7.6951856946354988</v>
      </c>
      <c r="J14" s="22">
        <f>_xlfn.F.DIST.RT(I14,G14,G15)</f>
        <v>2.2662265630452967E-3</v>
      </c>
      <c r="K14">
        <f>FINV(F16,G14,G15)</f>
        <v>3.3541308285291991</v>
      </c>
      <c r="M14" s="33" t="s">
        <v>76</v>
      </c>
    </row>
    <row r="15" spans="1:13" x14ac:dyDescent="0.3">
      <c r="A15" s="14"/>
      <c r="E15" s="8" t="s">
        <v>71</v>
      </c>
      <c r="F15" s="8">
        <f>SUM(J8:J10)</f>
        <v>363.5</v>
      </c>
      <c r="G15" s="8">
        <f>30-3</f>
        <v>27</v>
      </c>
      <c r="H15" s="22">
        <f>F15/G15</f>
        <v>13.462962962962964</v>
      </c>
      <c r="I15" s="8"/>
      <c r="J15" s="8"/>
    </row>
    <row r="16" spans="1:13" x14ac:dyDescent="0.3">
      <c r="A16" s="21"/>
      <c r="E16" s="24" t="s">
        <v>34</v>
      </c>
      <c r="F16" s="8">
        <v>0.05</v>
      </c>
      <c r="G16" s="8"/>
      <c r="H16" s="8"/>
      <c r="I16" s="8"/>
      <c r="J16" s="8"/>
    </row>
    <row r="17" spans="1:12" ht="15" thickBot="1" x14ac:dyDescent="0.35">
      <c r="A17" s="14"/>
      <c r="E17" s="17" t="s">
        <v>17</v>
      </c>
      <c r="F17" s="17">
        <f>SUM(F14:F15)</f>
        <v>570.70000000000027</v>
      </c>
      <c r="G17" s="17">
        <f>SUM(G14:G15)</f>
        <v>29</v>
      </c>
      <c r="H17" s="17"/>
      <c r="I17" s="17"/>
      <c r="J17" s="17"/>
      <c r="K17" s="17"/>
    </row>
    <row r="18" spans="1:12" ht="28.2" customHeight="1" x14ac:dyDescent="0.3">
      <c r="E18" s="72" t="s">
        <v>36</v>
      </c>
      <c r="F18" s="150" t="s">
        <v>77</v>
      </c>
      <c r="G18" s="150"/>
      <c r="H18" s="150"/>
      <c r="I18" s="150"/>
      <c r="J18" s="150"/>
      <c r="K18" s="150"/>
      <c r="L18" s="27"/>
    </row>
    <row r="32" spans="1:12" x14ac:dyDescent="0.3">
      <c r="A32" s="14"/>
    </row>
    <row r="33" spans="1:1" x14ac:dyDescent="0.3">
      <c r="A33" s="14"/>
    </row>
    <row r="34" spans="1:1" x14ac:dyDescent="0.3">
      <c r="A34" s="14"/>
    </row>
    <row r="35" spans="1:1" x14ac:dyDescent="0.3">
      <c r="A35" s="14"/>
    </row>
    <row r="36" spans="1:1" x14ac:dyDescent="0.3">
      <c r="A36" s="14"/>
    </row>
    <row r="37" spans="1:1" x14ac:dyDescent="0.3">
      <c r="A37" s="14"/>
    </row>
    <row r="38" spans="1:1" x14ac:dyDescent="0.3">
      <c r="A38" s="14"/>
    </row>
  </sheetData>
  <mergeCells count="3">
    <mergeCell ref="F18:K18"/>
    <mergeCell ref="A1:J1"/>
    <mergeCell ref="A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Inferential </vt:lpstr>
      <vt:lpstr>A&amp;Btesting</vt:lpstr>
      <vt:lpstr>Confidence Level</vt:lpstr>
      <vt:lpstr>Chi-Square</vt:lpstr>
      <vt:lpstr>ANOVA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2023-11-22T08:17:13Z</dcterms:created>
  <dcterms:modified xsi:type="dcterms:W3CDTF">2023-11-27T13:04:48Z</dcterms:modified>
</cp:coreProperties>
</file>