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-105" yWindow="-105" windowWidth="19425" windowHeight="10425" firstSheet="1" activeTab="3"/>
  </bookViews>
  <sheets>
    <sheet name="1st to 20 Feb 2021" sheetId="28" state="hidden" r:id="rId1"/>
    <sheet name="Dec-21" sheetId="40" r:id="rId2"/>
    <sheet name="Final Report" sheetId="1" r:id="rId3"/>
    <sheet name="Jan-22" sheetId="41" r:id="rId4"/>
  </sheets>
  <definedNames>
    <definedName name="_xlnm._FilterDatabase" localSheetId="1" hidden="1">'Dec-21'!$A$2:$M$135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6" i="41"/>
  <c r="L119"/>
  <c r="L3"/>
  <c r="E149"/>
  <c r="E148"/>
  <c r="E147"/>
  <c r="E146"/>
  <c r="E145"/>
  <c r="E144"/>
  <c r="E143"/>
  <c r="E3" i="1"/>
  <c r="E4"/>
  <c r="E6"/>
  <c r="E7"/>
  <c r="E8"/>
  <c r="E9"/>
  <c r="D3" l="1"/>
  <c r="E12" l="1"/>
  <c r="E13"/>
  <c r="E14"/>
  <c r="E11"/>
  <c r="H149" i="41" l="1"/>
  <c r="H148"/>
  <c r="H147"/>
  <c r="H146"/>
  <c r="H145"/>
  <c r="H144"/>
  <c r="H143"/>
  <c r="F139"/>
  <c r="E139"/>
  <c r="G139" s="1"/>
  <c r="F138"/>
  <c r="E138"/>
  <c r="G138" s="1"/>
  <c r="F137"/>
  <c r="G137" s="1"/>
  <c r="U132"/>
  <c r="V132" s="1"/>
  <c r="V131"/>
  <c r="Q131"/>
  <c r="R131" s="1"/>
  <c r="J131"/>
  <c r="K131" s="1"/>
  <c r="L131" s="1"/>
  <c r="V130"/>
  <c r="Q130"/>
  <c r="R130" s="1"/>
  <c r="J130"/>
  <c r="K130" s="1"/>
  <c r="L130" s="1"/>
  <c r="V129"/>
  <c r="Q129"/>
  <c r="R129" s="1"/>
  <c r="J129"/>
  <c r="K129" s="1"/>
  <c r="L129" s="1"/>
  <c r="V128"/>
  <c r="Q128"/>
  <c r="R128" s="1"/>
  <c r="J128"/>
  <c r="K128" s="1"/>
  <c r="L128" s="1"/>
  <c r="V127"/>
  <c r="Q127"/>
  <c r="R127" s="1"/>
  <c r="J127"/>
  <c r="K127" s="1"/>
  <c r="L127" s="1"/>
  <c r="V126"/>
  <c r="Q126"/>
  <c r="R126" s="1"/>
  <c r="J126"/>
  <c r="K126" s="1"/>
  <c r="L126" s="1"/>
  <c r="V125"/>
  <c r="Q125"/>
  <c r="R125" s="1"/>
  <c r="J125"/>
  <c r="K125" s="1"/>
  <c r="L125" s="1"/>
  <c r="V124"/>
  <c r="Q124"/>
  <c r="R124" s="1"/>
  <c r="J124"/>
  <c r="K124" s="1"/>
  <c r="L124" s="1"/>
  <c r="Q123"/>
  <c r="R123" s="1"/>
  <c r="J123"/>
  <c r="K123" s="1"/>
  <c r="L123" s="1"/>
  <c r="Q122"/>
  <c r="R122" s="1"/>
  <c r="J122"/>
  <c r="K122" s="1"/>
  <c r="L122" s="1"/>
  <c r="Q121"/>
  <c r="R121" s="1"/>
  <c r="J121"/>
  <c r="K121" s="1"/>
  <c r="L121" s="1"/>
  <c r="Q120"/>
  <c r="R120" s="1"/>
  <c r="J120"/>
  <c r="K120" s="1"/>
  <c r="L120" s="1"/>
  <c r="Q119"/>
  <c r="R119" s="1"/>
  <c r="J119"/>
  <c r="K119" s="1"/>
  <c r="Q118"/>
  <c r="R118" s="1"/>
  <c r="J118"/>
  <c r="K118" s="1"/>
  <c r="L118" s="1"/>
  <c r="Q117"/>
  <c r="R117" s="1"/>
  <c r="J117"/>
  <c r="K117" s="1"/>
  <c r="L117" s="1"/>
  <c r="R116"/>
  <c r="Q116"/>
  <c r="J116"/>
  <c r="K116" s="1"/>
  <c r="L116" s="1"/>
  <c r="Q115"/>
  <c r="R115" s="1"/>
  <c r="J115"/>
  <c r="K115" s="1"/>
  <c r="L115" s="1"/>
  <c r="Q114"/>
  <c r="R114" s="1"/>
  <c r="J114"/>
  <c r="K114" s="1"/>
  <c r="L114" s="1"/>
  <c r="Q113"/>
  <c r="R113" s="1"/>
  <c r="J113"/>
  <c r="K113" s="1"/>
  <c r="L113" s="1"/>
  <c r="Q112"/>
  <c r="R112" s="1"/>
  <c r="J112"/>
  <c r="K112" s="1"/>
  <c r="L112" s="1"/>
  <c r="Q111"/>
  <c r="R111" s="1"/>
  <c r="J111"/>
  <c r="K111" s="1"/>
  <c r="L111" s="1"/>
  <c r="Q110"/>
  <c r="R110" s="1"/>
  <c r="J110"/>
  <c r="K110" s="1"/>
  <c r="L110" s="1"/>
  <c r="Q109"/>
  <c r="R109" s="1"/>
  <c r="J109"/>
  <c r="K109" s="1"/>
  <c r="L109" s="1"/>
  <c r="Q108"/>
  <c r="R108" s="1"/>
  <c r="J108"/>
  <c r="K108" s="1"/>
  <c r="L108" s="1"/>
  <c r="Q107"/>
  <c r="R107" s="1"/>
  <c r="J107"/>
  <c r="K107" s="1"/>
  <c r="L107" s="1"/>
  <c r="Q106"/>
  <c r="R106" s="1"/>
  <c r="J106"/>
  <c r="K106" s="1"/>
  <c r="L106" s="1"/>
  <c r="Q105"/>
  <c r="R105" s="1"/>
  <c r="J105"/>
  <c r="K105" s="1"/>
  <c r="L105" s="1"/>
  <c r="Q104"/>
  <c r="R104" s="1"/>
  <c r="J104"/>
  <c r="K104" s="1"/>
  <c r="L104" s="1"/>
  <c r="Q103"/>
  <c r="R103" s="1"/>
  <c r="J103"/>
  <c r="K103" s="1"/>
  <c r="L103" s="1"/>
  <c r="Q102"/>
  <c r="R102" s="1"/>
  <c r="J102"/>
  <c r="K102" s="1"/>
  <c r="L102" s="1"/>
  <c r="Q101"/>
  <c r="R101" s="1"/>
  <c r="J101"/>
  <c r="K101" s="1"/>
  <c r="L101" s="1"/>
  <c r="Q100"/>
  <c r="R100" s="1"/>
  <c r="J100"/>
  <c r="K100" s="1"/>
  <c r="L100" s="1"/>
  <c r="Q99"/>
  <c r="R99" s="1"/>
  <c r="J99"/>
  <c r="K99" s="1"/>
  <c r="L99" s="1"/>
  <c r="Q98"/>
  <c r="R98" s="1"/>
  <c r="J98"/>
  <c r="K98" s="1"/>
  <c r="L98" s="1"/>
  <c r="Q97"/>
  <c r="R97" s="1"/>
  <c r="J97"/>
  <c r="K97" s="1"/>
  <c r="L97" s="1"/>
  <c r="Q96"/>
  <c r="R96" s="1"/>
  <c r="J96"/>
  <c r="K96" s="1"/>
  <c r="L96" s="1"/>
  <c r="Q95"/>
  <c r="R95" s="1"/>
  <c r="J95"/>
  <c r="K95" s="1"/>
  <c r="L95" s="1"/>
  <c r="Q94"/>
  <c r="R94" s="1"/>
  <c r="J94"/>
  <c r="K94" s="1"/>
  <c r="L94" s="1"/>
  <c r="Q93"/>
  <c r="R93" s="1"/>
  <c r="J93"/>
  <c r="K93" s="1"/>
  <c r="L93" s="1"/>
  <c r="Q92"/>
  <c r="R92" s="1"/>
  <c r="J92"/>
  <c r="K92" s="1"/>
  <c r="L92" s="1"/>
  <c r="Q91"/>
  <c r="R91" s="1"/>
  <c r="J91"/>
  <c r="K91" s="1"/>
  <c r="L91" s="1"/>
  <c r="Q90"/>
  <c r="R90" s="1"/>
  <c r="J90"/>
  <c r="K90" s="1"/>
  <c r="L90" s="1"/>
  <c r="Q89"/>
  <c r="R89" s="1"/>
  <c r="J89"/>
  <c r="K89" s="1"/>
  <c r="L89" s="1"/>
  <c r="Q88"/>
  <c r="R88" s="1"/>
  <c r="J88"/>
  <c r="K88" s="1"/>
  <c r="L88" s="1"/>
  <c r="Q87"/>
  <c r="R87" s="1"/>
  <c r="J87"/>
  <c r="K87" s="1"/>
  <c r="L87" s="1"/>
  <c r="Q86"/>
  <c r="R86" s="1"/>
  <c r="J86"/>
  <c r="K86" s="1"/>
  <c r="L86" s="1"/>
  <c r="Q85"/>
  <c r="R85" s="1"/>
  <c r="J85"/>
  <c r="K85" s="1"/>
  <c r="L85" s="1"/>
  <c r="Q84"/>
  <c r="R84" s="1"/>
  <c r="J84"/>
  <c r="K84" s="1"/>
  <c r="L84" s="1"/>
  <c r="Q83"/>
  <c r="R83" s="1"/>
  <c r="J83"/>
  <c r="K83" s="1"/>
  <c r="L83" s="1"/>
  <c r="Q82"/>
  <c r="R82" s="1"/>
  <c r="J82"/>
  <c r="K82" s="1"/>
  <c r="L82" s="1"/>
  <c r="Q81"/>
  <c r="R81" s="1"/>
  <c r="J81"/>
  <c r="K81" s="1"/>
  <c r="L81" s="1"/>
  <c r="Q80"/>
  <c r="R80" s="1"/>
  <c r="J80"/>
  <c r="K80" s="1"/>
  <c r="L80" s="1"/>
  <c r="Q79"/>
  <c r="R79" s="1"/>
  <c r="J79"/>
  <c r="K79" s="1"/>
  <c r="L79" s="1"/>
  <c r="Q78"/>
  <c r="R78" s="1"/>
  <c r="J78"/>
  <c r="K78" s="1"/>
  <c r="L78" s="1"/>
  <c r="Q77"/>
  <c r="R77" s="1"/>
  <c r="J77"/>
  <c r="K77" s="1"/>
  <c r="L77" s="1"/>
  <c r="Q76"/>
  <c r="R76" s="1"/>
  <c r="J76"/>
  <c r="K76" s="1"/>
  <c r="L76" s="1"/>
  <c r="Q75"/>
  <c r="R75" s="1"/>
  <c r="J75"/>
  <c r="K75" s="1"/>
  <c r="L75" s="1"/>
  <c r="Q74"/>
  <c r="R74" s="1"/>
  <c r="J74"/>
  <c r="K74" s="1"/>
  <c r="L74" s="1"/>
  <c r="Q73"/>
  <c r="R73" s="1"/>
  <c r="J73"/>
  <c r="K73" s="1"/>
  <c r="L73" s="1"/>
  <c r="Q72"/>
  <c r="R72" s="1"/>
  <c r="J72"/>
  <c r="K72" s="1"/>
  <c r="L72" s="1"/>
  <c r="Q71"/>
  <c r="R71" s="1"/>
  <c r="J71"/>
  <c r="K71" s="1"/>
  <c r="L71" s="1"/>
  <c r="Q70"/>
  <c r="R70" s="1"/>
  <c r="J70"/>
  <c r="K70" s="1"/>
  <c r="L70" s="1"/>
  <c r="Q69"/>
  <c r="R69" s="1"/>
  <c r="J69"/>
  <c r="K69" s="1"/>
  <c r="L69" s="1"/>
  <c r="Q68"/>
  <c r="R68" s="1"/>
  <c r="J68"/>
  <c r="K68" s="1"/>
  <c r="L68" s="1"/>
  <c r="Q67"/>
  <c r="R67" s="1"/>
  <c r="J67"/>
  <c r="K67" s="1"/>
  <c r="L67" s="1"/>
  <c r="Q66"/>
  <c r="R66" s="1"/>
  <c r="J66"/>
  <c r="K66" s="1"/>
  <c r="L66" s="1"/>
  <c r="Q65"/>
  <c r="R65" s="1"/>
  <c r="J65"/>
  <c r="K65" s="1"/>
  <c r="L65" s="1"/>
  <c r="Q64"/>
  <c r="R64" s="1"/>
  <c r="J64"/>
  <c r="K64" s="1"/>
  <c r="L64" s="1"/>
  <c r="Q63"/>
  <c r="R63" s="1"/>
  <c r="J63"/>
  <c r="K63" s="1"/>
  <c r="L63" s="1"/>
  <c r="R62"/>
  <c r="Q62"/>
  <c r="J62"/>
  <c r="K62" s="1"/>
  <c r="L62" s="1"/>
  <c r="R61"/>
  <c r="Q61"/>
  <c r="J61"/>
  <c r="K61" s="1"/>
  <c r="L61" s="1"/>
  <c r="Q60"/>
  <c r="R60" s="1"/>
  <c r="J60"/>
  <c r="K60" s="1"/>
  <c r="L60" s="1"/>
  <c r="Q59"/>
  <c r="R59" s="1"/>
  <c r="J59"/>
  <c r="K59" s="1"/>
  <c r="L59" s="1"/>
  <c r="R58"/>
  <c r="Q58"/>
  <c r="J58"/>
  <c r="K58" s="1"/>
  <c r="L58" s="1"/>
  <c r="Q57"/>
  <c r="R57" s="1"/>
  <c r="J57"/>
  <c r="K57" s="1"/>
  <c r="L57" s="1"/>
  <c r="Q56"/>
  <c r="R56" s="1"/>
  <c r="J56"/>
  <c r="K56" s="1"/>
  <c r="L56" s="1"/>
  <c r="R55"/>
  <c r="Q55"/>
  <c r="J55"/>
  <c r="K55" s="1"/>
  <c r="L55" s="1"/>
  <c r="Q54"/>
  <c r="R54" s="1"/>
  <c r="J54"/>
  <c r="K54" s="1"/>
  <c r="L54" s="1"/>
  <c r="Q53"/>
  <c r="R53" s="1"/>
  <c r="J53"/>
  <c r="K53" s="1"/>
  <c r="L53" s="1"/>
  <c r="Q52"/>
  <c r="R52" s="1"/>
  <c r="J52"/>
  <c r="K52" s="1"/>
  <c r="L52" s="1"/>
  <c r="Q51"/>
  <c r="R51" s="1"/>
  <c r="J51"/>
  <c r="K51" s="1"/>
  <c r="L51" s="1"/>
  <c r="Q50"/>
  <c r="R50" s="1"/>
  <c r="J50"/>
  <c r="K50" s="1"/>
  <c r="L50" s="1"/>
  <c r="Q49"/>
  <c r="R49" s="1"/>
  <c r="J49"/>
  <c r="K49" s="1"/>
  <c r="L49" s="1"/>
  <c r="R48"/>
  <c r="Q48"/>
  <c r="J48"/>
  <c r="K48" s="1"/>
  <c r="L48" s="1"/>
  <c r="Q47"/>
  <c r="R47" s="1"/>
  <c r="J47"/>
  <c r="K47" s="1"/>
  <c r="L47" s="1"/>
  <c r="R46"/>
  <c r="Q46"/>
  <c r="J46"/>
  <c r="K46" s="1"/>
  <c r="L46" s="1"/>
  <c r="Q45"/>
  <c r="R45" s="1"/>
  <c r="J45"/>
  <c r="K45" s="1"/>
  <c r="L45" s="1"/>
  <c r="Q44"/>
  <c r="R44" s="1"/>
  <c r="J44"/>
  <c r="K44" s="1"/>
  <c r="L44" s="1"/>
  <c r="Q43"/>
  <c r="R43" s="1"/>
  <c r="J43"/>
  <c r="K43" s="1"/>
  <c r="L43" s="1"/>
  <c r="Q42"/>
  <c r="R42" s="1"/>
  <c r="J42"/>
  <c r="K42" s="1"/>
  <c r="L42" s="1"/>
  <c r="Q41"/>
  <c r="R41" s="1"/>
  <c r="J41"/>
  <c r="K41" s="1"/>
  <c r="L41" s="1"/>
  <c r="Q40"/>
  <c r="R40" s="1"/>
  <c r="J40"/>
  <c r="K40" s="1"/>
  <c r="L40" s="1"/>
  <c r="Q39"/>
  <c r="R39" s="1"/>
  <c r="J39"/>
  <c r="K39" s="1"/>
  <c r="L39" s="1"/>
  <c r="Q38"/>
  <c r="R38" s="1"/>
  <c r="J38"/>
  <c r="K38" s="1"/>
  <c r="L38" s="1"/>
  <c r="Q37"/>
  <c r="R37" s="1"/>
  <c r="J37"/>
  <c r="K37" s="1"/>
  <c r="L37" s="1"/>
  <c r="Q36"/>
  <c r="R36" s="1"/>
  <c r="J36"/>
  <c r="K36" s="1"/>
  <c r="L36" s="1"/>
  <c r="Q35"/>
  <c r="R35" s="1"/>
  <c r="J35"/>
  <c r="K35" s="1"/>
  <c r="L35" s="1"/>
  <c r="Q34"/>
  <c r="R34" s="1"/>
  <c r="J34"/>
  <c r="K34" s="1"/>
  <c r="L34" s="1"/>
  <c r="R33"/>
  <c r="Q33"/>
  <c r="J33"/>
  <c r="K33" s="1"/>
  <c r="L33" s="1"/>
  <c r="R32"/>
  <c r="Q32"/>
  <c r="J32"/>
  <c r="K32" s="1"/>
  <c r="L32" s="1"/>
  <c r="Q31"/>
  <c r="R31" s="1"/>
  <c r="J31"/>
  <c r="K31" s="1"/>
  <c r="L31" s="1"/>
  <c r="Q30"/>
  <c r="R30" s="1"/>
  <c r="J30"/>
  <c r="K30" s="1"/>
  <c r="L30" s="1"/>
  <c r="Q29"/>
  <c r="R29" s="1"/>
  <c r="J29"/>
  <c r="K29" s="1"/>
  <c r="L29" s="1"/>
  <c r="Q28"/>
  <c r="R28" s="1"/>
  <c r="J28"/>
  <c r="K28" s="1"/>
  <c r="L28" s="1"/>
  <c r="Q27"/>
  <c r="R27" s="1"/>
  <c r="J27"/>
  <c r="K27" s="1"/>
  <c r="L27" s="1"/>
  <c r="R26"/>
  <c r="Q26"/>
  <c r="J26"/>
  <c r="K26" s="1"/>
  <c r="L26" s="1"/>
  <c r="R25"/>
  <c r="Q25"/>
  <c r="J25"/>
  <c r="K25" s="1"/>
  <c r="L25" s="1"/>
  <c r="R24"/>
  <c r="Q24"/>
  <c r="J24"/>
  <c r="K24" s="1"/>
  <c r="L24" s="1"/>
  <c r="Q23"/>
  <c r="R23" s="1"/>
  <c r="J23"/>
  <c r="K23" s="1"/>
  <c r="L23" s="1"/>
  <c r="R22"/>
  <c r="Q22"/>
  <c r="J22"/>
  <c r="K22" s="1"/>
  <c r="L22" s="1"/>
  <c r="R21"/>
  <c r="Q21"/>
  <c r="J21"/>
  <c r="K21" s="1"/>
  <c r="L21" s="1"/>
  <c r="Q20"/>
  <c r="R20" s="1"/>
  <c r="J20"/>
  <c r="K20" s="1"/>
  <c r="L20" s="1"/>
  <c r="Q19"/>
  <c r="R19" s="1"/>
  <c r="J19"/>
  <c r="K19" s="1"/>
  <c r="L19" s="1"/>
  <c r="Q18"/>
  <c r="R18" s="1"/>
  <c r="J18"/>
  <c r="K18" s="1"/>
  <c r="L18" s="1"/>
  <c r="Q17"/>
  <c r="R17" s="1"/>
  <c r="J17"/>
  <c r="K17" s="1"/>
  <c r="L17" s="1"/>
  <c r="Q16"/>
  <c r="R16" s="1"/>
  <c r="J16"/>
  <c r="K16" s="1"/>
  <c r="L16" s="1"/>
  <c r="Q15"/>
  <c r="R15" s="1"/>
  <c r="J15"/>
  <c r="K15" s="1"/>
  <c r="L15" s="1"/>
  <c r="Q14"/>
  <c r="R14" s="1"/>
  <c r="J14"/>
  <c r="K14" s="1"/>
  <c r="L14" s="1"/>
  <c r="Q13"/>
  <c r="R13" s="1"/>
  <c r="J13"/>
  <c r="K13" s="1"/>
  <c r="L13" s="1"/>
  <c r="Q12"/>
  <c r="R12" s="1"/>
  <c r="J12"/>
  <c r="K12" s="1"/>
  <c r="L12" s="1"/>
  <c r="Q11"/>
  <c r="R11" s="1"/>
  <c r="J11"/>
  <c r="K11" s="1"/>
  <c r="L11" s="1"/>
  <c r="Q10"/>
  <c r="R10" s="1"/>
  <c r="J10"/>
  <c r="K10" s="1"/>
  <c r="L10" s="1"/>
  <c r="Q9"/>
  <c r="R9" s="1"/>
  <c r="J9"/>
  <c r="K9" s="1"/>
  <c r="L9" s="1"/>
  <c r="Q8"/>
  <c r="R8" s="1"/>
  <c r="J8"/>
  <c r="K8" s="1"/>
  <c r="L8" s="1"/>
  <c r="Q7"/>
  <c r="R7" s="1"/>
  <c r="J7"/>
  <c r="K7" s="1"/>
  <c r="L7" s="1"/>
  <c r="Q6"/>
  <c r="R6" s="1"/>
  <c r="J6"/>
  <c r="K6" s="1"/>
  <c r="L6" s="1"/>
  <c r="Q5"/>
  <c r="R5" s="1"/>
  <c r="J5"/>
  <c r="K5" s="1"/>
  <c r="L5" s="1"/>
  <c r="Q4"/>
  <c r="R4" s="1"/>
  <c r="J4"/>
  <c r="K4" s="1"/>
  <c r="L4" s="1"/>
  <c r="Q3"/>
  <c r="R3" s="1"/>
  <c r="J3"/>
  <c r="K3" s="1"/>
  <c r="R134" l="1"/>
  <c r="D4" i="1" s="1"/>
  <c r="Q132" i="41"/>
  <c r="Q133" s="1"/>
  <c r="M77"/>
  <c r="M81"/>
  <c r="M84"/>
  <c r="M86"/>
  <c r="M88"/>
  <c r="M90"/>
  <c r="M91"/>
  <c r="M93"/>
  <c r="M95"/>
  <c r="M97"/>
  <c r="M99"/>
  <c r="M101"/>
  <c r="M102"/>
  <c r="M103"/>
  <c r="M105"/>
  <c r="M106"/>
  <c r="M107"/>
  <c r="M108"/>
  <c r="M109"/>
  <c r="M110"/>
  <c r="M111"/>
  <c r="M112"/>
  <c r="M113"/>
  <c r="M114"/>
  <c r="M115"/>
  <c r="M116"/>
  <c r="M117"/>
  <c r="M118"/>
  <c r="M119"/>
  <c r="M120"/>
  <c r="M122"/>
  <c r="M79"/>
  <c r="M83"/>
  <c r="M85"/>
  <c r="M87"/>
  <c r="M89"/>
  <c r="M92"/>
  <c r="M94"/>
  <c r="M96"/>
  <c r="M98"/>
  <c r="M100"/>
  <c r="M10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8"/>
  <c r="M80"/>
  <c r="M82"/>
  <c r="M121"/>
  <c r="M123"/>
  <c r="M124"/>
  <c r="M125"/>
  <c r="M126"/>
  <c r="M127"/>
  <c r="M128"/>
  <c r="M129"/>
  <c r="M130"/>
  <c r="M131"/>
  <c r="R132"/>
  <c r="R135" l="1"/>
  <c r="M132"/>
  <c r="M133" s="1"/>
  <c r="D5" i="1" s="1"/>
  <c r="E5" s="1"/>
  <c r="E17" l="1"/>
  <c r="J131" i="40"/>
  <c r="K131" s="1"/>
  <c r="L131" s="1"/>
  <c r="N131" i="41" s="1"/>
  <c r="O131" s="1"/>
  <c r="J130" i="40"/>
  <c r="K130" s="1"/>
  <c r="L130" s="1"/>
  <c r="N130" i="41" s="1"/>
  <c r="O130" s="1"/>
  <c r="J129" i="40"/>
  <c r="K129" s="1"/>
  <c r="L129" s="1"/>
  <c r="J128"/>
  <c r="K128" s="1"/>
  <c r="L128" s="1"/>
  <c r="J127"/>
  <c r="K127" s="1"/>
  <c r="L127" s="1"/>
  <c r="N127" i="41" s="1"/>
  <c r="O127" s="1"/>
  <c r="J126" i="40"/>
  <c r="K126" s="1"/>
  <c r="L126" s="1"/>
  <c r="N126" i="41" s="1"/>
  <c r="O126" s="1"/>
  <c r="J125" i="40"/>
  <c r="K125" s="1"/>
  <c r="L125" s="1"/>
  <c r="N125" i="41" s="1"/>
  <c r="O125" s="1"/>
  <c r="J124" i="40"/>
  <c r="K124" s="1"/>
  <c r="L124" s="1"/>
  <c r="J123"/>
  <c r="K123" s="1"/>
  <c r="L123" s="1"/>
  <c r="N123" i="41" s="1"/>
  <c r="O123" s="1"/>
  <c r="J122" i="40"/>
  <c r="K122" s="1"/>
  <c r="L122" s="1"/>
  <c r="J121"/>
  <c r="K121" s="1"/>
  <c r="L121" s="1"/>
  <c r="J120"/>
  <c r="K120" s="1"/>
  <c r="L120" s="1"/>
  <c r="N120" i="41" s="1"/>
  <c r="O120" s="1"/>
  <c r="J119" i="40"/>
  <c r="K119" s="1"/>
  <c r="L119" s="1"/>
  <c r="J118"/>
  <c r="K118" s="1"/>
  <c r="L118" s="1"/>
  <c r="J117"/>
  <c r="K117" s="1"/>
  <c r="L117" s="1"/>
  <c r="N117" i="41" s="1"/>
  <c r="O117" s="1"/>
  <c r="J116" i="40"/>
  <c r="K116" s="1"/>
  <c r="L116" s="1"/>
  <c r="N116" i="41" s="1"/>
  <c r="O116" s="1"/>
  <c r="J115" i="40"/>
  <c r="K115" s="1"/>
  <c r="L115" s="1"/>
  <c r="J114"/>
  <c r="K114" s="1"/>
  <c r="L114" s="1"/>
  <c r="J113"/>
  <c r="K113" s="1"/>
  <c r="L113" s="1"/>
  <c r="N113" i="41" s="1"/>
  <c r="O113" s="1"/>
  <c r="J112" i="40"/>
  <c r="K112" s="1"/>
  <c r="L112" s="1"/>
  <c r="N112" i="41" s="1"/>
  <c r="J111" i="40"/>
  <c r="K111" s="1"/>
  <c r="L111" s="1"/>
  <c r="J110"/>
  <c r="K110" s="1"/>
  <c r="L110" s="1"/>
  <c r="J109"/>
  <c r="K109" s="1"/>
  <c r="L109" s="1"/>
  <c r="N109" i="41" s="1"/>
  <c r="O109" s="1"/>
  <c r="J108" i="40"/>
  <c r="K108" s="1"/>
  <c r="L108" s="1"/>
  <c r="N108" i="41" s="1"/>
  <c r="O108" s="1"/>
  <c r="J107" i="40"/>
  <c r="K107" s="1"/>
  <c r="L107" s="1"/>
  <c r="J106"/>
  <c r="K106" s="1"/>
  <c r="L106" s="1"/>
  <c r="J105"/>
  <c r="K105" s="1"/>
  <c r="L105" s="1"/>
  <c r="N105" i="41" s="1"/>
  <c r="O105" s="1"/>
  <c r="J104" i="40"/>
  <c r="K104" s="1"/>
  <c r="L104" s="1"/>
  <c r="N104" i="41" s="1"/>
  <c r="O104" s="1"/>
  <c r="J103" i="40"/>
  <c r="K103" s="1"/>
  <c r="L103" s="1"/>
  <c r="J102"/>
  <c r="K102" s="1"/>
  <c r="L102" s="1"/>
  <c r="J101"/>
  <c r="K101" s="1"/>
  <c r="L101" s="1"/>
  <c r="N101" i="41" s="1"/>
  <c r="O101" s="1"/>
  <c r="J100" i="40"/>
  <c r="K100" s="1"/>
  <c r="L100" s="1"/>
  <c r="N100" i="41" s="1"/>
  <c r="O100" s="1"/>
  <c r="J99" i="40"/>
  <c r="K99" s="1"/>
  <c r="L99" s="1"/>
  <c r="J98"/>
  <c r="K98" s="1"/>
  <c r="L98" s="1"/>
  <c r="J97"/>
  <c r="K97" s="1"/>
  <c r="L97" s="1"/>
  <c r="N97" i="41" s="1"/>
  <c r="O97" s="1"/>
  <c r="J96" i="40"/>
  <c r="K96" s="1"/>
  <c r="L96" s="1"/>
  <c r="J95"/>
  <c r="K95" s="1"/>
  <c r="L95" s="1"/>
  <c r="N95" i="41" s="1"/>
  <c r="O95" s="1"/>
  <c r="J94" i="40"/>
  <c r="K94" s="1"/>
  <c r="L94" s="1"/>
  <c r="J93"/>
  <c r="K93" s="1"/>
  <c r="L93" s="1"/>
  <c r="N93" i="41" s="1"/>
  <c r="O93" s="1"/>
  <c r="J92" i="40"/>
  <c r="K92" s="1"/>
  <c r="L92" s="1"/>
  <c r="J91"/>
  <c r="K91" s="1"/>
  <c r="L91" s="1"/>
  <c r="N91" i="41" s="1"/>
  <c r="O91" s="1"/>
  <c r="J90" i="40"/>
  <c r="K90" s="1"/>
  <c r="L90" s="1"/>
  <c r="J89"/>
  <c r="K89" s="1"/>
  <c r="L89" s="1"/>
  <c r="N89" i="41" s="1"/>
  <c r="O89" s="1"/>
  <c r="J88" i="40"/>
  <c r="K88" s="1"/>
  <c r="L88" s="1"/>
  <c r="J87"/>
  <c r="K87" s="1"/>
  <c r="L87" s="1"/>
  <c r="N87" i="41" s="1"/>
  <c r="J86" i="40"/>
  <c r="K86" s="1"/>
  <c r="L86" s="1"/>
  <c r="J85"/>
  <c r="K85" s="1"/>
  <c r="L85" s="1"/>
  <c r="N85" i="41" s="1"/>
  <c r="O85" s="1"/>
  <c r="J84" i="40"/>
  <c r="K84" s="1"/>
  <c r="L84" s="1"/>
  <c r="J83"/>
  <c r="K83" s="1"/>
  <c r="L83" s="1"/>
  <c r="J82"/>
  <c r="K82" s="1"/>
  <c r="L82" s="1"/>
  <c r="N82" i="41" s="1"/>
  <c r="O82" s="1"/>
  <c r="J81" i="40"/>
  <c r="K81" s="1"/>
  <c r="L81" s="1"/>
  <c r="J80"/>
  <c r="K80" s="1"/>
  <c r="L80" s="1"/>
  <c r="N80" i="41" s="1"/>
  <c r="O80" s="1"/>
  <c r="J79" i="40"/>
  <c r="K79" s="1"/>
  <c r="L79" s="1"/>
  <c r="J78"/>
  <c r="K78" s="1"/>
  <c r="L78" s="1"/>
  <c r="N78" i="41" s="1"/>
  <c r="O78" s="1"/>
  <c r="J77" i="40"/>
  <c r="K77" s="1"/>
  <c r="L77" s="1"/>
  <c r="J76"/>
  <c r="K76" s="1"/>
  <c r="L76" s="1"/>
  <c r="J75"/>
  <c r="K75" s="1"/>
  <c r="L75" s="1"/>
  <c r="N75" i="41" s="1"/>
  <c r="O75" s="1"/>
  <c r="J74" i="40"/>
  <c r="K74" s="1"/>
  <c r="L74" s="1"/>
  <c r="J73"/>
  <c r="K73" s="1"/>
  <c r="L73" s="1"/>
  <c r="N73" i="41" s="1"/>
  <c r="O73" s="1"/>
  <c r="J72" i="40"/>
  <c r="K72" s="1"/>
  <c r="L72" s="1"/>
  <c r="J71"/>
  <c r="K71" s="1"/>
  <c r="L71" s="1"/>
  <c r="N71" i="41" s="1"/>
  <c r="O71" s="1"/>
  <c r="J70" i="40"/>
  <c r="K70" s="1"/>
  <c r="L70" s="1"/>
  <c r="J69"/>
  <c r="K69" s="1"/>
  <c r="L69" s="1"/>
  <c r="N69" i="41" s="1"/>
  <c r="O69" s="1"/>
  <c r="J68" i="40"/>
  <c r="K68" s="1"/>
  <c r="L68" s="1"/>
  <c r="J67"/>
  <c r="K67" s="1"/>
  <c r="L67" s="1"/>
  <c r="N67" i="41" s="1"/>
  <c r="O67" s="1"/>
  <c r="J66" i="40"/>
  <c r="K66" s="1"/>
  <c r="L66" s="1"/>
  <c r="J65"/>
  <c r="K65" s="1"/>
  <c r="L65" s="1"/>
  <c r="N65" i="41" s="1"/>
  <c r="O65" s="1"/>
  <c r="J64" i="40"/>
  <c r="K64" s="1"/>
  <c r="L64" s="1"/>
  <c r="J63"/>
  <c r="K63" s="1"/>
  <c r="L63" s="1"/>
  <c r="N63" i="41" s="1"/>
  <c r="O63" s="1"/>
  <c r="J62" i="40"/>
  <c r="K62" s="1"/>
  <c r="L62" s="1"/>
  <c r="J61"/>
  <c r="K61" s="1"/>
  <c r="L61" s="1"/>
  <c r="N61" i="41" s="1"/>
  <c r="O61" s="1"/>
  <c r="J60" i="40"/>
  <c r="K60" s="1"/>
  <c r="L60" s="1"/>
  <c r="J59"/>
  <c r="K59" s="1"/>
  <c r="L59" s="1"/>
  <c r="N59" i="41" s="1"/>
  <c r="O59" s="1"/>
  <c r="J58" i="40"/>
  <c r="K58" s="1"/>
  <c r="L58" s="1"/>
  <c r="J57"/>
  <c r="K57" s="1"/>
  <c r="L57" s="1"/>
  <c r="N57" i="41" s="1"/>
  <c r="O57" s="1"/>
  <c r="J56" i="40"/>
  <c r="K56" s="1"/>
  <c r="L56" s="1"/>
  <c r="J55"/>
  <c r="K55" s="1"/>
  <c r="L55" s="1"/>
  <c r="N55" i="41" s="1"/>
  <c r="O55" s="1"/>
  <c r="J54" i="40"/>
  <c r="K54" s="1"/>
  <c r="L54" s="1"/>
  <c r="J53"/>
  <c r="K53" s="1"/>
  <c r="L53" s="1"/>
  <c r="N53" i="41" s="1"/>
  <c r="O53" s="1"/>
  <c r="J52" i="40"/>
  <c r="K52" s="1"/>
  <c r="L52" s="1"/>
  <c r="N52" i="41" s="1"/>
  <c r="O52" s="1"/>
  <c r="J51" i="40"/>
  <c r="K51" s="1"/>
  <c r="L51" s="1"/>
  <c r="J50"/>
  <c r="K50" s="1"/>
  <c r="L50" s="1"/>
  <c r="J49"/>
  <c r="K49" s="1"/>
  <c r="L49" s="1"/>
  <c r="N49" i="41" s="1"/>
  <c r="O49" s="1"/>
  <c r="J48" i="40"/>
  <c r="K48" s="1"/>
  <c r="L48" s="1"/>
  <c r="N48" i="41" s="1"/>
  <c r="O48" s="1"/>
  <c r="J47" i="40"/>
  <c r="K47" s="1"/>
  <c r="L47" s="1"/>
  <c r="J46"/>
  <c r="K46" s="1"/>
  <c r="L46" s="1"/>
  <c r="J45"/>
  <c r="K45" s="1"/>
  <c r="L45" s="1"/>
  <c r="N45" i="41" s="1"/>
  <c r="O45" s="1"/>
  <c r="J44" i="40"/>
  <c r="K44" s="1"/>
  <c r="L44" s="1"/>
  <c r="N44" i="41" s="1"/>
  <c r="O44" s="1"/>
  <c r="J43" i="40"/>
  <c r="K43" s="1"/>
  <c r="L43" s="1"/>
  <c r="J42"/>
  <c r="K42" s="1"/>
  <c r="L42" s="1"/>
  <c r="J41"/>
  <c r="K41" s="1"/>
  <c r="L41" s="1"/>
  <c r="N41" i="41" s="1"/>
  <c r="O41" s="1"/>
  <c r="J40" i="40"/>
  <c r="K40" s="1"/>
  <c r="L40" s="1"/>
  <c r="J39"/>
  <c r="K39" s="1"/>
  <c r="L39" s="1"/>
  <c r="J38"/>
  <c r="K38" s="1"/>
  <c r="L38" s="1"/>
  <c r="J37"/>
  <c r="K37" s="1"/>
  <c r="L37" s="1"/>
  <c r="N37" i="41" s="1"/>
  <c r="O37" s="1"/>
  <c r="J36" i="40"/>
  <c r="K36" s="1"/>
  <c r="L36" s="1"/>
  <c r="N36" i="41" s="1"/>
  <c r="O36" s="1"/>
  <c r="J35" i="40"/>
  <c r="K35" s="1"/>
  <c r="L35" s="1"/>
  <c r="J34"/>
  <c r="K34" s="1"/>
  <c r="L34" s="1"/>
  <c r="J33"/>
  <c r="K33" s="1"/>
  <c r="L33" s="1"/>
  <c r="N33" i="41" s="1"/>
  <c r="O33" s="1"/>
  <c r="J32" i="40"/>
  <c r="K32" s="1"/>
  <c r="L32" s="1"/>
  <c r="N32" i="41" s="1"/>
  <c r="O32" s="1"/>
  <c r="J31" i="40"/>
  <c r="K31" s="1"/>
  <c r="L31" s="1"/>
  <c r="J30"/>
  <c r="K30" s="1"/>
  <c r="L30" s="1"/>
  <c r="J29"/>
  <c r="K29" s="1"/>
  <c r="L29" s="1"/>
  <c r="N29" i="41" s="1"/>
  <c r="O29" s="1"/>
  <c r="J28" i="40"/>
  <c r="K28" s="1"/>
  <c r="L28" s="1"/>
  <c r="N28" i="41" s="1"/>
  <c r="O28" s="1"/>
  <c r="J27" i="40"/>
  <c r="K27" s="1"/>
  <c r="L27" s="1"/>
  <c r="J26"/>
  <c r="K26" s="1"/>
  <c r="L26" s="1"/>
  <c r="J25"/>
  <c r="K25" s="1"/>
  <c r="L25" s="1"/>
  <c r="N25" i="41" s="1"/>
  <c r="O25" s="1"/>
  <c r="J24" i="40"/>
  <c r="K24" s="1"/>
  <c r="L24" s="1"/>
  <c r="J23"/>
  <c r="K23" s="1"/>
  <c r="L23" s="1"/>
  <c r="J22"/>
  <c r="K22" s="1"/>
  <c r="L22" s="1"/>
  <c r="N22" i="41" s="1"/>
  <c r="O22" s="1"/>
  <c r="J21" i="40"/>
  <c r="K21" s="1"/>
  <c r="L21" s="1"/>
  <c r="N21" i="41" s="1"/>
  <c r="O21" s="1"/>
  <c r="J20" i="40"/>
  <c r="K20" s="1"/>
  <c r="L20" s="1"/>
  <c r="N20" i="41" s="1"/>
  <c r="O20" s="1"/>
  <c r="J19" i="40"/>
  <c r="K19" s="1"/>
  <c r="L19" s="1"/>
  <c r="J18"/>
  <c r="K18" s="1"/>
  <c r="L18" s="1"/>
  <c r="N18" i="41" s="1"/>
  <c r="O18" s="1"/>
  <c r="J17" i="40"/>
  <c r="K17" s="1"/>
  <c r="L17" s="1"/>
  <c r="N17" i="41" s="1"/>
  <c r="O17" s="1"/>
  <c r="J16" i="40"/>
  <c r="K16" s="1"/>
  <c r="L16" s="1"/>
  <c r="J15"/>
  <c r="K15" s="1"/>
  <c r="L15" s="1"/>
  <c r="J14"/>
  <c r="K14" s="1"/>
  <c r="L14" s="1"/>
  <c r="N14" i="41" s="1"/>
  <c r="O14" s="1"/>
  <c r="J13" i="40"/>
  <c r="K13" s="1"/>
  <c r="L13" s="1"/>
  <c r="N13" i="41" s="1"/>
  <c r="O13" s="1"/>
  <c r="J12" i="40"/>
  <c r="K12" s="1"/>
  <c r="L12" s="1"/>
  <c r="N12" i="41" s="1"/>
  <c r="O12" s="1"/>
  <c r="J11" i="40"/>
  <c r="K11" s="1"/>
  <c r="L11" s="1"/>
  <c r="J10"/>
  <c r="K10" s="1"/>
  <c r="L10" s="1"/>
  <c r="N10" i="41" s="1"/>
  <c r="O10" s="1"/>
  <c r="J9" i="40"/>
  <c r="K9" s="1"/>
  <c r="L9" s="1"/>
  <c r="N9" i="41" s="1"/>
  <c r="O9" s="1"/>
  <c r="J8" i="40"/>
  <c r="K8" s="1"/>
  <c r="L8" s="1"/>
  <c r="J7"/>
  <c r="K7" s="1"/>
  <c r="L7" s="1"/>
  <c r="J6"/>
  <c r="K6" s="1"/>
  <c r="L6" s="1"/>
  <c r="N6" i="41" s="1"/>
  <c r="O6" s="1"/>
  <c r="J5" i="40"/>
  <c r="K5" s="1"/>
  <c r="L5" s="1"/>
  <c r="N5" i="41" s="1"/>
  <c r="O5" s="1"/>
  <c r="J4" i="40"/>
  <c r="K4" s="1"/>
  <c r="L4" s="1"/>
  <c r="N4" i="41" s="1"/>
  <c r="O4" s="1"/>
  <c r="J3" i="40"/>
  <c r="K3" s="1"/>
  <c r="L3" s="1"/>
  <c r="N3" i="41" s="1"/>
  <c r="M84" i="40" l="1"/>
  <c r="N84" i="41"/>
  <c r="O84" s="1"/>
  <c r="M98" i="40"/>
  <c r="N98" i="41"/>
  <c r="O98" s="1"/>
  <c r="M106" i="40"/>
  <c r="N106" i="41"/>
  <c r="O106" s="1"/>
  <c r="M92" i="40"/>
  <c r="N92" i="41"/>
  <c r="O92" s="1"/>
  <c r="M110" i="40"/>
  <c r="N110" i="41"/>
  <c r="M42" i="40"/>
  <c r="N42" i="41"/>
  <c r="O42" s="1"/>
  <c r="M24" i="40"/>
  <c r="N24" i="41"/>
  <c r="O24" s="1"/>
  <c r="M129" i="40"/>
  <c r="N129" i="41"/>
  <c r="O129" s="1"/>
  <c r="M64" i="40"/>
  <c r="N64" i="41"/>
  <c r="O64" s="1"/>
  <c r="M115" i="40"/>
  <c r="N115" i="41"/>
  <c r="O115" s="1"/>
  <c r="M122" i="40"/>
  <c r="N122" i="41"/>
  <c r="O122" s="1"/>
  <c r="M30" i="40"/>
  <c r="N30" i="41"/>
  <c r="O30" s="1"/>
  <c r="M8" i="40"/>
  <c r="N8" i="41"/>
  <c r="O8" s="1"/>
  <c r="M31" i="40"/>
  <c r="N31" i="41"/>
  <c r="O31" s="1"/>
  <c r="M38" i="40"/>
  <c r="N38" i="41"/>
  <c r="O38" s="1"/>
  <c r="M66" i="40"/>
  <c r="N66" i="41"/>
  <c r="O66" s="1"/>
  <c r="M70" i="40"/>
  <c r="N70" i="41"/>
  <c r="O70" s="1"/>
  <c r="M77" i="40"/>
  <c r="N77" i="41"/>
  <c r="O87"/>
  <c r="M99" i="40"/>
  <c r="N99" i="41"/>
  <c r="O99" s="1"/>
  <c r="M111" i="40"/>
  <c r="N111" i="41"/>
  <c r="O111" s="1"/>
  <c r="M121" i="40"/>
  <c r="N121" i="41"/>
  <c r="M124" i="40"/>
  <c r="N124" i="41"/>
  <c r="M15" i="40"/>
  <c r="N15" i="41"/>
  <c r="O15" s="1"/>
  <c r="M81" i="40"/>
  <c r="N81" i="41"/>
  <c r="O81" s="1"/>
  <c r="M94" i="40"/>
  <c r="N94" i="41"/>
  <c r="O94" s="1"/>
  <c r="M103" i="40"/>
  <c r="N103" i="41"/>
  <c r="O103" s="1"/>
  <c r="M118" i="40"/>
  <c r="N118" i="41"/>
  <c r="O118" s="1"/>
  <c r="M96" i="40"/>
  <c r="N96" i="41"/>
  <c r="O96" s="1"/>
  <c r="M19" i="40"/>
  <c r="N19" i="41"/>
  <c r="O19" s="1"/>
  <c r="M35" i="40"/>
  <c r="N35" i="41"/>
  <c r="O35" s="1"/>
  <c r="M39" i="40"/>
  <c r="N39" i="41"/>
  <c r="O39" s="1"/>
  <c r="M74" i="40"/>
  <c r="N74" i="41"/>
  <c r="O74" s="1"/>
  <c r="O112"/>
  <c r="O3"/>
  <c r="M16" i="40"/>
  <c r="N16" i="41"/>
  <c r="O16" s="1"/>
  <c r="M23" i="40"/>
  <c r="N23" i="41"/>
  <c r="O23" s="1"/>
  <c r="M46" i="40"/>
  <c r="N46" i="41"/>
  <c r="O46" s="1"/>
  <c r="M56" i="40"/>
  <c r="N56" i="41"/>
  <c r="O56" s="1"/>
  <c r="M60" i="40"/>
  <c r="N60" i="41"/>
  <c r="O60" s="1"/>
  <c r="M88" i="40"/>
  <c r="N88" i="41"/>
  <c r="O88" s="1"/>
  <c r="M119" i="40"/>
  <c r="N119" i="41"/>
  <c r="M128" i="40"/>
  <c r="N128" i="41"/>
  <c r="O128" s="1"/>
  <c r="M62" i="40"/>
  <c r="N62" i="41"/>
  <c r="O62" s="1"/>
  <c r="M102" i="40"/>
  <c r="N102" i="41"/>
  <c r="O102" s="1"/>
  <c r="M26" i="40"/>
  <c r="N26" i="41"/>
  <c r="O26" s="1"/>
  <c r="M40" i="40"/>
  <c r="N40" i="41"/>
  <c r="O40" s="1"/>
  <c r="M50" i="40"/>
  <c r="N50" i="41"/>
  <c r="O50" s="1"/>
  <c r="M68" i="40"/>
  <c r="N68" i="41"/>
  <c r="O68" s="1"/>
  <c r="M107" i="40"/>
  <c r="N107" i="41"/>
  <c r="O107" s="1"/>
  <c r="M11" i="40"/>
  <c r="N11" i="41"/>
  <c r="O11" s="1"/>
  <c r="M90" i="40"/>
  <c r="N90" i="41"/>
  <c r="O90" s="1"/>
  <c r="M7" i="40"/>
  <c r="N7" i="41"/>
  <c r="O7" s="1"/>
  <c r="M43" i="40"/>
  <c r="N43" i="41"/>
  <c r="O43" s="1"/>
  <c r="M47" i="40"/>
  <c r="N47" i="41"/>
  <c r="O47" s="1"/>
  <c r="M79" i="40"/>
  <c r="N79" i="41"/>
  <c r="O79" s="1"/>
  <c r="M86" i="40"/>
  <c r="N86" i="41"/>
  <c r="O86" s="1"/>
  <c r="M34" i="40"/>
  <c r="N34" i="41"/>
  <c r="O34" s="1"/>
  <c r="M58" i="40"/>
  <c r="N58" i="41"/>
  <c r="O58" s="1"/>
  <c r="M27" i="40"/>
  <c r="N27" i="41"/>
  <c r="O27" s="1"/>
  <c r="M51" i="40"/>
  <c r="N51" i="41"/>
  <c r="O51" s="1"/>
  <c r="M54" i="40"/>
  <c r="N54" i="41"/>
  <c r="O54" s="1"/>
  <c r="M72" i="40"/>
  <c r="N72" i="41"/>
  <c r="O72" s="1"/>
  <c r="M76" i="40"/>
  <c r="N76" i="41"/>
  <c r="O76" s="1"/>
  <c r="M83" i="40"/>
  <c r="N83" i="41"/>
  <c r="O83" s="1"/>
  <c r="M114" i="40"/>
  <c r="N114" i="41"/>
  <c r="O114" s="1"/>
  <c r="E10" i="1"/>
  <c r="E22" s="1"/>
  <c r="M44" i="40"/>
  <c r="M28"/>
  <c r="M52"/>
  <c r="M4"/>
  <c r="M12"/>
  <c r="M48"/>
  <c r="M32"/>
  <c r="M125"/>
  <c r="M20"/>
  <c r="M36"/>
  <c r="M10"/>
  <c r="M57"/>
  <c r="M59"/>
  <c r="M61"/>
  <c r="M63"/>
  <c r="M65"/>
  <c r="M67"/>
  <c r="M69"/>
  <c r="M71"/>
  <c r="M73"/>
  <c r="M75"/>
  <c r="M82"/>
  <c r="M112"/>
  <c r="M14"/>
  <c r="M25"/>
  <c r="M37"/>
  <c r="M41"/>
  <c r="M45"/>
  <c r="M49"/>
  <c r="M109"/>
  <c r="M17"/>
  <c r="M18"/>
  <c r="M104"/>
  <c r="M105"/>
  <c r="M120"/>
  <c r="M126"/>
  <c r="M131"/>
  <c r="M9"/>
  <c r="M55"/>
  <c r="M78"/>
  <c r="M80"/>
  <c r="M85"/>
  <c r="M87"/>
  <c r="M89"/>
  <c r="M91"/>
  <c r="M93"/>
  <c r="M95"/>
  <c r="M97"/>
  <c r="M117"/>
  <c r="M123"/>
  <c r="M3"/>
  <c r="M13"/>
  <c r="M29"/>
  <c r="M33"/>
  <c r="M53"/>
  <c r="M108"/>
  <c r="M113"/>
  <c r="M130"/>
  <c r="M5"/>
  <c r="M6"/>
  <c r="M21"/>
  <c r="M22"/>
  <c r="M100"/>
  <c r="M101"/>
  <c r="M116"/>
  <c r="M127"/>
  <c r="N132" i="41" l="1"/>
  <c r="O124"/>
  <c r="P83"/>
  <c r="B148" s="1"/>
  <c r="B144"/>
  <c r="O119"/>
  <c r="P120"/>
  <c r="P76"/>
  <c r="B143" s="1"/>
  <c r="B145"/>
  <c r="O121"/>
  <c r="P123"/>
  <c r="O77"/>
  <c r="B149"/>
  <c r="O110"/>
  <c r="B147"/>
  <c r="M132" i="40"/>
  <c r="M133" s="1"/>
  <c r="B146" i="41" l="1"/>
  <c r="F146" s="1"/>
  <c r="O132"/>
  <c r="O133" s="1"/>
  <c r="I143"/>
  <c r="F143"/>
  <c r="I147"/>
  <c r="F147"/>
  <c r="F149"/>
  <c r="I149"/>
  <c r="F144"/>
  <c r="I144"/>
  <c r="D148"/>
  <c r="C148"/>
  <c r="F148"/>
  <c r="I148"/>
  <c r="I145"/>
  <c r="F145"/>
  <c r="D146" l="1"/>
  <c r="C146"/>
  <c r="I146"/>
  <c r="E15" i="1" l="1"/>
  <c r="E16" s="1"/>
  <c r="E23" l="1"/>
  <c r="E18" l="1"/>
  <c r="J4" i="28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0"/>
  <c r="K10" s="1"/>
  <c r="L10" s="1"/>
  <c r="M10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5"/>
  <c r="K45" s="1"/>
  <c r="L45" s="1"/>
  <c r="M45" s="1"/>
  <c r="J46"/>
  <c r="K46" s="1"/>
  <c r="L46" s="1"/>
  <c r="M46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3"/>
  <c r="K53" s="1"/>
  <c r="L53" s="1"/>
  <c r="M53" s="1"/>
  <c r="J54"/>
  <c r="K54" s="1"/>
  <c r="L54" s="1"/>
  <c r="M54" s="1"/>
  <c r="J55"/>
  <c r="K55" s="1"/>
  <c r="L55" s="1"/>
  <c r="M55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63"/>
  <c r="K63" s="1"/>
  <c r="L63" s="1"/>
  <c r="M63" s="1"/>
  <c r="J64"/>
  <c r="K64" s="1"/>
  <c r="L64" s="1"/>
  <c r="M64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83"/>
  <c r="K83" s="1"/>
  <c r="L83" s="1"/>
  <c r="M83" s="1"/>
  <c r="J84"/>
  <c r="K84" s="1"/>
  <c r="L84" s="1"/>
  <c r="M84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101"/>
  <c r="K101" s="1"/>
  <c r="L101" s="1"/>
  <c r="M101" s="1"/>
  <c r="J102"/>
  <c r="K102" s="1"/>
  <c r="L102" s="1"/>
  <c r="M102" s="1"/>
  <c r="J103"/>
  <c r="K103" s="1"/>
  <c r="L103" s="1"/>
  <c r="M103" s="1"/>
  <c r="J104"/>
  <c r="K104" s="1"/>
  <c r="L104" s="1"/>
  <c r="M104" s="1"/>
  <c r="J105"/>
  <c r="K105" s="1"/>
  <c r="L105" s="1"/>
  <c r="M105" s="1"/>
  <c r="J106"/>
  <c r="K106" s="1"/>
  <c r="L106" s="1"/>
  <c r="M106" s="1"/>
  <c r="J107"/>
  <c r="K107" s="1"/>
  <c r="L107" s="1"/>
  <c r="M107" s="1"/>
  <c r="J108"/>
  <c r="K108" s="1"/>
  <c r="L108" s="1"/>
  <c r="M108" s="1"/>
  <c r="J109"/>
  <c r="K109" s="1"/>
  <c r="L109" s="1"/>
  <c r="M109" s="1"/>
  <c r="J110"/>
  <c r="K110" s="1"/>
  <c r="L110" s="1"/>
  <c r="M110" s="1"/>
  <c r="J111"/>
  <c r="K111" s="1"/>
  <c r="L111" s="1"/>
  <c r="M111" s="1"/>
  <c r="J112"/>
  <c r="K112" s="1"/>
  <c r="L112" s="1"/>
  <c r="M112" s="1"/>
  <c r="J113"/>
  <c r="K113" s="1"/>
  <c r="L113" s="1"/>
  <c r="M113" s="1"/>
  <c r="J114"/>
  <c r="K114" s="1"/>
  <c r="L114" s="1"/>
  <c r="M114" s="1"/>
  <c r="J115"/>
  <c r="K115" s="1"/>
  <c r="L115" s="1"/>
  <c r="M115" s="1"/>
  <c r="J116"/>
  <c r="K116" s="1"/>
  <c r="L116" s="1"/>
  <c r="M116" s="1"/>
  <c r="J117"/>
  <c r="K117" s="1"/>
  <c r="L117" s="1"/>
  <c r="M117" s="1"/>
  <c r="J118"/>
  <c r="K118" s="1"/>
  <c r="L118" s="1"/>
  <c r="M118" s="1"/>
  <c r="J119"/>
  <c r="K119" s="1"/>
  <c r="L119" s="1"/>
  <c r="M119" s="1"/>
  <c r="J120"/>
  <c r="K120" s="1"/>
  <c r="L120" s="1"/>
  <c r="M120" s="1"/>
  <c r="J121"/>
  <c r="K121" s="1"/>
  <c r="L121" s="1"/>
  <c r="M121" s="1"/>
  <c r="J122"/>
  <c r="K122" s="1"/>
  <c r="L122" s="1"/>
  <c r="M122" s="1"/>
  <c r="J123"/>
  <c r="K123" s="1"/>
  <c r="L123" s="1"/>
  <c r="M123" s="1"/>
  <c r="J124"/>
  <c r="K124" s="1"/>
  <c r="L124" s="1"/>
  <c r="M124" s="1"/>
  <c r="J125"/>
  <c r="K125" s="1"/>
  <c r="L125" s="1"/>
  <c r="M125" s="1"/>
  <c r="J126"/>
  <c r="K126" s="1"/>
  <c r="L126" s="1"/>
  <c r="M126" s="1"/>
  <c r="J127"/>
  <c r="K127" s="1"/>
  <c r="L127" s="1"/>
  <c r="M127" s="1"/>
  <c r="J128"/>
  <c r="K128" s="1"/>
  <c r="L128" s="1"/>
  <c r="M128" s="1"/>
  <c r="J129"/>
  <c r="K129" s="1"/>
  <c r="L129" s="1"/>
  <c r="M129" s="1"/>
  <c r="J130"/>
  <c r="K130" s="1"/>
  <c r="L130" s="1"/>
  <c r="M130" s="1"/>
  <c r="J131"/>
  <c r="K131" s="1"/>
  <c r="L131" s="1"/>
  <c r="M131" s="1"/>
  <c r="U135"/>
  <c r="U128" s="1"/>
  <c r="U132" s="1"/>
  <c r="Q4"/>
  <c r="R4" s="1"/>
  <c r="Q5"/>
  <c r="R5" s="1"/>
  <c r="Q6"/>
  <c r="R6" s="1"/>
  <c r="Q7"/>
  <c r="R7" s="1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Q18"/>
  <c r="R18" s="1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82"/>
  <c r="R82" s="1"/>
  <c r="Q83"/>
  <c r="R83" s="1"/>
  <c r="Q84"/>
  <c r="R84" s="1"/>
  <c r="Q85"/>
  <c r="R85" s="1"/>
  <c r="Q86"/>
  <c r="R86" s="1"/>
  <c r="Q87"/>
  <c r="R87" s="1"/>
  <c r="Q88"/>
  <c r="R88" s="1"/>
  <c r="Q89"/>
  <c r="R89" s="1"/>
  <c r="Q90"/>
  <c r="R90" s="1"/>
  <c r="Q91"/>
  <c r="R91" s="1"/>
  <c r="Q92"/>
  <c r="R92" s="1"/>
  <c r="Q93"/>
  <c r="R93" s="1"/>
  <c r="Q94"/>
  <c r="R94" s="1"/>
  <c r="Q95"/>
  <c r="R95" s="1"/>
  <c r="Q96"/>
  <c r="R96" s="1"/>
  <c r="Q97"/>
  <c r="R97" s="1"/>
  <c r="Q98"/>
  <c r="R98" s="1"/>
  <c r="Q99"/>
  <c r="R99" s="1"/>
  <c r="Q100"/>
  <c r="R100" s="1"/>
  <c r="Q101"/>
  <c r="R101" s="1"/>
  <c r="Q102"/>
  <c r="R102" s="1"/>
  <c r="Q103"/>
  <c r="R103" s="1"/>
  <c r="Q104"/>
  <c r="R104" s="1"/>
  <c r="Q105"/>
  <c r="R105" s="1"/>
  <c r="Q106"/>
  <c r="R106" s="1"/>
  <c r="Q107"/>
  <c r="R107" s="1"/>
  <c r="Q108"/>
  <c r="R108" s="1"/>
  <c r="Q109"/>
  <c r="R109" s="1"/>
  <c r="Q110"/>
  <c r="R110" s="1"/>
  <c r="Q111"/>
  <c r="R111" s="1"/>
  <c r="Q112"/>
  <c r="R112" s="1"/>
  <c r="Q113"/>
  <c r="R113" s="1"/>
  <c r="Q114"/>
  <c r="R114" s="1"/>
  <c r="Q115"/>
  <c r="R115" s="1"/>
  <c r="Q116"/>
  <c r="R116" s="1"/>
  <c r="Q117"/>
  <c r="R117" s="1"/>
  <c r="Q118"/>
  <c r="R118" s="1"/>
  <c r="Q119"/>
  <c r="R119" s="1"/>
  <c r="Q120"/>
  <c r="R120" s="1"/>
  <c r="Q121"/>
  <c r="R121" s="1"/>
  <c r="Q122"/>
  <c r="R122" s="1"/>
  <c r="Q123"/>
  <c r="R123" s="1"/>
  <c r="Q124"/>
  <c r="R124" s="1"/>
  <c r="Q125"/>
  <c r="R125" s="1"/>
  <c r="Q126"/>
  <c r="R126" s="1"/>
  <c r="Q127"/>
  <c r="R127" s="1"/>
  <c r="Q128"/>
  <c r="R128" s="1"/>
  <c r="Q129"/>
  <c r="R129" s="1"/>
  <c r="Q130"/>
  <c r="R130" s="1"/>
  <c r="Q131"/>
  <c r="R131" s="1"/>
  <c r="Q3"/>
  <c r="R3" s="1"/>
  <c r="E20" i="1" l="1"/>
  <c r="E19"/>
  <c r="E21"/>
  <c r="Q132" i="28"/>
  <c r="Q133" s="1"/>
  <c r="R134"/>
  <c r="H149"/>
  <c r="H148"/>
  <c r="H147"/>
  <c r="H146"/>
  <c r="H145"/>
  <c r="H144"/>
  <c r="H143"/>
  <c r="F139"/>
  <c r="E139"/>
  <c r="F138"/>
  <c r="E138"/>
  <c r="F137"/>
  <c r="G137" s="1"/>
  <c r="J3"/>
  <c r="K3" s="1"/>
  <c r="L3" s="1"/>
  <c r="R135" l="1"/>
  <c r="N124"/>
  <c r="N13"/>
  <c r="O13" s="1"/>
  <c r="N81"/>
  <c r="O81" s="1"/>
  <c r="N10"/>
  <c r="O10" s="1"/>
  <c r="N14"/>
  <c r="O14" s="1"/>
  <c r="N30"/>
  <c r="O30" s="1"/>
  <c r="N46"/>
  <c r="O46" s="1"/>
  <c r="N54"/>
  <c r="O54" s="1"/>
  <c r="N82"/>
  <c r="O82" s="1"/>
  <c r="N90"/>
  <c r="O90" s="1"/>
  <c r="N98"/>
  <c r="O98" s="1"/>
  <c r="N106"/>
  <c r="O106" s="1"/>
  <c r="N19"/>
  <c r="O19" s="1"/>
  <c r="N80"/>
  <c r="O80" s="1"/>
  <c r="N72"/>
  <c r="O72" s="1"/>
  <c r="N71"/>
  <c r="O71" s="1"/>
  <c r="N64"/>
  <c r="O64" s="1"/>
  <c r="G138"/>
  <c r="G139"/>
  <c r="N11"/>
  <c r="O11" s="1"/>
  <c r="N18"/>
  <c r="O18" s="1"/>
  <c r="N21"/>
  <c r="O21" s="1"/>
  <c r="N5"/>
  <c r="O5" s="1"/>
  <c r="N15"/>
  <c r="O15" s="1"/>
  <c r="N105"/>
  <c r="O105" s="1"/>
  <c r="N122"/>
  <c r="O122" s="1"/>
  <c r="N9"/>
  <c r="O9" s="1"/>
  <c r="N12"/>
  <c r="O12" s="1"/>
  <c r="N79"/>
  <c r="O79" s="1"/>
  <c r="N3"/>
  <c r="M3"/>
  <c r="N7"/>
  <c r="O7" s="1"/>
  <c r="N53"/>
  <c r="O53" s="1"/>
  <c r="N8"/>
  <c r="O8" s="1"/>
  <c r="N6"/>
  <c r="O6" s="1"/>
  <c r="N113"/>
  <c r="O113" s="1"/>
  <c r="N4"/>
  <c r="O4" s="1"/>
  <c r="N37"/>
  <c r="O37" s="1"/>
  <c r="N70"/>
  <c r="O70" s="1"/>
  <c r="N97"/>
  <c r="O97" s="1"/>
  <c r="N29"/>
  <c r="O29" s="1"/>
  <c r="N104"/>
  <c r="O104" s="1"/>
  <c r="N44"/>
  <c r="O44" s="1"/>
  <c r="N84"/>
  <c r="O84" s="1"/>
  <c r="N87"/>
  <c r="N110"/>
  <c r="N116"/>
  <c r="O116" s="1"/>
  <c r="N127"/>
  <c r="O127" s="1"/>
  <c r="N130"/>
  <c r="O130" s="1"/>
  <c r="N24"/>
  <c r="O24" s="1"/>
  <c r="N41"/>
  <c r="O41" s="1"/>
  <c r="N50"/>
  <c r="O50" s="1"/>
  <c r="N56"/>
  <c r="O56" s="1"/>
  <c r="N67"/>
  <c r="O67" s="1"/>
  <c r="N76"/>
  <c r="O76" s="1"/>
  <c r="N96"/>
  <c r="O96" s="1"/>
  <c r="N36"/>
  <c r="O36" s="1"/>
  <c r="N93"/>
  <c r="O93" s="1"/>
  <c r="N102"/>
  <c r="O102" s="1"/>
  <c r="N108"/>
  <c r="O108" s="1"/>
  <c r="N111"/>
  <c r="O111" s="1"/>
  <c r="N128"/>
  <c r="O128" s="1"/>
  <c r="N35"/>
  <c r="O35" s="1"/>
  <c r="N77"/>
  <c r="N32"/>
  <c r="O32" s="1"/>
  <c r="N58"/>
  <c r="O58" s="1"/>
  <c r="N66"/>
  <c r="O66" s="1"/>
  <c r="N45"/>
  <c r="O45" s="1"/>
  <c r="N68"/>
  <c r="O68" s="1"/>
  <c r="N88"/>
  <c r="O88" s="1"/>
  <c r="N120"/>
  <c r="O120" s="1"/>
  <c r="N131"/>
  <c r="O131" s="1"/>
  <c r="N94"/>
  <c r="O94" s="1"/>
  <c r="N100"/>
  <c r="O100" s="1"/>
  <c r="N103"/>
  <c r="O103" s="1"/>
  <c r="N117"/>
  <c r="O117" s="1"/>
  <c r="N17"/>
  <c r="O17" s="1"/>
  <c r="N25"/>
  <c r="O25" s="1"/>
  <c r="N34"/>
  <c r="O34" s="1"/>
  <c r="N40"/>
  <c r="O40" s="1"/>
  <c r="N43"/>
  <c r="O43" s="1"/>
  <c r="N57"/>
  <c r="O57" s="1"/>
  <c r="N74"/>
  <c r="O74" s="1"/>
  <c r="N83"/>
  <c r="O83" s="1"/>
  <c r="N112"/>
  <c r="N129"/>
  <c r="O129" s="1"/>
  <c r="N26"/>
  <c r="O26" s="1"/>
  <c r="N61"/>
  <c r="O61" s="1"/>
  <c r="N33"/>
  <c r="O33" s="1"/>
  <c r="N42"/>
  <c r="O42" s="1"/>
  <c r="N48"/>
  <c r="O48" s="1"/>
  <c r="N51"/>
  <c r="O51" s="1"/>
  <c r="N65"/>
  <c r="O65" s="1"/>
  <c r="N28"/>
  <c r="O28" s="1"/>
  <c r="N60"/>
  <c r="O60" s="1"/>
  <c r="N85"/>
  <c r="O85" s="1"/>
  <c r="N126"/>
  <c r="O126" s="1"/>
  <c r="N20"/>
  <c r="O20" s="1"/>
  <c r="N52"/>
  <c r="O52" s="1"/>
  <c r="N69"/>
  <c r="O69" s="1"/>
  <c r="N78"/>
  <c r="O78" s="1"/>
  <c r="N86"/>
  <c r="O86" s="1"/>
  <c r="N89"/>
  <c r="O89" s="1"/>
  <c r="N92"/>
  <c r="O92" s="1"/>
  <c r="N95"/>
  <c r="O95" s="1"/>
  <c r="N109"/>
  <c r="O109" s="1"/>
  <c r="N118"/>
  <c r="O118" s="1"/>
  <c r="N121"/>
  <c r="N49"/>
  <c r="N75"/>
  <c r="O75" s="1"/>
  <c r="N101"/>
  <c r="O101" s="1"/>
  <c r="N119"/>
  <c r="N16"/>
  <c r="O16" s="1"/>
  <c r="N27"/>
  <c r="O27" s="1"/>
  <c r="N59"/>
  <c r="O59" s="1"/>
  <c r="N73"/>
  <c r="O73" s="1"/>
  <c r="P120" l="1"/>
  <c r="O124"/>
  <c r="P83"/>
  <c r="B148" s="1"/>
  <c r="O49"/>
  <c r="N107"/>
  <c r="O107" s="1"/>
  <c r="N47"/>
  <c r="O47" s="1"/>
  <c r="N31"/>
  <c r="N55"/>
  <c r="O55" s="1"/>
  <c r="N115"/>
  <c r="O115" s="1"/>
  <c r="N114"/>
  <c r="O114" s="1"/>
  <c r="N22"/>
  <c r="O22" s="1"/>
  <c r="N39"/>
  <c r="O39" s="1"/>
  <c r="N99"/>
  <c r="O99" s="1"/>
  <c r="N125"/>
  <c r="O125" s="1"/>
  <c r="N23"/>
  <c r="O23" s="1"/>
  <c r="N38"/>
  <c r="O38" s="1"/>
  <c r="N123"/>
  <c r="O123" s="1"/>
  <c r="N91"/>
  <c r="O91" s="1"/>
  <c r="N63"/>
  <c r="O63" s="1"/>
  <c r="N62"/>
  <c r="O62" s="1"/>
  <c r="O110"/>
  <c r="B147"/>
  <c r="F147" s="1"/>
  <c r="O77"/>
  <c r="B149"/>
  <c r="O112"/>
  <c r="O3"/>
  <c r="O119"/>
  <c r="O121"/>
  <c r="O87"/>
  <c r="P123" l="1"/>
  <c r="B146" s="1"/>
  <c r="B144"/>
  <c r="F144" s="1"/>
  <c r="P76"/>
  <c r="B143" s="1"/>
  <c r="I143" s="1"/>
  <c r="M132"/>
  <c r="M133" s="1"/>
  <c r="O31"/>
  <c r="O132" s="1"/>
  <c r="O133" s="1"/>
  <c r="N132"/>
  <c r="B145"/>
  <c r="F145" s="1"/>
  <c r="I147"/>
  <c r="C148"/>
  <c r="I148"/>
  <c r="D148"/>
  <c r="F148"/>
  <c r="I149"/>
  <c r="F149"/>
  <c r="I145" l="1"/>
  <c r="I144"/>
  <c r="F143"/>
  <c r="F146"/>
  <c r="D146"/>
  <c r="C146"/>
  <c r="I146"/>
  <c r="D18" i="1" l="1"/>
  <c r="O134" i="41" s="1"/>
  <c r="O135" s="1"/>
  <c r="O134" i="28" l="1"/>
  <c r="O135" s="1"/>
  <c r="D15" i="1"/>
  <c r="D23" s="1"/>
  <c r="D10" l="1"/>
  <c r="D16" l="1"/>
  <c r="D22"/>
  <c r="D21" l="1"/>
  <c r="D19"/>
  <c r="D20"/>
</calcChain>
</file>

<file path=xl/sharedStrings.xml><?xml version="1.0" encoding="utf-8"?>
<sst xmlns="http://schemas.openxmlformats.org/spreadsheetml/2006/main" count="551" uniqueCount="212">
  <si>
    <t>Key Points</t>
  </si>
  <si>
    <t>Opening Stock</t>
  </si>
  <si>
    <t>Closing Stock</t>
  </si>
  <si>
    <t>No of Panels Per Car</t>
  </si>
  <si>
    <t>Purchase</t>
  </si>
  <si>
    <t>Paint Consumption</t>
  </si>
  <si>
    <t>Per Car Cost</t>
  </si>
  <si>
    <t>Per Panel Cost</t>
  </si>
  <si>
    <t>Paint to Labor Ratio</t>
  </si>
  <si>
    <t>Per Car Labor</t>
  </si>
  <si>
    <t>Per Panel Labor</t>
  </si>
  <si>
    <t>Product
Code</t>
  </si>
  <si>
    <t>Pack Size</t>
  </si>
  <si>
    <t>Gross Wt</t>
  </si>
  <si>
    <t>Seal Stock</t>
  </si>
  <si>
    <t>Density</t>
  </si>
  <si>
    <t>Empty
Tin Wt</t>
  </si>
  <si>
    <t>Net Wt</t>
  </si>
  <si>
    <t>Loose Stock</t>
  </si>
  <si>
    <t>Total Stock</t>
  </si>
  <si>
    <t>Value</t>
  </si>
  <si>
    <t>WB02</t>
  </si>
  <si>
    <t>WB03</t>
  </si>
  <si>
    <t>WB07</t>
  </si>
  <si>
    <t>WB20</t>
  </si>
  <si>
    <t>WB21</t>
  </si>
  <si>
    <t>WB24</t>
  </si>
  <si>
    <t>WB25</t>
  </si>
  <si>
    <t>WB26</t>
  </si>
  <si>
    <t>WB28</t>
  </si>
  <si>
    <t>WB30</t>
  </si>
  <si>
    <t>WB31</t>
  </si>
  <si>
    <t>WB32</t>
  </si>
  <si>
    <t>WB33</t>
  </si>
  <si>
    <t>WB41</t>
  </si>
  <si>
    <t>WB42</t>
  </si>
  <si>
    <t>WB43</t>
  </si>
  <si>
    <t>WB45</t>
  </si>
  <si>
    <t>WB46</t>
  </si>
  <si>
    <t>WB53</t>
  </si>
  <si>
    <t>WB54</t>
  </si>
  <si>
    <t>WB60</t>
  </si>
  <si>
    <t>WB61</t>
  </si>
  <si>
    <t>WB62</t>
  </si>
  <si>
    <t>WB63</t>
  </si>
  <si>
    <t>WB64</t>
  </si>
  <si>
    <t>WB65</t>
  </si>
  <si>
    <t>WB67</t>
  </si>
  <si>
    <t>WB68</t>
  </si>
  <si>
    <t>WB69</t>
  </si>
  <si>
    <t>WB82</t>
  </si>
  <si>
    <t>WB84</t>
  </si>
  <si>
    <t>WB90</t>
  </si>
  <si>
    <t>WB91</t>
  </si>
  <si>
    <t>WB93</t>
  </si>
  <si>
    <t>WB1001</t>
  </si>
  <si>
    <t>WB1002</t>
  </si>
  <si>
    <t>WB1003</t>
  </si>
  <si>
    <t>WB1004</t>
  </si>
  <si>
    <t>WB1005</t>
  </si>
  <si>
    <t>WB1006</t>
  </si>
  <si>
    <t>WB1007</t>
  </si>
  <si>
    <t>WB1008</t>
  </si>
  <si>
    <t>WB1009</t>
  </si>
  <si>
    <t>WB1011</t>
  </si>
  <si>
    <t>WB1012</t>
  </si>
  <si>
    <t>WB1013</t>
  </si>
  <si>
    <t>WB1014</t>
  </si>
  <si>
    <t>WB1020</t>
  </si>
  <si>
    <t>WB1021</t>
  </si>
  <si>
    <t>WB1022</t>
  </si>
  <si>
    <t>WB1023</t>
  </si>
  <si>
    <t>WB1024</t>
  </si>
  <si>
    <t>WB1025</t>
  </si>
  <si>
    <t>WB1041</t>
  </si>
  <si>
    <t>WB1078</t>
  </si>
  <si>
    <t>WB1779</t>
  </si>
  <si>
    <t>WB01</t>
  </si>
  <si>
    <t>WB05</t>
  </si>
  <si>
    <t>WB27</t>
  </si>
  <si>
    <t>WB1030</t>
  </si>
  <si>
    <t>WB1031</t>
  </si>
  <si>
    <t>WB1033</t>
  </si>
  <si>
    <t>WB1037</t>
  </si>
  <si>
    <t>WB1039</t>
  </si>
  <si>
    <t>WB1050</t>
  </si>
  <si>
    <t>WB1096</t>
  </si>
  <si>
    <t>WB1097</t>
  </si>
  <si>
    <t>WB1098</t>
  </si>
  <si>
    <t>WB06</t>
  </si>
  <si>
    <t>WB1032</t>
  </si>
  <si>
    <t>WB1035</t>
  </si>
  <si>
    <t>WB2010</t>
  </si>
  <si>
    <t>WB2020</t>
  </si>
  <si>
    <t>WB2030</t>
  </si>
  <si>
    <t>WB2040</t>
  </si>
  <si>
    <t>WB2043</t>
  </si>
  <si>
    <t>WB2075</t>
  </si>
  <si>
    <t>WB2091</t>
  </si>
  <si>
    <t>1010R</t>
  </si>
  <si>
    <t>256S</t>
  </si>
  <si>
    <t>4075S</t>
  </si>
  <si>
    <t>845R</t>
  </si>
  <si>
    <t>AK260</t>
  </si>
  <si>
    <t>XK203</t>
  </si>
  <si>
    <t>XK205</t>
  </si>
  <si>
    <t>XK206</t>
  </si>
  <si>
    <t>762R</t>
  </si>
  <si>
    <t>4001S</t>
  </si>
  <si>
    <t>4004S</t>
  </si>
  <si>
    <t>4007S</t>
  </si>
  <si>
    <t>800R</t>
  </si>
  <si>
    <t>825R</t>
  </si>
  <si>
    <t>840R</t>
  </si>
  <si>
    <t>LE2001</t>
  </si>
  <si>
    <t>LE2004</t>
  </si>
  <si>
    <t>LE2007</t>
  </si>
  <si>
    <t>710R</t>
  </si>
  <si>
    <t>759R</t>
  </si>
  <si>
    <t>769R</t>
  </si>
  <si>
    <t>3871S</t>
  </si>
  <si>
    <t>3920S</t>
  </si>
  <si>
    <t>3989S</t>
  </si>
  <si>
    <t>AB385</t>
  </si>
  <si>
    <t>AK350</t>
  </si>
  <si>
    <t>XB387</t>
  </si>
  <si>
    <t>3919S</t>
  </si>
  <si>
    <t>459S</t>
  </si>
  <si>
    <t>5717S</t>
  </si>
  <si>
    <t>805R</t>
  </si>
  <si>
    <t>1051R</t>
  </si>
  <si>
    <t>1054R</t>
  </si>
  <si>
    <t>1057R</t>
  </si>
  <si>
    <t>42R</t>
  </si>
  <si>
    <t>44R</t>
  </si>
  <si>
    <t>549R</t>
  </si>
  <si>
    <t>AZ9600</t>
  </si>
  <si>
    <t>M64</t>
  </si>
  <si>
    <t>729R</t>
  </si>
  <si>
    <t>No of Regular Vehicles</t>
  </si>
  <si>
    <t>PDI &amp; Demo Vehicles</t>
  </si>
  <si>
    <t>Workshop Damage/Other Repeat Vehicles/FOC</t>
  </si>
  <si>
    <t>Color Repeat Vehicles</t>
  </si>
  <si>
    <t>Total Vehicles</t>
  </si>
  <si>
    <t>No of Regular Panels</t>
  </si>
  <si>
    <t>PDI &amp; Demo Panels</t>
  </si>
  <si>
    <t>Workshop Damage/Other Repeat Panels/FOC</t>
  </si>
  <si>
    <t xml:space="preserve">Color Repeat Panels </t>
  </si>
  <si>
    <t>Total Panels</t>
  </si>
  <si>
    <t>2021 Average</t>
  </si>
  <si>
    <t>3050S</t>
  </si>
  <si>
    <t>625S</t>
  </si>
  <si>
    <t>679S</t>
  </si>
  <si>
    <t>G2-4700S</t>
  </si>
  <si>
    <t>G2-4508S</t>
  </si>
  <si>
    <t>NS2602</t>
  </si>
  <si>
    <t>NS2607</t>
  </si>
  <si>
    <t xml:space="preserve">G3-8800S </t>
  </si>
  <si>
    <t xml:space="preserve">PP901 </t>
  </si>
  <si>
    <t>Date</t>
  </si>
  <si>
    <t>Invoice No</t>
  </si>
  <si>
    <t>Total</t>
  </si>
  <si>
    <t>Diff</t>
  </si>
  <si>
    <t>Amount Before Tax</t>
  </si>
  <si>
    <t>Panels</t>
  </si>
  <si>
    <t xml:space="preserve">Opening Stock in L </t>
  </si>
  <si>
    <t>Item wise Consumption - L</t>
  </si>
  <si>
    <t>Item wise Consumption - Value</t>
  </si>
  <si>
    <t xml:space="preserve">Colour </t>
  </si>
  <si>
    <t>Clear</t>
  </si>
  <si>
    <t>Non Sanding Primer</t>
  </si>
  <si>
    <t xml:space="preserve">Primer </t>
  </si>
  <si>
    <t>Consumed (ml)</t>
  </si>
  <si>
    <t>Activator (ml)</t>
  </si>
  <si>
    <t>WB2040 (ml)</t>
  </si>
  <si>
    <t>RFU/panel (ml)</t>
  </si>
  <si>
    <t>Thinner</t>
  </si>
  <si>
    <t>Usage/Panel(ml)</t>
  </si>
  <si>
    <t>Std/Panel(ml)</t>
  </si>
  <si>
    <t>Std Usage(As per Actual Panels)</t>
  </si>
  <si>
    <t>STD</t>
  </si>
  <si>
    <t>S.No</t>
  </si>
  <si>
    <t>Category</t>
  </si>
  <si>
    <t>Color Cromax Pro</t>
  </si>
  <si>
    <t>Clear 625S</t>
  </si>
  <si>
    <t>Primer 105XR</t>
  </si>
  <si>
    <t>Actual</t>
  </si>
  <si>
    <t>Std Activator</t>
  </si>
  <si>
    <t>Color</t>
  </si>
  <si>
    <t>Activator</t>
  </si>
  <si>
    <t>Primer</t>
  </si>
  <si>
    <t>Degreaser</t>
  </si>
  <si>
    <t>WB2040 Controller</t>
  </si>
  <si>
    <t xml:space="preserve">Purchase Value </t>
  </si>
  <si>
    <t>Bill</t>
  </si>
  <si>
    <t>Adarsha Nexa Warangal Paint Consumption Report Exclusive Taxes</t>
  </si>
  <si>
    <t>Basic Price - 2019</t>
  </si>
  <si>
    <t>Basic Price</t>
  </si>
  <si>
    <t>Disc</t>
  </si>
  <si>
    <t>Total On Basic Price</t>
  </si>
  <si>
    <t>Disc 10%</t>
  </si>
  <si>
    <t>Report Consumption</t>
  </si>
  <si>
    <t>Consumption</t>
  </si>
  <si>
    <t>Diif</t>
  </si>
  <si>
    <t>Not Billed</t>
  </si>
  <si>
    <t xml:space="preserve">Gap in Feb 2021 </t>
  </si>
  <si>
    <t>Average Feb to Dec 2021</t>
  </si>
  <si>
    <t xml:space="preserve">Body Shop Labor </t>
  </si>
  <si>
    <t>Average Jan To Dec 2022</t>
  </si>
  <si>
    <t>Basic Price - 2021</t>
  </si>
  <si>
    <t>2022 Average</t>
  </si>
  <si>
    <t>Gap in Jan 2022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</si>
</sst>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0.000"/>
  </numFmts>
  <fonts count="24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22" fillId="0" borderId="0">
      <alignment vertical="center"/>
    </xf>
    <xf numFmtId="0" fontId="23" fillId="0" borderId="0">
      <protection locked="0"/>
    </xf>
  </cellStyleXfs>
  <cellXfs count="126">
    <xf numFmtId="0" fontId="0" fillId="0" borderId="0" xfId="0"/>
    <xf numFmtId="0" fontId="2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" fontId="3" fillId="7" borderId="4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7" fontId="3" fillId="8" borderId="4" xfId="0" quotePrefix="1" applyNumberFormat="1" applyFont="1" applyFill="1" applyBorder="1" applyAlignment="1">
      <alignment horizontal="center" vertical="center"/>
    </xf>
    <xf numFmtId="1" fontId="3" fillId="5" borderId="4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textRotation="90" wrapText="1"/>
    </xf>
    <xf numFmtId="0" fontId="3" fillId="7" borderId="0" xfId="0" applyFont="1" applyFill="1" applyBorder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13" fillId="6" borderId="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15" fillId="0" borderId="0" xfId="0" applyFont="1"/>
    <xf numFmtId="2" fontId="6" fillId="4" borderId="4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9" fillId="2" borderId="0" xfId="1" applyNumberFormat="1" applyFont="1" applyFill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/>
    </xf>
    <xf numFmtId="2" fontId="16" fillId="2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16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13" fillId="2" borderId="4" xfId="0" applyNumberFormat="1" applyFont="1" applyFill="1" applyBorder="1" applyAlignment="1">
      <alignment horizontal="center" vertical="center"/>
    </xf>
    <xf numFmtId="2" fontId="16" fillId="2" borderId="7" xfId="0" applyNumberFormat="1" applyFont="1" applyFill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5" fontId="19" fillId="0" borderId="3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15" fontId="19" fillId="0" borderId="4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5" fontId="21" fillId="0" borderId="3" xfId="0" applyNumberFormat="1" applyFont="1" applyBorder="1" applyAlignment="1">
      <alignment horizontal="center" vertical="center"/>
    </xf>
    <xf numFmtId="15" fontId="21" fillId="0" borderId="4" xfId="0" applyNumberFormat="1" applyFont="1" applyBorder="1" applyAlignment="1">
      <alignment horizontal="center" vertical="center"/>
    </xf>
    <xf numFmtId="164" fontId="16" fillId="2" borderId="0" xfId="0" applyNumberFormat="1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/>
    <xf numFmtId="164" fontId="3" fillId="6" borderId="4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13" fillId="6" borderId="4" xfId="0" applyNumberFormat="1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" fontId="3" fillId="8" borderId="4" xfId="0" applyNumberFormat="1" applyFont="1" applyFill="1" applyBorder="1" applyAlignment="1">
      <alignment horizontal="center" vertical="center"/>
    </xf>
    <xf numFmtId="1" fontId="3" fillId="9" borderId="4" xfId="0" applyNumberFormat="1" applyFont="1" applyFill="1" applyBorder="1" applyAlignment="1">
      <alignment horizontal="center" vertical="center"/>
    </xf>
    <xf numFmtId="0" fontId="2" fillId="9" borderId="0" xfId="0" applyFont="1" applyFill="1" applyAlignment="1"/>
    <xf numFmtId="0" fontId="15" fillId="0" borderId="0" xfId="0" applyFont="1" applyAlignment="1">
      <alignment horizontal="center" vertical="center"/>
    </xf>
    <xf numFmtId="0" fontId="2" fillId="5" borderId="0" xfId="0" applyFont="1" applyFill="1"/>
    <xf numFmtId="1" fontId="0" fillId="2" borderId="4" xfId="0" applyNumberForma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2" borderId="4" xfId="1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</cellXfs>
  <cellStyles count="4">
    <cellStyle name="Normal" xfId="0" builtinId="0"/>
    <cellStyle name="Normal 2" xfId="2"/>
    <cellStyle name="Normal 8" xfId="1"/>
    <cellStyle name="Normal 8 2" xfId="3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9"/>
  <sheetViews>
    <sheetView topLeftCell="J123" workbookViewId="0">
      <selection activeCell="O139" sqref="O139"/>
    </sheetView>
  </sheetViews>
  <sheetFormatPr defaultColWidth="9.140625" defaultRowHeight="15"/>
  <cols>
    <col min="1" max="1" width="11.28515625" style="48" customWidth="1"/>
    <col min="2" max="2" width="8.5703125" style="48" bestFit="1" customWidth="1"/>
    <col min="3" max="3" width="9.7109375" style="48" customWidth="1"/>
    <col min="4" max="4" width="9.85546875" style="48" customWidth="1"/>
    <col min="5" max="6" width="10.85546875" style="48" customWidth="1"/>
    <col min="7" max="10" width="9" style="48" customWidth="1"/>
    <col min="11" max="11" width="9.7109375" style="48" bestFit="1" customWidth="1"/>
    <col min="12" max="12" width="9" style="48" customWidth="1"/>
    <col min="13" max="13" width="11" style="48" customWidth="1"/>
    <col min="14" max="14" width="16.42578125" style="48" customWidth="1"/>
    <col min="15" max="15" width="19.5703125" style="48" customWidth="1"/>
    <col min="16" max="16" width="19.85546875" style="48" bestFit="1" customWidth="1"/>
    <col min="17" max="17" width="12.42578125" style="48" customWidth="1"/>
    <col min="18" max="18" width="12.42578125" style="71" customWidth="1"/>
    <col min="19" max="19" width="12.85546875" style="48" customWidth="1"/>
    <col min="20" max="20" width="11.5703125" style="48" bestFit="1" customWidth="1"/>
    <col min="21" max="21" width="19.42578125" style="48" customWidth="1"/>
    <col min="22" max="22" width="16.7109375" style="48" bestFit="1" customWidth="1"/>
    <col min="23" max="16384" width="9.140625" style="48"/>
  </cols>
  <sheetData>
    <row r="1" spans="1:18" ht="18.75">
      <c r="A1" s="114">
        <v>44228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</row>
    <row r="2" spans="1:18" ht="36.75" customHeight="1">
      <c r="A2" s="2" t="s">
        <v>11</v>
      </c>
      <c r="B2" s="2" t="s">
        <v>12</v>
      </c>
      <c r="C2" s="2" t="s">
        <v>165</v>
      </c>
      <c r="D2" s="2" t="s">
        <v>4</v>
      </c>
      <c r="E2" s="2" t="s">
        <v>13</v>
      </c>
      <c r="F2" s="2" t="s">
        <v>14</v>
      </c>
      <c r="G2" s="3" t="s">
        <v>15</v>
      </c>
      <c r="H2" s="4" t="s">
        <v>196</v>
      </c>
      <c r="I2" s="4" t="s">
        <v>16</v>
      </c>
      <c r="J2" s="5" t="s">
        <v>17</v>
      </c>
      <c r="K2" s="6" t="s">
        <v>18</v>
      </c>
      <c r="L2" s="6" t="s">
        <v>19</v>
      </c>
      <c r="M2" s="6" t="s">
        <v>20</v>
      </c>
      <c r="N2" s="50" t="s">
        <v>166</v>
      </c>
      <c r="O2" s="50" t="s">
        <v>167</v>
      </c>
      <c r="P2" s="54"/>
      <c r="Q2" s="50" t="s">
        <v>193</v>
      </c>
      <c r="R2" s="73"/>
    </row>
    <row r="3" spans="1:18">
      <c r="A3" s="7" t="s">
        <v>21</v>
      </c>
      <c r="B3" s="8">
        <v>0.5</v>
      </c>
      <c r="C3" s="8"/>
      <c r="D3" s="79">
        <v>0.5</v>
      </c>
      <c r="E3" s="9">
        <v>735.2</v>
      </c>
      <c r="F3" s="9"/>
      <c r="G3" s="10">
        <v>1062</v>
      </c>
      <c r="H3" s="10">
        <v>6582.203389830509</v>
      </c>
      <c r="I3" s="11">
        <v>280</v>
      </c>
      <c r="J3" s="12">
        <f>MAX(E3-I3,0)</f>
        <v>455.20000000000005</v>
      </c>
      <c r="K3" s="13">
        <f>J3/G3</f>
        <v>0.42862523540489644</v>
      </c>
      <c r="L3" s="13">
        <f>K3+(F3*B3)</f>
        <v>0.42862523540489644</v>
      </c>
      <c r="M3" s="43">
        <f>H3*L3</f>
        <v>2821.2984774490092</v>
      </c>
      <c r="N3" s="52">
        <f t="shared" ref="N3:N34" si="0">C3+D3-L3</f>
        <v>7.1374764595103557E-2</v>
      </c>
      <c r="O3" s="53">
        <f t="shared" ref="O3:O34" si="1">N3*H3</f>
        <v>469.8032174662452</v>
      </c>
      <c r="P3" s="55"/>
      <c r="Q3" s="60">
        <f>H3*D3</f>
        <v>3291.1016949152545</v>
      </c>
      <c r="R3" s="53">
        <f>(Q3-Q3*10/100)</f>
        <v>2961.9915254237289</v>
      </c>
    </row>
    <row r="4" spans="1:18">
      <c r="A4" s="7" t="s">
        <v>22</v>
      </c>
      <c r="B4" s="8">
        <v>0.5</v>
      </c>
      <c r="C4" s="8"/>
      <c r="D4" s="79">
        <v>0.5</v>
      </c>
      <c r="E4" s="9">
        <v>781.9</v>
      </c>
      <c r="F4" s="9"/>
      <c r="G4" s="10">
        <v>1160.092807424594</v>
      </c>
      <c r="H4" s="10">
        <v>11580.508474576272</v>
      </c>
      <c r="I4" s="11">
        <v>280</v>
      </c>
      <c r="J4" s="12">
        <f t="shared" ref="J4:J67" si="2">MAX(E4-I4,0)</f>
        <v>501.9</v>
      </c>
      <c r="K4" s="13">
        <f t="shared" ref="K4:K67" si="3">J4/G4</f>
        <v>0.43263779999999996</v>
      </c>
      <c r="L4" s="13">
        <f t="shared" ref="L4:L67" si="4">K4+(F4*B4)</f>
        <v>0.43263779999999996</v>
      </c>
      <c r="M4" s="43">
        <f t="shared" ref="M4:M67" si="5">H4*L4</f>
        <v>5010.1657093220338</v>
      </c>
      <c r="N4" s="52">
        <f t="shared" si="0"/>
        <v>6.7362200000000039E-2</v>
      </c>
      <c r="O4" s="53">
        <f t="shared" si="1"/>
        <v>780.08852796610222</v>
      </c>
      <c r="P4" s="55"/>
      <c r="Q4" s="60">
        <f t="shared" ref="Q4:Q67" si="6">H4*D4</f>
        <v>5790.2542372881362</v>
      </c>
      <c r="R4" s="53">
        <f t="shared" ref="R4:R67" si="7">(Q4-Q4*10/100)</f>
        <v>5211.2288135593226</v>
      </c>
    </row>
    <row r="5" spans="1:18">
      <c r="A5" s="7" t="s">
        <v>23</v>
      </c>
      <c r="B5" s="8">
        <v>0.5</v>
      </c>
      <c r="C5" s="8"/>
      <c r="D5" s="79">
        <v>0.5</v>
      </c>
      <c r="E5" s="14">
        <v>686.3</v>
      </c>
      <c r="F5" s="9"/>
      <c r="G5" s="10">
        <v>1007.0493454179255</v>
      </c>
      <c r="H5" s="10">
        <v>9443.220338983052</v>
      </c>
      <c r="I5" s="11">
        <v>280</v>
      </c>
      <c r="J5" s="12">
        <f t="shared" si="2"/>
        <v>406.29999999999995</v>
      </c>
      <c r="K5" s="13">
        <f t="shared" si="3"/>
        <v>0.40345589999999998</v>
      </c>
      <c r="L5" s="13">
        <f t="shared" si="4"/>
        <v>0.40345589999999998</v>
      </c>
      <c r="M5" s="43">
        <f t="shared" si="5"/>
        <v>3809.9229607627121</v>
      </c>
      <c r="N5" s="52">
        <f t="shared" si="0"/>
        <v>9.6544100000000022E-2</v>
      </c>
      <c r="O5" s="53">
        <f t="shared" si="1"/>
        <v>911.68720872881386</v>
      </c>
      <c r="P5" s="55"/>
      <c r="Q5" s="60">
        <f t="shared" si="6"/>
        <v>4721.610169491526</v>
      </c>
      <c r="R5" s="53">
        <f t="shared" si="7"/>
        <v>4249.4491525423737</v>
      </c>
    </row>
    <row r="6" spans="1:18">
      <c r="A6" s="7" t="s">
        <v>24</v>
      </c>
      <c r="B6" s="8">
        <v>0.5</v>
      </c>
      <c r="C6" s="8"/>
      <c r="D6" s="79">
        <v>0.5</v>
      </c>
      <c r="E6" s="14">
        <v>733.9</v>
      </c>
      <c r="F6" s="9"/>
      <c r="G6" s="10">
        <v>1022</v>
      </c>
      <c r="H6" s="10">
        <v>8241.5254237288136</v>
      </c>
      <c r="I6" s="11">
        <v>280</v>
      </c>
      <c r="J6" s="12">
        <f t="shared" si="2"/>
        <v>453.9</v>
      </c>
      <c r="K6" s="13">
        <f t="shared" si="3"/>
        <v>0.44412915851272011</v>
      </c>
      <c r="L6" s="13">
        <f t="shared" si="4"/>
        <v>0.44412915851272011</v>
      </c>
      <c r="M6" s="43">
        <f t="shared" si="5"/>
        <v>3660.3017513018672</v>
      </c>
      <c r="N6" s="52">
        <f t="shared" si="0"/>
        <v>5.5870841487279888E-2</v>
      </c>
      <c r="O6" s="53">
        <f t="shared" si="1"/>
        <v>460.46096056253975</v>
      </c>
      <c r="P6" s="55"/>
      <c r="Q6" s="60">
        <f t="shared" si="6"/>
        <v>4120.7627118644068</v>
      </c>
      <c r="R6" s="53">
        <f t="shared" si="7"/>
        <v>3708.6864406779659</v>
      </c>
    </row>
    <row r="7" spans="1:18">
      <c r="A7" s="7" t="s">
        <v>25</v>
      </c>
      <c r="B7" s="8">
        <v>0.5</v>
      </c>
      <c r="C7" s="8"/>
      <c r="D7" s="79">
        <v>0.5</v>
      </c>
      <c r="E7" s="9">
        <v>683</v>
      </c>
      <c r="F7" s="9"/>
      <c r="G7" s="10">
        <v>1047.1204188481674</v>
      </c>
      <c r="H7" s="10">
        <v>20194.067796610172</v>
      </c>
      <c r="I7" s="11">
        <v>280</v>
      </c>
      <c r="J7" s="12">
        <f t="shared" si="2"/>
        <v>403</v>
      </c>
      <c r="K7" s="13">
        <f t="shared" si="3"/>
        <v>0.38486500000000001</v>
      </c>
      <c r="L7" s="13">
        <f t="shared" si="4"/>
        <v>0.38486500000000001</v>
      </c>
      <c r="M7" s="43">
        <f t="shared" si="5"/>
        <v>7771.9899025423738</v>
      </c>
      <c r="N7" s="52">
        <f t="shared" si="0"/>
        <v>0.11513499999999999</v>
      </c>
      <c r="O7" s="53">
        <f t="shared" si="1"/>
        <v>2325.0439957627118</v>
      </c>
      <c r="P7" s="55"/>
      <c r="Q7" s="60">
        <f t="shared" si="6"/>
        <v>10097.033898305086</v>
      </c>
      <c r="R7" s="53">
        <f t="shared" si="7"/>
        <v>9087.3305084745771</v>
      </c>
    </row>
    <row r="8" spans="1:18">
      <c r="A8" s="7" t="s">
        <v>26</v>
      </c>
      <c r="B8" s="8">
        <v>0.5</v>
      </c>
      <c r="C8" s="8"/>
      <c r="D8" s="79">
        <v>0.5</v>
      </c>
      <c r="E8" s="9">
        <v>781.9</v>
      </c>
      <c r="F8" s="9"/>
      <c r="G8" s="10">
        <v>1066.0980810234541</v>
      </c>
      <c r="H8" s="10">
        <v>16034.745762711866</v>
      </c>
      <c r="I8" s="11">
        <v>280</v>
      </c>
      <c r="J8" s="12">
        <f t="shared" si="2"/>
        <v>501.9</v>
      </c>
      <c r="K8" s="13">
        <f t="shared" si="3"/>
        <v>0.47078219999999998</v>
      </c>
      <c r="L8" s="13">
        <f t="shared" si="4"/>
        <v>0.47078219999999998</v>
      </c>
      <c r="M8" s="43">
        <f t="shared" si="5"/>
        <v>7548.8728866101701</v>
      </c>
      <c r="N8" s="52">
        <f t="shared" si="0"/>
        <v>2.9217800000000016E-2</v>
      </c>
      <c r="O8" s="53">
        <f t="shared" si="1"/>
        <v>468.49999474576299</v>
      </c>
      <c r="P8" s="55"/>
      <c r="Q8" s="60">
        <f t="shared" si="6"/>
        <v>8017.3728813559328</v>
      </c>
      <c r="R8" s="53">
        <f t="shared" si="7"/>
        <v>7215.6355932203396</v>
      </c>
    </row>
    <row r="9" spans="1:18">
      <c r="A9" s="7" t="s">
        <v>27</v>
      </c>
      <c r="B9" s="8">
        <v>0.5</v>
      </c>
      <c r="C9" s="8"/>
      <c r="D9" s="79">
        <v>0.5</v>
      </c>
      <c r="E9" s="9">
        <v>747.7</v>
      </c>
      <c r="F9" s="9"/>
      <c r="G9" s="10">
        <v>1038.4215991692627</v>
      </c>
      <c r="H9" s="10">
        <v>6765.2542372881362</v>
      </c>
      <c r="I9" s="11">
        <v>280</v>
      </c>
      <c r="J9" s="12">
        <f t="shared" si="2"/>
        <v>467.70000000000005</v>
      </c>
      <c r="K9" s="13">
        <f t="shared" si="3"/>
        <v>0.45039510000000005</v>
      </c>
      <c r="L9" s="13">
        <f t="shared" si="4"/>
        <v>0.45039510000000005</v>
      </c>
      <c r="M9" s="43">
        <f t="shared" si="5"/>
        <v>3047.0373587288141</v>
      </c>
      <c r="N9" s="52">
        <f t="shared" si="0"/>
        <v>4.9604899999999952E-2</v>
      </c>
      <c r="O9" s="53">
        <f t="shared" si="1"/>
        <v>335.58975991525392</v>
      </c>
      <c r="P9" s="55"/>
      <c r="Q9" s="60">
        <f t="shared" si="6"/>
        <v>3382.6271186440681</v>
      </c>
      <c r="R9" s="53">
        <f t="shared" si="7"/>
        <v>3044.3644067796613</v>
      </c>
    </row>
    <row r="10" spans="1:18">
      <c r="A10" s="7" t="s">
        <v>28</v>
      </c>
      <c r="B10" s="8">
        <v>0.5</v>
      </c>
      <c r="C10" s="8"/>
      <c r="D10" s="79">
        <v>0.5</v>
      </c>
      <c r="E10" s="9">
        <v>700.9</v>
      </c>
      <c r="F10" s="9"/>
      <c r="G10" s="10">
        <v>1009.0817356205853</v>
      </c>
      <c r="H10" s="10">
        <v>9907.6271186440681</v>
      </c>
      <c r="I10" s="11">
        <v>280</v>
      </c>
      <c r="J10" s="12">
        <f t="shared" si="2"/>
        <v>420.9</v>
      </c>
      <c r="K10" s="13">
        <f t="shared" si="3"/>
        <v>0.41711189999999998</v>
      </c>
      <c r="L10" s="13">
        <f t="shared" si="4"/>
        <v>0.41711189999999998</v>
      </c>
      <c r="M10" s="43">
        <f t="shared" si="5"/>
        <v>4132.5891719491528</v>
      </c>
      <c r="N10" s="52">
        <f t="shared" si="0"/>
        <v>8.288810000000002E-2</v>
      </c>
      <c r="O10" s="53">
        <f t="shared" si="1"/>
        <v>821.22438737288155</v>
      </c>
      <c r="P10" s="55"/>
      <c r="Q10" s="60">
        <f t="shared" si="6"/>
        <v>4953.8135593220341</v>
      </c>
      <c r="R10" s="53">
        <f t="shared" si="7"/>
        <v>4458.4322033898306</v>
      </c>
    </row>
    <row r="11" spans="1:18">
      <c r="A11" s="7" t="s">
        <v>29</v>
      </c>
      <c r="B11" s="8">
        <v>0.5</v>
      </c>
      <c r="C11" s="8"/>
      <c r="D11" s="79">
        <v>0.5</v>
      </c>
      <c r="E11" s="9">
        <v>602.4</v>
      </c>
      <c r="F11" s="9"/>
      <c r="G11" s="10">
        <v>1069.5187165775401</v>
      </c>
      <c r="H11" s="10">
        <v>9663.5593220338997</v>
      </c>
      <c r="I11" s="22">
        <v>280</v>
      </c>
      <c r="J11" s="12">
        <f t="shared" si="2"/>
        <v>322.39999999999998</v>
      </c>
      <c r="K11" s="13">
        <f t="shared" si="3"/>
        <v>0.30144399999999999</v>
      </c>
      <c r="L11" s="13">
        <f t="shared" si="4"/>
        <v>0.30144399999999999</v>
      </c>
      <c r="M11" s="43">
        <f t="shared" si="5"/>
        <v>2913.0219762711868</v>
      </c>
      <c r="N11" s="52">
        <f t="shared" si="0"/>
        <v>0.19855600000000001</v>
      </c>
      <c r="O11" s="53">
        <f t="shared" si="1"/>
        <v>1918.7576847457631</v>
      </c>
      <c r="P11" s="55"/>
      <c r="Q11" s="60">
        <f t="shared" si="6"/>
        <v>4831.7796610169498</v>
      </c>
      <c r="R11" s="53">
        <f t="shared" si="7"/>
        <v>4348.6016949152545</v>
      </c>
    </row>
    <row r="12" spans="1:18">
      <c r="A12" s="7" t="s">
        <v>30</v>
      </c>
      <c r="B12" s="8">
        <v>0.5</v>
      </c>
      <c r="C12" s="8"/>
      <c r="D12" s="79">
        <v>0.5</v>
      </c>
      <c r="E12" s="9">
        <v>763.9</v>
      </c>
      <c r="F12" s="9"/>
      <c r="G12" s="10">
        <v>1060.4453870625664</v>
      </c>
      <c r="H12" s="10">
        <v>7349.1525423728817</v>
      </c>
      <c r="I12" s="11">
        <v>280</v>
      </c>
      <c r="J12" s="12">
        <f t="shared" si="2"/>
        <v>483.9</v>
      </c>
      <c r="K12" s="13">
        <f t="shared" si="3"/>
        <v>0.45631769999999994</v>
      </c>
      <c r="L12" s="13">
        <f t="shared" si="4"/>
        <v>0.45631769999999994</v>
      </c>
      <c r="M12" s="43">
        <f t="shared" si="5"/>
        <v>3353.5483850847454</v>
      </c>
      <c r="N12" s="52">
        <f t="shared" si="0"/>
        <v>4.3682300000000063E-2</v>
      </c>
      <c r="O12" s="53">
        <f t="shared" si="1"/>
        <v>321.0278861016954</v>
      </c>
      <c r="P12" s="55"/>
      <c r="Q12" s="60">
        <f t="shared" si="6"/>
        <v>3674.5762711864409</v>
      </c>
      <c r="R12" s="53">
        <f t="shared" si="7"/>
        <v>3307.1186440677966</v>
      </c>
    </row>
    <row r="13" spans="1:18">
      <c r="A13" s="7" t="s">
        <v>31</v>
      </c>
      <c r="B13" s="8">
        <v>0.5</v>
      </c>
      <c r="C13" s="8"/>
      <c r="D13" s="79">
        <v>0.5</v>
      </c>
      <c r="E13" s="9">
        <v>746</v>
      </c>
      <c r="F13" s="9"/>
      <c r="G13" s="10">
        <v>1010.1010101010102</v>
      </c>
      <c r="H13" s="10">
        <v>10244.915254237289</v>
      </c>
      <c r="I13" s="11">
        <v>280</v>
      </c>
      <c r="J13" s="12">
        <f t="shared" si="2"/>
        <v>466</v>
      </c>
      <c r="K13" s="13">
        <f t="shared" si="3"/>
        <v>0.46133999999999997</v>
      </c>
      <c r="L13" s="13">
        <f t="shared" si="4"/>
        <v>0.46133999999999997</v>
      </c>
      <c r="M13" s="43">
        <f t="shared" si="5"/>
        <v>4726.3892033898301</v>
      </c>
      <c r="N13" s="52">
        <f t="shared" si="0"/>
        <v>3.8660000000000028E-2</v>
      </c>
      <c r="O13" s="53">
        <f t="shared" si="1"/>
        <v>396.06842372881385</v>
      </c>
      <c r="P13" s="55"/>
      <c r="Q13" s="60">
        <f t="shared" si="6"/>
        <v>5122.4576271186443</v>
      </c>
      <c r="R13" s="53">
        <f t="shared" si="7"/>
        <v>4610.2118644067796</v>
      </c>
    </row>
    <row r="14" spans="1:18">
      <c r="A14" s="7" t="s">
        <v>32</v>
      </c>
      <c r="B14" s="8">
        <v>0.5</v>
      </c>
      <c r="C14" s="8"/>
      <c r="D14" s="79">
        <v>0.5</v>
      </c>
      <c r="E14" s="9">
        <v>809.7</v>
      </c>
      <c r="F14" s="9"/>
      <c r="G14" s="10">
        <v>1132.5028312570782</v>
      </c>
      <c r="H14" s="10">
        <v>18254.237288135595</v>
      </c>
      <c r="I14" s="11">
        <v>280</v>
      </c>
      <c r="J14" s="12">
        <f t="shared" si="2"/>
        <v>529.70000000000005</v>
      </c>
      <c r="K14" s="13">
        <f t="shared" si="3"/>
        <v>0.4677251</v>
      </c>
      <c r="L14" s="13">
        <f t="shared" si="4"/>
        <v>0.4677251</v>
      </c>
      <c r="M14" s="43">
        <f t="shared" si="5"/>
        <v>8537.9649610169508</v>
      </c>
      <c r="N14" s="52">
        <f t="shared" si="0"/>
        <v>3.2274899999999995E-2</v>
      </c>
      <c r="O14" s="53">
        <f t="shared" si="1"/>
        <v>589.15368305084746</v>
      </c>
      <c r="P14" s="55"/>
      <c r="Q14" s="60">
        <f t="shared" si="6"/>
        <v>9127.1186440677975</v>
      </c>
      <c r="R14" s="53">
        <f t="shared" si="7"/>
        <v>8214.4067796610179</v>
      </c>
    </row>
    <row r="15" spans="1:18">
      <c r="A15" s="7" t="s">
        <v>33</v>
      </c>
      <c r="B15" s="8">
        <v>0.5</v>
      </c>
      <c r="C15" s="8"/>
      <c r="D15" s="79">
        <v>0.5</v>
      </c>
      <c r="E15" s="9">
        <v>769.2</v>
      </c>
      <c r="F15" s="9"/>
      <c r="G15" s="10">
        <v>1046.0251046025105</v>
      </c>
      <c r="H15" s="10">
        <v>16827.966101694918</v>
      </c>
      <c r="I15" s="11">
        <v>280</v>
      </c>
      <c r="J15" s="12">
        <f t="shared" si="2"/>
        <v>489.20000000000005</v>
      </c>
      <c r="K15" s="13">
        <f t="shared" si="3"/>
        <v>0.46767520000000001</v>
      </c>
      <c r="L15" s="13">
        <f t="shared" si="4"/>
        <v>0.46767520000000001</v>
      </c>
      <c r="M15" s="43">
        <f t="shared" si="5"/>
        <v>7870.0224122033915</v>
      </c>
      <c r="N15" s="52">
        <f t="shared" si="0"/>
        <v>3.2324799999999987E-2</v>
      </c>
      <c r="O15" s="53">
        <f t="shared" si="1"/>
        <v>543.96063864406767</v>
      </c>
      <c r="P15" s="55"/>
      <c r="Q15" s="60">
        <f t="shared" si="6"/>
        <v>8413.9830508474588</v>
      </c>
      <c r="R15" s="53">
        <f t="shared" si="7"/>
        <v>7572.5847457627133</v>
      </c>
    </row>
    <row r="16" spans="1:18">
      <c r="A16" s="7" t="s">
        <v>34</v>
      </c>
      <c r="B16" s="8">
        <v>0.5</v>
      </c>
      <c r="C16" s="8"/>
      <c r="D16" s="79"/>
      <c r="E16" s="9"/>
      <c r="F16" s="9"/>
      <c r="G16" s="10">
        <v>1186</v>
      </c>
      <c r="H16" s="10">
        <v>32665.254237288136</v>
      </c>
      <c r="I16" s="11">
        <v>280</v>
      </c>
      <c r="J16" s="12">
        <f t="shared" si="2"/>
        <v>0</v>
      </c>
      <c r="K16" s="13">
        <f t="shared" si="3"/>
        <v>0</v>
      </c>
      <c r="L16" s="13">
        <f t="shared" si="4"/>
        <v>0</v>
      </c>
      <c r="M16" s="43">
        <f t="shared" si="5"/>
        <v>0</v>
      </c>
      <c r="N16" s="52">
        <f t="shared" si="0"/>
        <v>0</v>
      </c>
      <c r="O16" s="53">
        <f t="shared" si="1"/>
        <v>0</v>
      </c>
      <c r="P16" s="55"/>
      <c r="Q16" s="60">
        <f t="shared" si="6"/>
        <v>0</v>
      </c>
      <c r="R16" s="53">
        <f t="shared" si="7"/>
        <v>0</v>
      </c>
    </row>
    <row r="17" spans="1:18">
      <c r="A17" s="7" t="s">
        <v>35</v>
      </c>
      <c r="B17" s="8">
        <v>0.5</v>
      </c>
      <c r="C17" s="8"/>
      <c r="D17" s="79"/>
      <c r="E17" s="9"/>
      <c r="F17" s="9"/>
      <c r="G17" s="10">
        <v>1096</v>
      </c>
      <c r="H17" s="10">
        <v>35238.135593220344</v>
      </c>
      <c r="I17" s="11">
        <v>280</v>
      </c>
      <c r="J17" s="12">
        <f t="shared" si="2"/>
        <v>0</v>
      </c>
      <c r="K17" s="13">
        <f t="shared" si="3"/>
        <v>0</v>
      </c>
      <c r="L17" s="13">
        <f t="shared" si="4"/>
        <v>0</v>
      </c>
      <c r="M17" s="43">
        <f t="shared" si="5"/>
        <v>0</v>
      </c>
      <c r="N17" s="52">
        <f t="shared" si="0"/>
        <v>0</v>
      </c>
      <c r="O17" s="53">
        <f t="shared" si="1"/>
        <v>0</v>
      </c>
      <c r="P17" s="55"/>
      <c r="Q17" s="60">
        <f t="shared" si="6"/>
        <v>0</v>
      </c>
      <c r="R17" s="53">
        <f t="shared" si="7"/>
        <v>0</v>
      </c>
    </row>
    <row r="18" spans="1:18">
      <c r="A18" s="7" t="s">
        <v>36</v>
      </c>
      <c r="B18" s="8">
        <v>0.5</v>
      </c>
      <c r="C18" s="8"/>
      <c r="D18" s="79"/>
      <c r="E18" s="9"/>
      <c r="F18" s="9"/>
      <c r="G18" s="10">
        <v>1096</v>
      </c>
      <c r="H18" s="10">
        <v>38224.576271186445</v>
      </c>
      <c r="I18" s="11">
        <v>280</v>
      </c>
      <c r="J18" s="12">
        <f t="shared" si="2"/>
        <v>0</v>
      </c>
      <c r="K18" s="13">
        <f t="shared" si="3"/>
        <v>0</v>
      </c>
      <c r="L18" s="13">
        <f t="shared" si="4"/>
        <v>0</v>
      </c>
      <c r="M18" s="43">
        <f t="shared" si="5"/>
        <v>0</v>
      </c>
      <c r="N18" s="52">
        <f t="shared" si="0"/>
        <v>0</v>
      </c>
      <c r="O18" s="53">
        <f t="shared" si="1"/>
        <v>0</v>
      </c>
      <c r="P18" s="55"/>
      <c r="Q18" s="60">
        <f t="shared" si="6"/>
        <v>0</v>
      </c>
      <c r="R18" s="53">
        <f t="shared" si="7"/>
        <v>0</v>
      </c>
    </row>
    <row r="19" spans="1:18">
      <c r="A19" s="7" t="s">
        <v>37</v>
      </c>
      <c r="B19" s="8">
        <v>0.5</v>
      </c>
      <c r="C19" s="8"/>
      <c r="D19" s="79">
        <v>0.5</v>
      </c>
      <c r="E19" s="9">
        <v>779.9</v>
      </c>
      <c r="F19" s="9"/>
      <c r="G19" s="10">
        <v>1052.6315789473683</v>
      </c>
      <c r="H19" s="10">
        <v>22718.644067796613</v>
      </c>
      <c r="I19" s="11">
        <v>280</v>
      </c>
      <c r="J19" s="12">
        <f t="shared" si="2"/>
        <v>499.9</v>
      </c>
      <c r="K19" s="13">
        <f t="shared" si="3"/>
        <v>0.47490500000000002</v>
      </c>
      <c r="L19" s="13">
        <f t="shared" si="4"/>
        <v>0.47490500000000002</v>
      </c>
      <c r="M19" s="43">
        <f t="shared" si="5"/>
        <v>10789.197661016951</v>
      </c>
      <c r="N19" s="52">
        <f t="shared" si="0"/>
        <v>2.5094999999999978E-2</v>
      </c>
      <c r="O19" s="53">
        <f t="shared" si="1"/>
        <v>570.1243728813555</v>
      </c>
      <c r="P19" s="55"/>
      <c r="Q19" s="60">
        <f t="shared" si="6"/>
        <v>11359.322033898306</v>
      </c>
      <c r="R19" s="53">
        <f t="shared" si="7"/>
        <v>10223.389830508477</v>
      </c>
    </row>
    <row r="20" spans="1:18">
      <c r="A20" s="7" t="s">
        <v>38</v>
      </c>
      <c r="B20" s="8">
        <v>0.5</v>
      </c>
      <c r="C20" s="8"/>
      <c r="D20" s="79">
        <v>0.5</v>
      </c>
      <c r="E20" s="9">
        <v>803.8</v>
      </c>
      <c r="F20" s="9"/>
      <c r="G20" s="10">
        <v>1112.3470522803113</v>
      </c>
      <c r="H20" s="10">
        <v>33654.237288135591</v>
      </c>
      <c r="I20" s="11">
        <v>280</v>
      </c>
      <c r="J20" s="12">
        <f t="shared" si="2"/>
        <v>523.79999999999995</v>
      </c>
      <c r="K20" s="13">
        <f t="shared" si="3"/>
        <v>0.47089619999999999</v>
      </c>
      <c r="L20" s="13">
        <f t="shared" si="4"/>
        <v>0.47089619999999999</v>
      </c>
      <c r="M20" s="43">
        <f t="shared" si="5"/>
        <v>15847.652452881355</v>
      </c>
      <c r="N20" s="52">
        <f t="shared" si="0"/>
        <v>2.9103800000000013E-2</v>
      </c>
      <c r="O20" s="53">
        <f t="shared" si="1"/>
        <v>979.46619118644105</v>
      </c>
      <c r="P20" s="55"/>
      <c r="Q20" s="60">
        <f t="shared" si="6"/>
        <v>16827.118644067796</v>
      </c>
      <c r="R20" s="53">
        <f t="shared" si="7"/>
        <v>15144.406779661016</v>
      </c>
    </row>
    <row r="21" spans="1:18">
      <c r="A21" s="7" t="s">
        <v>39</v>
      </c>
      <c r="B21" s="8">
        <v>0.5</v>
      </c>
      <c r="C21" s="8"/>
      <c r="D21" s="79">
        <v>0.5</v>
      </c>
      <c r="E21" s="9">
        <v>750</v>
      </c>
      <c r="F21" s="9"/>
      <c r="G21" s="10">
        <v>1133.7868480725624</v>
      </c>
      <c r="H21" s="10">
        <v>20044.91525423729</v>
      </c>
      <c r="I21" s="11">
        <v>280</v>
      </c>
      <c r="J21" s="12">
        <f t="shared" si="2"/>
        <v>470</v>
      </c>
      <c r="K21" s="13">
        <f t="shared" si="3"/>
        <v>0.41453999999999996</v>
      </c>
      <c r="L21" s="13">
        <f t="shared" si="4"/>
        <v>0.41453999999999996</v>
      </c>
      <c r="M21" s="43">
        <f t="shared" si="5"/>
        <v>8309.4191694915262</v>
      </c>
      <c r="N21" s="52">
        <f t="shared" si="0"/>
        <v>8.5460000000000036E-2</v>
      </c>
      <c r="O21" s="53">
        <f t="shared" si="1"/>
        <v>1713.0384576271194</v>
      </c>
      <c r="P21" s="55"/>
      <c r="Q21" s="60">
        <f t="shared" si="6"/>
        <v>10022.457627118645</v>
      </c>
      <c r="R21" s="53">
        <f t="shared" si="7"/>
        <v>9020.2118644067814</v>
      </c>
    </row>
    <row r="22" spans="1:18">
      <c r="A22" s="7" t="s">
        <v>40</v>
      </c>
      <c r="B22" s="8">
        <v>0.5</v>
      </c>
      <c r="C22" s="8"/>
      <c r="D22" s="79">
        <v>0.5</v>
      </c>
      <c r="E22" s="9">
        <v>471.9</v>
      </c>
      <c r="F22" s="9"/>
      <c r="G22" s="10">
        <v>1000</v>
      </c>
      <c r="H22" s="10">
        <v>13938.135593220341</v>
      </c>
      <c r="I22" s="11">
        <v>280</v>
      </c>
      <c r="J22" s="12">
        <f t="shared" si="2"/>
        <v>191.89999999999998</v>
      </c>
      <c r="K22" s="13">
        <f t="shared" si="3"/>
        <v>0.19189999999999999</v>
      </c>
      <c r="L22" s="13">
        <f t="shared" si="4"/>
        <v>0.19189999999999999</v>
      </c>
      <c r="M22" s="43">
        <f t="shared" si="5"/>
        <v>2674.7282203389832</v>
      </c>
      <c r="N22" s="52">
        <f t="shared" si="0"/>
        <v>0.30810000000000004</v>
      </c>
      <c r="O22" s="53">
        <f t="shared" si="1"/>
        <v>4294.3395762711871</v>
      </c>
      <c r="P22" s="55"/>
      <c r="Q22" s="60">
        <f t="shared" si="6"/>
        <v>6969.0677966101703</v>
      </c>
      <c r="R22" s="53">
        <f t="shared" si="7"/>
        <v>6272.1610169491532</v>
      </c>
    </row>
    <row r="23" spans="1:18">
      <c r="A23" s="7" t="s">
        <v>41</v>
      </c>
      <c r="B23" s="8">
        <v>0.5</v>
      </c>
      <c r="C23" s="8"/>
      <c r="D23" s="79">
        <v>0.5</v>
      </c>
      <c r="E23" s="14">
        <v>589.79999999999995</v>
      </c>
      <c r="F23" s="9"/>
      <c r="G23" s="10">
        <v>1149.4252873563219</v>
      </c>
      <c r="H23" s="10">
        <v>16622.033898305086</v>
      </c>
      <c r="I23" s="11">
        <v>280</v>
      </c>
      <c r="J23" s="12">
        <f t="shared" si="2"/>
        <v>309.79999999999995</v>
      </c>
      <c r="K23" s="13">
        <f t="shared" si="3"/>
        <v>0.26952599999999993</v>
      </c>
      <c r="L23" s="13">
        <f t="shared" si="4"/>
        <v>0.26952599999999993</v>
      </c>
      <c r="M23" s="43">
        <f t="shared" si="5"/>
        <v>4480.0703084745755</v>
      </c>
      <c r="N23" s="52">
        <f t="shared" si="0"/>
        <v>0.23047400000000007</v>
      </c>
      <c r="O23" s="53">
        <f t="shared" si="1"/>
        <v>3830.9466406779675</v>
      </c>
      <c r="P23" s="55"/>
      <c r="Q23" s="60">
        <f t="shared" si="6"/>
        <v>8311.016949152543</v>
      </c>
      <c r="R23" s="53">
        <f t="shared" si="7"/>
        <v>7479.9152542372885</v>
      </c>
    </row>
    <row r="24" spans="1:18">
      <c r="A24" s="7" t="s">
        <v>42</v>
      </c>
      <c r="B24" s="8">
        <v>0.5</v>
      </c>
      <c r="C24" s="8"/>
      <c r="D24" s="79">
        <v>0.5</v>
      </c>
      <c r="E24" s="14">
        <v>665.5</v>
      </c>
      <c r="F24" s="9"/>
      <c r="G24" s="10">
        <v>1050</v>
      </c>
      <c r="H24" s="10">
        <v>9933.8983050847455</v>
      </c>
      <c r="I24" s="11">
        <v>280</v>
      </c>
      <c r="J24" s="12">
        <f t="shared" si="2"/>
        <v>385.5</v>
      </c>
      <c r="K24" s="13">
        <f t="shared" si="3"/>
        <v>0.36714285714285716</v>
      </c>
      <c r="L24" s="13">
        <f t="shared" si="4"/>
        <v>0.36714285714285716</v>
      </c>
      <c r="M24" s="43">
        <f t="shared" si="5"/>
        <v>3647.1598062953994</v>
      </c>
      <c r="N24" s="52">
        <f t="shared" si="0"/>
        <v>0.13285714285714284</v>
      </c>
      <c r="O24" s="53">
        <f t="shared" si="1"/>
        <v>1319.7893462469731</v>
      </c>
      <c r="P24" s="55"/>
      <c r="Q24" s="60">
        <f t="shared" si="6"/>
        <v>4966.9491525423728</v>
      </c>
      <c r="R24" s="53">
        <f t="shared" si="7"/>
        <v>4470.2542372881353</v>
      </c>
    </row>
    <row r="25" spans="1:18">
      <c r="A25" s="7" t="s">
        <v>43</v>
      </c>
      <c r="B25" s="8">
        <v>0.5</v>
      </c>
      <c r="C25" s="8"/>
      <c r="D25" s="79">
        <v>0.5</v>
      </c>
      <c r="E25" s="9">
        <v>771.2</v>
      </c>
      <c r="F25" s="9"/>
      <c r="G25" s="10">
        <v>1039.5010395010395</v>
      </c>
      <c r="H25" s="10">
        <v>18930.508474576272</v>
      </c>
      <c r="I25" s="11">
        <v>280</v>
      </c>
      <c r="J25" s="12">
        <f t="shared" si="2"/>
        <v>491.20000000000005</v>
      </c>
      <c r="K25" s="13">
        <f t="shared" si="3"/>
        <v>0.47253440000000008</v>
      </c>
      <c r="L25" s="13">
        <f t="shared" si="4"/>
        <v>0.47253440000000008</v>
      </c>
      <c r="M25" s="43">
        <f t="shared" si="5"/>
        <v>8945.3164637288155</v>
      </c>
      <c r="N25" s="52">
        <f t="shared" si="0"/>
        <v>2.7465599999999923E-2</v>
      </c>
      <c r="O25" s="53">
        <f t="shared" si="1"/>
        <v>519.93777355932059</v>
      </c>
      <c r="P25" s="55"/>
      <c r="Q25" s="60">
        <f t="shared" si="6"/>
        <v>9465.2542372881362</v>
      </c>
      <c r="R25" s="53">
        <f t="shared" si="7"/>
        <v>8518.7288135593226</v>
      </c>
    </row>
    <row r="26" spans="1:18">
      <c r="A26" s="7" t="s">
        <v>44</v>
      </c>
      <c r="B26" s="8">
        <v>0.5</v>
      </c>
      <c r="C26" s="8"/>
      <c r="D26" s="79">
        <v>0.5</v>
      </c>
      <c r="E26" s="9">
        <v>714.5</v>
      </c>
      <c r="F26" s="9"/>
      <c r="G26" s="10">
        <v>1046.0251046025105</v>
      </c>
      <c r="H26" s="10">
        <v>8762.7118644067796</v>
      </c>
      <c r="I26" s="11">
        <v>280</v>
      </c>
      <c r="J26" s="12">
        <f t="shared" si="2"/>
        <v>434.5</v>
      </c>
      <c r="K26" s="13">
        <f t="shared" si="3"/>
        <v>0.41538199999999997</v>
      </c>
      <c r="L26" s="13">
        <f t="shared" si="4"/>
        <v>0.41538199999999997</v>
      </c>
      <c r="M26" s="43">
        <f t="shared" si="5"/>
        <v>3639.8727796610165</v>
      </c>
      <c r="N26" s="52">
        <f t="shared" si="0"/>
        <v>8.4618000000000027E-2</v>
      </c>
      <c r="O26" s="53">
        <f t="shared" si="1"/>
        <v>741.48315254237309</v>
      </c>
      <c r="P26" s="55"/>
      <c r="Q26" s="60">
        <f t="shared" si="6"/>
        <v>4381.3559322033898</v>
      </c>
      <c r="R26" s="53">
        <f t="shared" si="7"/>
        <v>3943.2203389830506</v>
      </c>
    </row>
    <row r="27" spans="1:18">
      <c r="A27" s="7" t="s">
        <v>45</v>
      </c>
      <c r="B27" s="8">
        <v>0.5</v>
      </c>
      <c r="C27" s="8"/>
      <c r="D27" s="79">
        <v>0.5</v>
      </c>
      <c r="E27" s="9">
        <v>648</v>
      </c>
      <c r="F27" s="9"/>
      <c r="G27" s="10">
        <v>1028.8065843621398</v>
      </c>
      <c r="H27" s="10">
        <v>8686.4406779661022</v>
      </c>
      <c r="I27" s="11">
        <v>280</v>
      </c>
      <c r="J27" s="12">
        <f t="shared" si="2"/>
        <v>368</v>
      </c>
      <c r="K27" s="13">
        <f t="shared" si="3"/>
        <v>0.35769600000000001</v>
      </c>
      <c r="L27" s="13">
        <f t="shared" si="4"/>
        <v>0.35769600000000001</v>
      </c>
      <c r="M27" s="43">
        <f t="shared" si="5"/>
        <v>3107.1050847457632</v>
      </c>
      <c r="N27" s="52">
        <f t="shared" si="0"/>
        <v>0.14230399999999999</v>
      </c>
      <c r="O27" s="53">
        <f t="shared" si="1"/>
        <v>1236.1152542372881</v>
      </c>
      <c r="P27" s="55"/>
      <c r="Q27" s="60">
        <f t="shared" si="6"/>
        <v>4343.2203389830511</v>
      </c>
      <c r="R27" s="53">
        <f t="shared" si="7"/>
        <v>3908.898305084746</v>
      </c>
    </row>
    <row r="28" spans="1:18">
      <c r="A28" s="7" t="s">
        <v>46</v>
      </c>
      <c r="B28" s="8">
        <v>0.5</v>
      </c>
      <c r="C28" s="8"/>
      <c r="D28" s="79">
        <v>0.5</v>
      </c>
      <c r="E28" s="9">
        <v>732.9</v>
      </c>
      <c r="F28" s="9"/>
      <c r="G28" s="10">
        <v>1010.1010101010102</v>
      </c>
      <c r="H28" s="10">
        <v>10466.949152542373</v>
      </c>
      <c r="I28" s="11">
        <v>280</v>
      </c>
      <c r="J28" s="12">
        <f t="shared" si="2"/>
        <v>452.9</v>
      </c>
      <c r="K28" s="13">
        <f t="shared" si="3"/>
        <v>0.44837099999999996</v>
      </c>
      <c r="L28" s="13">
        <f t="shared" si="4"/>
        <v>0.44837099999999996</v>
      </c>
      <c r="M28" s="43">
        <f t="shared" si="5"/>
        <v>4693.0764584745757</v>
      </c>
      <c r="N28" s="52">
        <f t="shared" si="0"/>
        <v>5.1629000000000036E-2</v>
      </c>
      <c r="O28" s="53">
        <f t="shared" si="1"/>
        <v>540.39811779661056</v>
      </c>
      <c r="P28" s="55"/>
      <c r="Q28" s="60">
        <f t="shared" si="6"/>
        <v>5233.4745762711864</v>
      </c>
      <c r="R28" s="53">
        <f t="shared" si="7"/>
        <v>4710.1271186440681</v>
      </c>
    </row>
    <row r="29" spans="1:18">
      <c r="A29" s="7" t="s">
        <v>47</v>
      </c>
      <c r="B29" s="8">
        <v>0.5</v>
      </c>
      <c r="C29" s="8"/>
      <c r="D29" s="79">
        <v>0.5</v>
      </c>
      <c r="E29" s="9">
        <v>777.4</v>
      </c>
      <c r="F29" s="9"/>
      <c r="G29" s="10">
        <v>1074.1138560687434</v>
      </c>
      <c r="H29" s="10">
        <v>29696.610169491527</v>
      </c>
      <c r="I29" s="11">
        <v>280</v>
      </c>
      <c r="J29" s="12">
        <f t="shared" si="2"/>
        <v>497.4</v>
      </c>
      <c r="K29" s="13">
        <f t="shared" si="3"/>
        <v>0.46307939999999992</v>
      </c>
      <c r="L29" s="13">
        <f t="shared" si="4"/>
        <v>0.46307939999999992</v>
      </c>
      <c r="M29" s="43">
        <f t="shared" si="5"/>
        <v>13751.888419322033</v>
      </c>
      <c r="N29" s="52">
        <f t="shared" si="0"/>
        <v>3.6920600000000081E-2</v>
      </c>
      <c r="O29" s="53">
        <f t="shared" si="1"/>
        <v>1096.4166654237313</v>
      </c>
      <c r="P29" s="55"/>
      <c r="Q29" s="60">
        <f t="shared" si="6"/>
        <v>14848.305084745763</v>
      </c>
      <c r="R29" s="53">
        <f t="shared" si="7"/>
        <v>13363.474576271186</v>
      </c>
    </row>
    <row r="30" spans="1:18">
      <c r="A30" s="7" t="s">
        <v>48</v>
      </c>
      <c r="B30" s="8">
        <v>0.5</v>
      </c>
      <c r="C30" s="8"/>
      <c r="D30" s="79">
        <v>0.5</v>
      </c>
      <c r="E30" s="9">
        <v>691.3</v>
      </c>
      <c r="F30" s="9"/>
      <c r="G30" s="10">
        <v>1039.5010395010395</v>
      </c>
      <c r="H30" s="10">
        <v>9977.9661016949158</v>
      </c>
      <c r="I30" s="11">
        <v>280</v>
      </c>
      <c r="J30" s="12">
        <f t="shared" si="2"/>
        <v>411.29999999999995</v>
      </c>
      <c r="K30" s="13">
        <f t="shared" si="3"/>
        <v>0.39567059999999998</v>
      </c>
      <c r="L30" s="13">
        <f t="shared" si="4"/>
        <v>0.39567059999999998</v>
      </c>
      <c r="M30" s="43">
        <f t="shared" si="5"/>
        <v>3947.9878342372881</v>
      </c>
      <c r="N30" s="52">
        <f t="shared" si="0"/>
        <v>0.10432940000000002</v>
      </c>
      <c r="O30" s="53">
        <f t="shared" si="1"/>
        <v>1040.9952166101698</v>
      </c>
      <c r="P30" s="55"/>
      <c r="Q30" s="60">
        <f t="shared" si="6"/>
        <v>4988.9830508474579</v>
      </c>
      <c r="R30" s="53">
        <f t="shared" si="7"/>
        <v>4490.0847457627124</v>
      </c>
    </row>
    <row r="31" spans="1:18">
      <c r="A31" s="7" t="s">
        <v>49</v>
      </c>
      <c r="B31" s="8">
        <v>0.5</v>
      </c>
      <c r="C31" s="8"/>
      <c r="D31" s="8">
        <v>0.5</v>
      </c>
      <c r="E31" s="9">
        <v>778.2</v>
      </c>
      <c r="F31" s="9"/>
      <c r="G31" s="10">
        <v>1022</v>
      </c>
      <c r="H31" s="10">
        <v>15977.966101694916</v>
      </c>
      <c r="I31" s="11">
        <v>280</v>
      </c>
      <c r="J31" s="12">
        <f t="shared" si="2"/>
        <v>498.20000000000005</v>
      </c>
      <c r="K31" s="13">
        <f t="shared" si="3"/>
        <v>0.48747553816046973</v>
      </c>
      <c r="L31" s="13">
        <f t="shared" si="4"/>
        <v>0.48747553816046973</v>
      </c>
      <c r="M31" s="43">
        <f t="shared" si="5"/>
        <v>7788.8676241334715</v>
      </c>
      <c r="N31" s="52">
        <f t="shared" si="0"/>
        <v>1.2524461839530265E-2</v>
      </c>
      <c r="O31" s="53">
        <f t="shared" si="1"/>
        <v>200.11542671398612</v>
      </c>
      <c r="P31" s="55"/>
      <c r="Q31" s="60">
        <f t="shared" si="6"/>
        <v>7988.9830508474579</v>
      </c>
      <c r="R31" s="53">
        <f t="shared" si="7"/>
        <v>7190.0847457627124</v>
      </c>
    </row>
    <row r="32" spans="1:18">
      <c r="A32" s="7" t="s">
        <v>50</v>
      </c>
      <c r="B32" s="8">
        <v>0.5</v>
      </c>
      <c r="C32" s="8"/>
      <c r="D32" s="79">
        <v>0.5</v>
      </c>
      <c r="E32" s="14">
        <v>758.1</v>
      </c>
      <c r="F32" s="9"/>
      <c r="G32" s="10">
        <v>1123.5955056179776</v>
      </c>
      <c r="H32" s="10">
        <v>10022.881355932204</v>
      </c>
      <c r="I32" s="11">
        <v>280</v>
      </c>
      <c r="J32" s="12">
        <f t="shared" si="2"/>
        <v>478.1</v>
      </c>
      <c r="K32" s="13">
        <f t="shared" si="3"/>
        <v>0.42550900000000003</v>
      </c>
      <c r="L32" s="13">
        <f t="shared" si="4"/>
        <v>0.42550900000000003</v>
      </c>
      <c r="M32" s="43">
        <f t="shared" si="5"/>
        <v>4264.8262228813564</v>
      </c>
      <c r="N32" s="52">
        <f t="shared" si="0"/>
        <v>7.4490999999999974E-2</v>
      </c>
      <c r="O32" s="53">
        <f t="shared" si="1"/>
        <v>746.6144550847456</v>
      </c>
      <c r="P32" s="55"/>
      <c r="Q32" s="60">
        <f t="shared" si="6"/>
        <v>5011.4406779661022</v>
      </c>
      <c r="R32" s="53">
        <f t="shared" si="7"/>
        <v>4510.2966101694919</v>
      </c>
    </row>
    <row r="33" spans="1:18">
      <c r="A33" s="7" t="s">
        <v>51</v>
      </c>
      <c r="B33" s="8">
        <v>0.5</v>
      </c>
      <c r="C33" s="8"/>
      <c r="D33" s="79">
        <v>0.5</v>
      </c>
      <c r="E33" s="9">
        <v>775.8</v>
      </c>
      <c r="F33" s="9"/>
      <c r="G33" s="10">
        <v>1137.6564277588168</v>
      </c>
      <c r="H33" s="10">
        <v>12749.152542372882</v>
      </c>
      <c r="I33" s="11">
        <v>280</v>
      </c>
      <c r="J33" s="12">
        <f t="shared" si="2"/>
        <v>495.79999999999995</v>
      </c>
      <c r="K33" s="13">
        <f t="shared" si="3"/>
        <v>0.43580819999999998</v>
      </c>
      <c r="L33" s="13">
        <f t="shared" si="4"/>
        <v>0.43580819999999998</v>
      </c>
      <c r="M33" s="43">
        <f t="shared" si="5"/>
        <v>5556.1852210169491</v>
      </c>
      <c r="N33" s="52">
        <f t="shared" si="0"/>
        <v>6.4191800000000021E-2</v>
      </c>
      <c r="O33" s="53">
        <f t="shared" si="1"/>
        <v>818.39105016949179</v>
      </c>
      <c r="P33" s="55"/>
      <c r="Q33" s="60">
        <f t="shared" si="6"/>
        <v>6374.5762711864409</v>
      </c>
      <c r="R33" s="53">
        <f t="shared" si="7"/>
        <v>5737.1186440677966</v>
      </c>
    </row>
    <row r="34" spans="1:18">
      <c r="A34" s="7" t="s">
        <v>52</v>
      </c>
      <c r="B34" s="8">
        <v>0.5</v>
      </c>
      <c r="C34" s="8"/>
      <c r="D34" s="79">
        <v>0.5</v>
      </c>
      <c r="E34" s="9">
        <v>762.5</v>
      </c>
      <c r="F34" s="9"/>
      <c r="G34" s="10">
        <v>1081.081081081081</v>
      </c>
      <c r="H34" s="10">
        <v>13660.169491525425</v>
      </c>
      <c r="I34" s="11">
        <v>280</v>
      </c>
      <c r="J34" s="12">
        <f t="shared" si="2"/>
        <v>482.5</v>
      </c>
      <c r="K34" s="13">
        <f t="shared" si="3"/>
        <v>0.4463125</v>
      </c>
      <c r="L34" s="13">
        <f t="shared" si="4"/>
        <v>0.4463125</v>
      </c>
      <c r="M34" s="43">
        <f t="shared" si="5"/>
        <v>6096.704396186441</v>
      </c>
      <c r="N34" s="52">
        <f t="shared" si="0"/>
        <v>5.3687499999999999E-2</v>
      </c>
      <c r="O34" s="53">
        <f t="shared" si="1"/>
        <v>733.38034957627121</v>
      </c>
      <c r="P34" s="55"/>
      <c r="Q34" s="60">
        <f t="shared" si="6"/>
        <v>6830.0847457627124</v>
      </c>
      <c r="R34" s="53">
        <f t="shared" si="7"/>
        <v>6147.0762711864409</v>
      </c>
    </row>
    <row r="35" spans="1:18">
      <c r="A35" s="7" t="s">
        <v>53</v>
      </c>
      <c r="B35" s="8">
        <v>0.5</v>
      </c>
      <c r="C35" s="8"/>
      <c r="D35" s="79">
        <v>0.5</v>
      </c>
      <c r="E35" s="9">
        <v>788.3</v>
      </c>
      <c r="F35" s="9"/>
      <c r="G35" s="10">
        <v>1068.3760683760684</v>
      </c>
      <c r="H35" s="10">
        <v>14226.271186440679</v>
      </c>
      <c r="I35" s="11">
        <v>280</v>
      </c>
      <c r="J35" s="12">
        <f t="shared" si="2"/>
        <v>508.29999999999995</v>
      </c>
      <c r="K35" s="13">
        <f t="shared" si="3"/>
        <v>0.47576879999999999</v>
      </c>
      <c r="L35" s="13">
        <f t="shared" si="4"/>
        <v>0.47576879999999999</v>
      </c>
      <c r="M35" s="43">
        <f t="shared" si="5"/>
        <v>6768.4159708474581</v>
      </c>
      <c r="N35" s="52">
        <f t="shared" ref="N35:N66" si="8">C35+D35-L35</f>
        <v>2.4231200000000008E-2</v>
      </c>
      <c r="O35" s="53">
        <f t="shared" ref="O35:O66" si="9">N35*H35</f>
        <v>344.71962237288153</v>
      </c>
      <c r="P35" s="55"/>
      <c r="Q35" s="60">
        <f t="shared" si="6"/>
        <v>7113.1355932203396</v>
      </c>
      <c r="R35" s="53">
        <f t="shared" si="7"/>
        <v>6401.8220338983056</v>
      </c>
    </row>
    <row r="36" spans="1:18">
      <c r="A36" s="7" t="s">
        <v>54</v>
      </c>
      <c r="B36" s="8">
        <v>0.5</v>
      </c>
      <c r="C36" s="8"/>
      <c r="D36" s="79">
        <v>0.5</v>
      </c>
      <c r="E36" s="9">
        <v>771.3</v>
      </c>
      <c r="F36" s="9"/>
      <c r="G36" s="10">
        <v>1052.6315789473683</v>
      </c>
      <c r="H36" s="10">
        <v>20936.440677966104</v>
      </c>
      <c r="I36" s="11">
        <v>280</v>
      </c>
      <c r="J36" s="12">
        <f t="shared" si="2"/>
        <v>491.29999999999995</v>
      </c>
      <c r="K36" s="13">
        <f t="shared" si="3"/>
        <v>0.46673500000000001</v>
      </c>
      <c r="L36" s="13">
        <f t="shared" si="4"/>
        <v>0.46673500000000001</v>
      </c>
      <c r="M36" s="43">
        <f t="shared" si="5"/>
        <v>9771.7696398305106</v>
      </c>
      <c r="N36" s="52">
        <f t="shared" si="8"/>
        <v>3.3264999999999989E-2</v>
      </c>
      <c r="O36" s="53">
        <f t="shared" si="9"/>
        <v>696.45069915254226</v>
      </c>
      <c r="P36" s="55"/>
      <c r="Q36" s="60">
        <f t="shared" si="6"/>
        <v>10468.220338983052</v>
      </c>
      <c r="R36" s="53">
        <f t="shared" si="7"/>
        <v>9421.3983050847473</v>
      </c>
    </row>
    <row r="37" spans="1:18">
      <c r="A37" s="7" t="s">
        <v>55</v>
      </c>
      <c r="B37" s="8">
        <v>0.5</v>
      </c>
      <c r="C37" s="8"/>
      <c r="D37" s="79">
        <v>0.5</v>
      </c>
      <c r="E37" s="9">
        <v>506.7</v>
      </c>
      <c r="F37" s="9"/>
      <c r="G37" s="10">
        <v>1053.7407797681769</v>
      </c>
      <c r="H37" s="10">
        <v>9888.9830508474588</v>
      </c>
      <c r="I37" s="11">
        <v>280</v>
      </c>
      <c r="J37" s="12">
        <f t="shared" si="2"/>
        <v>226.7</v>
      </c>
      <c r="K37" s="13">
        <f t="shared" si="3"/>
        <v>0.2151383</v>
      </c>
      <c r="L37" s="13">
        <f t="shared" si="4"/>
        <v>0.2151383</v>
      </c>
      <c r="M37" s="43">
        <f t="shared" si="5"/>
        <v>2127.4990022881357</v>
      </c>
      <c r="N37" s="52">
        <f t="shared" si="8"/>
        <v>0.2848617</v>
      </c>
      <c r="O37" s="53">
        <f t="shared" si="9"/>
        <v>2816.9925231355937</v>
      </c>
      <c r="P37" s="55"/>
      <c r="Q37" s="60">
        <f t="shared" si="6"/>
        <v>4944.4915254237294</v>
      </c>
      <c r="R37" s="53">
        <f t="shared" si="7"/>
        <v>4450.0423728813566</v>
      </c>
    </row>
    <row r="38" spans="1:18">
      <c r="A38" s="7" t="s">
        <v>56</v>
      </c>
      <c r="B38" s="8">
        <v>0.5</v>
      </c>
      <c r="C38" s="8"/>
      <c r="D38" s="79">
        <v>0.5</v>
      </c>
      <c r="E38" s="9">
        <v>533.70000000000005</v>
      </c>
      <c r="F38" s="9"/>
      <c r="G38" s="10">
        <v>1055.9662090813094</v>
      </c>
      <c r="H38" s="10">
        <v>8463.5593220338978</v>
      </c>
      <c r="I38" s="22">
        <v>280</v>
      </c>
      <c r="J38" s="12">
        <f t="shared" si="2"/>
        <v>253.70000000000005</v>
      </c>
      <c r="K38" s="13">
        <f t="shared" si="3"/>
        <v>0.24025390000000002</v>
      </c>
      <c r="L38" s="13">
        <f t="shared" si="4"/>
        <v>0.24025390000000002</v>
      </c>
      <c r="M38" s="43">
        <f t="shared" si="5"/>
        <v>2033.403135</v>
      </c>
      <c r="N38" s="52">
        <f t="shared" si="8"/>
        <v>0.25974609999999998</v>
      </c>
      <c r="O38" s="53">
        <f t="shared" si="9"/>
        <v>2198.3765260169489</v>
      </c>
      <c r="P38" s="55"/>
      <c r="Q38" s="60">
        <f t="shared" si="6"/>
        <v>4231.7796610169489</v>
      </c>
      <c r="R38" s="53">
        <f t="shared" si="7"/>
        <v>3808.601694915254</v>
      </c>
    </row>
    <row r="39" spans="1:18">
      <c r="A39" s="7" t="s">
        <v>57</v>
      </c>
      <c r="B39" s="8">
        <v>0.5</v>
      </c>
      <c r="C39" s="8"/>
      <c r="D39" s="79">
        <v>1.5</v>
      </c>
      <c r="E39" s="14">
        <v>567.20000000000005</v>
      </c>
      <c r="F39" s="9">
        <v>1</v>
      </c>
      <c r="G39" s="10">
        <v>1057.08245243129</v>
      </c>
      <c r="H39" s="10">
        <v>6498.3050847457635</v>
      </c>
      <c r="I39" s="11">
        <v>280</v>
      </c>
      <c r="J39" s="12">
        <f t="shared" si="2"/>
        <v>287.20000000000005</v>
      </c>
      <c r="K39" s="13">
        <f t="shared" si="3"/>
        <v>0.27169119999999997</v>
      </c>
      <c r="L39" s="13">
        <f t="shared" si="4"/>
        <v>0.77169120000000002</v>
      </c>
      <c r="M39" s="43">
        <f t="shared" si="5"/>
        <v>5014.6848488135602</v>
      </c>
      <c r="N39" s="52">
        <f t="shared" si="8"/>
        <v>0.72830879999999998</v>
      </c>
      <c r="O39" s="53">
        <f t="shared" si="9"/>
        <v>4732.772778305085</v>
      </c>
      <c r="P39" s="55"/>
      <c r="Q39" s="60">
        <f t="shared" si="6"/>
        <v>9747.4576271186452</v>
      </c>
      <c r="R39" s="53">
        <f t="shared" si="7"/>
        <v>8772.7118644067814</v>
      </c>
    </row>
    <row r="40" spans="1:18">
      <c r="A40" s="7" t="s">
        <v>58</v>
      </c>
      <c r="B40" s="8">
        <v>0.5</v>
      </c>
      <c r="C40" s="8"/>
      <c r="D40" s="79">
        <v>0.5</v>
      </c>
      <c r="E40" s="9">
        <v>782.7</v>
      </c>
      <c r="F40" s="9"/>
      <c r="G40" s="10">
        <v>1058.2010582010582</v>
      </c>
      <c r="H40" s="10">
        <v>8908.4745762711864</v>
      </c>
      <c r="I40" s="11">
        <v>280</v>
      </c>
      <c r="J40" s="12">
        <f t="shared" si="2"/>
        <v>502.70000000000005</v>
      </c>
      <c r="K40" s="13">
        <f t="shared" si="3"/>
        <v>0.47505150000000002</v>
      </c>
      <c r="L40" s="13">
        <f t="shared" si="4"/>
        <v>0.47505150000000002</v>
      </c>
      <c r="M40" s="43">
        <f t="shared" si="5"/>
        <v>4231.9842101694912</v>
      </c>
      <c r="N40" s="52">
        <f t="shared" si="8"/>
        <v>2.4948499999999985E-2</v>
      </c>
      <c r="O40" s="53">
        <f t="shared" si="9"/>
        <v>222.25307796610156</v>
      </c>
      <c r="P40" s="55"/>
      <c r="Q40" s="60">
        <f t="shared" si="6"/>
        <v>4454.2372881355932</v>
      </c>
      <c r="R40" s="53">
        <f t="shared" si="7"/>
        <v>4008.8135593220341</v>
      </c>
    </row>
    <row r="41" spans="1:18">
      <c r="A41" s="7" t="s">
        <v>59</v>
      </c>
      <c r="B41" s="8">
        <v>0.5</v>
      </c>
      <c r="C41" s="8"/>
      <c r="D41" s="79">
        <v>1.5</v>
      </c>
      <c r="E41" s="9">
        <v>470</v>
      </c>
      <c r="F41" s="9">
        <v>1</v>
      </c>
      <c r="G41" s="10">
        <v>1057.0824524312895</v>
      </c>
      <c r="H41" s="10">
        <v>9977.9661016949158</v>
      </c>
      <c r="I41" s="11">
        <v>280</v>
      </c>
      <c r="J41" s="12">
        <f t="shared" si="2"/>
        <v>190</v>
      </c>
      <c r="K41" s="13">
        <f t="shared" si="3"/>
        <v>0.17974000000000001</v>
      </c>
      <c r="L41" s="13">
        <f t="shared" si="4"/>
        <v>0.67974000000000001</v>
      </c>
      <c r="M41" s="43">
        <f t="shared" si="5"/>
        <v>6782.4226779661021</v>
      </c>
      <c r="N41" s="52">
        <f t="shared" si="8"/>
        <v>0.82025999999999999</v>
      </c>
      <c r="O41" s="53">
        <f t="shared" si="9"/>
        <v>8184.5264745762715</v>
      </c>
      <c r="P41" s="55"/>
      <c r="Q41" s="60">
        <f t="shared" si="6"/>
        <v>14966.949152542373</v>
      </c>
      <c r="R41" s="53">
        <f t="shared" si="7"/>
        <v>13470.254237288136</v>
      </c>
    </row>
    <row r="42" spans="1:18">
      <c r="A42" s="7" t="s">
        <v>60</v>
      </c>
      <c r="B42" s="8">
        <v>0.5</v>
      </c>
      <c r="C42" s="8"/>
      <c r="D42" s="79">
        <v>0.5</v>
      </c>
      <c r="E42" s="9">
        <v>777</v>
      </c>
      <c r="F42" s="9"/>
      <c r="G42" s="10">
        <v>1057.0824524312895</v>
      </c>
      <c r="H42" s="10">
        <v>12248.305084745763</v>
      </c>
      <c r="I42" s="11">
        <v>280</v>
      </c>
      <c r="J42" s="12">
        <f t="shared" si="2"/>
        <v>497</v>
      </c>
      <c r="K42" s="13">
        <f t="shared" si="3"/>
        <v>0.47016200000000002</v>
      </c>
      <c r="L42" s="13">
        <f t="shared" si="4"/>
        <v>0.47016200000000002</v>
      </c>
      <c r="M42" s="43">
        <f t="shared" si="5"/>
        <v>5758.6876152542382</v>
      </c>
      <c r="N42" s="52">
        <f t="shared" si="8"/>
        <v>2.9837999999999976E-2</v>
      </c>
      <c r="O42" s="53">
        <f t="shared" si="9"/>
        <v>365.4649271186438</v>
      </c>
      <c r="P42" s="55"/>
      <c r="Q42" s="60">
        <f t="shared" si="6"/>
        <v>6124.1525423728817</v>
      </c>
      <c r="R42" s="53">
        <f t="shared" si="7"/>
        <v>5511.7372881355932</v>
      </c>
    </row>
    <row r="43" spans="1:18">
      <c r="A43" s="7" t="s">
        <v>61</v>
      </c>
      <c r="B43" s="8">
        <v>0.5</v>
      </c>
      <c r="C43" s="8"/>
      <c r="D43" s="79">
        <v>0.5</v>
      </c>
      <c r="E43" s="9">
        <v>777.8</v>
      </c>
      <c r="F43" s="9"/>
      <c r="G43" s="10">
        <v>1058.2010582010582</v>
      </c>
      <c r="H43" s="10">
        <v>5939.8305084745762</v>
      </c>
      <c r="I43" s="11">
        <v>280</v>
      </c>
      <c r="J43" s="12">
        <f t="shared" si="2"/>
        <v>497.79999999999995</v>
      </c>
      <c r="K43" s="13">
        <f t="shared" si="3"/>
        <v>0.47042099999999992</v>
      </c>
      <c r="L43" s="13">
        <f t="shared" si="4"/>
        <v>0.47042099999999992</v>
      </c>
      <c r="M43" s="43">
        <f t="shared" si="5"/>
        <v>2794.2210076271181</v>
      </c>
      <c r="N43" s="52">
        <f t="shared" si="8"/>
        <v>2.9579000000000077E-2</v>
      </c>
      <c r="O43" s="53">
        <f t="shared" si="9"/>
        <v>175.69424661016996</v>
      </c>
      <c r="P43" s="55"/>
      <c r="Q43" s="60">
        <f t="shared" si="6"/>
        <v>2969.9152542372881</v>
      </c>
      <c r="R43" s="53">
        <f t="shared" si="7"/>
        <v>2672.9237288135591</v>
      </c>
    </row>
    <row r="44" spans="1:18">
      <c r="A44" s="7" t="s">
        <v>62</v>
      </c>
      <c r="B44" s="8">
        <v>0.5</v>
      </c>
      <c r="C44" s="8"/>
      <c r="D44" s="79">
        <v>0.5</v>
      </c>
      <c r="E44" s="9">
        <v>785</v>
      </c>
      <c r="F44" s="9"/>
      <c r="G44" s="10">
        <v>1058.2010582010582</v>
      </c>
      <c r="H44" s="10">
        <v>12026.271186440679</v>
      </c>
      <c r="I44" s="11">
        <v>280</v>
      </c>
      <c r="J44" s="12">
        <f t="shared" si="2"/>
        <v>505</v>
      </c>
      <c r="K44" s="13">
        <f t="shared" si="3"/>
        <v>0.47722500000000001</v>
      </c>
      <c r="L44" s="13">
        <f t="shared" si="4"/>
        <v>0.47722500000000001</v>
      </c>
      <c r="M44" s="43">
        <f t="shared" si="5"/>
        <v>5739.2372669491533</v>
      </c>
      <c r="N44" s="52">
        <f t="shared" si="8"/>
        <v>2.277499999999999E-2</v>
      </c>
      <c r="O44" s="53">
        <f t="shared" si="9"/>
        <v>273.89832627118636</v>
      </c>
      <c r="P44" s="55"/>
      <c r="Q44" s="60">
        <f t="shared" si="6"/>
        <v>6013.1355932203396</v>
      </c>
      <c r="R44" s="53">
        <f t="shared" si="7"/>
        <v>5411.8220338983056</v>
      </c>
    </row>
    <row r="45" spans="1:18">
      <c r="A45" s="7" t="s">
        <v>63</v>
      </c>
      <c r="B45" s="8">
        <v>0.5</v>
      </c>
      <c r="C45" s="8"/>
      <c r="D45" s="79">
        <v>0.5</v>
      </c>
      <c r="E45" s="14">
        <v>679.6</v>
      </c>
      <c r="F45" s="9"/>
      <c r="G45" s="10">
        <v>1055.9662090813094</v>
      </c>
      <c r="H45" s="10">
        <v>5196.610169491526</v>
      </c>
      <c r="I45" s="11">
        <v>280</v>
      </c>
      <c r="J45" s="12">
        <f t="shared" si="2"/>
        <v>399.6</v>
      </c>
      <c r="K45" s="13">
        <f t="shared" si="3"/>
        <v>0.37842120000000001</v>
      </c>
      <c r="L45" s="13">
        <f t="shared" si="4"/>
        <v>0.37842120000000001</v>
      </c>
      <c r="M45" s="43">
        <f t="shared" si="5"/>
        <v>1966.5074562711868</v>
      </c>
      <c r="N45" s="52">
        <f t="shared" si="8"/>
        <v>0.12157879999999999</v>
      </c>
      <c r="O45" s="53">
        <f t="shared" si="9"/>
        <v>631.7976284745763</v>
      </c>
      <c r="P45" s="55"/>
      <c r="Q45" s="60">
        <f t="shared" si="6"/>
        <v>2598.305084745763</v>
      </c>
      <c r="R45" s="53">
        <f t="shared" si="7"/>
        <v>2338.4745762711868</v>
      </c>
    </row>
    <row r="46" spans="1:18">
      <c r="A46" s="7" t="s">
        <v>64</v>
      </c>
      <c r="B46" s="8">
        <v>0.5</v>
      </c>
      <c r="C46" s="8"/>
      <c r="D46" s="79">
        <v>0.5</v>
      </c>
      <c r="E46" s="14">
        <v>753.6</v>
      </c>
      <c r="F46" s="9"/>
      <c r="G46" s="10">
        <v>1057.0824524312895</v>
      </c>
      <c r="H46" s="10">
        <v>11580.508474576272</v>
      </c>
      <c r="I46" s="11">
        <v>280</v>
      </c>
      <c r="J46" s="12">
        <f t="shared" si="2"/>
        <v>473.6</v>
      </c>
      <c r="K46" s="13">
        <f t="shared" si="3"/>
        <v>0.44802560000000008</v>
      </c>
      <c r="L46" s="13">
        <f t="shared" si="4"/>
        <v>0.44802560000000008</v>
      </c>
      <c r="M46" s="43">
        <f t="shared" si="5"/>
        <v>5188.3642576271204</v>
      </c>
      <c r="N46" s="52">
        <f t="shared" si="8"/>
        <v>5.1974399999999921E-2</v>
      </c>
      <c r="O46" s="53">
        <f t="shared" si="9"/>
        <v>601.88997966101613</v>
      </c>
      <c r="P46" s="55"/>
      <c r="Q46" s="60">
        <f t="shared" si="6"/>
        <v>5790.2542372881362</v>
      </c>
      <c r="R46" s="53">
        <f t="shared" si="7"/>
        <v>5211.2288135593226</v>
      </c>
    </row>
    <row r="47" spans="1:18">
      <c r="A47" s="7" t="s">
        <v>65</v>
      </c>
      <c r="B47" s="8">
        <v>0.5</v>
      </c>
      <c r="C47" s="8"/>
      <c r="D47" s="79">
        <v>0.5</v>
      </c>
      <c r="E47" s="9">
        <v>724</v>
      </c>
      <c r="F47" s="9"/>
      <c r="G47" s="10">
        <v>1057.0824524312895</v>
      </c>
      <c r="H47" s="10">
        <v>6279.6610169491532</v>
      </c>
      <c r="I47" s="11">
        <v>280</v>
      </c>
      <c r="J47" s="12">
        <f t="shared" si="2"/>
        <v>444</v>
      </c>
      <c r="K47" s="13">
        <f t="shared" si="3"/>
        <v>0.42002400000000006</v>
      </c>
      <c r="L47" s="13">
        <f t="shared" si="4"/>
        <v>0.42002400000000006</v>
      </c>
      <c r="M47" s="43">
        <f t="shared" si="5"/>
        <v>2637.6083389830515</v>
      </c>
      <c r="N47" s="52">
        <f t="shared" si="8"/>
        <v>7.9975999999999936E-2</v>
      </c>
      <c r="O47" s="53">
        <f t="shared" si="9"/>
        <v>502.22216949152505</v>
      </c>
      <c r="P47" s="55"/>
      <c r="Q47" s="60">
        <f t="shared" si="6"/>
        <v>3139.8305084745766</v>
      </c>
      <c r="R47" s="53">
        <f t="shared" si="7"/>
        <v>2825.8474576271192</v>
      </c>
    </row>
    <row r="48" spans="1:18">
      <c r="A48" s="7" t="s">
        <v>66</v>
      </c>
      <c r="B48" s="8">
        <v>0.5</v>
      </c>
      <c r="C48" s="8"/>
      <c r="D48" s="79">
        <v>0.5</v>
      </c>
      <c r="E48" s="9">
        <v>784.7</v>
      </c>
      <c r="F48" s="9"/>
      <c r="G48" s="10">
        <v>1059.3220338983051</v>
      </c>
      <c r="H48" s="10">
        <v>10690.677966101695</v>
      </c>
      <c r="I48" s="11">
        <v>280</v>
      </c>
      <c r="J48" s="12">
        <f t="shared" si="2"/>
        <v>504.70000000000005</v>
      </c>
      <c r="K48" s="13">
        <f t="shared" si="3"/>
        <v>0.47643680000000005</v>
      </c>
      <c r="L48" s="13">
        <f t="shared" si="4"/>
        <v>0.47643680000000005</v>
      </c>
      <c r="M48" s="43">
        <f t="shared" si="5"/>
        <v>5093.4324000000006</v>
      </c>
      <c r="N48" s="52">
        <f t="shared" si="8"/>
        <v>2.3563199999999951E-2</v>
      </c>
      <c r="O48" s="53">
        <f t="shared" si="9"/>
        <v>251.90658305084693</v>
      </c>
      <c r="P48" s="55"/>
      <c r="Q48" s="60">
        <f t="shared" si="6"/>
        <v>5345.3389830508477</v>
      </c>
      <c r="R48" s="53">
        <f t="shared" si="7"/>
        <v>4810.8050847457635</v>
      </c>
    </row>
    <row r="49" spans="1:20">
      <c r="A49" s="7" t="s">
        <v>67</v>
      </c>
      <c r="B49" s="8">
        <v>0.5</v>
      </c>
      <c r="C49" s="8"/>
      <c r="D49" s="79">
        <v>1</v>
      </c>
      <c r="E49" s="14">
        <v>403.1</v>
      </c>
      <c r="F49" s="9"/>
      <c r="G49" s="10">
        <v>1058.2010582010601</v>
      </c>
      <c r="H49" s="10">
        <v>10689.830508474577</v>
      </c>
      <c r="I49" s="11">
        <v>280</v>
      </c>
      <c r="J49" s="12">
        <f t="shared" si="2"/>
        <v>123.10000000000002</v>
      </c>
      <c r="K49" s="13">
        <f t="shared" si="3"/>
        <v>0.11632949999999982</v>
      </c>
      <c r="L49" s="13">
        <f t="shared" si="4"/>
        <v>0.11632949999999982</v>
      </c>
      <c r="M49" s="43">
        <f t="shared" si="5"/>
        <v>1243.5426381355915</v>
      </c>
      <c r="N49" s="52">
        <f t="shared" si="8"/>
        <v>0.88367050000000014</v>
      </c>
      <c r="O49" s="53">
        <f t="shared" si="9"/>
        <v>9446.2878703389852</v>
      </c>
      <c r="P49" s="55"/>
      <c r="Q49" s="60">
        <f t="shared" si="6"/>
        <v>10689.830508474577</v>
      </c>
      <c r="R49" s="53">
        <f t="shared" si="7"/>
        <v>9620.8474576271183</v>
      </c>
    </row>
    <row r="50" spans="1:20">
      <c r="A50" s="7" t="s">
        <v>68</v>
      </c>
      <c r="B50" s="8">
        <v>0.5</v>
      </c>
      <c r="C50" s="8"/>
      <c r="D50" s="79">
        <v>0.5</v>
      </c>
      <c r="E50" s="14">
        <v>746.4</v>
      </c>
      <c r="F50" s="9"/>
      <c r="G50" s="10">
        <v>1060.4453870625664</v>
      </c>
      <c r="H50" s="10">
        <v>17669.491525423731</v>
      </c>
      <c r="I50" s="11">
        <v>280</v>
      </c>
      <c r="J50" s="12">
        <f t="shared" si="2"/>
        <v>466.4</v>
      </c>
      <c r="K50" s="13">
        <f t="shared" si="3"/>
        <v>0.43981519999999991</v>
      </c>
      <c r="L50" s="13">
        <f t="shared" si="4"/>
        <v>0.43981519999999991</v>
      </c>
      <c r="M50" s="43">
        <f t="shared" si="5"/>
        <v>7771.310949152542</v>
      </c>
      <c r="N50" s="52">
        <f t="shared" si="8"/>
        <v>6.0184800000000094E-2</v>
      </c>
      <c r="O50" s="53">
        <f t="shared" si="9"/>
        <v>1063.4348135593239</v>
      </c>
      <c r="P50" s="55"/>
      <c r="Q50" s="60">
        <f t="shared" si="6"/>
        <v>8834.7457627118656</v>
      </c>
      <c r="R50" s="53">
        <f t="shared" si="7"/>
        <v>7951.2711864406792</v>
      </c>
    </row>
    <row r="51" spans="1:20">
      <c r="A51" s="7" t="s">
        <v>69</v>
      </c>
      <c r="B51" s="8">
        <v>0.5</v>
      </c>
      <c r="C51" s="8"/>
      <c r="D51" s="79">
        <v>0.5</v>
      </c>
      <c r="E51" s="9">
        <v>458.2</v>
      </c>
      <c r="F51" s="9"/>
      <c r="G51" s="10">
        <v>1060</v>
      </c>
      <c r="H51" s="10">
        <v>20490.677966101695</v>
      </c>
      <c r="I51" s="22">
        <v>280</v>
      </c>
      <c r="J51" s="12">
        <f t="shared" si="2"/>
        <v>178.2</v>
      </c>
      <c r="K51" s="13">
        <f t="shared" si="3"/>
        <v>0.1681132075471698</v>
      </c>
      <c r="L51" s="13">
        <f t="shared" si="4"/>
        <v>0.1681132075471698</v>
      </c>
      <c r="M51" s="43">
        <f t="shared" si="5"/>
        <v>3444.7535976974732</v>
      </c>
      <c r="N51" s="52">
        <f t="shared" si="8"/>
        <v>0.3318867924528302</v>
      </c>
      <c r="O51" s="53">
        <f t="shared" si="9"/>
        <v>6800.5853853533745</v>
      </c>
      <c r="P51" s="55"/>
      <c r="Q51" s="60">
        <f t="shared" si="6"/>
        <v>10245.338983050848</v>
      </c>
      <c r="R51" s="53">
        <f t="shared" si="7"/>
        <v>9220.8050847457635</v>
      </c>
    </row>
    <row r="52" spans="1:20">
      <c r="A52" s="7" t="s">
        <v>70</v>
      </c>
      <c r="B52" s="8">
        <v>0.5</v>
      </c>
      <c r="C52" s="8"/>
      <c r="D52" s="79">
        <v>0.5</v>
      </c>
      <c r="E52" s="14">
        <v>795</v>
      </c>
      <c r="F52" s="9"/>
      <c r="G52" s="10">
        <v>1063</v>
      </c>
      <c r="H52" s="10">
        <v>17817.796610169491</v>
      </c>
      <c r="I52" s="11">
        <v>280</v>
      </c>
      <c r="J52" s="12">
        <f t="shared" si="2"/>
        <v>515</v>
      </c>
      <c r="K52" s="13">
        <f t="shared" si="3"/>
        <v>0.48447789275634995</v>
      </c>
      <c r="L52" s="13">
        <f t="shared" si="4"/>
        <v>0.48447789275634995</v>
      </c>
      <c r="M52" s="43">
        <f t="shared" si="5"/>
        <v>8632.3285552561501</v>
      </c>
      <c r="N52" s="52">
        <f t="shared" si="8"/>
        <v>1.5522107243650052E-2</v>
      </c>
      <c r="O52" s="53">
        <f t="shared" si="9"/>
        <v>276.56974982859521</v>
      </c>
      <c r="P52" s="55"/>
      <c r="Q52" s="60">
        <f t="shared" si="6"/>
        <v>8908.8983050847455</v>
      </c>
      <c r="R52" s="53">
        <f t="shared" si="7"/>
        <v>8018.0084745762706</v>
      </c>
    </row>
    <row r="53" spans="1:20">
      <c r="A53" s="7" t="s">
        <v>71</v>
      </c>
      <c r="B53" s="8">
        <v>0.5</v>
      </c>
      <c r="C53" s="8"/>
      <c r="D53" s="79">
        <v>0.5</v>
      </c>
      <c r="E53" s="14">
        <v>782.4</v>
      </c>
      <c r="F53" s="9"/>
      <c r="G53" s="10">
        <v>1060.4453870625664</v>
      </c>
      <c r="H53" s="10">
        <v>12992.372881355934</v>
      </c>
      <c r="I53" s="11">
        <v>280</v>
      </c>
      <c r="J53" s="12">
        <f t="shared" si="2"/>
        <v>502.4</v>
      </c>
      <c r="K53" s="13">
        <f t="shared" si="3"/>
        <v>0.47376319999999994</v>
      </c>
      <c r="L53" s="13">
        <f t="shared" si="4"/>
        <v>0.47376319999999994</v>
      </c>
      <c r="M53" s="43">
        <f t="shared" si="5"/>
        <v>6155.3081518644067</v>
      </c>
      <c r="N53" s="52">
        <f t="shared" si="8"/>
        <v>2.623680000000006E-2</v>
      </c>
      <c r="O53" s="53">
        <f t="shared" si="9"/>
        <v>340.87828881356012</v>
      </c>
      <c r="P53" s="55"/>
      <c r="Q53" s="60">
        <f t="shared" si="6"/>
        <v>6496.1864406779669</v>
      </c>
      <c r="R53" s="53">
        <f t="shared" si="7"/>
        <v>5846.5677966101703</v>
      </c>
    </row>
    <row r="54" spans="1:20">
      <c r="A54" s="15" t="s">
        <v>72</v>
      </c>
      <c r="B54" s="16">
        <v>0.5</v>
      </c>
      <c r="C54" s="8"/>
      <c r="D54" s="79">
        <v>0.5</v>
      </c>
      <c r="E54" s="17">
        <v>572.4</v>
      </c>
      <c r="F54" s="17"/>
      <c r="G54" s="10">
        <v>1064</v>
      </c>
      <c r="H54" s="10">
        <v>17817.796610169491</v>
      </c>
      <c r="I54" s="11">
        <v>280</v>
      </c>
      <c r="J54" s="12">
        <f t="shared" si="2"/>
        <v>292.39999999999998</v>
      </c>
      <c r="K54" s="13">
        <f t="shared" si="3"/>
        <v>0.27481203007518795</v>
      </c>
      <c r="L54" s="13">
        <f t="shared" si="4"/>
        <v>0.27481203007518795</v>
      </c>
      <c r="M54" s="43">
        <f t="shared" si="5"/>
        <v>4896.54485790748</v>
      </c>
      <c r="N54" s="52">
        <f t="shared" si="8"/>
        <v>0.22518796992481205</v>
      </c>
      <c r="O54" s="53">
        <f t="shared" si="9"/>
        <v>4012.3534471772655</v>
      </c>
      <c r="P54" s="55"/>
      <c r="Q54" s="60">
        <f t="shared" si="6"/>
        <v>8908.8983050847455</v>
      </c>
      <c r="R54" s="53">
        <f t="shared" si="7"/>
        <v>8018.0084745762706</v>
      </c>
    </row>
    <row r="55" spans="1:20">
      <c r="A55" s="15" t="s">
        <v>73</v>
      </c>
      <c r="B55" s="16">
        <v>0.5</v>
      </c>
      <c r="C55" s="8"/>
      <c r="D55" s="79">
        <v>0.5</v>
      </c>
      <c r="E55" s="18">
        <v>788.8</v>
      </c>
      <c r="F55" s="17"/>
      <c r="G55" s="10">
        <v>1063</v>
      </c>
      <c r="H55" s="10">
        <v>16034.745762711866</v>
      </c>
      <c r="I55" s="11">
        <v>280</v>
      </c>
      <c r="J55" s="12">
        <f t="shared" si="2"/>
        <v>508.79999999999995</v>
      </c>
      <c r="K55" s="13">
        <f t="shared" si="3"/>
        <v>0.47864534336782688</v>
      </c>
      <c r="L55" s="13">
        <f t="shared" si="4"/>
        <v>0.47864534336782688</v>
      </c>
      <c r="M55" s="43">
        <f t="shared" si="5"/>
        <v>7674.9563914090277</v>
      </c>
      <c r="N55" s="52">
        <f t="shared" si="8"/>
        <v>2.1354656632173119E-2</v>
      </c>
      <c r="O55" s="53">
        <f t="shared" si="9"/>
        <v>342.41648994690473</v>
      </c>
      <c r="P55" s="55"/>
      <c r="Q55" s="60">
        <f t="shared" si="6"/>
        <v>8017.3728813559328</v>
      </c>
      <c r="R55" s="53">
        <f t="shared" si="7"/>
        <v>7215.6355932203396</v>
      </c>
    </row>
    <row r="56" spans="1:20">
      <c r="A56" s="7" t="s">
        <v>74</v>
      </c>
      <c r="B56" s="8">
        <v>0.5</v>
      </c>
      <c r="C56" s="8"/>
      <c r="D56" s="79">
        <v>0.5</v>
      </c>
      <c r="E56" s="9">
        <v>503</v>
      </c>
      <c r="F56" s="9"/>
      <c r="G56" s="10">
        <v>1039.5010395010395</v>
      </c>
      <c r="H56" s="10">
        <v>9884.7457627118656</v>
      </c>
      <c r="I56" s="22">
        <v>280</v>
      </c>
      <c r="J56" s="12">
        <f t="shared" si="2"/>
        <v>223</v>
      </c>
      <c r="K56" s="13">
        <f t="shared" si="3"/>
        <v>0.21452599999999999</v>
      </c>
      <c r="L56" s="13">
        <f t="shared" si="4"/>
        <v>0.21452599999999999</v>
      </c>
      <c r="M56" s="43">
        <f t="shared" si="5"/>
        <v>2120.5349694915258</v>
      </c>
      <c r="N56" s="52">
        <f t="shared" si="8"/>
        <v>0.28547400000000001</v>
      </c>
      <c r="O56" s="53">
        <f t="shared" si="9"/>
        <v>2821.837911864407</v>
      </c>
      <c r="P56" s="55"/>
      <c r="Q56" s="60">
        <f t="shared" si="6"/>
        <v>4942.3728813559328</v>
      </c>
      <c r="R56" s="53">
        <f t="shared" si="7"/>
        <v>4448.1355932203396</v>
      </c>
    </row>
    <row r="57" spans="1:20">
      <c r="A57" s="7" t="s">
        <v>75</v>
      </c>
      <c r="B57" s="8">
        <v>0.5</v>
      </c>
      <c r="C57" s="8"/>
      <c r="D57" s="79">
        <v>0.5</v>
      </c>
      <c r="E57" s="9">
        <v>534.4</v>
      </c>
      <c r="F57" s="9"/>
      <c r="G57" s="10">
        <v>1013.1712259371834</v>
      </c>
      <c r="H57" s="10">
        <v>11759.322033898306</v>
      </c>
      <c r="I57" s="41">
        <v>80</v>
      </c>
      <c r="J57" s="12">
        <f t="shared" si="2"/>
        <v>454.4</v>
      </c>
      <c r="K57" s="13">
        <f t="shared" si="3"/>
        <v>0.44849279999999997</v>
      </c>
      <c r="L57" s="13">
        <f t="shared" si="4"/>
        <v>0.44849279999999997</v>
      </c>
      <c r="M57" s="43">
        <f t="shared" si="5"/>
        <v>5273.9712650847459</v>
      </c>
      <c r="N57" s="52">
        <f t="shared" si="8"/>
        <v>5.1507200000000031E-2</v>
      </c>
      <c r="O57" s="53">
        <f t="shared" si="9"/>
        <v>605.68975186440719</v>
      </c>
      <c r="P57" s="55"/>
      <c r="Q57" s="60">
        <f t="shared" si="6"/>
        <v>5879.6610169491532</v>
      </c>
      <c r="R57" s="53">
        <f t="shared" si="7"/>
        <v>5291.6949152542384</v>
      </c>
    </row>
    <row r="58" spans="1:20">
      <c r="A58" s="7" t="s">
        <v>76</v>
      </c>
      <c r="B58" s="8">
        <v>0.25</v>
      </c>
      <c r="C58" s="8"/>
      <c r="D58" s="79">
        <v>0.25</v>
      </c>
      <c r="E58" s="14">
        <v>293.8</v>
      </c>
      <c r="F58" s="9"/>
      <c r="G58" s="10">
        <v>1015</v>
      </c>
      <c r="H58" s="10">
        <v>19301.694915254237</v>
      </c>
      <c r="I58" s="41">
        <v>60</v>
      </c>
      <c r="J58" s="12">
        <f t="shared" si="2"/>
        <v>233.8</v>
      </c>
      <c r="K58" s="13">
        <f t="shared" si="3"/>
        <v>0.23034482758620692</v>
      </c>
      <c r="L58" s="13">
        <f t="shared" si="4"/>
        <v>0.23034482758620692</v>
      </c>
      <c r="M58" s="43">
        <f t="shared" si="5"/>
        <v>4446.0455873758037</v>
      </c>
      <c r="N58" s="52">
        <f t="shared" si="8"/>
        <v>1.9655172413793082E-2</v>
      </c>
      <c r="O58" s="53">
        <f t="shared" si="9"/>
        <v>379.37814143775529</v>
      </c>
      <c r="P58" s="55"/>
      <c r="Q58" s="60">
        <f t="shared" si="6"/>
        <v>4825.4237288135591</v>
      </c>
      <c r="R58" s="53">
        <f t="shared" si="7"/>
        <v>4342.8813559322034</v>
      </c>
      <c r="S58" s="45"/>
      <c r="T58" s="44"/>
    </row>
    <row r="59" spans="1:20" s="19" customFormat="1">
      <c r="A59" s="7" t="s">
        <v>77</v>
      </c>
      <c r="B59" s="8">
        <v>1</v>
      </c>
      <c r="C59" s="8"/>
      <c r="D59" s="79">
        <v>1</v>
      </c>
      <c r="E59" s="9">
        <v>1365.5</v>
      </c>
      <c r="F59" s="9"/>
      <c r="G59" s="10">
        <v>1610.3059581320451</v>
      </c>
      <c r="H59" s="10">
        <v>6697.4576271186443</v>
      </c>
      <c r="I59" s="11">
        <v>330</v>
      </c>
      <c r="J59" s="12">
        <f t="shared" si="2"/>
        <v>1035.5</v>
      </c>
      <c r="K59" s="13">
        <f t="shared" si="3"/>
        <v>0.64304549999999994</v>
      </c>
      <c r="L59" s="13">
        <f t="shared" si="4"/>
        <v>0.64304549999999994</v>
      </c>
      <c r="M59" s="43">
        <f t="shared" si="5"/>
        <v>4306.769988559322</v>
      </c>
      <c r="N59" s="52">
        <f t="shared" si="8"/>
        <v>0.35695450000000006</v>
      </c>
      <c r="O59" s="53">
        <f t="shared" si="9"/>
        <v>2390.6876385593227</v>
      </c>
      <c r="P59" s="55"/>
      <c r="Q59" s="60">
        <f t="shared" si="6"/>
        <v>6697.4576271186443</v>
      </c>
      <c r="R59" s="53">
        <f t="shared" si="7"/>
        <v>6027.7118644067796</v>
      </c>
      <c r="S59" s="45"/>
      <c r="T59" s="44"/>
    </row>
    <row r="60" spans="1:20">
      <c r="A60" s="7" t="s">
        <v>78</v>
      </c>
      <c r="B60" s="8">
        <v>1</v>
      </c>
      <c r="C60" s="8"/>
      <c r="D60" s="79">
        <v>1</v>
      </c>
      <c r="E60" s="9">
        <v>1336.8</v>
      </c>
      <c r="F60" s="9"/>
      <c r="G60" s="10">
        <v>1022.4948875255624</v>
      </c>
      <c r="H60" s="10">
        <v>7327.1186440677966</v>
      </c>
      <c r="I60" s="11">
        <v>330</v>
      </c>
      <c r="J60" s="12">
        <f t="shared" si="2"/>
        <v>1006.8</v>
      </c>
      <c r="K60" s="13">
        <f t="shared" si="3"/>
        <v>0.98465039999999993</v>
      </c>
      <c r="L60" s="13">
        <f t="shared" si="4"/>
        <v>0.98465039999999993</v>
      </c>
      <c r="M60" s="43">
        <f t="shared" si="5"/>
        <v>7214.650303728813</v>
      </c>
      <c r="N60" s="52">
        <f t="shared" si="8"/>
        <v>1.5349600000000074E-2</v>
      </c>
      <c r="O60" s="53">
        <f t="shared" si="9"/>
        <v>112.46834033898359</v>
      </c>
      <c r="P60" s="55"/>
      <c r="Q60" s="60">
        <f t="shared" si="6"/>
        <v>7327.1186440677966</v>
      </c>
      <c r="R60" s="53">
        <f t="shared" si="7"/>
        <v>6594.406779661017</v>
      </c>
      <c r="S60" s="45"/>
      <c r="T60" s="44"/>
    </row>
    <row r="61" spans="1:20">
      <c r="A61" s="7" t="s">
        <v>79</v>
      </c>
      <c r="B61" s="8">
        <v>1</v>
      </c>
      <c r="C61" s="8"/>
      <c r="D61" s="79">
        <v>1</v>
      </c>
      <c r="E61" s="9">
        <v>1003.3</v>
      </c>
      <c r="F61" s="9"/>
      <c r="G61" s="10">
        <v>1046.0251046025105</v>
      </c>
      <c r="H61" s="10">
        <v>7797.4576271186443</v>
      </c>
      <c r="I61" s="11">
        <v>330</v>
      </c>
      <c r="J61" s="12">
        <f t="shared" si="2"/>
        <v>673.3</v>
      </c>
      <c r="K61" s="13">
        <f t="shared" si="3"/>
        <v>0.64367479999999988</v>
      </c>
      <c r="L61" s="13">
        <f t="shared" si="4"/>
        <v>0.64367479999999988</v>
      </c>
      <c r="M61" s="43">
        <f t="shared" si="5"/>
        <v>5019.0269786440667</v>
      </c>
      <c r="N61" s="52">
        <f t="shared" si="8"/>
        <v>0.35632520000000012</v>
      </c>
      <c r="O61" s="53">
        <f t="shared" si="9"/>
        <v>2778.4306484745771</v>
      </c>
      <c r="P61" s="55"/>
      <c r="Q61" s="60">
        <f t="shared" si="6"/>
        <v>7797.4576271186443</v>
      </c>
      <c r="R61" s="53">
        <f t="shared" si="7"/>
        <v>7017.7118644067796</v>
      </c>
      <c r="S61" s="45"/>
      <c r="T61" s="44"/>
    </row>
    <row r="62" spans="1:20">
      <c r="A62" s="7" t="s">
        <v>80</v>
      </c>
      <c r="B62" s="8">
        <v>1</v>
      </c>
      <c r="C62" s="8"/>
      <c r="D62" s="79">
        <v>1</v>
      </c>
      <c r="E62" s="9">
        <v>1309.2</v>
      </c>
      <c r="F62" s="9"/>
      <c r="G62" s="10">
        <v>1017</v>
      </c>
      <c r="H62" s="10">
        <v>5766.1016949152545</v>
      </c>
      <c r="I62" s="11">
        <v>330</v>
      </c>
      <c r="J62" s="12">
        <f t="shared" si="2"/>
        <v>979.2</v>
      </c>
      <c r="K62" s="13">
        <f t="shared" si="3"/>
        <v>0.96283185840707974</v>
      </c>
      <c r="L62" s="13">
        <f t="shared" si="4"/>
        <v>0.96283185840707974</v>
      </c>
      <c r="M62" s="43">
        <f t="shared" si="5"/>
        <v>5551.7864106794668</v>
      </c>
      <c r="N62" s="52">
        <f t="shared" si="8"/>
        <v>3.7168141592920256E-2</v>
      </c>
      <c r="O62" s="53">
        <f t="shared" si="9"/>
        <v>214.31528423578766</v>
      </c>
      <c r="P62" s="55"/>
      <c r="Q62" s="60">
        <f t="shared" si="6"/>
        <v>5766.1016949152545</v>
      </c>
      <c r="R62" s="53">
        <f t="shared" si="7"/>
        <v>5189.4915254237294</v>
      </c>
      <c r="S62" s="45"/>
      <c r="T62" s="44"/>
    </row>
    <row r="63" spans="1:20">
      <c r="A63" s="7" t="s">
        <v>81</v>
      </c>
      <c r="B63" s="8">
        <v>1</v>
      </c>
      <c r="C63" s="8"/>
      <c r="D63" s="79">
        <v>1</v>
      </c>
      <c r="E63" s="9">
        <v>1314.1</v>
      </c>
      <c r="F63" s="9"/>
      <c r="G63" s="10">
        <v>1021.4504596527067</v>
      </c>
      <c r="H63" s="10">
        <v>5300.8474576271192</v>
      </c>
      <c r="I63" s="11">
        <v>330</v>
      </c>
      <c r="J63" s="12">
        <f t="shared" si="2"/>
        <v>984.09999999999991</v>
      </c>
      <c r="K63" s="13">
        <f t="shared" si="3"/>
        <v>0.96343389999999995</v>
      </c>
      <c r="L63" s="13">
        <f t="shared" si="4"/>
        <v>0.96343389999999995</v>
      </c>
      <c r="M63" s="43">
        <f t="shared" si="5"/>
        <v>5107.01613940678</v>
      </c>
      <c r="N63" s="52">
        <f t="shared" si="8"/>
        <v>3.6566100000000046E-2</v>
      </c>
      <c r="O63" s="53">
        <f t="shared" si="9"/>
        <v>193.83131822033926</v>
      </c>
      <c r="P63" s="55"/>
      <c r="Q63" s="60">
        <f t="shared" si="6"/>
        <v>5300.8474576271192</v>
      </c>
      <c r="R63" s="53">
        <f t="shared" si="7"/>
        <v>4770.7627118644068</v>
      </c>
      <c r="S63" s="44"/>
      <c r="T63" s="44"/>
    </row>
    <row r="64" spans="1:20">
      <c r="A64" s="7" t="s">
        <v>82</v>
      </c>
      <c r="B64" s="8">
        <v>1</v>
      </c>
      <c r="C64" s="8"/>
      <c r="D64" s="79">
        <v>1</v>
      </c>
      <c r="E64" s="9">
        <v>1309</v>
      </c>
      <c r="F64" s="9"/>
      <c r="G64" s="10">
        <v>1028.8065843621398</v>
      </c>
      <c r="H64" s="10">
        <v>6458.4745762711864</v>
      </c>
      <c r="I64" s="11">
        <v>330</v>
      </c>
      <c r="J64" s="12">
        <f t="shared" si="2"/>
        <v>979</v>
      </c>
      <c r="K64" s="13">
        <f t="shared" si="3"/>
        <v>0.9515880000000001</v>
      </c>
      <c r="L64" s="13">
        <f t="shared" si="4"/>
        <v>0.9515880000000001</v>
      </c>
      <c r="M64" s="43">
        <f t="shared" si="5"/>
        <v>6145.8069050847462</v>
      </c>
      <c r="N64" s="52">
        <f t="shared" si="8"/>
        <v>4.84119999999999E-2</v>
      </c>
      <c r="O64" s="53">
        <f t="shared" si="9"/>
        <v>312.66767118644003</v>
      </c>
      <c r="P64" s="55"/>
      <c r="Q64" s="60">
        <f t="shared" si="6"/>
        <v>6458.4745762711864</v>
      </c>
      <c r="R64" s="53">
        <f t="shared" si="7"/>
        <v>5812.6271186440681</v>
      </c>
      <c r="S64" s="44"/>
      <c r="T64" s="44"/>
    </row>
    <row r="65" spans="1:20">
      <c r="A65" s="7" t="s">
        <v>83</v>
      </c>
      <c r="B65" s="8">
        <v>1</v>
      </c>
      <c r="C65" s="8"/>
      <c r="D65" s="79">
        <v>1</v>
      </c>
      <c r="E65" s="9">
        <v>1305.0999999999999</v>
      </c>
      <c r="F65" s="9"/>
      <c r="G65" s="10">
        <v>1022.4948875255624</v>
      </c>
      <c r="H65" s="10">
        <v>4736.4406779661022</v>
      </c>
      <c r="I65" s="11">
        <v>330</v>
      </c>
      <c r="J65" s="12">
        <f t="shared" si="2"/>
        <v>975.09999999999991</v>
      </c>
      <c r="K65" s="13">
        <f t="shared" si="3"/>
        <v>0.95364779999999993</v>
      </c>
      <c r="L65" s="13">
        <f t="shared" si="4"/>
        <v>0.95364779999999993</v>
      </c>
      <c r="M65" s="43">
        <f t="shared" si="5"/>
        <v>4516.8962323728811</v>
      </c>
      <c r="N65" s="52">
        <f t="shared" si="8"/>
        <v>4.6352200000000066E-2</v>
      </c>
      <c r="O65" s="53">
        <f t="shared" si="9"/>
        <v>219.54444559322067</v>
      </c>
      <c r="P65" s="55"/>
      <c r="Q65" s="60">
        <f t="shared" si="6"/>
        <v>4736.4406779661022</v>
      </c>
      <c r="R65" s="53">
        <f t="shared" si="7"/>
        <v>4262.7966101694919</v>
      </c>
      <c r="S65" s="44"/>
      <c r="T65" s="44"/>
    </row>
    <row r="66" spans="1:20">
      <c r="A66" s="7" t="s">
        <v>84</v>
      </c>
      <c r="B66" s="8">
        <v>1</v>
      </c>
      <c r="C66" s="8"/>
      <c r="D66" s="79">
        <v>1</v>
      </c>
      <c r="E66" s="9">
        <v>1329.4</v>
      </c>
      <c r="F66" s="9"/>
      <c r="G66" s="10">
        <v>1031.9917440660474</v>
      </c>
      <c r="H66" s="10">
        <v>4678.8135593220341</v>
      </c>
      <c r="I66" s="11">
        <v>330</v>
      </c>
      <c r="J66" s="12">
        <f t="shared" si="2"/>
        <v>999.40000000000009</v>
      </c>
      <c r="K66" s="13">
        <f t="shared" si="3"/>
        <v>0.96841860000000013</v>
      </c>
      <c r="L66" s="13">
        <f t="shared" si="4"/>
        <v>0.96841860000000013</v>
      </c>
      <c r="M66" s="43">
        <f t="shared" si="5"/>
        <v>4531.050076779662</v>
      </c>
      <c r="N66" s="52">
        <f t="shared" si="8"/>
        <v>3.1581399999999871E-2</v>
      </c>
      <c r="O66" s="53">
        <f t="shared" si="9"/>
        <v>147.76348254237229</v>
      </c>
      <c r="P66" s="55"/>
      <c r="Q66" s="60">
        <f t="shared" si="6"/>
        <v>4678.8135593220341</v>
      </c>
      <c r="R66" s="53">
        <f t="shared" si="7"/>
        <v>4210.9322033898306</v>
      </c>
    </row>
    <row r="67" spans="1:20">
      <c r="A67" s="7" t="s">
        <v>85</v>
      </c>
      <c r="B67" s="8">
        <v>1</v>
      </c>
      <c r="C67" s="8"/>
      <c r="D67" s="79">
        <v>1</v>
      </c>
      <c r="E67" s="9">
        <v>622.70000000000005</v>
      </c>
      <c r="F67" s="9">
        <v>1</v>
      </c>
      <c r="G67" s="10">
        <v>1043.8413361169103</v>
      </c>
      <c r="H67" s="10">
        <v>3464.406779661017</v>
      </c>
      <c r="I67" s="11">
        <v>330</v>
      </c>
      <c r="J67" s="12">
        <f t="shared" si="2"/>
        <v>292.70000000000005</v>
      </c>
      <c r="K67" s="13">
        <f t="shared" si="3"/>
        <v>0.28040660000000001</v>
      </c>
      <c r="L67" s="13">
        <f t="shared" si="4"/>
        <v>1.2804066000000001</v>
      </c>
      <c r="M67" s="43">
        <f t="shared" si="5"/>
        <v>4435.849305762712</v>
      </c>
      <c r="N67" s="52">
        <f t="shared" ref="N67:N98" si="10">C67+D67-L67</f>
        <v>-0.28040660000000006</v>
      </c>
      <c r="O67" s="53">
        <f t="shared" ref="O67:O98" si="11">N67*H67</f>
        <v>-971.44252610169519</v>
      </c>
      <c r="P67" s="55"/>
      <c r="Q67" s="60">
        <f t="shared" si="6"/>
        <v>3464.406779661017</v>
      </c>
      <c r="R67" s="53">
        <f t="shared" si="7"/>
        <v>3117.9661016949153</v>
      </c>
    </row>
    <row r="68" spans="1:20">
      <c r="A68" s="7" t="s">
        <v>86</v>
      </c>
      <c r="B68" s="8">
        <v>1</v>
      </c>
      <c r="C68" s="8"/>
      <c r="D68" s="79"/>
      <c r="E68" s="9"/>
      <c r="F68" s="9"/>
      <c r="G68" s="10">
        <v>1016</v>
      </c>
      <c r="H68" s="10">
        <v>8900.8474576271183</v>
      </c>
      <c r="I68" s="11">
        <v>330</v>
      </c>
      <c r="J68" s="12">
        <f t="shared" ref="J68:J131" si="12">MAX(E68-I68,0)</f>
        <v>0</v>
      </c>
      <c r="K68" s="13">
        <f t="shared" ref="K68:K131" si="13">J68/G68</f>
        <v>0</v>
      </c>
      <c r="L68" s="13">
        <f t="shared" ref="L68:L131" si="14">K68+(F68*B68)</f>
        <v>0</v>
      </c>
      <c r="M68" s="43">
        <f t="shared" ref="M68:M131" si="15">H68*L68</f>
        <v>0</v>
      </c>
      <c r="N68" s="52">
        <f t="shared" si="10"/>
        <v>0</v>
      </c>
      <c r="O68" s="53">
        <f t="shared" si="11"/>
        <v>0</v>
      </c>
      <c r="P68" s="55"/>
      <c r="Q68" s="60">
        <f t="shared" ref="Q68:Q131" si="16">H68*D68</f>
        <v>0</v>
      </c>
      <c r="R68" s="53">
        <f t="shared" ref="R68:R131" si="17">(Q68-Q68*10/100)</f>
        <v>0</v>
      </c>
    </row>
    <row r="69" spans="1:20">
      <c r="A69" s="7" t="s">
        <v>87</v>
      </c>
      <c r="B69" s="8">
        <v>1</v>
      </c>
      <c r="C69" s="8"/>
      <c r="D69" s="79">
        <v>1</v>
      </c>
      <c r="E69" s="9">
        <v>1330.4</v>
      </c>
      <c r="F69" s="9"/>
      <c r="G69" s="10">
        <v>1021.4504596527067</v>
      </c>
      <c r="H69" s="10">
        <v>11086.440677966102</v>
      </c>
      <c r="I69" s="11">
        <v>330</v>
      </c>
      <c r="J69" s="12">
        <f t="shared" si="12"/>
        <v>1000.4000000000001</v>
      </c>
      <c r="K69" s="13">
        <f t="shared" si="13"/>
        <v>0.97939160000000014</v>
      </c>
      <c r="L69" s="13">
        <f t="shared" si="14"/>
        <v>0.97939160000000014</v>
      </c>
      <c r="M69" s="43">
        <f t="shared" si="15"/>
        <v>10857.966873898307</v>
      </c>
      <c r="N69" s="52">
        <f t="shared" si="10"/>
        <v>2.060839999999986E-2</v>
      </c>
      <c r="O69" s="53">
        <f t="shared" si="11"/>
        <v>228.47380406779507</v>
      </c>
      <c r="P69" s="55"/>
      <c r="Q69" s="60">
        <f t="shared" si="16"/>
        <v>11086.440677966102</v>
      </c>
      <c r="R69" s="53">
        <f t="shared" si="17"/>
        <v>9977.796610169491</v>
      </c>
      <c r="S69" s="117"/>
      <c r="T69" s="117"/>
    </row>
    <row r="70" spans="1:20">
      <c r="A70" s="7" t="s">
        <v>88</v>
      </c>
      <c r="B70" s="8">
        <v>1</v>
      </c>
      <c r="C70" s="8"/>
      <c r="D70" s="79">
        <v>1</v>
      </c>
      <c r="E70" s="9">
        <v>1142.2</v>
      </c>
      <c r="F70" s="9"/>
      <c r="G70" s="10">
        <v>1027.7492291880781</v>
      </c>
      <c r="H70" s="10">
        <v>7327.1186440677966</v>
      </c>
      <c r="I70" s="11">
        <v>330</v>
      </c>
      <c r="J70" s="12">
        <f t="shared" si="12"/>
        <v>812.2</v>
      </c>
      <c r="K70" s="13">
        <f t="shared" si="13"/>
        <v>0.79027060000000005</v>
      </c>
      <c r="L70" s="13">
        <f t="shared" si="14"/>
        <v>0.79027060000000005</v>
      </c>
      <c r="M70" s="43">
        <f t="shared" si="15"/>
        <v>5790.4064471186448</v>
      </c>
      <c r="N70" s="52">
        <f t="shared" si="10"/>
        <v>0.20972939999999995</v>
      </c>
      <c r="O70" s="53">
        <f t="shared" si="11"/>
        <v>1536.7121969491523</v>
      </c>
      <c r="P70" s="55"/>
      <c r="Q70" s="60">
        <f t="shared" si="16"/>
        <v>7327.1186440677966</v>
      </c>
      <c r="R70" s="53">
        <f t="shared" si="17"/>
        <v>6594.406779661017</v>
      </c>
    </row>
    <row r="71" spans="1:20">
      <c r="A71" s="7" t="s">
        <v>89</v>
      </c>
      <c r="B71" s="8">
        <v>3.5</v>
      </c>
      <c r="C71" s="8"/>
      <c r="D71" s="79">
        <v>3.5</v>
      </c>
      <c r="E71" s="9">
        <v>2209.3000000000002</v>
      </c>
      <c r="F71" s="9"/>
      <c r="G71" s="10">
        <v>1011.1223458038423</v>
      </c>
      <c r="H71" s="10">
        <v>6166.1016949152545</v>
      </c>
      <c r="I71" s="11">
        <v>570</v>
      </c>
      <c r="J71" s="12">
        <f t="shared" si="12"/>
        <v>1639.3000000000002</v>
      </c>
      <c r="K71" s="13">
        <f t="shared" si="13"/>
        <v>1.6212677</v>
      </c>
      <c r="L71" s="13">
        <f t="shared" si="14"/>
        <v>1.6212677</v>
      </c>
      <c r="M71" s="43">
        <f t="shared" si="15"/>
        <v>9996.9015128813553</v>
      </c>
      <c r="N71" s="52">
        <f t="shared" si="10"/>
        <v>1.8787323</v>
      </c>
      <c r="O71" s="53">
        <f t="shared" si="11"/>
        <v>11584.454419322035</v>
      </c>
      <c r="P71" s="55"/>
      <c r="Q71" s="60">
        <f t="shared" si="16"/>
        <v>21581.355932203391</v>
      </c>
      <c r="R71" s="53">
        <f t="shared" si="17"/>
        <v>19423.220338983054</v>
      </c>
    </row>
    <row r="72" spans="1:20">
      <c r="A72" s="7" t="s">
        <v>90</v>
      </c>
      <c r="B72" s="8">
        <v>3.5</v>
      </c>
      <c r="C72" s="8"/>
      <c r="D72" s="79">
        <v>3.5</v>
      </c>
      <c r="E72" s="9">
        <v>3696.6</v>
      </c>
      <c r="F72" s="9"/>
      <c r="G72" s="10">
        <v>992</v>
      </c>
      <c r="H72" s="10">
        <v>4418.6440677966102</v>
      </c>
      <c r="I72" s="11">
        <v>570</v>
      </c>
      <c r="J72" s="12">
        <f t="shared" si="12"/>
        <v>3126.6</v>
      </c>
      <c r="K72" s="13">
        <f t="shared" si="13"/>
        <v>3.1518145161290323</v>
      </c>
      <c r="L72" s="13">
        <f t="shared" si="14"/>
        <v>3.1518145161290323</v>
      </c>
      <c r="M72" s="43">
        <f t="shared" si="15"/>
        <v>13926.746514488792</v>
      </c>
      <c r="N72" s="52">
        <f t="shared" si="10"/>
        <v>0.3481854838709677</v>
      </c>
      <c r="O72" s="53">
        <f t="shared" si="11"/>
        <v>1538.5077227993438</v>
      </c>
      <c r="P72" s="55"/>
      <c r="Q72" s="60">
        <f t="shared" si="16"/>
        <v>15465.254237288136</v>
      </c>
      <c r="R72" s="53">
        <f t="shared" si="17"/>
        <v>13918.728813559323</v>
      </c>
    </row>
    <row r="73" spans="1:20">
      <c r="A73" s="7" t="s">
        <v>91</v>
      </c>
      <c r="B73" s="8">
        <v>3.5</v>
      </c>
      <c r="C73" s="8"/>
      <c r="D73" s="79">
        <v>3.5</v>
      </c>
      <c r="E73" s="9">
        <v>3827.3</v>
      </c>
      <c r="F73" s="9"/>
      <c r="G73" s="10">
        <v>1029</v>
      </c>
      <c r="H73" s="10">
        <v>3533.898305084746</v>
      </c>
      <c r="I73" s="11">
        <v>570</v>
      </c>
      <c r="J73" s="12">
        <f t="shared" si="12"/>
        <v>3257.3</v>
      </c>
      <c r="K73" s="13">
        <f t="shared" si="13"/>
        <v>3.1655004859086495</v>
      </c>
      <c r="L73" s="13">
        <f t="shared" si="14"/>
        <v>3.1655004859086495</v>
      </c>
      <c r="M73" s="43">
        <f t="shared" si="15"/>
        <v>11186.556801897515</v>
      </c>
      <c r="N73" s="52">
        <f t="shared" si="10"/>
        <v>0.33449951409135048</v>
      </c>
      <c r="O73" s="53">
        <f t="shared" si="11"/>
        <v>1182.0872658990945</v>
      </c>
      <c r="P73" s="55"/>
      <c r="Q73" s="60">
        <f t="shared" si="16"/>
        <v>12368.644067796611</v>
      </c>
      <c r="R73" s="53">
        <f t="shared" si="17"/>
        <v>11131.77966101695</v>
      </c>
    </row>
    <row r="74" spans="1:20">
      <c r="A74" s="7" t="s">
        <v>92</v>
      </c>
      <c r="B74" s="8">
        <v>3.5</v>
      </c>
      <c r="C74" s="8"/>
      <c r="D74" s="79">
        <v>7</v>
      </c>
      <c r="E74" s="9">
        <v>3366.9</v>
      </c>
      <c r="F74" s="9"/>
      <c r="G74" s="10">
        <v>1014.1987829614604</v>
      </c>
      <c r="H74" s="10">
        <v>3727.1186440677966</v>
      </c>
      <c r="I74" s="11">
        <v>570</v>
      </c>
      <c r="J74" s="12">
        <f t="shared" si="12"/>
        <v>2796.9</v>
      </c>
      <c r="K74" s="13">
        <f t="shared" si="13"/>
        <v>2.7577434000000003</v>
      </c>
      <c r="L74" s="13">
        <f t="shared" si="14"/>
        <v>2.7577434000000003</v>
      </c>
      <c r="M74" s="43">
        <f t="shared" si="15"/>
        <v>10278.436841694916</v>
      </c>
      <c r="N74" s="52">
        <f t="shared" si="10"/>
        <v>4.2422565999999993</v>
      </c>
      <c r="O74" s="53">
        <f t="shared" si="11"/>
        <v>15811.393666779659</v>
      </c>
      <c r="P74" s="55"/>
      <c r="Q74" s="60">
        <f t="shared" si="16"/>
        <v>26089.830508474577</v>
      </c>
      <c r="R74" s="53">
        <f t="shared" si="17"/>
        <v>23480.847457627118</v>
      </c>
    </row>
    <row r="75" spans="1:20">
      <c r="A75" s="7" t="s">
        <v>93</v>
      </c>
      <c r="B75" s="8">
        <v>3.5</v>
      </c>
      <c r="C75" s="8"/>
      <c r="D75" s="79"/>
      <c r="E75" s="9"/>
      <c r="F75" s="9"/>
      <c r="G75" s="10">
        <v>1008</v>
      </c>
      <c r="H75" s="10">
        <v>2894.0677966101698</v>
      </c>
      <c r="I75" s="11">
        <v>570</v>
      </c>
      <c r="J75" s="12">
        <f t="shared" si="12"/>
        <v>0</v>
      </c>
      <c r="K75" s="13">
        <f t="shared" si="13"/>
        <v>0</v>
      </c>
      <c r="L75" s="13">
        <f t="shared" si="14"/>
        <v>0</v>
      </c>
      <c r="M75" s="43">
        <f t="shared" si="15"/>
        <v>0</v>
      </c>
      <c r="N75" s="52">
        <f t="shared" si="10"/>
        <v>0</v>
      </c>
      <c r="O75" s="53">
        <f t="shared" si="11"/>
        <v>0</v>
      </c>
      <c r="P75" s="55" t="s">
        <v>168</v>
      </c>
      <c r="Q75" s="60">
        <f t="shared" si="16"/>
        <v>0</v>
      </c>
      <c r="R75" s="53">
        <f t="shared" si="17"/>
        <v>0</v>
      </c>
    </row>
    <row r="76" spans="1:20">
      <c r="A76" s="7" t="s">
        <v>94</v>
      </c>
      <c r="B76" s="8">
        <v>3.5</v>
      </c>
      <c r="C76" s="8"/>
      <c r="D76" s="79">
        <v>3.5</v>
      </c>
      <c r="E76" s="9">
        <v>1194.3</v>
      </c>
      <c r="F76" s="9"/>
      <c r="G76" s="10">
        <v>1014.1987829614604</v>
      </c>
      <c r="H76" s="10">
        <v>3138.9830508474579</v>
      </c>
      <c r="I76" s="11">
        <v>570</v>
      </c>
      <c r="J76" s="12">
        <f t="shared" si="12"/>
        <v>624.29999999999995</v>
      </c>
      <c r="K76" s="13">
        <f t="shared" si="13"/>
        <v>0.61555979999999999</v>
      </c>
      <c r="L76" s="13">
        <f t="shared" si="14"/>
        <v>0.61555979999999999</v>
      </c>
      <c r="M76" s="43">
        <f t="shared" si="15"/>
        <v>1932.2317789830511</v>
      </c>
      <c r="N76" s="52">
        <f t="shared" si="10"/>
        <v>2.8844402000000002</v>
      </c>
      <c r="O76" s="53">
        <f t="shared" si="11"/>
        <v>9054.2088989830518</v>
      </c>
      <c r="P76" s="51">
        <f>SUM(N3:N76)</f>
        <v>17.399087149001552</v>
      </c>
      <c r="Q76" s="60">
        <f t="shared" si="16"/>
        <v>10986.440677966102</v>
      </c>
      <c r="R76" s="53">
        <f t="shared" si="17"/>
        <v>9887.796610169491</v>
      </c>
    </row>
    <row r="77" spans="1:20">
      <c r="A77" s="7" t="s">
        <v>95</v>
      </c>
      <c r="B77" s="8">
        <v>3.5</v>
      </c>
      <c r="C77" s="8"/>
      <c r="D77" s="79">
        <v>3.5</v>
      </c>
      <c r="E77" s="9">
        <v>2471.3000000000002</v>
      </c>
      <c r="F77" s="9"/>
      <c r="G77" s="10">
        <v>1021.4504596527067</v>
      </c>
      <c r="H77" s="10">
        <v>2840.6779661016949</v>
      </c>
      <c r="I77" s="11">
        <v>570</v>
      </c>
      <c r="J77" s="12">
        <f t="shared" si="12"/>
        <v>1901.3000000000002</v>
      </c>
      <c r="K77" s="13">
        <f t="shared" si="13"/>
        <v>1.8613727000000004</v>
      </c>
      <c r="L77" s="13">
        <f t="shared" si="14"/>
        <v>1.8613727000000004</v>
      </c>
      <c r="M77" s="43">
        <f t="shared" si="15"/>
        <v>5287.5604155932215</v>
      </c>
      <c r="N77" s="52">
        <f t="shared" si="10"/>
        <v>1.6386272999999996</v>
      </c>
      <c r="O77" s="53">
        <f t="shared" si="11"/>
        <v>4654.8124657627104</v>
      </c>
      <c r="P77" s="55"/>
      <c r="Q77" s="60">
        <f t="shared" si="16"/>
        <v>9942.3728813559319</v>
      </c>
      <c r="R77" s="53">
        <f t="shared" si="17"/>
        <v>8948.1355932203387</v>
      </c>
      <c r="S77" s="1"/>
    </row>
    <row r="78" spans="1:20">
      <c r="A78" s="7" t="s">
        <v>96</v>
      </c>
      <c r="B78" s="8">
        <v>3.5</v>
      </c>
      <c r="C78" s="8"/>
      <c r="D78" s="79"/>
      <c r="E78" s="9"/>
      <c r="F78" s="9"/>
      <c r="G78" s="10">
        <v>1009</v>
      </c>
      <c r="H78" s="10">
        <v>2894.0677966101698</v>
      </c>
      <c r="I78" s="11">
        <v>570</v>
      </c>
      <c r="J78" s="12">
        <f t="shared" si="12"/>
        <v>0</v>
      </c>
      <c r="K78" s="13">
        <f t="shared" si="13"/>
        <v>0</v>
      </c>
      <c r="L78" s="13">
        <f t="shared" si="14"/>
        <v>0</v>
      </c>
      <c r="M78" s="43">
        <f t="shared" si="15"/>
        <v>0</v>
      </c>
      <c r="N78" s="52">
        <f t="shared" si="10"/>
        <v>0</v>
      </c>
      <c r="O78" s="53">
        <f t="shared" si="11"/>
        <v>0</v>
      </c>
      <c r="P78" s="55"/>
      <c r="Q78" s="60">
        <f t="shared" si="16"/>
        <v>0</v>
      </c>
      <c r="R78" s="53">
        <f t="shared" si="17"/>
        <v>0</v>
      </c>
      <c r="S78" s="1"/>
    </row>
    <row r="79" spans="1:20">
      <c r="A79" s="7" t="s">
        <v>97</v>
      </c>
      <c r="B79" s="8">
        <v>0.5</v>
      </c>
      <c r="C79" s="8"/>
      <c r="D79" s="79">
        <v>0.5</v>
      </c>
      <c r="E79" s="9"/>
      <c r="F79" s="9">
        <v>1</v>
      </c>
      <c r="G79" s="10">
        <v>1090.5125408942201</v>
      </c>
      <c r="H79" s="10">
        <v>9489.8305084745771</v>
      </c>
      <c r="I79" s="11">
        <v>60</v>
      </c>
      <c r="J79" s="12">
        <f t="shared" si="12"/>
        <v>0</v>
      </c>
      <c r="K79" s="13">
        <f t="shared" si="13"/>
        <v>0</v>
      </c>
      <c r="L79" s="13">
        <f t="shared" si="14"/>
        <v>0.5</v>
      </c>
      <c r="M79" s="43">
        <f t="shared" si="15"/>
        <v>4744.9152542372885</v>
      </c>
      <c r="N79" s="52">
        <f t="shared" si="10"/>
        <v>0</v>
      </c>
      <c r="O79" s="53">
        <f t="shared" si="11"/>
        <v>0</v>
      </c>
      <c r="P79" s="55"/>
      <c r="Q79" s="60">
        <f t="shared" si="16"/>
        <v>4744.9152542372885</v>
      </c>
      <c r="R79" s="53">
        <f t="shared" si="17"/>
        <v>4270.42372881356</v>
      </c>
      <c r="S79" s="1"/>
    </row>
    <row r="80" spans="1:20" ht="15.75">
      <c r="A80" s="7" t="s">
        <v>98</v>
      </c>
      <c r="B80" s="8">
        <v>3.5</v>
      </c>
      <c r="C80" s="8"/>
      <c r="D80" s="79"/>
      <c r="E80" s="9"/>
      <c r="F80" s="9"/>
      <c r="G80" s="10">
        <v>1019.3679918450561</v>
      </c>
      <c r="H80" s="10">
        <v>3805.9322033898306</v>
      </c>
      <c r="I80" s="11">
        <v>570</v>
      </c>
      <c r="J80" s="12">
        <f t="shared" si="12"/>
        <v>0</v>
      </c>
      <c r="K80" s="13">
        <f t="shared" si="13"/>
        <v>0</v>
      </c>
      <c r="L80" s="13">
        <f t="shared" si="14"/>
        <v>0</v>
      </c>
      <c r="M80" s="43">
        <f t="shared" si="15"/>
        <v>0</v>
      </c>
      <c r="N80" s="52">
        <f t="shared" si="10"/>
        <v>0</v>
      </c>
      <c r="O80" s="53">
        <f t="shared" si="11"/>
        <v>0</v>
      </c>
      <c r="P80" s="55"/>
      <c r="Q80" s="60">
        <f t="shared" si="16"/>
        <v>0</v>
      </c>
      <c r="R80" s="53">
        <f t="shared" si="17"/>
        <v>0</v>
      </c>
      <c r="S80" s="42"/>
    </row>
    <row r="81" spans="1:18">
      <c r="A81" s="20" t="s">
        <v>150</v>
      </c>
      <c r="B81" s="8">
        <v>5</v>
      </c>
      <c r="C81" s="8"/>
      <c r="D81" s="79"/>
      <c r="E81" s="9"/>
      <c r="F81" s="9"/>
      <c r="G81" s="10">
        <v>970</v>
      </c>
      <c r="H81" s="10">
        <v>1845.7627118644068</v>
      </c>
      <c r="I81" s="11">
        <v>445</v>
      </c>
      <c r="J81" s="12">
        <f t="shared" si="12"/>
        <v>0</v>
      </c>
      <c r="K81" s="13">
        <f t="shared" si="13"/>
        <v>0</v>
      </c>
      <c r="L81" s="13">
        <f t="shared" si="14"/>
        <v>0</v>
      </c>
      <c r="M81" s="43">
        <f t="shared" si="15"/>
        <v>0</v>
      </c>
      <c r="N81" s="52">
        <f t="shared" si="10"/>
        <v>0</v>
      </c>
      <c r="O81" s="53">
        <f t="shared" si="11"/>
        <v>0</v>
      </c>
      <c r="P81" s="55"/>
      <c r="Q81" s="60">
        <f t="shared" si="16"/>
        <v>0</v>
      </c>
      <c r="R81" s="53">
        <f t="shared" si="17"/>
        <v>0</v>
      </c>
    </row>
    <row r="82" spans="1:18">
      <c r="A82" s="20" t="s">
        <v>151</v>
      </c>
      <c r="B82" s="8">
        <v>1</v>
      </c>
      <c r="C82" s="8"/>
      <c r="D82" s="79"/>
      <c r="E82" s="9"/>
      <c r="F82" s="9"/>
      <c r="G82" s="10">
        <v>950</v>
      </c>
      <c r="H82" s="10">
        <v>1344.9152542372883</v>
      </c>
      <c r="I82" s="11">
        <v>135</v>
      </c>
      <c r="J82" s="12">
        <f t="shared" si="12"/>
        <v>0</v>
      </c>
      <c r="K82" s="13">
        <f t="shared" si="13"/>
        <v>0</v>
      </c>
      <c r="L82" s="13">
        <f t="shared" si="14"/>
        <v>0</v>
      </c>
      <c r="M82" s="43">
        <f t="shared" si="15"/>
        <v>0</v>
      </c>
      <c r="N82" s="52">
        <f t="shared" si="10"/>
        <v>0</v>
      </c>
      <c r="O82" s="53">
        <f t="shared" si="11"/>
        <v>0</v>
      </c>
      <c r="P82" s="55" t="s">
        <v>169</v>
      </c>
      <c r="Q82" s="60">
        <f t="shared" si="16"/>
        <v>0</v>
      </c>
      <c r="R82" s="53">
        <f t="shared" si="17"/>
        <v>0</v>
      </c>
    </row>
    <row r="83" spans="1:18">
      <c r="A83" s="20" t="s">
        <v>151</v>
      </c>
      <c r="B83" s="8">
        <v>5</v>
      </c>
      <c r="C83" s="8"/>
      <c r="D83" s="79">
        <v>10</v>
      </c>
      <c r="E83" s="9">
        <v>4704</v>
      </c>
      <c r="F83" s="9"/>
      <c r="G83" s="10">
        <v>950</v>
      </c>
      <c r="H83" s="10">
        <v>1344.9152542372883</v>
      </c>
      <c r="I83" s="11">
        <v>445</v>
      </c>
      <c r="J83" s="12">
        <f t="shared" si="12"/>
        <v>4259</v>
      </c>
      <c r="K83" s="13">
        <f t="shared" si="13"/>
        <v>4.4831578947368422</v>
      </c>
      <c r="L83" s="13">
        <f t="shared" si="14"/>
        <v>4.4831578947368422</v>
      </c>
      <c r="M83" s="43">
        <f t="shared" si="15"/>
        <v>6029.4674397859062</v>
      </c>
      <c r="N83" s="52">
        <f t="shared" si="10"/>
        <v>5.5168421052631578</v>
      </c>
      <c r="O83" s="53">
        <f t="shared" si="11"/>
        <v>7419.6851025869764</v>
      </c>
      <c r="P83" s="51">
        <f>SUM(N81:N86)+N124</f>
        <v>5.5168421052631578</v>
      </c>
      <c r="Q83" s="60">
        <f t="shared" si="16"/>
        <v>13449.152542372884</v>
      </c>
      <c r="R83" s="53">
        <f t="shared" si="17"/>
        <v>12104.237288135595</v>
      </c>
    </row>
    <row r="84" spans="1:18">
      <c r="A84" s="20" t="s">
        <v>152</v>
      </c>
      <c r="B84" s="8">
        <v>1</v>
      </c>
      <c r="C84" s="8"/>
      <c r="D84" s="79"/>
      <c r="E84" s="9"/>
      <c r="F84" s="9"/>
      <c r="G84" s="10">
        <v>959.69289827255272</v>
      </c>
      <c r="H84" s="10">
        <v>1919.4915254237289</v>
      </c>
      <c r="I84" s="11">
        <v>135</v>
      </c>
      <c r="J84" s="12">
        <f t="shared" si="12"/>
        <v>0</v>
      </c>
      <c r="K84" s="13">
        <f t="shared" si="13"/>
        <v>0</v>
      </c>
      <c r="L84" s="13">
        <f t="shared" si="14"/>
        <v>0</v>
      </c>
      <c r="M84" s="43">
        <f t="shared" si="15"/>
        <v>0</v>
      </c>
      <c r="N84" s="52">
        <f t="shared" si="10"/>
        <v>0</v>
      </c>
      <c r="O84" s="53">
        <f t="shared" si="11"/>
        <v>0</v>
      </c>
      <c r="P84" s="55"/>
      <c r="Q84" s="60">
        <f t="shared" si="16"/>
        <v>0</v>
      </c>
      <c r="R84" s="53">
        <f t="shared" si="17"/>
        <v>0</v>
      </c>
    </row>
    <row r="85" spans="1:18">
      <c r="A85" s="20" t="s">
        <v>152</v>
      </c>
      <c r="B85" s="8">
        <v>5</v>
      </c>
      <c r="C85" s="8"/>
      <c r="D85" s="79"/>
      <c r="E85" s="9"/>
      <c r="F85" s="9"/>
      <c r="G85" s="10">
        <v>960</v>
      </c>
      <c r="H85" s="10">
        <v>1919.4915254237289</v>
      </c>
      <c r="I85" s="11">
        <v>445</v>
      </c>
      <c r="J85" s="12">
        <f t="shared" si="12"/>
        <v>0</v>
      </c>
      <c r="K85" s="13">
        <f t="shared" si="13"/>
        <v>0</v>
      </c>
      <c r="L85" s="13">
        <f t="shared" si="14"/>
        <v>0</v>
      </c>
      <c r="M85" s="43">
        <f t="shared" si="15"/>
        <v>0</v>
      </c>
      <c r="N85" s="52">
        <f t="shared" si="10"/>
        <v>0</v>
      </c>
      <c r="O85" s="53">
        <f t="shared" si="11"/>
        <v>0</v>
      </c>
      <c r="P85" s="19"/>
      <c r="Q85" s="60">
        <f t="shared" si="16"/>
        <v>0</v>
      </c>
      <c r="R85" s="53">
        <f t="shared" si="17"/>
        <v>0</v>
      </c>
    </row>
    <row r="86" spans="1:18">
      <c r="A86" s="21" t="s">
        <v>153</v>
      </c>
      <c r="B86" s="8">
        <v>5</v>
      </c>
      <c r="C86" s="8"/>
      <c r="D86" s="8"/>
      <c r="E86" s="9"/>
      <c r="F86" s="9"/>
      <c r="G86" s="10">
        <v>960</v>
      </c>
      <c r="H86" s="10">
        <v>2258.4745762711864</v>
      </c>
      <c r="I86" s="11">
        <v>355</v>
      </c>
      <c r="J86" s="12">
        <f t="shared" si="12"/>
        <v>0</v>
      </c>
      <c r="K86" s="13">
        <f t="shared" si="13"/>
        <v>0</v>
      </c>
      <c r="L86" s="13">
        <f t="shared" si="14"/>
        <v>0</v>
      </c>
      <c r="M86" s="43">
        <f t="shared" si="15"/>
        <v>0</v>
      </c>
      <c r="N86" s="52">
        <f t="shared" si="10"/>
        <v>0</v>
      </c>
      <c r="O86" s="53">
        <f t="shared" si="11"/>
        <v>0</v>
      </c>
      <c r="P86" s="55"/>
      <c r="Q86" s="60">
        <f t="shared" si="16"/>
        <v>0</v>
      </c>
      <c r="R86" s="53">
        <f t="shared" si="17"/>
        <v>0</v>
      </c>
    </row>
    <row r="87" spans="1:18">
      <c r="A87" s="16" t="s">
        <v>99</v>
      </c>
      <c r="B87" s="8">
        <v>1</v>
      </c>
      <c r="C87" s="8"/>
      <c r="D87" s="79"/>
      <c r="E87" s="9"/>
      <c r="F87" s="9"/>
      <c r="G87" s="10">
        <v>991</v>
      </c>
      <c r="H87" s="10">
        <v>2219.4915254237289</v>
      </c>
      <c r="I87" s="11">
        <v>135</v>
      </c>
      <c r="J87" s="12">
        <f t="shared" si="12"/>
        <v>0</v>
      </c>
      <c r="K87" s="13">
        <f t="shared" si="13"/>
        <v>0</v>
      </c>
      <c r="L87" s="13">
        <f t="shared" si="14"/>
        <v>0</v>
      </c>
      <c r="M87" s="43">
        <f t="shared" si="15"/>
        <v>0</v>
      </c>
      <c r="N87" s="52">
        <f t="shared" si="10"/>
        <v>0</v>
      </c>
      <c r="O87" s="53">
        <f t="shared" si="11"/>
        <v>0</v>
      </c>
      <c r="P87" s="55"/>
      <c r="Q87" s="60">
        <f t="shared" si="16"/>
        <v>0</v>
      </c>
      <c r="R87" s="53">
        <f t="shared" si="17"/>
        <v>0</v>
      </c>
    </row>
    <row r="88" spans="1:18">
      <c r="A88" s="16" t="s">
        <v>100</v>
      </c>
      <c r="B88" s="8">
        <v>1</v>
      </c>
      <c r="C88" s="8"/>
      <c r="D88" s="79">
        <v>4</v>
      </c>
      <c r="E88" s="9">
        <v>1022.3</v>
      </c>
      <c r="F88" s="9">
        <v>1</v>
      </c>
      <c r="G88" s="10">
        <v>990</v>
      </c>
      <c r="H88" s="10">
        <v>2653.3898305084749</v>
      </c>
      <c r="I88" s="11">
        <v>135</v>
      </c>
      <c r="J88" s="12">
        <f t="shared" si="12"/>
        <v>887.3</v>
      </c>
      <c r="K88" s="13">
        <f t="shared" si="13"/>
        <v>0.89626262626262621</v>
      </c>
      <c r="L88" s="13">
        <f t="shared" si="14"/>
        <v>1.8962626262626263</v>
      </c>
      <c r="M88" s="43">
        <f t="shared" si="15"/>
        <v>5031.5239684985454</v>
      </c>
      <c r="N88" s="52">
        <f t="shared" si="10"/>
        <v>2.1037373737373737</v>
      </c>
      <c r="O88" s="53">
        <f t="shared" si="11"/>
        <v>5582.0353535353543</v>
      </c>
      <c r="P88" s="55"/>
      <c r="Q88" s="60">
        <f t="shared" si="16"/>
        <v>10613.5593220339</v>
      </c>
      <c r="R88" s="53">
        <f t="shared" si="17"/>
        <v>9552.203389830509</v>
      </c>
    </row>
    <row r="89" spans="1:18">
      <c r="A89" s="16" t="s">
        <v>101</v>
      </c>
      <c r="B89" s="8">
        <v>0.94599999999999995</v>
      </c>
      <c r="C89" s="8"/>
      <c r="D89" s="79"/>
      <c r="E89" s="9"/>
      <c r="F89" s="9"/>
      <c r="G89" s="10">
        <v>852</v>
      </c>
      <c r="H89" s="10">
        <v>2470.3389830508477</v>
      </c>
      <c r="I89" s="11">
        <v>115</v>
      </c>
      <c r="J89" s="12">
        <f t="shared" si="12"/>
        <v>0</v>
      </c>
      <c r="K89" s="13">
        <f t="shared" si="13"/>
        <v>0</v>
      </c>
      <c r="L89" s="13">
        <f t="shared" si="14"/>
        <v>0</v>
      </c>
      <c r="M89" s="43">
        <f t="shared" si="15"/>
        <v>0</v>
      </c>
      <c r="N89" s="52">
        <f t="shared" si="10"/>
        <v>0</v>
      </c>
      <c r="O89" s="53">
        <f t="shared" si="11"/>
        <v>0</v>
      </c>
      <c r="P89" s="55"/>
      <c r="Q89" s="60">
        <f t="shared" si="16"/>
        <v>0</v>
      </c>
      <c r="R89" s="53">
        <f t="shared" si="17"/>
        <v>0</v>
      </c>
    </row>
    <row r="90" spans="1:18">
      <c r="A90" s="16" t="s">
        <v>102</v>
      </c>
      <c r="B90" s="8">
        <v>1</v>
      </c>
      <c r="C90" s="8"/>
      <c r="D90" s="79"/>
      <c r="E90" s="9"/>
      <c r="F90" s="9"/>
      <c r="G90" s="10">
        <v>880.28169014084517</v>
      </c>
      <c r="H90" s="10">
        <v>1676.2711864406781</v>
      </c>
      <c r="I90" s="11">
        <v>135</v>
      </c>
      <c r="J90" s="12">
        <f t="shared" si="12"/>
        <v>0</v>
      </c>
      <c r="K90" s="13">
        <f t="shared" si="13"/>
        <v>0</v>
      </c>
      <c r="L90" s="13">
        <f t="shared" si="14"/>
        <v>0</v>
      </c>
      <c r="M90" s="43">
        <f t="shared" si="15"/>
        <v>0</v>
      </c>
      <c r="N90" s="52">
        <f t="shared" si="10"/>
        <v>0</v>
      </c>
      <c r="O90" s="53">
        <f t="shared" si="11"/>
        <v>0</v>
      </c>
      <c r="P90" s="55"/>
      <c r="Q90" s="60">
        <f t="shared" si="16"/>
        <v>0</v>
      </c>
      <c r="R90" s="53">
        <f t="shared" si="17"/>
        <v>0</v>
      </c>
    </row>
    <row r="91" spans="1:18">
      <c r="A91" s="16" t="s">
        <v>103</v>
      </c>
      <c r="B91" s="8">
        <v>1</v>
      </c>
      <c r="C91" s="8"/>
      <c r="D91" s="79">
        <v>2</v>
      </c>
      <c r="E91" s="9"/>
      <c r="F91" s="9"/>
      <c r="G91" s="10">
        <v>1020</v>
      </c>
      <c r="H91" s="10">
        <v>2694.0677966101698</v>
      </c>
      <c r="I91" s="11">
        <v>135</v>
      </c>
      <c r="J91" s="12">
        <f t="shared" si="12"/>
        <v>0</v>
      </c>
      <c r="K91" s="13">
        <f t="shared" si="13"/>
        <v>0</v>
      </c>
      <c r="L91" s="13">
        <f t="shared" si="14"/>
        <v>0</v>
      </c>
      <c r="M91" s="43">
        <f t="shared" si="15"/>
        <v>0</v>
      </c>
      <c r="N91" s="52">
        <f t="shared" si="10"/>
        <v>2</v>
      </c>
      <c r="O91" s="53">
        <f t="shared" si="11"/>
        <v>5388.1355932203396</v>
      </c>
      <c r="P91" s="55"/>
      <c r="Q91" s="60">
        <f t="shared" si="16"/>
        <v>5388.1355932203396</v>
      </c>
      <c r="R91" s="53">
        <f t="shared" si="17"/>
        <v>4849.3220338983056</v>
      </c>
    </row>
    <row r="92" spans="1:18">
      <c r="A92" s="16" t="s">
        <v>154</v>
      </c>
      <c r="B92" s="8">
        <v>0.94599999999999995</v>
      </c>
      <c r="C92" s="8"/>
      <c r="D92" s="79"/>
      <c r="E92" s="9"/>
      <c r="F92" s="9"/>
      <c r="G92" s="10">
        <v>1058</v>
      </c>
      <c r="H92" s="10">
        <v>2958.4745762711864</v>
      </c>
      <c r="I92" s="11">
        <v>115</v>
      </c>
      <c r="J92" s="12">
        <f t="shared" si="12"/>
        <v>0</v>
      </c>
      <c r="K92" s="13">
        <f t="shared" si="13"/>
        <v>0</v>
      </c>
      <c r="L92" s="13">
        <f t="shared" si="14"/>
        <v>0</v>
      </c>
      <c r="M92" s="43">
        <f t="shared" si="15"/>
        <v>0</v>
      </c>
      <c r="N92" s="52">
        <f t="shared" si="10"/>
        <v>0</v>
      </c>
      <c r="O92" s="53">
        <f t="shared" si="11"/>
        <v>0</v>
      </c>
      <c r="P92" s="55"/>
      <c r="Q92" s="60">
        <f t="shared" si="16"/>
        <v>0</v>
      </c>
      <c r="R92" s="53">
        <f t="shared" si="17"/>
        <v>0</v>
      </c>
    </row>
    <row r="93" spans="1:18">
      <c r="A93" s="16" t="s">
        <v>104</v>
      </c>
      <c r="B93" s="8">
        <v>1</v>
      </c>
      <c r="C93" s="8"/>
      <c r="D93" s="79">
        <v>2</v>
      </c>
      <c r="E93" s="9">
        <v>1112.3</v>
      </c>
      <c r="F93" s="9">
        <v>1</v>
      </c>
      <c r="G93" s="10">
        <v>1060</v>
      </c>
      <c r="H93" s="10">
        <v>3066.9491525423732</v>
      </c>
      <c r="I93" s="11">
        <v>135</v>
      </c>
      <c r="J93" s="12">
        <f t="shared" si="12"/>
        <v>977.3</v>
      </c>
      <c r="K93" s="13">
        <f t="shared" si="13"/>
        <v>0.92198113207547161</v>
      </c>
      <c r="L93" s="13">
        <f t="shared" si="14"/>
        <v>1.9219811320754716</v>
      </c>
      <c r="M93" s="43">
        <f t="shared" si="15"/>
        <v>5894.618404221299</v>
      </c>
      <c r="N93" s="52">
        <f t="shared" si="10"/>
        <v>7.801886792452839E-2</v>
      </c>
      <c r="O93" s="53">
        <f t="shared" si="11"/>
        <v>239.27990086344769</v>
      </c>
      <c r="P93" s="55"/>
      <c r="Q93" s="60">
        <f t="shared" si="16"/>
        <v>6133.8983050847464</v>
      </c>
      <c r="R93" s="53">
        <f t="shared" si="17"/>
        <v>5520.5084745762715</v>
      </c>
    </row>
    <row r="94" spans="1:18">
      <c r="A94" s="16" t="s">
        <v>105</v>
      </c>
      <c r="B94" s="8">
        <v>1</v>
      </c>
      <c r="C94" s="8"/>
      <c r="D94" s="79">
        <v>2</v>
      </c>
      <c r="E94" s="9">
        <v>326.89999999999998</v>
      </c>
      <c r="F94" s="9">
        <v>1</v>
      </c>
      <c r="G94" s="10">
        <v>1062</v>
      </c>
      <c r="H94" s="10">
        <v>3093.2203389830511</v>
      </c>
      <c r="I94" s="11">
        <v>135</v>
      </c>
      <c r="J94" s="12">
        <f t="shared" si="12"/>
        <v>191.89999999999998</v>
      </c>
      <c r="K94" s="13">
        <f t="shared" si="13"/>
        <v>0.18069679849340864</v>
      </c>
      <c r="L94" s="13">
        <f t="shared" si="14"/>
        <v>1.1806967984934087</v>
      </c>
      <c r="M94" s="43">
        <f t="shared" si="15"/>
        <v>3652.1553512719847</v>
      </c>
      <c r="N94" s="52">
        <f t="shared" si="10"/>
        <v>0.81930320150659131</v>
      </c>
      <c r="O94" s="53">
        <f t="shared" si="11"/>
        <v>2534.2853266941174</v>
      </c>
      <c r="P94" s="55"/>
      <c r="Q94" s="60">
        <f t="shared" si="16"/>
        <v>6186.4406779661022</v>
      </c>
      <c r="R94" s="53">
        <f t="shared" si="17"/>
        <v>5567.7966101694919</v>
      </c>
    </row>
    <row r="95" spans="1:18">
      <c r="A95" s="16" t="s">
        <v>106</v>
      </c>
      <c r="B95" s="8">
        <v>1</v>
      </c>
      <c r="C95" s="8"/>
      <c r="D95" s="79"/>
      <c r="E95" s="9"/>
      <c r="F95" s="9"/>
      <c r="G95" s="10">
        <v>1080</v>
      </c>
      <c r="H95" s="10">
        <v>3066.9491525423732</v>
      </c>
      <c r="I95" s="11">
        <v>135</v>
      </c>
      <c r="J95" s="12">
        <f t="shared" si="12"/>
        <v>0</v>
      </c>
      <c r="K95" s="13">
        <f t="shared" si="13"/>
        <v>0</v>
      </c>
      <c r="L95" s="13">
        <f t="shared" si="14"/>
        <v>0</v>
      </c>
      <c r="M95" s="43">
        <f t="shared" si="15"/>
        <v>0</v>
      </c>
      <c r="N95" s="52">
        <f t="shared" si="10"/>
        <v>0</v>
      </c>
      <c r="O95" s="53">
        <f t="shared" si="11"/>
        <v>0</v>
      </c>
      <c r="P95" s="55"/>
      <c r="Q95" s="60">
        <f t="shared" si="16"/>
        <v>0</v>
      </c>
      <c r="R95" s="53">
        <f t="shared" si="17"/>
        <v>0</v>
      </c>
    </row>
    <row r="96" spans="1:18">
      <c r="A96" s="16" t="s">
        <v>107</v>
      </c>
      <c r="B96" s="8">
        <v>0.05</v>
      </c>
      <c r="C96" s="8"/>
      <c r="D96" s="79"/>
      <c r="E96" s="9"/>
      <c r="F96" s="9"/>
      <c r="G96" s="10">
        <v>1000</v>
      </c>
      <c r="H96" s="10">
        <v>3686.4406779661017</v>
      </c>
      <c r="I96" s="11">
        <v>5</v>
      </c>
      <c r="J96" s="12">
        <f t="shared" si="12"/>
        <v>0</v>
      </c>
      <c r="K96" s="13">
        <f t="shared" si="13"/>
        <v>0</v>
      </c>
      <c r="L96" s="13">
        <f t="shared" si="14"/>
        <v>0</v>
      </c>
      <c r="M96" s="43">
        <f t="shared" si="15"/>
        <v>0</v>
      </c>
      <c r="N96" s="52">
        <f t="shared" si="10"/>
        <v>0</v>
      </c>
      <c r="O96" s="53">
        <f t="shared" si="11"/>
        <v>0</v>
      </c>
      <c r="P96" s="55"/>
      <c r="Q96" s="60">
        <f t="shared" si="16"/>
        <v>0</v>
      </c>
      <c r="R96" s="53">
        <f t="shared" si="17"/>
        <v>0</v>
      </c>
    </row>
    <row r="97" spans="1:18">
      <c r="A97" s="16" t="s">
        <v>108</v>
      </c>
      <c r="B97" s="8">
        <v>4</v>
      </c>
      <c r="C97" s="8"/>
      <c r="D97" s="79"/>
      <c r="E97" s="9"/>
      <c r="F97" s="9"/>
      <c r="G97" s="10">
        <v>1512</v>
      </c>
      <c r="H97" s="10">
        <v>2111.8644067796613</v>
      </c>
      <c r="I97" s="11">
        <v>760</v>
      </c>
      <c r="J97" s="12">
        <f t="shared" si="12"/>
        <v>0</v>
      </c>
      <c r="K97" s="13">
        <f t="shared" si="13"/>
        <v>0</v>
      </c>
      <c r="L97" s="13">
        <f t="shared" si="14"/>
        <v>0</v>
      </c>
      <c r="M97" s="43">
        <f t="shared" si="15"/>
        <v>0</v>
      </c>
      <c r="N97" s="52">
        <f t="shared" si="10"/>
        <v>0</v>
      </c>
      <c r="O97" s="53">
        <f t="shared" si="11"/>
        <v>0</v>
      </c>
      <c r="P97" s="55"/>
      <c r="Q97" s="60">
        <f t="shared" si="16"/>
        <v>0</v>
      </c>
      <c r="R97" s="53">
        <f t="shared" si="17"/>
        <v>0</v>
      </c>
    </row>
    <row r="98" spans="1:18">
      <c r="A98" s="16" t="s">
        <v>109</v>
      </c>
      <c r="B98" s="8">
        <v>4</v>
      </c>
      <c r="C98" s="8"/>
      <c r="D98" s="79"/>
      <c r="E98" s="9"/>
      <c r="F98" s="9"/>
      <c r="G98" s="10">
        <v>1430</v>
      </c>
      <c r="H98" s="10">
        <v>2131.3559322033898</v>
      </c>
      <c r="I98" s="11">
        <v>760</v>
      </c>
      <c r="J98" s="12">
        <f t="shared" si="12"/>
        <v>0</v>
      </c>
      <c r="K98" s="13">
        <f t="shared" si="13"/>
        <v>0</v>
      </c>
      <c r="L98" s="13">
        <f t="shared" si="14"/>
        <v>0</v>
      </c>
      <c r="M98" s="43">
        <f t="shared" si="15"/>
        <v>0</v>
      </c>
      <c r="N98" s="52">
        <f t="shared" si="10"/>
        <v>0</v>
      </c>
      <c r="O98" s="53">
        <f t="shared" si="11"/>
        <v>0</v>
      </c>
      <c r="P98" s="55"/>
      <c r="Q98" s="60">
        <f t="shared" si="16"/>
        <v>0</v>
      </c>
      <c r="R98" s="53">
        <f t="shared" si="17"/>
        <v>0</v>
      </c>
    </row>
    <row r="99" spans="1:18">
      <c r="A99" s="16" t="s">
        <v>110</v>
      </c>
      <c r="B99" s="8">
        <v>4</v>
      </c>
      <c r="C99" s="8"/>
      <c r="D99" s="79"/>
      <c r="E99" s="9"/>
      <c r="F99" s="9"/>
      <c r="G99" s="10">
        <v>1373</v>
      </c>
      <c r="H99" s="10">
        <v>2111.8644067796613</v>
      </c>
      <c r="I99" s="11">
        <v>760</v>
      </c>
      <c r="J99" s="12">
        <f t="shared" si="12"/>
        <v>0</v>
      </c>
      <c r="K99" s="13">
        <f t="shared" si="13"/>
        <v>0</v>
      </c>
      <c r="L99" s="13">
        <f t="shared" si="14"/>
        <v>0</v>
      </c>
      <c r="M99" s="43">
        <f t="shared" si="15"/>
        <v>0</v>
      </c>
      <c r="N99" s="52">
        <f t="shared" ref="N99:N131" si="18">C99+D99-L99</f>
        <v>0</v>
      </c>
      <c r="O99" s="53">
        <f t="shared" ref="O99:O130" si="19">N99*H99</f>
        <v>0</v>
      </c>
      <c r="P99" s="55"/>
      <c r="Q99" s="60">
        <f t="shared" si="16"/>
        <v>0</v>
      </c>
      <c r="R99" s="53">
        <f t="shared" si="17"/>
        <v>0</v>
      </c>
    </row>
    <row r="100" spans="1:18">
      <c r="A100" s="16" t="s">
        <v>111</v>
      </c>
      <c r="B100" s="8">
        <v>1</v>
      </c>
      <c r="C100" s="8"/>
      <c r="D100" s="79">
        <v>4</v>
      </c>
      <c r="E100" s="9">
        <v>797</v>
      </c>
      <c r="F100" s="9">
        <v>1</v>
      </c>
      <c r="G100" s="10">
        <v>880</v>
      </c>
      <c r="H100" s="10">
        <v>1763.5593220338983</v>
      </c>
      <c r="I100" s="11">
        <v>135</v>
      </c>
      <c r="J100" s="12">
        <f t="shared" si="12"/>
        <v>662</v>
      </c>
      <c r="K100" s="13">
        <f t="shared" si="13"/>
        <v>0.75227272727272732</v>
      </c>
      <c r="L100" s="13">
        <f t="shared" si="14"/>
        <v>1.7522727272727274</v>
      </c>
      <c r="M100" s="43">
        <f t="shared" si="15"/>
        <v>3090.236902927581</v>
      </c>
      <c r="N100" s="52">
        <f t="shared" si="18"/>
        <v>2.2477272727272726</v>
      </c>
      <c r="O100" s="53">
        <f t="shared" si="19"/>
        <v>3964.0003852080122</v>
      </c>
      <c r="P100" s="55"/>
      <c r="Q100" s="60">
        <f t="shared" si="16"/>
        <v>7054.2372881355932</v>
      </c>
      <c r="R100" s="53">
        <f t="shared" si="17"/>
        <v>6348.8135593220341</v>
      </c>
    </row>
    <row r="101" spans="1:18">
      <c r="A101" s="16" t="s">
        <v>112</v>
      </c>
      <c r="B101" s="8">
        <v>1</v>
      </c>
      <c r="C101" s="8"/>
      <c r="D101" s="79"/>
      <c r="E101" s="9"/>
      <c r="F101" s="9"/>
      <c r="G101" s="10">
        <v>1109.8779134295228</v>
      </c>
      <c r="H101" s="10">
        <v>1855.9322033898306</v>
      </c>
      <c r="I101" s="11">
        <v>135</v>
      </c>
      <c r="J101" s="12">
        <f t="shared" si="12"/>
        <v>0</v>
      </c>
      <c r="K101" s="13">
        <f t="shared" si="13"/>
        <v>0</v>
      </c>
      <c r="L101" s="13">
        <f t="shared" si="14"/>
        <v>0</v>
      </c>
      <c r="M101" s="43">
        <f t="shared" si="15"/>
        <v>0</v>
      </c>
      <c r="N101" s="52">
        <f t="shared" si="18"/>
        <v>0</v>
      </c>
      <c r="O101" s="53">
        <f t="shared" si="19"/>
        <v>0</v>
      </c>
      <c r="P101" s="55"/>
      <c r="Q101" s="60">
        <f t="shared" si="16"/>
        <v>0</v>
      </c>
      <c r="R101" s="53">
        <f t="shared" si="17"/>
        <v>0</v>
      </c>
    </row>
    <row r="102" spans="1:18">
      <c r="A102" s="16" t="s">
        <v>113</v>
      </c>
      <c r="B102" s="8">
        <v>3.5</v>
      </c>
      <c r="C102" s="8"/>
      <c r="D102" s="79"/>
      <c r="E102" s="9"/>
      <c r="F102" s="9"/>
      <c r="G102" s="10">
        <v>1690</v>
      </c>
      <c r="H102" s="10">
        <v>1750.8474576271187</v>
      </c>
      <c r="I102" s="11">
        <v>720</v>
      </c>
      <c r="J102" s="12">
        <f t="shared" si="12"/>
        <v>0</v>
      </c>
      <c r="K102" s="13">
        <f t="shared" si="13"/>
        <v>0</v>
      </c>
      <c r="L102" s="13">
        <f t="shared" si="14"/>
        <v>0</v>
      </c>
      <c r="M102" s="43">
        <f t="shared" si="15"/>
        <v>0</v>
      </c>
      <c r="N102" s="52">
        <f t="shared" si="18"/>
        <v>0</v>
      </c>
      <c r="O102" s="53">
        <f t="shared" si="19"/>
        <v>0</v>
      </c>
      <c r="P102" s="55"/>
      <c r="Q102" s="60">
        <f t="shared" si="16"/>
        <v>0</v>
      </c>
      <c r="R102" s="53">
        <f t="shared" si="17"/>
        <v>0</v>
      </c>
    </row>
    <row r="103" spans="1:18">
      <c r="A103" s="16" t="s">
        <v>114</v>
      </c>
      <c r="B103" s="8">
        <v>3.5</v>
      </c>
      <c r="C103" s="8"/>
      <c r="D103" s="79"/>
      <c r="E103" s="9"/>
      <c r="F103" s="9"/>
      <c r="G103" s="10">
        <v>1565</v>
      </c>
      <c r="H103" s="10">
        <v>2039.8305084745764</v>
      </c>
      <c r="I103" s="11">
        <v>720</v>
      </c>
      <c r="J103" s="12">
        <f t="shared" si="12"/>
        <v>0</v>
      </c>
      <c r="K103" s="13">
        <f t="shared" si="13"/>
        <v>0</v>
      </c>
      <c r="L103" s="13">
        <f t="shared" si="14"/>
        <v>0</v>
      </c>
      <c r="M103" s="43">
        <f t="shared" si="15"/>
        <v>0</v>
      </c>
      <c r="N103" s="52">
        <f t="shared" si="18"/>
        <v>0</v>
      </c>
      <c r="O103" s="53">
        <f t="shared" si="19"/>
        <v>0</v>
      </c>
      <c r="P103" s="55"/>
      <c r="Q103" s="60">
        <f t="shared" si="16"/>
        <v>0</v>
      </c>
      <c r="R103" s="53">
        <f t="shared" si="17"/>
        <v>0</v>
      </c>
    </row>
    <row r="104" spans="1:18">
      <c r="A104" s="16" t="s">
        <v>115</v>
      </c>
      <c r="B104" s="8">
        <v>3.5</v>
      </c>
      <c r="C104" s="8"/>
      <c r="D104" s="79"/>
      <c r="E104" s="9"/>
      <c r="F104" s="9"/>
      <c r="G104" s="10">
        <v>1524</v>
      </c>
      <c r="H104" s="10">
        <v>2039.8305084745764</v>
      </c>
      <c r="I104" s="11">
        <v>720</v>
      </c>
      <c r="J104" s="12">
        <f t="shared" si="12"/>
        <v>0</v>
      </c>
      <c r="K104" s="13">
        <f t="shared" si="13"/>
        <v>0</v>
      </c>
      <c r="L104" s="13">
        <f t="shared" si="14"/>
        <v>0</v>
      </c>
      <c r="M104" s="43">
        <f t="shared" si="15"/>
        <v>0</v>
      </c>
      <c r="N104" s="52">
        <f t="shared" si="18"/>
        <v>0</v>
      </c>
      <c r="O104" s="53">
        <f t="shared" si="19"/>
        <v>0</v>
      </c>
      <c r="P104" s="55"/>
      <c r="Q104" s="60">
        <f t="shared" si="16"/>
        <v>0</v>
      </c>
      <c r="R104" s="53">
        <f t="shared" si="17"/>
        <v>0</v>
      </c>
    </row>
    <row r="105" spans="1:18">
      <c r="A105" s="16" t="s">
        <v>116</v>
      </c>
      <c r="B105" s="8">
        <v>3.5</v>
      </c>
      <c r="C105" s="8"/>
      <c r="D105" s="79"/>
      <c r="E105" s="9"/>
      <c r="F105" s="9"/>
      <c r="G105" s="10">
        <v>1513</v>
      </c>
      <c r="H105" s="10">
        <v>2039.8305084745764</v>
      </c>
      <c r="I105" s="11">
        <v>720</v>
      </c>
      <c r="J105" s="12">
        <f t="shared" si="12"/>
        <v>0</v>
      </c>
      <c r="K105" s="13">
        <f t="shared" si="13"/>
        <v>0</v>
      </c>
      <c r="L105" s="13">
        <f t="shared" si="14"/>
        <v>0</v>
      </c>
      <c r="M105" s="43">
        <f t="shared" si="15"/>
        <v>0</v>
      </c>
      <c r="N105" s="52">
        <f t="shared" si="18"/>
        <v>0</v>
      </c>
      <c r="O105" s="53">
        <f t="shared" si="19"/>
        <v>0</v>
      </c>
      <c r="P105" s="55"/>
      <c r="Q105" s="60">
        <f t="shared" si="16"/>
        <v>0</v>
      </c>
      <c r="R105" s="53">
        <f t="shared" si="17"/>
        <v>0</v>
      </c>
    </row>
    <row r="106" spans="1:18">
      <c r="A106" s="16" t="s">
        <v>117</v>
      </c>
      <c r="B106" s="8">
        <v>0.25</v>
      </c>
      <c r="C106" s="8"/>
      <c r="D106" s="79"/>
      <c r="E106" s="9"/>
      <c r="F106" s="9"/>
      <c r="G106" s="10">
        <v>1000</v>
      </c>
      <c r="H106" s="10">
        <v>1796.6101694915255</v>
      </c>
      <c r="I106" s="11">
        <v>20</v>
      </c>
      <c r="J106" s="12">
        <f t="shared" si="12"/>
        <v>0</v>
      </c>
      <c r="K106" s="13">
        <f t="shared" si="13"/>
        <v>0</v>
      </c>
      <c r="L106" s="13">
        <f t="shared" si="14"/>
        <v>0</v>
      </c>
      <c r="M106" s="43">
        <f t="shared" si="15"/>
        <v>0</v>
      </c>
      <c r="N106" s="52">
        <f t="shared" si="18"/>
        <v>0</v>
      </c>
      <c r="O106" s="53">
        <f t="shared" si="19"/>
        <v>0</v>
      </c>
      <c r="P106" s="55"/>
      <c r="Q106" s="60">
        <f t="shared" si="16"/>
        <v>0</v>
      </c>
      <c r="R106" s="53">
        <f t="shared" si="17"/>
        <v>0</v>
      </c>
    </row>
    <row r="107" spans="1:18">
      <c r="A107" s="16" t="s">
        <v>118</v>
      </c>
      <c r="B107" s="8">
        <v>2</v>
      </c>
      <c r="C107" s="8"/>
      <c r="D107" s="79"/>
      <c r="E107" s="9"/>
      <c r="F107" s="9"/>
      <c r="G107" s="10">
        <v>1000</v>
      </c>
      <c r="H107" s="10">
        <v>955.93220338983053</v>
      </c>
      <c r="I107" s="11">
        <v>160</v>
      </c>
      <c r="J107" s="12">
        <f t="shared" si="12"/>
        <v>0</v>
      </c>
      <c r="K107" s="13">
        <f t="shared" si="13"/>
        <v>0</v>
      </c>
      <c r="L107" s="13">
        <f t="shared" si="14"/>
        <v>0</v>
      </c>
      <c r="M107" s="43">
        <f t="shared" si="15"/>
        <v>0</v>
      </c>
      <c r="N107" s="52">
        <f t="shared" si="18"/>
        <v>0</v>
      </c>
      <c r="O107" s="53">
        <f t="shared" si="19"/>
        <v>0</v>
      </c>
      <c r="P107" s="55"/>
      <c r="Q107" s="60">
        <f t="shared" si="16"/>
        <v>0</v>
      </c>
      <c r="R107" s="53">
        <f t="shared" si="17"/>
        <v>0</v>
      </c>
    </row>
    <row r="108" spans="1:18">
      <c r="A108" s="16" t="s">
        <v>119</v>
      </c>
      <c r="B108" s="8">
        <v>2</v>
      </c>
      <c r="C108" s="8"/>
      <c r="D108" s="79"/>
      <c r="E108" s="9"/>
      <c r="F108" s="9"/>
      <c r="G108" s="10">
        <v>1000</v>
      </c>
      <c r="H108" s="10">
        <v>1086.4406779661017</v>
      </c>
      <c r="I108" s="11">
        <v>160</v>
      </c>
      <c r="J108" s="12">
        <f t="shared" si="12"/>
        <v>0</v>
      </c>
      <c r="K108" s="13">
        <f t="shared" si="13"/>
        <v>0</v>
      </c>
      <c r="L108" s="13">
        <f t="shared" si="14"/>
        <v>0</v>
      </c>
      <c r="M108" s="43">
        <f t="shared" si="15"/>
        <v>0</v>
      </c>
      <c r="N108" s="52">
        <f t="shared" si="18"/>
        <v>0</v>
      </c>
      <c r="O108" s="53">
        <f t="shared" si="19"/>
        <v>0</v>
      </c>
      <c r="P108" s="55"/>
      <c r="Q108" s="60">
        <f t="shared" si="16"/>
        <v>0</v>
      </c>
      <c r="R108" s="53">
        <f t="shared" si="17"/>
        <v>0</v>
      </c>
    </row>
    <row r="109" spans="1:18">
      <c r="A109" s="16" t="s">
        <v>120</v>
      </c>
      <c r="B109" s="8">
        <v>5</v>
      </c>
      <c r="C109" s="8"/>
      <c r="D109" s="79"/>
      <c r="E109" s="9"/>
      <c r="F109" s="9"/>
      <c r="G109" s="10">
        <v>845</v>
      </c>
      <c r="H109" s="10">
        <v>939.83050847457628</v>
      </c>
      <c r="I109" s="11">
        <v>460</v>
      </c>
      <c r="J109" s="12">
        <f t="shared" si="12"/>
        <v>0</v>
      </c>
      <c r="K109" s="13">
        <f t="shared" si="13"/>
        <v>0</v>
      </c>
      <c r="L109" s="13">
        <f t="shared" si="14"/>
        <v>0</v>
      </c>
      <c r="M109" s="43">
        <f t="shared" si="15"/>
        <v>0</v>
      </c>
      <c r="N109" s="52">
        <f t="shared" si="18"/>
        <v>0</v>
      </c>
      <c r="O109" s="53">
        <f t="shared" si="19"/>
        <v>0</v>
      </c>
      <c r="P109" s="55"/>
      <c r="Q109" s="60">
        <f t="shared" si="16"/>
        <v>0</v>
      </c>
      <c r="R109" s="53">
        <f t="shared" si="17"/>
        <v>0</v>
      </c>
    </row>
    <row r="110" spans="1:18">
      <c r="A110" s="16" t="s">
        <v>121</v>
      </c>
      <c r="B110" s="8">
        <v>5</v>
      </c>
      <c r="C110" s="8"/>
      <c r="D110" s="79">
        <v>5</v>
      </c>
      <c r="E110" s="9">
        <v>1570</v>
      </c>
      <c r="F110" s="9"/>
      <c r="G110" s="10">
        <v>776</v>
      </c>
      <c r="H110" s="10">
        <v>539.83050847457628</v>
      </c>
      <c r="I110" s="11">
        <v>460</v>
      </c>
      <c r="J110" s="12">
        <f t="shared" si="12"/>
        <v>1110</v>
      </c>
      <c r="K110" s="13">
        <f t="shared" si="13"/>
        <v>1.4304123711340206</v>
      </c>
      <c r="L110" s="13">
        <f t="shared" si="14"/>
        <v>1.4304123711340206</v>
      </c>
      <c r="M110" s="43">
        <f t="shared" si="15"/>
        <v>772.18023763760266</v>
      </c>
      <c r="N110" s="52">
        <f t="shared" si="18"/>
        <v>3.5695876288659791</v>
      </c>
      <c r="O110" s="53">
        <f t="shared" si="19"/>
        <v>1926.9723047352786</v>
      </c>
      <c r="P110" s="55"/>
      <c r="Q110" s="60">
        <f t="shared" si="16"/>
        <v>2699.1525423728813</v>
      </c>
      <c r="R110" s="53">
        <f t="shared" si="17"/>
        <v>2429.2372881355932</v>
      </c>
    </row>
    <row r="111" spans="1:18">
      <c r="A111" s="16" t="s">
        <v>122</v>
      </c>
      <c r="B111" s="8">
        <v>1</v>
      </c>
      <c r="C111" s="8"/>
      <c r="D111" s="79"/>
      <c r="E111" s="9"/>
      <c r="F111" s="9"/>
      <c r="G111" s="10">
        <v>942</v>
      </c>
      <c r="H111" s="10">
        <v>1788.1355932203392</v>
      </c>
      <c r="I111" s="11">
        <v>135</v>
      </c>
      <c r="J111" s="12">
        <f t="shared" si="12"/>
        <v>0</v>
      </c>
      <c r="K111" s="13">
        <f t="shared" si="13"/>
        <v>0</v>
      </c>
      <c r="L111" s="13">
        <f t="shared" si="14"/>
        <v>0</v>
      </c>
      <c r="M111" s="43">
        <f t="shared" si="15"/>
        <v>0</v>
      </c>
      <c r="N111" s="52">
        <f t="shared" si="18"/>
        <v>0</v>
      </c>
      <c r="O111" s="53">
        <f t="shared" si="19"/>
        <v>0</v>
      </c>
      <c r="P111" s="55"/>
      <c r="Q111" s="60">
        <f t="shared" si="16"/>
        <v>0</v>
      </c>
      <c r="R111" s="53">
        <f t="shared" si="17"/>
        <v>0</v>
      </c>
    </row>
    <row r="112" spans="1:18">
      <c r="A112" s="16" t="s">
        <v>123</v>
      </c>
      <c r="B112" s="8">
        <v>5</v>
      </c>
      <c r="C112" s="8"/>
      <c r="D112" s="79">
        <v>5</v>
      </c>
      <c r="E112" s="9">
        <v>4080</v>
      </c>
      <c r="F112" s="9"/>
      <c r="G112" s="10">
        <v>880</v>
      </c>
      <c r="H112" s="10">
        <v>574.57627118644075</v>
      </c>
      <c r="I112" s="11">
        <v>460</v>
      </c>
      <c r="J112" s="12">
        <f t="shared" si="12"/>
        <v>3620</v>
      </c>
      <c r="K112" s="13">
        <f t="shared" si="13"/>
        <v>4.1136363636363633</v>
      </c>
      <c r="L112" s="13">
        <f t="shared" si="14"/>
        <v>4.1136363636363633</v>
      </c>
      <c r="M112" s="43">
        <f t="shared" si="15"/>
        <v>2363.5978428351309</v>
      </c>
      <c r="N112" s="52">
        <f t="shared" si="18"/>
        <v>0.88636363636363669</v>
      </c>
      <c r="O112" s="53">
        <f t="shared" si="19"/>
        <v>509.28351309707267</v>
      </c>
      <c r="P112" s="55"/>
      <c r="Q112" s="60">
        <f t="shared" si="16"/>
        <v>2872.8813559322039</v>
      </c>
      <c r="R112" s="53">
        <f t="shared" si="17"/>
        <v>2585.5932203389834</v>
      </c>
    </row>
    <row r="113" spans="1:22">
      <c r="A113" s="16" t="s">
        <v>124</v>
      </c>
      <c r="B113" s="8">
        <v>5</v>
      </c>
      <c r="C113" s="8"/>
      <c r="D113" s="79">
        <v>5</v>
      </c>
      <c r="E113" s="9">
        <v>4330.8999999999996</v>
      </c>
      <c r="F113" s="9"/>
      <c r="G113" s="10">
        <v>910</v>
      </c>
      <c r="H113" s="10">
        <v>873.72881355932213</v>
      </c>
      <c r="I113" s="11">
        <v>460</v>
      </c>
      <c r="J113" s="12">
        <f t="shared" si="12"/>
        <v>3870.8999999999996</v>
      </c>
      <c r="K113" s="13">
        <f t="shared" si="13"/>
        <v>4.253736263736263</v>
      </c>
      <c r="L113" s="13">
        <f t="shared" si="14"/>
        <v>4.253736263736263</v>
      </c>
      <c r="M113" s="43">
        <f t="shared" si="15"/>
        <v>3716.6119389085488</v>
      </c>
      <c r="N113" s="52">
        <f t="shared" si="18"/>
        <v>0.74626373626373699</v>
      </c>
      <c r="O113" s="53">
        <f t="shared" si="19"/>
        <v>652.03212888806183</v>
      </c>
      <c r="P113" s="55"/>
      <c r="Q113" s="60">
        <f t="shared" si="16"/>
        <v>4368.6440677966111</v>
      </c>
      <c r="R113" s="53">
        <f t="shared" si="17"/>
        <v>3931.7796610169498</v>
      </c>
    </row>
    <row r="114" spans="1:22">
      <c r="A114" s="16" t="s">
        <v>125</v>
      </c>
      <c r="B114" s="8">
        <v>5</v>
      </c>
      <c r="C114" s="8"/>
      <c r="D114" s="79"/>
      <c r="E114" s="9"/>
      <c r="F114" s="9"/>
      <c r="G114" s="10">
        <v>870</v>
      </c>
      <c r="H114" s="10">
        <v>645.76271186440681</v>
      </c>
      <c r="I114" s="11">
        <v>460</v>
      </c>
      <c r="J114" s="12">
        <f t="shared" si="12"/>
        <v>0</v>
      </c>
      <c r="K114" s="13">
        <f t="shared" si="13"/>
        <v>0</v>
      </c>
      <c r="L114" s="13">
        <f t="shared" si="14"/>
        <v>0</v>
      </c>
      <c r="M114" s="43">
        <f t="shared" si="15"/>
        <v>0</v>
      </c>
      <c r="N114" s="52">
        <f t="shared" si="18"/>
        <v>0</v>
      </c>
      <c r="O114" s="53">
        <f t="shared" si="19"/>
        <v>0</v>
      </c>
      <c r="P114" s="55"/>
      <c r="Q114" s="60">
        <f t="shared" si="16"/>
        <v>0</v>
      </c>
      <c r="R114" s="53">
        <f t="shared" si="17"/>
        <v>0</v>
      </c>
    </row>
    <row r="115" spans="1:22">
      <c r="A115" s="16" t="s">
        <v>126</v>
      </c>
      <c r="B115" s="8">
        <v>5</v>
      </c>
      <c r="C115" s="8"/>
      <c r="D115" s="79"/>
      <c r="E115" s="9"/>
      <c r="F115" s="9"/>
      <c r="G115" s="10">
        <v>815</v>
      </c>
      <c r="H115" s="10">
        <v>601.69491525423734</v>
      </c>
      <c r="I115" s="11">
        <v>460</v>
      </c>
      <c r="J115" s="12">
        <f t="shared" si="12"/>
        <v>0</v>
      </c>
      <c r="K115" s="13">
        <f t="shared" si="13"/>
        <v>0</v>
      </c>
      <c r="L115" s="13">
        <f t="shared" si="14"/>
        <v>0</v>
      </c>
      <c r="M115" s="43">
        <f t="shared" si="15"/>
        <v>0</v>
      </c>
      <c r="N115" s="52">
        <f t="shared" si="18"/>
        <v>0</v>
      </c>
      <c r="O115" s="53">
        <f t="shared" si="19"/>
        <v>0</v>
      </c>
      <c r="P115" s="55"/>
      <c r="Q115" s="60">
        <f t="shared" si="16"/>
        <v>0</v>
      </c>
      <c r="R115" s="53">
        <f t="shared" si="17"/>
        <v>0</v>
      </c>
    </row>
    <row r="116" spans="1:22">
      <c r="A116" s="16" t="s">
        <v>127</v>
      </c>
      <c r="B116" s="8">
        <v>1</v>
      </c>
      <c r="C116" s="8"/>
      <c r="D116" s="79"/>
      <c r="E116" s="14"/>
      <c r="F116" s="9"/>
      <c r="G116" s="10">
        <v>874</v>
      </c>
      <c r="H116" s="10">
        <v>1520.3389830508474</v>
      </c>
      <c r="I116" s="11">
        <v>135</v>
      </c>
      <c r="J116" s="12">
        <f t="shared" si="12"/>
        <v>0</v>
      </c>
      <c r="K116" s="13">
        <f t="shared" si="13"/>
        <v>0</v>
      </c>
      <c r="L116" s="13">
        <f t="shared" si="14"/>
        <v>0</v>
      </c>
      <c r="M116" s="43">
        <f t="shared" si="15"/>
        <v>0</v>
      </c>
      <c r="N116" s="52">
        <f t="shared" si="18"/>
        <v>0</v>
      </c>
      <c r="O116" s="53">
        <f t="shared" si="19"/>
        <v>0</v>
      </c>
      <c r="P116" s="55"/>
      <c r="Q116" s="60">
        <f t="shared" si="16"/>
        <v>0</v>
      </c>
      <c r="R116" s="53">
        <f t="shared" si="17"/>
        <v>0</v>
      </c>
    </row>
    <row r="117" spans="1:22">
      <c r="A117" s="16" t="s">
        <v>128</v>
      </c>
      <c r="B117" s="8">
        <v>3.7850000000000001</v>
      </c>
      <c r="C117" s="8"/>
      <c r="D117" s="79"/>
      <c r="E117" s="9"/>
      <c r="F117" s="9"/>
      <c r="G117" s="10">
        <v>865.80086580086584</v>
      </c>
      <c r="H117" s="10">
        <v>1650.8474576271187</v>
      </c>
      <c r="I117" s="11">
        <v>440</v>
      </c>
      <c r="J117" s="12">
        <f t="shared" si="12"/>
        <v>0</v>
      </c>
      <c r="K117" s="13">
        <f t="shared" si="13"/>
        <v>0</v>
      </c>
      <c r="L117" s="13">
        <f t="shared" si="14"/>
        <v>0</v>
      </c>
      <c r="M117" s="43">
        <f t="shared" si="15"/>
        <v>0</v>
      </c>
      <c r="N117" s="52">
        <f t="shared" si="18"/>
        <v>0</v>
      </c>
      <c r="O117" s="53">
        <f t="shared" si="19"/>
        <v>0</v>
      </c>
      <c r="P117" s="55"/>
      <c r="Q117" s="60">
        <f t="shared" si="16"/>
        <v>0</v>
      </c>
      <c r="R117" s="53">
        <f t="shared" si="17"/>
        <v>0</v>
      </c>
    </row>
    <row r="118" spans="1:22">
      <c r="A118" s="16" t="s">
        <v>129</v>
      </c>
      <c r="B118" s="8">
        <v>1</v>
      </c>
      <c r="C118" s="8"/>
      <c r="D118" s="79"/>
      <c r="E118" s="9"/>
      <c r="F118" s="9"/>
      <c r="G118" s="10">
        <v>1076</v>
      </c>
      <c r="H118" s="10">
        <v>2871.1864406779664</v>
      </c>
      <c r="I118" s="11">
        <v>135</v>
      </c>
      <c r="J118" s="12">
        <f t="shared" si="12"/>
        <v>0</v>
      </c>
      <c r="K118" s="13">
        <f t="shared" si="13"/>
        <v>0</v>
      </c>
      <c r="L118" s="13">
        <f t="shared" si="14"/>
        <v>0</v>
      </c>
      <c r="M118" s="43">
        <f t="shared" si="15"/>
        <v>0</v>
      </c>
      <c r="N118" s="52">
        <f t="shared" si="18"/>
        <v>0</v>
      </c>
      <c r="O118" s="53">
        <f t="shared" si="19"/>
        <v>0</v>
      </c>
      <c r="P118" s="55"/>
      <c r="Q118" s="60">
        <f t="shared" si="16"/>
        <v>0</v>
      </c>
      <c r="R118" s="53">
        <f t="shared" si="17"/>
        <v>0</v>
      </c>
    </row>
    <row r="119" spans="1:22">
      <c r="A119" s="16" t="s">
        <v>155</v>
      </c>
      <c r="B119" s="8">
        <v>3.5</v>
      </c>
      <c r="C119" s="8"/>
      <c r="D119" s="79">
        <v>3.5</v>
      </c>
      <c r="E119" s="9">
        <v>4795.8999999999996</v>
      </c>
      <c r="F119" s="9"/>
      <c r="G119" s="10">
        <v>1621</v>
      </c>
      <c r="H119" s="10">
        <v>2033.898305084746</v>
      </c>
      <c r="I119" s="11">
        <v>720</v>
      </c>
      <c r="J119" s="12">
        <f t="shared" si="12"/>
        <v>4075.8999999999996</v>
      </c>
      <c r="K119" s="13">
        <f t="shared" si="13"/>
        <v>2.5144355336212212</v>
      </c>
      <c r="L119" s="13">
        <f t="shared" si="14"/>
        <v>2.5144355336212212</v>
      </c>
      <c r="M119" s="43">
        <f t="shared" si="15"/>
        <v>5114.1061700770606</v>
      </c>
      <c r="N119" s="52">
        <f t="shared" si="18"/>
        <v>0.98556446637877881</v>
      </c>
      <c r="O119" s="53">
        <f t="shared" si="19"/>
        <v>2004.5378977195503</v>
      </c>
      <c r="P119" s="55" t="s">
        <v>170</v>
      </c>
      <c r="Q119" s="60">
        <f t="shared" si="16"/>
        <v>7118.6440677966111</v>
      </c>
      <c r="R119" s="53">
        <f t="shared" si="17"/>
        <v>6406.7796610169498</v>
      </c>
    </row>
    <row r="120" spans="1:22">
      <c r="A120" s="16" t="s">
        <v>156</v>
      </c>
      <c r="B120" s="8">
        <v>3.5</v>
      </c>
      <c r="C120" s="8"/>
      <c r="D120" s="79"/>
      <c r="E120" s="9">
        <v>5205.1000000000004</v>
      </c>
      <c r="F120" s="9"/>
      <c r="G120" s="10">
        <v>1552</v>
      </c>
      <c r="H120" s="10">
        <v>2074.5762711864409</v>
      </c>
      <c r="I120" s="11">
        <v>720</v>
      </c>
      <c r="J120" s="12">
        <f t="shared" si="12"/>
        <v>4485.1000000000004</v>
      </c>
      <c r="K120" s="13">
        <f t="shared" si="13"/>
        <v>2.889884020618557</v>
      </c>
      <c r="L120" s="13">
        <f t="shared" si="14"/>
        <v>2.889884020618557</v>
      </c>
      <c r="M120" s="43">
        <f t="shared" si="15"/>
        <v>5995.2848156561258</v>
      </c>
      <c r="N120" s="52">
        <f t="shared" si="18"/>
        <v>-2.889884020618557</v>
      </c>
      <c r="O120" s="53">
        <f t="shared" si="19"/>
        <v>-5995.2848156561258</v>
      </c>
      <c r="P120" s="51">
        <f>SUM(N119:N120)</f>
        <v>-1.9043195542397782</v>
      </c>
      <c r="Q120" s="60">
        <f t="shared" si="16"/>
        <v>0</v>
      </c>
      <c r="R120" s="53">
        <f t="shared" si="17"/>
        <v>0</v>
      </c>
    </row>
    <row r="121" spans="1:22">
      <c r="A121" s="16" t="s">
        <v>130</v>
      </c>
      <c r="B121" s="8">
        <v>3.5</v>
      </c>
      <c r="C121" s="8"/>
      <c r="D121" s="79">
        <v>3.5</v>
      </c>
      <c r="E121" s="9">
        <v>5558</v>
      </c>
      <c r="F121" s="9"/>
      <c r="G121" s="10">
        <v>1402</v>
      </c>
      <c r="H121" s="10">
        <v>2042.3728813559323</v>
      </c>
      <c r="I121" s="11">
        <v>720</v>
      </c>
      <c r="J121" s="12">
        <f t="shared" si="12"/>
        <v>4838</v>
      </c>
      <c r="K121" s="13">
        <f t="shared" si="13"/>
        <v>3.450784593437946</v>
      </c>
      <c r="L121" s="13">
        <f t="shared" si="14"/>
        <v>3.450784593437946</v>
      </c>
      <c r="M121" s="43">
        <f t="shared" si="15"/>
        <v>7047.7888730385175</v>
      </c>
      <c r="N121" s="52">
        <f t="shared" si="18"/>
        <v>4.9215406562054032E-2</v>
      </c>
      <c r="O121" s="53">
        <f t="shared" si="19"/>
        <v>100.51621170724596</v>
      </c>
      <c r="P121" s="55"/>
      <c r="Q121" s="60">
        <f t="shared" si="16"/>
        <v>7148.3050847457635</v>
      </c>
      <c r="R121" s="53">
        <f t="shared" si="17"/>
        <v>6433.4745762711873</v>
      </c>
    </row>
    <row r="122" spans="1:22">
      <c r="A122" s="16" t="s">
        <v>131</v>
      </c>
      <c r="B122" s="8">
        <v>4</v>
      </c>
      <c r="C122" s="8"/>
      <c r="D122" s="79">
        <v>4</v>
      </c>
      <c r="E122" s="9">
        <v>5742.1</v>
      </c>
      <c r="F122" s="9"/>
      <c r="G122" s="10">
        <v>1420</v>
      </c>
      <c r="H122" s="10">
        <v>2042.3728813559323</v>
      </c>
      <c r="I122" s="11">
        <v>760</v>
      </c>
      <c r="J122" s="12">
        <f t="shared" si="12"/>
        <v>4982.1000000000004</v>
      </c>
      <c r="K122" s="13">
        <f t="shared" si="13"/>
        <v>3.5085211267605638</v>
      </c>
      <c r="L122" s="13">
        <f t="shared" si="14"/>
        <v>3.5085211267605638</v>
      </c>
      <c r="M122" s="43">
        <f t="shared" si="15"/>
        <v>7165.7084029601347</v>
      </c>
      <c r="N122" s="52">
        <f t="shared" si="18"/>
        <v>0.49147887323943618</v>
      </c>
      <c r="O122" s="53">
        <f t="shared" si="19"/>
        <v>1003.7831224635943</v>
      </c>
      <c r="P122" s="55" t="s">
        <v>171</v>
      </c>
      <c r="Q122" s="60">
        <f t="shared" si="16"/>
        <v>8169.4915254237294</v>
      </c>
      <c r="R122" s="53">
        <f t="shared" si="17"/>
        <v>7352.5423728813566</v>
      </c>
    </row>
    <row r="123" spans="1:22">
      <c r="A123" s="16" t="s">
        <v>132</v>
      </c>
      <c r="B123" s="8">
        <v>4</v>
      </c>
      <c r="C123" s="8"/>
      <c r="D123" s="79">
        <v>4</v>
      </c>
      <c r="E123" s="9">
        <v>4447.8</v>
      </c>
      <c r="F123" s="9"/>
      <c r="G123" s="10">
        <v>1395</v>
      </c>
      <c r="H123" s="10">
        <v>2042.3728813559323</v>
      </c>
      <c r="I123" s="11">
        <v>720</v>
      </c>
      <c r="J123" s="12">
        <f t="shared" si="12"/>
        <v>3727.8</v>
      </c>
      <c r="K123" s="13">
        <f t="shared" si="13"/>
        <v>2.6722580645161291</v>
      </c>
      <c r="L123" s="13">
        <f t="shared" si="14"/>
        <v>2.6722580645161291</v>
      </c>
      <c r="M123" s="43">
        <f t="shared" si="15"/>
        <v>5457.7474029524337</v>
      </c>
      <c r="N123" s="52">
        <f t="shared" si="18"/>
        <v>1.3277419354838709</v>
      </c>
      <c r="O123" s="53">
        <f t="shared" si="19"/>
        <v>2711.7441224712957</v>
      </c>
      <c r="P123" s="51">
        <f>SUM(N121:N123)</f>
        <v>1.8684362152853611</v>
      </c>
      <c r="Q123" s="60">
        <f t="shared" si="16"/>
        <v>8169.4915254237294</v>
      </c>
      <c r="R123" s="53">
        <f t="shared" si="17"/>
        <v>7352.5423728813566</v>
      </c>
      <c r="S123" s="68" t="s">
        <v>159</v>
      </c>
      <c r="T123" s="70" t="s">
        <v>160</v>
      </c>
      <c r="U123" s="65" t="s">
        <v>163</v>
      </c>
    </row>
    <row r="124" spans="1:22">
      <c r="A124" s="16" t="s">
        <v>157</v>
      </c>
      <c r="B124" s="8">
        <v>4</v>
      </c>
      <c r="C124" s="8"/>
      <c r="D124" s="79"/>
      <c r="E124" s="9"/>
      <c r="F124" s="9"/>
      <c r="G124" s="10">
        <v>925</v>
      </c>
      <c r="H124" s="10">
        <v>2246.6101694915255</v>
      </c>
      <c r="I124" s="11">
        <v>380</v>
      </c>
      <c r="J124" s="12">
        <f t="shared" si="12"/>
        <v>0</v>
      </c>
      <c r="K124" s="13">
        <f t="shared" si="13"/>
        <v>0</v>
      </c>
      <c r="L124" s="13">
        <f t="shared" si="14"/>
        <v>0</v>
      </c>
      <c r="M124" s="43">
        <f t="shared" si="15"/>
        <v>0</v>
      </c>
      <c r="N124" s="52">
        <f t="shared" si="18"/>
        <v>0</v>
      </c>
      <c r="O124" s="53">
        <f t="shared" si="19"/>
        <v>0</v>
      </c>
      <c r="P124" s="55"/>
      <c r="Q124" s="60">
        <f t="shared" si="16"/>
        <v>0</v>
      </c>
      <c r="R124" s="53">
        <f t="shared" si="17"/>
        <v>0</v>
      </c>
      <c r="S124" s="88">
        <v>44228</v>
      </c>
      <c r="T124" s="70">
        <v>490</v>
      </c>
      <c r="U124" s="70">
        <v>506270.12</v>
      </c>
    </row>
    <row r="125" spans="1:22">
      <c r="A125" s="16" t="s">
        <v>133</v>
      </c>
      <c r="B125" s="8">
        <v>0.4</v>
      </c>
      <c r="C125" s="8"/>
      <c r="D125" s="79"/>
      <c r="E125" s="9"/>
      <c r="F125" s="9"/>
      <c r="G125" s="10">
        <v>1000</v>
      </c>
      <c r="H125" s="10">
        <v>1911.8644067796611</v>
      </c>
      <c r="I125" s="11">
        <v>10</v>
      </c>
      <c r="J125" s="12">
        <f t="shared" si="12"/>
        <v>0</v>
      </c>
      <c r="K125" s="13">
        <f t="shared" si="13"/>
        <v>0</v>
      </c>
      <c r="L125" s="13">
        <f t="shared" si="14"/>
        <v>0</v>
      </c>
      <c r="M125" s="43">
        <f t="shared" si="15"/>
        <v>0</v>
      </c>
      <c r="N125" s="52">
        <f t="shared" si="18"/>
        <v>0</v>
      </c>
      <c r="O125" s="53">
        <f t="shared" si="19"/>
        <v>0</v>
      </c>
      <c r="P125" s="55"/>
      <c r="Q125" s="60">
        <f t="shared" si="16"/>
        <v>0</v>
      </c>
      <c r="R125" s="53">
        <f t="shared" si="17"/>
        <v>0</v>
      </c>
      <c r="S125" s="88">
        <v>44231</v>
      </c>
      <c r="T125" s="70">
        <v>495</v>
      </c>
      <c r="U125" s="70">
        <v>2825.85</v>
      </c>
      <c r="V125" s="91" t="s">
        <v>69</v>
      </c>
    </row>
    <row r="126" spans="1:22">
      <c r="A126" s="16" t="s">
        <v>134</v>
      </c>
      <c r="B126" s="8">
        <v>0.4</v>
      </c>
      <c r="C126" s="8"/>
      <c r="D126" s="79"/>
      <c r="E126" s="9"/>
      <c r="F126" s="9"/>
      <c r="G126" s="10">
        <v>1000</v>
      </c>
      <c r="H126" s="10">
        <v>1621.1864406779662</v>
      </c>
      <c r="I126" s="11">
        <v>10</v>
      </c>
      <c r="J126" s="12">
        <f t="shared" si="12"/>
        <v>0</v>
      </c>
      <c r="K126" s="13">
        <f t="shared" si="13"/>
        <v>0</v>
      </c>
      <c r="L126" s="13">
        <f t="shared" si="14"/>
        <v>0</v>
      </c>
      <c r="M126" s="43">
        <f t="shared" si="15"/>
        <v>0</v>
      </c>
      <c r="N126" s="52">
        <f t="shared" si="18"/>
        <v>0</v>
      </c>
      <c r="O126" s="53">
        <f t="shared" si="19"/>
        <v>0</v>
      </c>
      <c r="P126" s="55"/>
      <c r="Q126" s="60">
        <f t="shared" si="16"/>
        <v>0</v>
      </c>
      <c r="R126" s="53">
        <f t="shared" si="17"/>
        <v>0</v>
      </c>
      <c r="S126" s="88">
        <v>44232</v>
      </c>
      <c r="T126" s="70">
        <v>504</v>
      </c>
      <c r="U126" s="70">
        <v>4348.6000000000004</v>
      </c>
    </row>
    <row r="127" spans="1:22">
      <c r="A127" s="16" t="s">
        <v>135</v>
      </c>
      <c r="B127" s="8">
        <v>4</v>
      </c>
      <c r="C127" s="8"/>
      <c r="D127" s="79"/>
      <c r="E127" s="9"/>
      <c r="F127" s="9"/>
      <c r="G127" s="10">
        <v>1190</v>
      </c>
      <c r="H127" s="10">
        <v>616.94915254237287</v>
      </c>
      <c r="I127" s="11">
        <v>200</v>
      </c>
      <c r="J127" s="12">
        <f t="shared" si="12"/>
        <v>0</v>
      </c>
      <c r="K127" s="13">
        <f t="shared" si="13"/>
        <v>0</v>
      </c>
      <c r="L127" s="13">
        <f t="shared" si="14"/>
        <v>0</v>
      </c>
      <c r="M127" s="43">
        <f t="shared" si="15"/>
        <v>0</v>
      </c>
      <c r="N127" s="52">
        <f t="shared" si="18"/>
        <v>0</v>
      </c>
      <c r="O127" s="53">
        <f t="shared" si="19"/>
        <v>0</v>
      </c>
      <c r="P127" s="55"/>
      <c r="Q127" s="60">
        <f t="shared" si="16"/>
        <v>0</v>
      </c>
      <c r="R127" s="53">
        <f t="shared" si="17"/>
        <v>0</v>
      </c>
      <c r="S127" s="88">
        <v>44235</v>
      </c>
      <c r="T127" s="70">
        <v>514</v>
      </c>
      <c r="U127" s="70">
        <v>23047.67</v>
      </c>
    </row>
    <row r="128" spans="1:22">
      <c r="A128" s="16" t="s">
        <v>136</v>
      </c>
      <c r="B128" s="8">
        <v>1</v>
      </c>
      <c r="C128" s="8"/>
      <c r="D128" s="79">
        <v>2</v>
      </c>
      <c r="E128" s="9">
        <v>626</v>
      </c>
      <c r="F128" s="9">
        <v>1</v>
      </c>
      <c r="G128" s="10">
        <v>880</v>
      </c>
      <c r="H128" s="10">
        <v>2414.406779661017</v>
      </c>
      <c r="I128" s="11">
        <v>135</v>
      </c>
      <c r="J128" s="12">
        <f t="shared" si="12"/>
        <v>491</v>
      </c>
      <c r="K128" s="13">
        <f t="shared" si="13"/>
        <v>0.55795454545454548</v>
      </c>
      <c r="L128" s="13">
        <f t="shared" si="14"/>
        <v>1.5579545454545456</v>
      </c>
      <c r="M128" s="43">
        <f t="shared" si="15"/>
        <v>3761.5360169491528</v>
      </c>
      <c r="N128" s="52">
        <f t="shared" si="18"/>
        <v>0.44204545454545441</v>
      </c>
      <c r="O128" s="53">
        <f t="shared" si="19"/>
        <v>1067.277542372881</v>
      </c>
      <c r="P128" s="55"/>
      <c r="Q128" s="60">
        <f t="shared" si="16"/>
        <v>4828.8135593220341</v>
      </c>
      <c r="R128" s="53">
        <f t="shared" si="17"/>
        <v>4345.9322033898306</v>
      </c>
      <c r="S128" s="89" t="s">
        <v>69</v>
      </c>
      <c r="T128" s="86" t="s">
        <v>203</v>
      </c>
      <c r="U128" s="87">
        <f>U135</f>
        <v>6394.9550847457631</v>
      </c>
    </row>
    <row r="129" spans="1:22">
      <c r="A129" s="16" t="s">
        <v>138</v>
      </c>
      <c r="B129" s="8">
        <v>2</v>
      </c>
      <c r="C129" s="8"/>
      <c r="D129" s="79"/>
      <c r="E129" s="9"/>
      <c r="F129" s="9"/>
      <c r="G129" s="10">
        <v>1000</v>
      </c>
      <c r="H129" s="10">
        <v>683.05084745762713</v>
      </c>
      <c r="I129" s="11">
        <v>160</v>
      </c>
      <c r="J129" s="12">
        <f t="shared" si="12"/>
        <v>0</v>
      </c>
      <c r="K129" s="13">
        <f t="shared" si="13"/>
        <v>0</v>
      </c>
      <c r="L129" s="13">
        <f t="shared" si="14"/>
        <v>0</v>
      </c>
      <c r="M129" s="43">
        <f t="shared" si="15"/>
        <v>0</v>
      </c>
      <c r="N129" s="52">
        <f t="shared" si="18"/>
        <v>0</v>
      </c>
      <c r="O129" s="53">
        <f t="shared" si="19"/>
        <v>0</v>
      </c>
      <c r="P129" s="55"/>
      <c r="Q129" s="60">
        <f t="shared" si="16"/>
        <v>0</v>
      </c>
      <c r="R129" s="53">
        <f t="shared" si="17"/>
        <v>0</v>
      </c>
      <c r="S129" s="90">
        <v>44238</v>
      </c>
      <c r="T129" s="70">
        <v>521</v>
      </c>
      <c r="U129" s="70">
        <v>4810.43</v>
      </c>
    </row>
    <row r="130" spans="1:22">
      <c r="A130" s="8" t="s">
        <v>137</v>
      </c>
      <c r="B130" s="8"/>
      <c r="C130" s="8"/>
      <c r="D130" s="79"/>
      <c r="E130" s="9"/>
      <c r="F130" s="9"/>
      <c r="G130" s="22">
        <v>1</v>
      </c>
      <c r="H130" s="10">
        <v>0</v>
      </c>
      <c r="I130" s="11">
        <v>0</v>
      </c>
      <c r="J130" s="12">
        <f t="shared" si="12"/>
        <v>0</v>
      </c>
      <c r="K130" s="13">
        <f t="shared" si="13"/>
        <v>0</v>
      </c>
      <c r="L130" s="13">
        <f t="shared" si="14"/>
        <v>0</v>
      </c>
      <c r="M130" s="43">
        <f t="shared" si="15"/>
        <v>0</v>
      </c>
      <c r="N130" s="52">
        <f t="shared" si="18"/>
        <v>0</v>
      </c>
      <c r="O130" s="53">
        <f t="shared" si="19"/>
        <v>0</v>
      </c>
      <c r="P130" s="55"/>
      <c r="Q130" s="60">
        <f t="shared" si="16"/>
        <v>0</v>
      </c>
      <c r="R130" s="53">
        <f t="shared" si="17"/>
        <v>0</v>
      </c>
      <c r="S130" s="90">
        <v>44238</v>
      </c>
      <c r="T130" s="70">
        <v>522</v>
      </c>
      <c r="U130" s="70">
        <v>4490.1000000000004</v>
      </c>
    </row>
    <row r="131" spans="1:22">
      <c r="A131" s="8" t="s">
        <v>158</v>
      </c>
      <c r="B131" s="8">
        <v>2.5000000000000001E-2</v>
      </c>
      <c r="C131" s="8"/>
      <c r="D131" s="79"/>
      <c r="E131" s="9"/>
      <c r="F131" s="9"/>
      <c r="G131" s="22">
        <v>1000</v>
      </c>
      <c r="H131" s="10">
        <v>4855.9322033898306</v>
      </c>
      <c r="I131" s="11">
        <v>20</v>
      </c>
      <c r="J131" s="12">
        <f t="shared" si="12"/>
        <v>0</v>
      </c>
      <c r="K131" s="13">
        <f t="shared" si="13"/>
        <v>0</v>
      </c>
      <c r="L131" s="13">
        <f t="shared" si="14"/>
        <v>0</v>
      </c>
      <c r="M131" s="43">
        <f t="shared" si="15"/>
        <v>0</v>
      </c>
      <c r="N131" s="52">
        <f t="shared" si="18"/>
        <v>0</v>
      </c>
      <c r="O131" s="53">
        <f t="shared" ref="O131" si="20">N131*H131</f>
        <v>0</v>
      </c>
      <c r="P131" s="55"/>
      <c r="Q131" s="60">
        <f t="shared" si="16"/>
        <v>0</v>
      </c>
      <c r="R131" s="53">
        <f t="shared" si="17"/>
        <v>0</v>
      </c>
      <c r="S131" s="70" t="s">
        <v>204</v>
      </c>
      <c r="T131" s="70"/>
      <c r="U131" s="70">
        <v>19440.400000000001</v>
      </c>
    </row>
    <row r="132" spans="1:22">
      <c r="A132" s="23"/>
      <c r="B132" s="23"/>
      <c r="C132" s="23"/>
      <c r="D132" s="80"/>
      <c r="E132" s="23"/>
      <c r="F132" s="24"/>
      <c r="G132" s="24"/>
      <c r="H132" s="24"/>
      <c r="I132" s="24"/>
      <c r="J132" s="24"/>
      <c r="K132" s="121" t="s">
        <v>199</v>
      </c>
      <c r="L132" s="121"/>
      <c r="M132" s="66">
        <f>SUM(M3:M131)</f>
        <v>476233.85662005225</v>
      </c>
      <c r="N132" s="81">
        <f>SUM(N3:N131)</f>
        <v>37.41172038724487</v>
      </c>
      <c r="O132" s="84">
        <f>SUM(O3:O131)</f>
        <v>158908.51626130368</v>
      </c>
      <c r="P132" s="75"/>
      <c r="Q132" s="72">
        <f>SUM(Q3:Q131)</f>
        <v>635142.37288135593</v>
      </c>
      <c r="R132" s="74" t="s">
        <v>197</v>
      </c>
      <c r="S132" s="119" t="s">
        <v>161</v>
      </c>
      <c r="T132" s="120"/>
      <c r="U132" s="85">
        <f>SUM(U124:U131)</f>
        <v>571628.12508474581</v>
      </c>
      <c r="V132" s="78"/>
    </row>
    <row r="133" spans="1:22">
      <c r="A133" s="23"/>
      <c r="B133" s="23"/>
      <c r="C133" s="23"/>
      <c r="D133" s="80"/>
      <c r="E133" s="23"/>
      <c r="F133" s="23"/>
      <c r="G133" s="23"/>
      <c r="H133" s="23"/>
      <c r="I133" s="23"/>
      <c r="J133" s="23"/>
      <c r="K133" s="122" t="s">
        <v>200</v>
      </c>
      <c r="L133" s="122"/>
      <c r="M133" s="82">
        <f>(M132-M132*10/100)</f>
        <v>428610.47095804702</v>
      </c>
      <c r="O133" s="83">
        <f>(O132-O132*10/100)</f>
        <v>143017.66463517331</v>
      </c>
      <c r="P133" s="67" t="s">
        <v>202</v>
      </c>
      <c r="Q133" s="77">
        <f>(Q132-Q132*10/100)</f>
        <v>571628.13559322036</v>
      </c>
      <c r="R133" s="63" t="s">
        <v>198</v>
      </c>
      <c r="S133" s="76"/>
    </row>
    <row r="134" spans="1:2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N134" s="25"/>
      <c r="O134" s="69">
        <f>'Final Report'!D18</f>
        <v>250582.21752178343</v>
      </c>
      <c r="P134" s="67" t="s">
        <v>201</v>
      </c>
      <c r="Q134" s="59" t="s">
        <v>194</v>
      </c>
      <c r="R134" s="69">
        <f>U132</f>
        <v>571628.12508474581</v>
      </c>
      <c r="S134" s="76" t="s">
        <v>69</v>
      </c>
      <c r="T134" s="46">
        <v>9220.8050847457635</v>
      </c>
      <c r="U134" s="46">
        <v>2825.85</v>
      </c>
    </row>
    <row r="135" spans="1:22">
      <c r="O135" s="69">
        <f>O133-O134</f>
        <v>-107564.55288661012</v>
      </c>
      <c r="P135" s="69" t="s">
        <v>162</v>
      </c>
      <c r="Q135" s="59" t="s">
        <v>162</v>
      </c>
      <c r="R135" s="72">
        <f>Q133-R134</f>
        <v>1.0508474544622004E-2</v>
      </c>
      <c r="U135" s="46">
        <f>T134-U134</f>
        <v>6394.9550847457631</v>
      </c>
    </row>
    <row r="136" spans="1:22" ht="25.5">
      <c r="A136" s="118" t="s">
        <v>180</v>
      </c>
      <c r="B136" s="57" t="s">
        <v>181</v>
      </c>
      <c r="C136" s="57" t="s">
        <v>182</v>
      </c>
      <c r="D136" s="56" t="s">
        <v>172</v>
      </c>
      <c r="E136" s="56" t="s">
        <v>173</v>
      </c>
      <c r="F136" s="56" t="s">
        <v>174</v>
      </c>
      <c r="G136" s="56" t="s">
        <v>175</v>
      </c>
      <c r="H136" s="23"/>
      <c r="I136" s="23"/>
      <c r="O136" s="46"/>
      <c r="U136" s="78"/>
    </row>
    <row r="137" spans="1:22" ht="38.25">
      <c r="A137" s="118"/>
      <c r="B137" s="57">
        <v>1</v>
      </c>
      <c r="C137" s="56" t="s">
        <v>183</v>
      </c>
      <c r="D137" s="57">
        <v>60</v>
      </c>
      <c r="E137" s="57">
        <v>0</v>
      </c>
      <c r="F137" s="57">
        <f>D137*0.2</f>
        <v>12</v>
      </c>
      <c r="G137" s="57">
        <f>(D137+E137+F137)</f>
        <v>72</v>
      </c>
      <c r="H137" s="23"/>
      <c r="I137" s="23"/>
    </row>
    <row r="138" spans="1:22">
      <c r="A138" s="118"/>
      <c r="B138" s="57">
        <v>2</v>
      </c>
      <c r="C138" s="57" t="s">
        <v>184</v>
      </c>
      <c r="D138" s="57">
        <v>75</v>
      </c>
      <c r="E138" s="58">
        <f>D138*0.25</f>
        <v>18.75</v>
      </c>
      <c r="F138" s="58">
        <f>D138*0.25</f>
        <v>18.75</v>
      </c>
      <c r="G138" s="57">
        <f t="shared" ref="G138" si="21">(D138+E138+F138)</f>
        <v>112.5</v>
      </c>
      <c r="H138" s="23"/>
      <c r="I138" s="23"/>
    </row>
    <row r="139" spans="1:22" ht="25.5">
      <c r="A139" s="118"/>
      <c r="B139" s="57">
        <v>3</v>
      </c>
      <c r="C139" s="56" t="s">
        <v>185</v>
      </c>
      <c r="D139" s="57">
        <v>25</v>
      </c>
      <c r="E139" s="57">
        <f>D139*0.14</f>
        <v>3.5000000000000004</v>
      </c>
      <c r="F139" s="57">
        <f>D139*0.18</f>
        <v>4.5</v>
      </c>
      <c r="G139" s="57">
        <f>(D139+E139+F139)</f>
        <v>33</v>
      </c>
      <c r="H139" s="23"/>
      <c r="I139" s="23"/>
    </row>
    <row r="140" spans="1:22">
      <c r="A140" s="62"/>
      <c r="B140" s="23"/>
      <c r="C140" s="23"/>
      <c r="D140" s="23"/>
      <c r="E140" s="23"/>
      <c r="F140" s="23"/>
      <c r="G140" s="23"/>
      <c r="H140" s="23"/>
      <c r="I140" s="23"/>
    </row>
    <row r="142" spans="1:22">
      <c r="A142" s="59" t="s">
        <v>182</v>
      </c>
      <c r="B142" s="59" t="s">
        <v>186</v>
      </c>
      <c r="C142" s="59" t="s">
        <v>187</v>
      </c>
      <c r="D142" s="59" t="s">
        <v>176</v>
      </c>
      <c r="E142" s="59" t="s">
        <v>164</v>
      </c>
      <c r="F142" s="59" t="s">
        <v>177</v>
      </c>
      <c r="G142" s="59" t="s">
        <v>178</v>
      </c>
      <c r="H142" s="59" t="s">
        <v>179</v>
      </c>
      <c r="I142" s="59" t="s">
        <v>205</v>
      </c>
    </row>
    <row r="143" spans="1:22">
      <c r="A143" s="59" t="s">
        <v>188</v>
      </c>
      <c r="B143" s="53">
        <f>P76</f>
        <v>17.399087149001552</v>
      </c>
      <c r="C143" s="61">
        <v>0</v>
      </c>
      <c r="D143" s="60">
        <v>0</v>
      </c>
      <c r="E143" s="61">
        <v>103</v>
      </c>
      <c r="F143" s="53">
        <f t="shared" ref="F143:F149" si="22">(B143/E143)*1000</f>
        <v>168.92317620389858</v>
      </c>
      <c r="G143" s="61">
        <v>60</v>
      </c>
      <c r="H143" s="61">
        <f>(E143*G143)/1000</f>
        <v>6.18</v>
      </c>
      <c r="I143" s="53">
        <f>B143-H143</f>
        <v>11.219087149001552</v>
      </c>
    </row>
    <row r="144" spans="1:22">
      <c r="A144" s="59" t="s">
        <v>189</v>
      </c>
      <c r="B144" s="53">
        <f>N87+N88+N89+N90+N91+N92+N93+N94+N95</f>
        <v>5.0010594431684945</v>
      </c>
      <c r="C144" s="61">
        <v>0</v>
      </c>
      <c r="D144" s="60">
        <v>0</v>
      </c>
      <c r="E144" s="61">
        <v>103</v>
      </c>
      <c r="F144" s="53">
        <f t="shared" si="22"/>
        <v>48.553975176393152</v>
      </c>
      <c r="G144" s="61">
        <v>25</v>
      </c>
      <c r="H144" s="61">
        <f t="shared" ref="H144:H149" si="23">(E144*G144)/1000</f>
        <v>2.5750000000000002</v>
      </c>
      <c r="I144" s="53">
        <f t="shared" ref="I144:I149" si="24">B144-H144</f>
        <v>2.4260594431684943</v>
      </c>
    </row>
    <row r="145" spans="1:9">
      <c r="A145" s="59" t="s">
        <v>176</v>
      </c>
      <c r="B145" s="53">
        <f>N112+N114</f>
        <v>0.88636363636363669</v>
      </c>
      <c r="C145" s="61">
        <v>0</v>
      </c>
      <c r="D145" s="60">
        <v>0</v>
      </c>
      <c r="E145" s="61">
        <v>103</v>
      </c>
      <c r="F145" s="53">
        <f t="shared" si="22"/>
        <v>8.6054721977052111</v>
      </c>
      <c r="G145" s="61">
        <v>25</v>
      </c>
      <c r="H145" s="61">
        <f t="shared" si="23"/>
        <v>2.5750000000000002</v>
      </c>
      <c r="I145" s="53">
        <f t="shared" si="24"/>
        <v>-1.6886363636363635</v>
      </c>
    </row>
    <row r="146" spans="1:9">
      <c r="A146" s="59" t="s">
        <v>190</v>
      </c>
      <c r="B146" s="53">
        <f>P120+P123</f>
        <v>-3.5883338954417088E-2</v>
      </c>
      <c r="C146" s="53">
        <f>B146*0.14</f>
        <v>-5.0236674536183927E-3</v>
      </c>
      <c r="D146" s="60">
        <f>B146*0.18</f>
        <v>-6.4590010117950751E-3</v>
      </c>
      <c r="E146" s="61">
        <v>103</v>
      </c>
      <c r="F146" s="53">
        <f t="shared" si="22"/>
        <v>-0.34838193159628239</v>
      </c>
      <c r="G146" s="61">
        <v>25</v>
      </c>
      <c r="H146" s="61">
        <f t="shared" si="23"/>
        <v>2.5750000000000002</v>
      </c>
      <c r="I146" s="53">
        <f t="shared" si="24"/>
        <v>-2.6108833389544173</v>
      </c>
    </row>
    <row r="147" spans="1:9">
      <c r="A147" s="59" t="s">
        <v>191</v>
      </c>
      <c r="B147" s="53">
        <f>N110</f>
        <v>3.5695876288659791</v>
      </c>
      <c r="C147" s="61">
        <v>0</v>
      </c>
      <c r="D147" s="60">
        <v>0</v>
      </c>
      <c r="E147" s="61">
        <v>103</v>
      </c>
      <c r="F147" s="53">
        <f t="shared" si="22"/>
        <v>34.656190571514358</v>
      </c>
      <c r="G147" s="61">
        <v>10</v>
      </c>
      <c r="H147" s="61">
        <f t="shared" si="23"/>
        <v>1.03</v>
      </c>
      <c r="I147" s="53">
        <f t="shared" si="24"/>
        <v>2.5395876288659789</v>
      </c>
    </row>
    <row r="148" spans="1:9">
      <c r="A148" s="59" t="s">
        <v>169</v>
      </c>
      <c r="B148" s="53">
        <f>P83</f>
        <v>5.5168421052631578</v>
      </c>
      <c r="C148" s="53">
        <f>B148*0.25</f>
        <v>1.3792105263157894</v>
      </c>
      <c r="D148" s="60">
        <f>B148*0.25</f>
        <v>1.3792105263157894</v>
      </c>
      <c r="E148" s="61">
        <v>103</v>
      </c>
      <c r="F148" s="53">
        <f t="shared" si="22"/>
        <v>53.561573837506387</v>
      </c>
      <c r="G148" s="61">
        <v>75</v>
      </c>
      <c r="H148" s="61">
        <f t="shared" si="23"/>
        <v>7.7249999999999996</v>
      </c>
      <c r="I148" s="53">
        <f t="shared" si="24"/>
        <v>-2.2081578947368419</v>
      </c>
    </row>
    <row r="149" spans="1:9">
      <c r="A149" s="63" t="s">
        <v>192</v>
      </c>
      <c r="B149" s="64">
        <f>N77</f>
        <v>1.6386272999999996</v>
      </c>
      <c r="C149" s="47">
        <v>0</v>
      </c>
      <c r="D149" s="47">
        <v>0</v>
      </c>
      <c r="E149" s="61">
        <v>103</v>
      </c>
      <c r="F149" s="53">
        <f t="shared" si="22"/>
        <v>15.909002912621355</v>
      </c>
      <c r="G149" s="47">
        <v>23</v>
      </c>
      <c r="H149" s="61">
        <f t="shared" si="23"/>
        <v>2.3690000000000002</v>
      </c>
      <c r="I149" s="53">
        <f t="shared" si="24"/>
        <v>-0.73037270000000065</v>
      </c>
    </row>
  </sheetData>
  <mergeCells count="6">
    <mergeCell ref="A1:N1"/>
    <mergeCell ref="S69:T69"/>
    <mergeCell ref="A136:A139"/>
    <mergeCell ref="S132:T132"/>
    <mergeCell ref="K132:L132"/>
    <mergeCell ref="K133:L133"/>
  </mergeCells>
  <conditionalFormatting sqref="N3:O131">
    <cfRule type="cellIs" dxfId="4" priority="2" operator="lessThan">
      <formula>0</formula>
    </cfRule>
  </conditionalFormatting>
  <conditionalFormatting sqref="I143:I14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&amp;L_x000D_&amp;1#&amp;"Calibri"&amp;8&amp;K000000 Sensitivity: Business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134"/>
  <sheetViews>
    <sheetView workbookViewId="0">
      <selection activeCell="F126" sqref="F126"/>
    </sheetView>
  </sheetViews>
  <sheetFormatPr defaultColWidth="8.85546875" defaultRowHeight="15"/>
  <cols>
    <col min="1" max="1" width="11.28515625" style="106" customWidth="1"/>
    <col min="2" max="2" width="8.5703125" style="106" bestFit="1" customWidth="1"/>
    <col min="3" max="3" width="9.7109375" style="106" customWidth="1"/>
    <col min="4" max="4" width="9.85546875" style="106" customWidth="1"/>
    <col min="5" max="6" width="10.85546875" style="106" customWidth="1"/>
    <col min="7" max="10" width="9" style="106" customWidth="1"/>
    <col min="11" max="11" width="9.7109375" style="106" customWidth="1"/>
    <col min="12" max="12" width="9" style="106" customWidth="1"/>
    <col min="13" max="13" width="11" style="106" customWidth="1"/>
    <col min="14" max="16384" width="8.85546875" style="106"/>
  </cols>
  <sheetData>
    <row r="1" spans="1:13" ht="18.75">
      <c r="A1" s="114">
        <v>44531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33.75">
      <c r="A2" s="2" t="s">
        <v>11</v>
      </c>
      <c r="B2" s="2" t="s">
        <v>12</v>
      </c>
      <c r="C2" s="2" t="s">
        <v>165</v>
      </c>
      <c r="D2" s="2" t="s">
        <v>4</v>
      </c>
      <c r="E2" s="2" t="s">
        <v>13</v>
      </c>
      <c r="F2" s="2" t="s">
        <v>14</v>
      </c>
      <c r="G2" s="3" t="s">
        <v>15</v>
      </c>
      <c r="H2" s="4" t="s">
        <v>209</v>
      </c>
      <c r="I2" s="4" t="s">
        <v>16</v>
      </c>
      <c r="J2" s="5" t="s">
        <v>17</v>
      </c>
      <c r="K2" s="6" t="s">
        <v>18</v>
      </c>
      <c r="L2" s="6" t="s">
        <v>19</v>
      </c>
      <c r="M2" s="6" t="s">
        <v>20</v>
      </c>
    </row>
    <row r="3" spans="1:13">
      <c r="A3" s="7" t="s">
        <v>21</v>
      </c>
      <c r="B3" s="8">
        <v>0.5</v>
      </c>
      <c r="C3" s="105">
        <v>0.33672316384180795</v>
      </c>
      <c r="D3" s="79"/>
      <c r="E3" s="9">
        <v>503.1</v>
      </c>
      <c r="F3" s="9"/>
      <c r="G3" s="10">
        <v>1062</v>
      </c>
      <c r="H3" s="10">
        <v>7503.7118644067805</v>
      </c>
      <c r="I3" s="11">
        <v>280</v>
      </c>
      <c r="J3" s="12">
        <f>MAX(E3-I3,0)</f>
        <v>223.10000000000002</v>
      </c>
      <c r="K3" s="13">
        <f>J3/G3</f>
        <v>0.21007532956685501</v>
      </c>
      <c r="L3" s="13">
        <f>K3+(F3*B3)</f>
        <v>0.21007532956685501</v>
      </c>
      <c r="M3" s="43">
        <f>H3*L3</f>
        <v>1576.3447428899744</v>
      </c>
    </row>
    <row r="4" spans="1:13">
      <c r="A4" s="7" t="s">
        <v>22</v>
      </c>
      <c r="B4" s="8">
        <v>0.5</v>
      </c>
      <c r="C4" s="105">
        <v>4.9995999999999999E-2</v>
      </c>
      <c r="D4" s="79">
        <v>0.5</v>
      </c>
      <c r="E4" s="9">
        <v>293.10000000000002</v>
      </c>
      <c r="F4" s="9">
        <v>1</v>
      </c>
      <c r="G4" s="10">
        <v>1160.092807424594</v>
      </c>
      <c r="H4" s="10">
        <v>13201.779661016952</v>
      </c>
      <c r="I4" s="11">
        <v>280</v>
      </c>
      <c r="J4" s="12">
        <f>MAX(E4-I4,0)</f>
        <v>13.100000000000023</v>
      </c>
      <c r="K4" s="13">
        <f t="shared" ref="K4:K67" si="0">J4/G4</f>
        <v>1.129220000000002E-2</v>
      </c>
      <c r="L4" s="13">
        <f t="shared" ref="L4:L67" si="1">K4+(F4*B4)</f>
        <v>0.51129219999999997</v>
      </c>
      <c r="M4" s="43">
        <f t="shared" ref="M4:M67" si="2">H4*L4</f>
        <v>6749.9669667966109</v>
      </c>
    </row>
    <row r="5" spans="1:13">
      <c r="A5" s="7" t="s">
        <v>23</v>
      </c>
      <c r="B5" s="8">
        <v>0.5</v>
      </c>
      <c r="C5" s="105">
        <v>0.11459219999999998</v>
      </c>
      <c r="D5" s="79">
        <v>0.5</v>
      </c>
      <c r="E5" s="14">
        <v>341.9</v>
      </c>
      <c r="F5" s="9">
        <v>1</v>
      </c>
      <c r="G5" s="10">
        <v>1007.0493454179255</v>
      </c>
      <c r="H5" s="10">
        <v>10765.271186440681</v>
      </c>
      <c r="I5" s="11">
        <v>280</v>
      </c>
      <c r="J5" s="12">
        <f t="shared" ref="J5:J68" si="3">MAX(E5-I5,0)</f>
        <v>61.899999999999977</v>
      </c>
      <c r="K5" s="13">
        <f t="shared" si="0"/>
        <v>6.1466699999999978E-2</v>
      </c>
      <c r="L5" s="13">
        <f t="shared" si="1"/>
        <v>0.56146669999999999</v>
      </c>
      <c r="M5" s="43">
        <f t="shared" si="2"/>
        <v>6044.3412876559341</v>
      </c>
    </row>
    <row r="6" spans="1:13">
      <c r="A6" s="7" t="s">
        <v>24</v>
      </c>
      <c r="B6" s="8">
        <v>0.5</v>
      </c>
      <c r="C6" s="105">
        <v>0.77827788649706453</v>
      </c>
      <c r="D6" s="79"/>
      <c r="E6" s="14">
        <v>517.1</v>
      </c>
      <c r="F6" s="9">
        <v>1</v>
      </c>
      <c r="G6" s="10">
        <v>1022</v>
      </c>
      <c r="H6" s="10">
        <v>9395.3389830508495</v>
      </c>
      <c r="I6" s="11">
        <v>280</v>
      </c>
      <c r="J6" s="12">
        <f t="shared" si="3"/>
        <v>237.10000000000002</v>
      </c>
      <c r="K6" s="13">
        <f t="shared" si="0"/>
        <v>0.23199608610567518</v>
      </c>
      <c r="L6" s="13">
        <f t="shared" si="1"/>
        <v>0.73199608610567513</v>
      </c>
      <c r="M6" s="43">
        <f t="shared" si="2"/>
        <v>6877.3513632292961</v>
      </c>
    </row>
    <row r="7" spans="1:13">
      <c r="A7" s="7" t="s">
        <v>25</v>
      </c>
      <c r="B7" s="8">
        <v>0.5</v>
      </c>
      <c r="C7" s="105">
        <v>0.67056300000000002</v>
      </c>
      <c r="D7" s="79"/>
      <c r="E7" s="9">
        <v>703.5</v>
      </c>
      <c r="F7" s="9"/>
      <c r="G7" s="10">
        <v>1047.1204188481674</v>
      </c>
      <c r="H7" s="10">
        <v>23021.237288135595</v>
      </c>
      <c r="I7" s="11">
        <v>280</v>
      </c>
      <c r="J7" s="12">
        <f t="shared" si="3"/>
        <v>423.5</v>
      </c>
      <c r="K7" s="13">
        <f t="shared" si="0"/>
        <v>0.40444250000000004</v>
      </c>
      <c r="L7" s="13">
        <f t="shared" si="1"/>
        <v>0.40444250000000004</v>
      </c>
      <c r="M7" s="43">
        <f t="shared" si="2"/>
        <v>9310.7667619067815</v>
      </c>
    </row>
    <row r="8" spans="1:13">
      <c r="A8" s="7" t="s">
        <v>26</v>
      </c>
      <c r="B8" s="8">
        <v>0.5</v>
      </c>
      <c r="C8" s="105">
        <v>0.40287099999999998</v>
      </c>
      <c r="D8" s="79"/>
      <c r="E8" s="9">
        <v>709</v>
      </c>
      <c r="F8" s="9"/>
      <c r="G8" s="10">
        <v>1066.0980810234541</v>
      </c>
      <c r="H8" s="10">
        <v>18279.610169491527</v>
      </c>
      <c r="I8" s="11">
        <v>280</v>
      </c>
      <c r="J8" s="12">
        <f t="shared" si="3"/>
        <v>429</v>
      </c>
      <c r="K8" s="13">
        <f t="shared" si="0"/>
        <v>0.40240199999999998</v>
      </c>
      <c r="L8" s="13">
        <f t="shared" si="1"/>
        <v>0.40240199999999998</v>
      </c>
      <c r="M8" s="43">
        <f t="shared" si="2"/>
        <v>7355.7516914237294</v>
      </c>
    </row>
    <row r="9" spans="1:13">
      <c r="A9" s="7" t="s">
        <v>27</v>
      </c>
      <c r="B9" s="8">
        <v>0.5</v>
      </c>
      <c r="C9" s="105">
        <v>0.24729839999999997</v>
      </c>
      <c r="D9" s="79"/>
      <c r="E9" s="9">
        <v>533</v>
      </c>
      <c r="F9" s="9"/>
      <c r="G9" s="10">
        <v>1038.4215991692627</v>
      </c>
      <c r="H9" s="10">
        <v>7712.3898305084758</v>
      </c>
      <c r="I9" s="11">
        <v>280</v>
      </c>
      <c r="J9" s="12">
        <f t="shared" si="3"/>
        <v>253</v>
      </c>
      <c r="K9" s="13">
        <f t="shared" si="0"/>
        <v>0.24363900000000002</v>
      </c>
      <c r="L9" s="13">
        <f t="shared" si="1"/>
        <v>0.24363900000000002</v>
      </c>
      <c r="M9" s="43">
        <f t="shared" si="2"/>
        <v>1879.0389459152548</v>
      </c>
    </row>
    <row r="10" spans="1:13">
      <c r="A10" s="7" t="s">
        <v>28</v>
      </c>
      <c r="B10" s="8">
        <v>0.5</v>
      </c>
      <c r="C10" s="105">
        <v>0.58146019999999998</v>
      </c>
      <c r="D10" s="79"/>
      <c r="E10" s="9">
        <v>319.3</v>
      </c>
      <c r="F10" s="9">
        <v>1</v>
      </c>
      <c r="G10" s="10">
        <v>1009.0817356205853</v>
      </c>
      <c r="H10" s="10">
        <v>11294.694915254238</v>
      </c>
      <c r="I10" s="11">
        <v>280</v>
      </c>
      <c r="J10" s="12">
        <f t="shared" si="3"/>
        <v>39.300000000000011</v>
      </c>
      <c r="K10" s="13">
        <f t="shared" si="0"/>
        <v>3.894630000000001E-2</v>
      </c>
      <c r="L10" s="13">
        <f t="shared" si="1"/>
        <v>0.53894629999999999</v>
      </c>
      <c r="M10" s="43">
        <f t="shared" si="2"/>
        <v>6087.2340342050848</v>
      </c>
    </row>
    <row r="11" spans="1:13">
      <c r="A11" s="7" t="s">
        <v>29</v>
      </c>
      <c r="B11" s="8">
        <v>0.5</v>
      </c>
      <c r="C11" s="105">
        <v>0.30452950000000006</v>
      </c>
      <c r="D11" s="79"/>
      <c r="E11" s="9">
        <v>487.6</v>
      </c>
      <c r="F11" s="9"/>
      <c r="G11" s="10">
        <v>1069.5187165775401</v>
      </c>
      <c r="H11" s="10">
        <v>11016.457627118647</v>
      </c>
      <c r="I11" s="22">
        <v>280</v>
      </c>
      <c r="J11" s="12">
        <f t="shared" si="3"/>
        <v>207.60000000000002</v>
      </c>
      <c r="K11" s="13">
        <f t="shared" si="0"/>
        <v>0.19410600000000003</v>
      </c>
      <c r="L11" s="13">
        <f t="shared" si="1"/>
        <v>0.19410600000000003</v>
      </c>
      <c r="M11" s="43">
        <f t="shared" si="2"/>
        <v>2138.3605241694922</v>
      </c>
    </row>
    <row r="12" spans="1:13">
      <c r="A12" s="7" t="s">
        <v>30</v>
      </c>
      <c r="B12" s="8">
        <v>0.5</v>
      </c>
      <c r="C12" s="105">
        <v>0.3320303</v>
      </c>
      <c r="D12" s="79"/>
      <c r="E12" s="9">
        <v>609.70000000000005</v>
      </c>
      <c r="F12" s="9"/>
      <c r="G12" s="10">
        <v>1060.4453870625664</v>
      </c>
      <c r="H12" s="10">
        <v>8378.033898305086</v>
      </c>
      <c r="I12" s="11">
        <v>280</v>
      </c>
      <c r="J12" s="12">
        <f t="shared" si="3"/>
        <v>329.70000000000005</v>
      </c>
      <c r="K12" s="13">
        <f t="shared" si="0"/>
        <v>0.31090709999999999</v>
      </c>
      <c r="L12" s="13">
        <f t="shared" si="1"/>
        <v>0.31090709999999999</v>
      </c>
      <c r="M12" s="43">
        <f t="shared" si="2"/>
        <v>2604.7902230237291</v>
      </c>
    </row>
    <row r="13" spans="1:13">
      <c r="A13" s="7" t="s">
        <v>31</v>
      </c>
      <c r="B13" s="8">
        <v>0.5</v>
      </c>
      <c r="C13" s="105">
        <v>0.32026499999999997</v>
      </c>
      <c r="E13" s="9">
        <v>589.79999999999995</v>
      </c>
      <c r="F13" s="9"/>
      <c r="G13" s="10">
        <v>1010.1010101010102</v>
      </c>
      <c r="H13" s="10">
        <v>11679.203389830511</v>
      </c>
      <c r="I13" s="11">
        <v>280</v>
      </c>
      <c r="J13" s="12">
        <f t="shared" si="3"/>
        <v>309.79999999999995</v>
      </c>
      <c r="K13" s="13">
        <f t="shared" si="0"/>
        <v>0.30670199999999992</v>
      </c>
      <c r="L13" s="13">
        <f t="shared" si="1"/>
        <v>0.30670199999999992</v>
      </c>
      <c r="M13" s="43">
        <f t="shared" si="2"/>
        <v>3582.0350380677964</v>
      </c>
    </row>
    <row r="14" spans="1:13">
      <c r="A14" s="7" t="s">
        <v>32</v>
      </c>
      <c r="B14" s="8">
        <v>0.5</v>
      </c>
      <c r="C14" s="105">
        <v>0.4417648999999999</v>
      </c>
      <c r="E14" s="9">
        <v>777</v>
      </c>
      <c r="F14" s="9"/>
      <c r="G14" s="10">
        <v>1132.5028312570782</v>
      </c>
      <c r="H14" s="10">
        <v>20809.830508474581</v>
      </c>
      <c r="I14" s="11">
        <v>280</v>
      </c>
      <c r="J14" s="12">
        <f t="shared" si="3"/>
        <v>497</v>
      </c>
      <c r="K14" s="13">
        <f t="shared" si="0"/>
        <v>0.43885099999999994</v>
      </c>
      <c r="L14" s="13">
        <f t="shared" si="1"/>
        <v>0.43885099999999994</v>
      </c>
      <c r="M14" s="43">
        <f t="shared" si="2"/>
        <v>9132.4149284745763</v>
      </c>
    </row>
    <row r="15" spans="1:13">
      <c r="A15" s="7" t="s">
        <v>33</v>
      </c>
      <c r="B15" s="8">
        <v>0.5</v>
      </c>
      <c r="C15" s="105">
        <v>0.42685399999999996</v>
      </c>
      <c r="D15" s="79"/>
      <c r="E15" s="9">
        <v>722.2</v>
      </c>
      <c r="F15" s="9"/>
      <c r="G15" s="10">
        <v>1046.0251046025105</v>
      </c>
      <c r="H15" s="10">
        <v>19183.881355932208</v>
      </c>
      <c r="I15" s="11">
        <v>280</v>
      </c>
      <c r="J15" s="12">
        <f t="shared" si="3"/>
        <v>442.20000000000005</v>
      </c>
      <c r="K15" s="13">
        <f t="shared" si="0"/>
        <v>0.42274320000000004</v>
      </c>
      <c r="L15" s="13">
        <f t="shared" si="1"/>
        <v>0.42274320000000004</v>
      </c>
      <c r="M15" s="43">
        <f t="shared" si="2"/>
        <v>8109.8553928271212</v>
      </c>
    </row>
    <row r="16" spans="1:13">
      <c r="A16" s="7" t="s">
        <v>34</v>
      </c>
      <c r="B16" s="8">
        <v>0.5</v>
      </c>
      <c r="C16" s="105">
        <v>0</v>
      </c>
      <c r="D16" s="79"/>
      <c r="E16" s="9"/>
      <c r="F16" s="9"/>
      <c r="G16" s="10">
        <v>1186</v>
      </c>
      <c r="H16" s="10">
        <v>37238.38983050848</v>
      </c>
      <c r="I16" s="11">
        <v>280</v>
      </c>
      <c r="J16" s="12">
        <f t="shared" si="3"/>
        <v>0</v>
      </c>
      <c r="K16" s="13">
        <f t="shared" si="0"/>
        <v>0</v>
      </c>
      <c r="L16" s="13">
        <f t="shared" si="1"/>
        <v>0</v>
      </c>
      <c r="M16" s="43">
        <f t="shared" si="2"/>
        <v>0</v>
      </c>
    </row>
    <row r="17" spans="1:13">
      <c r="A17" s="7" t="s">
        <v>35</v>
      </c>
      <c r="B17" s="8">
        <v>0.5</v>
      </c>
      <c r="C17" s="105">
        <v>0</v>
      </c>
      <c r="D17" s="79"/>
      <c r="E17" s="9"/>
      <c r="F17" s="9"/>
      <c r="G17" s="10">
        <v>1096</v>
      </c>
      <c r="H17" s="10">
        <v>40171.47457627119</v>
      </c>
      <c r="I17" s="11">
        <v>280</v>
      </c>
      <c r="J17" s="12">
        <f t="shared" si="3"/>
        <v>0</v>
      </c>
      <c r="K17" s="13">
        <f t="shared" si="0"/>
        <v>0</v>
      </c>
      <c r="L17" s="13">
        <f t="shared" si="1"/>
        <v>0</v>
      </c>
      <c r="M17" s="43">
        <f t="shared" si="2"/>
        <v>0</v>
      </c>
    </row>
    <row r="18" spans="1:13">
      <c r="A18" s="7" t="s">
        <v>36</v>
      </c>
      <c r="B18" s="8">
        <v>0.5</v>
      </c>
      <c r="C18" s="105">
        <v>0</v>
      </c>
      <c r="D18" s="79"/>
      <c r="E18" s="9"/>
      <c r="F18" s="9"/>
      <c r="G18" s="10">
        <v>1096</v>
      </c>
      <c r="H18" s="10">
        <v>43576.016949152545</v>
      </c>
      <c r="I18" s="11">
        <v>280</v>
      </c>
      <c r="J18" s="12">
        <f t="shared" si="3"/>
        <v>0</v>
      </c>
      <c r="K18" s="13">
        <f t="shared" si="0"/>
        <v>0</v>
      </c>
      <c r="L18" s="13">
        <f t="shared" si="1"/>
        <v>0</v>
      </c>
      <c r="M18" s="43">
        <f t="shared" si="2"/>
        <v>0</v>
      </c>
    </row>
    <row r="19" spans="1:13">
      <c r="A19" s="7" t="s">
        <v>37</v>
      </c>
      <c r="B19" s="8">
        <v>0.5</v>
      </c>
      <c r="C19" s="105">
        <v>0.45580999999999999</v>
      </c>
      <c r="D19" s="79"/>
      <c r="E19" s="9">
        <v>757.1</v>
      </c>
      <c r="F19" s="9"/>
      <c r="G19" s="10">
        <v>1052.6315789473683</v>
      </c>
      <c r="H19" s="10">
        <v>25899.25423728814</v>
      </c>
      <c r="I19" s="11">
        <v>280</v>
      </c>
      <c r="J19" s="12">
        <f t="shared" si="3"/>
        <v>477.1</v>
      </c>
      <c r="K19" s="13">
        <f t="shared" si="0"/>
        <v>0.45324500000000006</v>
      </c>
      <c r="L19" s="13">
        <f t="shared" si="1"/>
        <v>0.45324500000000006</v>
      </c>
      <c r="M19" s="43">
        <f t="shared" si="2"/>
        <v>11738.707486779665</v>
      </c>
    </row>
    <row r="20" spans="1:13">
      <c r="A20" s="7" t="s">
        <v>38</v>
      </c>
      <c r="B20" s="8">
        <v>0.5</v>
      </c>
      <c r="C20" s="105">
        <v>0.43511600000000006</v>
      </c>
      <c r="D20" s="79"/>
      <c r="E20" s="9">
        <v>762.1</v>
      </c>
      <c r="F20" s="9"/>
      <c r="G20" s="10">
        <v>1112.3470522803113</v>
      </c>
      <c r="H20" s="10">
        <v>38365.830508474588</v>
      </c>
      <c r="I20" s="11">
        <v>280</v>
      </c>
      <c r="J20" s="12">
        <f t="shared" si="3"/>
        <v>482.1</v>
      </c>
      <c r="K20" s="13">
        <f t="shared" si="0"/>
        <v>0.43340790000000007</v>
      </c>
      <c r="L20" s="13">
        <f t="shared" si="1"/>
        <v>0.43340790000000007</v>
      </c>
      <c r="M20" s="43">
        <f t="shared" si="2"/>
        <v>16628.054032433905</v>
      </c>
    </row>
    <row r="21" spans="1:13">
      <c r="A21" s="7" t="s">
        <v>39</v>
      </c>
      <c r="B21" s="8">
        <v>0.5</v>
      </c>
      <c r="C21" s="105">
        <v>0.700214</v>
      </c>
      <c r="D21" s="79"/>
      <c r="E21" s="9">
        <v>471.4</v>
      </c>
      <c r="F21" s="9">
        <v>1</v>
      </c>
      <c r="G21" s="10">
        <v>1133.7868480725624</v>
      </c>
      <c r="H21" s="10">
        <v>22851.203389830513</v>
      </c>
      <c r="I21" s="11">
        <v>280</v>
      </c>
      <c r="J21" s="12">
        <f t="shared" si="3"/>
        <v>191.39999999999998</v>
      </c>
      <c r="K21" s="13">
        <f t="shared" si="0"/>
        <v>0.16881479999999996</v>
      </c>
      <c r="L21" s="13">
        <f t="shared" si="1"/>
        <v>0.66881479999999993</v>
      </c>
      <c r="M21" s="43">
        <f t="shared" si="2"/>
        <v>15283.223024928815</v>
      </c>
    </row>
    <row r="22" spans="1:13">
      <c r="A22" s="7" t="s">
        <v>40</v>
      </c>
      <c r="B22" s="8">
        <v>0.5</v>
      </c>
      <c r="C22" s="105">
        <v>0.50339999999999996</v>
      </c>
      <c r="D22" s="79"/>
      <c r="E22" s="9">
        <v>671.2</v>
      </c>
      <c r="F22" s="9"/>
      <c r="G22" s="10">
        <v>1000</v>
      </c>
      <c r="H22" s="10">
        <v>15192.56779661017</v>
      </c>
      <c r="I22" s="11">
        <v>280</v>
      </c>
      <c r="J22" s="12">
        <f t="shared" si="3"/>
        <v>391.20000000000005</v>
      </c>
      <c r="K22" s="13">
        <f t="shared" si="0"/>
        <v>0.39120000000000005</v>
      </c>
      <c r="L22" s="13">
        <f t="shared" si="1"/>
        <v>0.39120000000000005</v>
      </c>
      <c r="M22" s="43">
        <f t="shared" si="2"/>
        <v>5943.3325220338993</v>
      </c>
    </row>
    <row r="23" spans="1:13">
      <c r="A23" s="7" t="s">
        <v>41</v>
      </c>
      <c r="B23" s="8">
        <v>0.5</v>
      </c>
      <c r="C23" s="105">
        <v>0.65216299999999994</v>
      </c>
      <c r="D23" s="79">
        <v>0.5</v>
      </c>
      <c r="E23" s="14">
        <v>426.4</v>
      </c>
      <c r="F23" s="9">
        <v>2</v>
      </c>
      <c r="G23" s="10">
        <v>1149.4252873563219</v>
      </c>
      <c r="H23" s="10">
        <v>18949.118644067799</v>
      </c>
      <c r="I23" s="11">
        <v>280</v>
      </c>
      <c r="J23" s="12">
        <f t="shared" si="3"/>
        <v>146.39999999999998</v>
      </c>
      <c r="K23" s="13">
        <f t="shared" si="0"/>
        <v>0.12736799999999998</v>
      </c>
      <c r="L23" s="13">
        <f t="shared" si="1"/>
        <v>1.1273679999999999</v>
      </c>
      <c r="M23" s="43">
        <f t="shared" si="2"/>
        <v>21362.629987525426</v>
      </c>
    </row>
    <row r="24" spans="1:13">
      <c r="A24" s="7" t="s">
        <v>42</v>
      </c>
      <c r="B24" s="8">
        <v>0.5</v>
      </c>
      <c r="C24" s="105">
        <v>0.94590476190476203</v>
      </c>
      <c r="D24" s="79"/>
      <c r="E24" s="14">
        <v>440.6</v>
      </c>
      <c r="F24" s="9">
        <v>1</v>
      </c>
      <c r="G24" s="10">
        <v>1050</v>
      </c>
      <c r="H24" s="10">
        <v>10827.949152542375</v>
      </c>
      <c r="I24" s="11">
        <v>280</v>
      </c>
      <c r="J24" s="12">
        <f t="shared" si="3"/>
        <v>160.60000000000002</v>
      </c>
      <c r="K24" s="13">
        <f t="shared" si="0"/>
        <v>0.15295238095238098</v>
      </c>
      <c r="L24" s="13">
        <f t="shared" si="1"/>
        <v>0.65295238095238095</v>
      </c>
      <c r="M24" s="43">
        <f t="shared" si="2"/>
        <v>7070.1351799838594</v>
      </c>
    </row>
    <row r="25" spans="1:13">
      <c r="A25" s="7" t="s">
        <v>43</v>
      </c>
      <c r="B25" s="8">
        <v>0.5</v>
      </c>
      <c r="C25" s="105">
        <v>0.43511259999999996</v>
      </c>
      <c r="D25" s="79"/>
      <c r="E25" s="9">
        <v>703.5</v>
      </c>
      <c r="F25" s="9"/>
      <c r="G25" s="10">
        <v>1039.5010395010395</v>
      </c>
      <c r="H25" s="10">
        <v>21580.779661016953</v>
      </c>
      <c r="I25" s="11">
        <v>280</v>
      </c>
      <c r="J25" s="12">
        <f t="shared" si="3"/>
        <v>423.5</v>
      </c>
      <c r="K25" s="13">
        <f t="shared" si="0"/>
        <v>0.40740700000000002</v>
      </c>
      <c r="L25" s="13">
        <f t="shared" si="1"/>
        <v>0.40740700000000002</v>
      </c>
      <c r="M25" s="43">
        <f t="shared" si="2"/>
        <v>8792.1606993559344</v>
      </c>
    </row>
    <row r="26" spans="1:13">
      <c r="A26" s="7" t="s">
        <v>44</v>
      </c>
      <c r="B26" s="8">
        <v>0.5</v>
      </c>
      <c r="C26" s="105">
        <v>0.87809800000000005</v>
      </c>
      <c r="D26" s="79"/>
      <c r="E26" s="9">
        <v>612.9</v>
      </c>
      <c r="F26" s="9">
        <v>1</v>
      </c>
      <c r="G26" s="10">
        <v>1046.0251046025105</v>
      </c>
      <c r="H26" s="10">
        <v>9551.3559322033907</v>
      </c>
      <c r="I26" s="11">
        <v>280</v>
      </c>
      <c r="J26" s="12">
        <f t="shared" si="3"/>
        <v>332.9</v>
      </c>
      <c r="K26" s="13">
        <f t="shared" si="0"/>
        <v>0.31825239999999999</v>
      </c>
      <c r="L26" s="13">
        <f t="shared" si="1"/>
        <v>0.81825239999999999</v>
      </c>
      <c r="M26" s="43">
        <f t="shared" si="2"/>
        <v>7815.4199147796617</v>
      </c>
    </row>
    <row r="27" spans="1:13">
      <c r="A27" s="7" t="s">
        <v>45</v>
      </c>
      <c r="B27" s="8">
        <v>0.5</v>
      </c>
      <c r="C27" s="105">
        <v>0.74397200000000008</v>
      </c>
      <c r="D27" s="79"/>
      <c r="E27" s="9">
        <v>463.1</v>
      </c>
      <c r="F27" s="9">
        <v>1</v>
      </c>
      <c r="G27" s="10">
        <v>1028.8065843621398</v>
      </c>
      <c r="H27" s="10">
        <v>9902.5423728813585</v>
      </c>
      <c r="I27" s="11">
        <v>280</v>
      </c>
      <c r="J27" s="12">
        <f t="shared" si="3"/>
        <v>183.10000000000002</v>
      </c>
      <c r="K27" s="13">
        <f t="shared" si="0"/>
        <v>0.17797320000000005</v>
      </c>
      <c r="L27" s="13">
        <f t="shared" si="1"/>
        <v>0.67797320000000005</v>
      </c>
      <c r="M27" s="43">
        <f t="shared" si="2"/>
        <v>6713.6583406779682</v>
      </c>
    </row>
    <row r="28" spans="1:13">
      <c r="A28" s="7" t="s">
        <v>46</v>
      </c>
      <c r="B28" s="8">
        <v>0.5</v>
      </c>
      <c r="C28" s="105">
        <v>1.1124640000000001</v>
      </c>
      <c r="D28" s="79"/>
      <c r="E28" s="9">
        <v>353.6</v>
      </c>
      <c r="F28" s="9">
        <v>2</v>
      </c>
      <c r="G28" s="10">
        <v>1010.1010101010102</v>
      </c>
      <c r="H28" s="10">
        <v>11932.322033898306</v>
      </c>
      <c r="I28" s="11">
        <v>280</v>
      </c>
      <c r="J28" s="12">
        <f t="shared" si="3"/>
        <v>73.600000000000023</v>
      </c>
      <c r="K28" s="13">
        <f t="shared" si="0"/>
        <v>7.2864000000000012E-2</v>
      </c>
      <c r="L28" s="13">
        <f t="shared" si="1"/>
        <v>1.072864</v>
      </c>
      <c r="M28" s="43">
        <f t="shared" si="2"/>
        <v>12801.758746576274</v>
      </c>
    </row>
    <row r="29" spans="1:13">
      <c r="A29" s="7" t="s">
        <v>47</v>
      </c>
      <c r="B29" s="8">
        <v>0.5</v>
      </c>
      <c r="C29" s="105">
        <v>0.30825409999999998</v>
      </c>
      <c r="D29" s="79"/>
      <c r="E29" s="9">
        <v>658.6</v>
      </c>
      <c r="F29" s="9"/>
      <c r="G29" s="10">
        <v>1074.1138560687434</v>
      </c>
      <c r="H29" s="10">
        <v>33854.135593220344</v>
      </c>
      <c r="I29" s="11">
        <v>280</v>
      </c>
      <c r="J29" s="12">
        <f t="shared" si="3"/>
        <v>378.6</v>
      </c>
      <c r="K29" s="13">
        <f t="shared" si="0"/>
        <v>0.35247659999999997</v>
      </c>
      <c r="L29" s="13">
        <f t="shared" si="1"/>
        <v>0.35247659999999997</v>
      </c>
      <c r="M29" s="43">
        <f t="shared" si="2"/>
        <v>11932.79060983729</v>
      </c>
    </row>
    <row r="30" spans="1:13">
      <c r="A30" s="7" t="s">
        <v>48</v>
      </c>
      <c r="B30" s="8">
        <v>0.5</v>
      </c>
      <c r="C30" s="105">
        <v>0.55483400000000005</v>
      </c>
      <c r="D30" s="79"/>
      <c r="E30" s="9">
        <v>702.9</v>
      </c>
      <c r="F30" s="9">
        <v>1</v>
      </c>
      <c r="G30" s="10">
        <v>1039.5010395010395</v>
      </c>
      <c r="H30" s="10">
        <v>11374.881355932204</v>
      </c>
      <c r="I30" s="11">
        <v>280</v>
      </c>
      <c r="J30" s="12">
        <f t="shared" si="3"/>
        <v>422.9</v>
      </c>
      <c r="K30" s="13">
        <f t="shared" si="0"/>
        <v>0.40682979999999996</v>
      </c>
      <c r="L30" s="13">
        <f t="shared" si="1"/>
        <v>0.90682979999999991</v>
      </c>
      <c r="M30" s="43">
        <f t="shared" si="2"/>
        <v>10315.081385023728</v>
      </c>
    </row>
    <row r="31" spans="1:13">
      <c r="A31" s="7" t="s">
        <v>49</v>
      </c>
      <c r="B31" s="8">
        <v>0.5</v>
      </c>
      <c r="C31" s="105">
        <v>0.46438356164383565</v>
      </c>
      <c r="D31" s="79"/>
      <c r="E31" s="9">
        <v>751.7</v>
      </c>
      <c r="F31" s="9"/>
      <c r="G31" s="10">
        <v>1022</v>
      </c>
      <c r="H31" s="10">
        <v>18214.881355932204</v>
      </c>
      <c r="I31" s="11">
        <v>280</v>
      </c>
      <c r="J31" s="12">
        <f t="shared" si="3"/>
        <v>471.70000000000005</v>
      </c>
      <c r="K31" s="13">
        <f t="shared" si="0"/>
        <v>0.46154598825831705</v>
      </c>
      <c r="L31" s="13">
        <f t="shared" si="1"/>
        <v>0.46154598825831705</v>
      </c>
      <c r="M31" s="43">
        <f t="shared" si="2"/>
        <v>8407.0054164317226</v>
      </c>
    </row>
    <row r="32" spans="1:13">
      <c r="A32" s="7" t="s">
        <v>50</v>
      </c>
      <c r="B32" s="8">
        <v>0.5</v>
      </c>
      <c r="C32" s="105">
        <v>1.162158</v>
      </c>
      <c r="D32" s="79"/>
      <c r="E32" s="14">
        <v>410.5</v>
      </c>
      <c r="F32" s="9">
        <v>2</v>
      </c>
      <c r="G32" s="10">
        <v>1123.5955056179776</v>
      </c>
      <c r="H32" s="10">
        <v>11426.084745762713</v>
      </c>
      <c r="I32" s="11">
        <v>280</v>
      </c>
      <c r="J32" s="12">
        <f t="shared" si="3"/>
        <v>130.5</v>
      </c>
      <c r="K32" s="13">
        <f t="shared" si="0"/>
        <v>0.116145</v>
      </c>
      <c r="L32" s="13">
        <f t="shared" si="1"/>
        <v>1.1161449999999999</v>
      </c>
      <c r="M32" s="43">
        <f t="shared" si="2"/>
        <v>12753.167358559323</v>
      </c>
    </row>
    <row r="33" spans="1:13">
      <c r="A33" s="7" t="s">
        <v>51</v>
      </c>
      <c r="B33" s="8">
        <v>0.5</v>
      </c>
      <c r="C33" s="105">
        <v>0.82857019999999992</v>
      </c>
      <c r="D33" s="79"/>
      <c r="E33" s="9">
        <v>639.9</v>
      </c>
      <c r="F33" s="9">
        <v>1</v>
      </c>
      <c r="G33" s="10">
        <v>1137.6564277588168</v>
      </c>
      <c r="H33" s="10">
        <v>14534.033898305088</v>
      </c>
      <c r="I33" s="11">
        <v>280</v>
      </c>
      <c r="J33" s="12">
        <f t="shared" si="3"/>
        <v>359.9</v>
      </c>
      <c r="K33" s="13">
        <f t="shared" si="0"/>
        <v>0.31635209999999997</v>
      </c>
      <c r="L33" s="13">
        <f t="shared" si="1"/>
        <v>0.81635210000000002</v>
      </c>
      <c r="M33" s="43">
        <f t="shared" si="2"/>
        <v>11864.889094352546</v>
      </c>
    </row>
    <row r="34" spans="1:13">
      <c r="A34" s="7" t="s">
        <v>52</v>
      </c>
      <c r="B34" s="8">
        <v>0.5</v>
      </c>
      <c r="C34" s="105">
        <v>0.63800999999999997</v>
      </c>
      <c r="D34" s="79"/>
      <c r="E34" s="9">
        <v>367.3</v>
      </c>
      <c r="F34" s="9">
        <v>1</v>
      </c>
      <c r="G34" s="10">
        <v>1081.081081081081</v>
      </c>
      <c r="H34" s="10">
        <v>15572.593220338988</v>
      </c>
      <c r="I34" s="11">
        <v>280</v>
      </c>
      <c r="J34" s="12">
        <f t="shared" si="3"/>
        <v>87.300000000000011</v>
      </c>
      <c r="K34" s="13">
        <f t="shared" si="0"/>
        <v>8.0752500000000019E-2</v>
      </c>
      <c r="L34" s="13">
        <f t="shared" si="1"/>
        <v>0.5807525</v>
      </c>
      <c r="M34" s="43">
        <f t="shared" si="2"/>
        <v>9043.8224441949187</v>
      </c>
    </row>
    <row r="35" spans="1:13">
      <c r="A35" s="7" t="s">
        <v>53</v>
      </c>
      <c r="B35" s="8">
        <v>0.5</v>
      </c>
      <c r="C35" s="105">
        <v>0.43458479999999994</v>
      </c>
      <c r="D35" s="79"/>
      <c r="E35" s="9">
        <v>742.3</v>
      </c>
      <c r="F35" s="9"/>
      <c r="G35" s="10">
        <v>1068.3760683760684</v>
      </c>
      <c r="H35" s="10">
        <v>16217.949152542375</v>
      </c>
      <c r="I35" s="11">
        <v>280</v>
      </c>
      <c r="J35" s="12">
        <f t="shared" si="3"/>
        <v>462.29999999999995</v>
      </c>
      <c r="K35" s="13">
        <f t="shared" si="0"/>
        <v>0.43271279999999995</v>
      </c>
      <c r="L35" s="13">
        <f t="shared" si="1"/>
        <v>0.43271279999999995</v>
      </c>
      <c r="M35" s="43">
        <f t="shared" si="2"/>
        <v>7017.7141880542376</v>
      </c>
    </row>
    <row r="36" spans="1:13">
      <c r="A36" s="7" t="s">
        <v>54</v>
      </c>
      <c r="B36" s="8">
        <v>0.5</v>
      </c>
      <c r="C36" s="105">
        <v>0.40916500000000006</v>
      </c>
      <c r="D36" s="79"/>
      <c r="E36" s="9">
        <v>706</v>
      </c>
      <c r="F36" s="9"/>
      <c r="G36" s="10">
        <v>1052.6315789473683</v>
      </c>
      <c r="H36" s="10">
        <v>23867.542372881362</v>
      </c>
      <c r="I36" s="11">
        <v>280</v>
      </c>
      <c r="J36" s="12">
        <f t="shared" si="3"/>
        <v>426</v>
      </c>
      <c r="K36" s="13">
        <f t="shared" si="0"/>
        <v>0.40470000000000006</v>
      </c>
      <c r="L36" s="13">
        <f t="shared" si="1"/>
        <v>0.40470000000000006</v>
      </c>
      <c r="M36" s="43">
        <f t="shared" si="2"/>
        <v>9659.1943983050878</v>
      </c>
    </row>
    <row r="37" spans="1:13">
      <c r="A37" s="7" t="s">
        <v>55</v>
      </c>
      <c r="B37" s="8">
        <v>0.5</v>
      </c>
      <c r="C37" s="105">
        <v>1.3393624000000002</v>
      </c>
      <c r="D37" s="79"/>
      <c r="E37" s="9">
        <v>282.89999999999998</v>
      </c>
      <c r="F37" s="9">
        <v>2</v>
      </c>
      <c r="G37" s="10">
        <v>1053.7407797681769</v>
      </c>
      <c r="H37" s="10">
        <v>10778.991525423729</v>
      </c>
      <c r="I37" s="11">
        <v>280</v>
      </c>
      <c r="J37" s="12">
        <f t="shared" si="3"/>
        <v>2.8999999999999773</v>
      </c>
      <c r="K37" s="13">
        <f t="shared" si="0"/>
        <v>2.7520999999999787E-3</v>
      </c>
      <c r="L37" s="13">
        <f t="shared" si="1"/>
        <v>1.0027520999999999</v>
      </c>
      <c r="M37" s="43">
        <f t="shared" si="2"/>
        <v>10808.656388000847</v>
      </c>
    </row>
    <row r="38" spans="1:13">
      <c r="A38" s="7" t="s">
        <v>56</v>
      </c>
      <c r="B38" s="8">
        <v>0.5</v>
      </c>
      <c r="C38" s="105">
        <v>0.58570350000000004</v>
      </c>
      <c r="D38" s="79">
        <v>0.5</v>
      </c>
      <c r="E38" s="9">
        <v>703.5</v>
      </c>
      <c r="F38" s="9">
        <v>1</v>
      </c>
      <c r="G38" s="10">
        <v>1055.9662090813094</v>
      </c>
      <c r="H38" s="10">
        <v>9225.2796610169498</v>
      </c>
      <c r="I38" s="22">
        <v>280</v>
      </c>
      <c r="J38" s="12">
        <f t="shared" si="3"/>
        <v>423.5</v>
      </c>
      <c r="K38" s="13">
        <f t="shared" si="0"/>
        <v>0.40105449999999998</v>
      </c>
      <c r="L38" s="13">
        <f t="shared" si="1"/>
        <v>0.90105449999999998</v>
      </c>
      <c r="M38" s="43">
        <f t="shared" si="2"/>
        <v>8312.4797523177967</v>
      </c>
    </row>
    <row r="39" spans="1:13">
      <c r="A39" s="7" t="s">
        <v>57</v>
      </c>
      <c r="B39" s="8">
        <v>0.5</v>
      </c>
      <c r="C39" s="105">
        <v>0.65684679999999995</v>
      </c>
      <c r="D39" s="79">
        <v>1</v>
      </c>
      <c r="E39" s="14">
        <v>504.2</v>
      </c>
      <c r="F39" s="9">
        <v>1</v>
      </c>
      <c r="G39" s="10">
        <v>1057.08245243129</v>
      </c>
      <c r="H39" s="10">
        <v>7408.0677966101703</v>
      </c>
      <c r="I39" s="11">
        <v>280</v>
      </c>
      <c r="J39" s="12">
        <f t="shared" si="3"/>
        <v>224.2</v>
      </c>
      <c r="K39" s="13">
        <f t="shared" si="0"/>
        <v>0.21209319999999993</v>
      </c>
      <c r="L39" s="13">
        <f t="shared" si="1"/>
        <v>0.71209319999999998</v>
      </c>
      <c r="M39" s="43">
        <f t="shared" si="2"/>
        <v>5275.2347031050849</v>
      </c>
    </row>
    <row r="40" spans="1:13">
      <c r="A40" s="7" t="s">
        <v>58</v>
      </c>
      <c r="B40" s="8">
        <v>0.5</v>
      </c>
      <c r="C40" s="105">
        <v>0.45133200000000001</v>
      </c>
      <c r="D40" s="79"/>
      <c r="E40" s="9">
        <v>753.5</v>
      </c>
      <c r="F40" s="9"/>
      <c r="G40" s="10">
        <v>1058.2010582010582</v>
      </c>
      <c r="H40" s="10">
        <v>9710.237288135595</v>
      </c>
      <c r="I40" s="11">
        <v>280</v>
      </c>
      <c r="J40" s="12">
        <f t="shared" si="3"/>
        <v>473.5</v>
      </c>
      <c r="K40" s="13">
        <f t="shared" si="0"/>
        <v>0.44745750000000001</v>
      </c>
      <c r="L40" s="13">
        <f t="shared" si="1"/>
        <v>0.44745750000000001</v>
      </c>
      <c r="M40" s="43">
        <f t="shared" si="2"/>
        <v>4344.9185013559327</v>
      </c>
    </row>
    <row r="41" spans="1:13">
      <c r="A41" s="7" t="s">
        <v>59</v>
      </c>
      <c r="B41" s="8">
        <v>0.5</v>
      </c>
      <c r="C41" s="105">
        <v>1.141427</v>
      </c>
      <c r="D41" s="79">
        <v>1</v>
      </c>
      <c r="E41" s="9">
        <v>333.6</v>
      </c>
      <c r="F41" s="9">
        <v>2</v>
      </c>
      <c r="G41" s="10">
        <v>1057.0824524312895</v>
      </c>
      <c r="H41" s="10">
        <v>10875.983050847459</v>
      </c>
      <c r="I41" s="11">
        <v>280</v>
      </c>
      <c r="J41" s="12">
        <f t="shared" si="3"/>
        <v>53.600000000000023</v>
      </c>
      <c r="K41" s="13">
        <f t="shared" si="0"/>
        <v>5.0705600000000024E-2</v>
      </c>
      <c r="L41" s="13">
        <f t="shared" si="1"/>
        <v>1.0507056000000001</v>
      </c>
      <c r="M41" s="43">
        <f t="shared" si="2"/>
        <v>11427.456297030511</v>
      </c>
    </row>
    <row r="42" spans="1:13">
      <c r="A42" s="7" t="s">
        <v>60</v>
      </c>
      <c r="B42" s="8">
        <v>0.5</v>
      </c>
      <c r="C42" s="105">
        <v>0.44528220000000007</v>
      </c>
      <c r="D42" s="79"/>
      <c r="E42" s="9">
        <v>746</v>
      </c>
      <c r="F42" s="9"/>
      <c r="G42" s="10">
        <v>1057.0824524312895</v>
      </c>
      <c r="H42" s="10">
        <v>13963.067796610172</v>
      </c>
      <c r="I42" s="11">
        <v>280</v>
      </c>
      <c r="J42" s="12">
        <f t="shared" si="3"/>
        <v>466</v>
      </c>
      <c r="K42" s="13">
        <f t="shared" si="0"/>
        <v>0.44083600000000006</v>
      </c>
      <c r="L42" s="13">
        <f t="shared" si="1"/>
        <v>0.44083600000000006</v>
      </c>
      <c r="M42" s="43">
        <f t="shared" si="2"/>
        <v>6155.4229551864428</v>
      </c>
    </row>
    <row r="43" spans="1:13">
      <c r="A43" s="7" t="s">
        <v>61</v>
      </c>
      <c r="B43" s="8">
        <v>0.5</v>
      </c>
      <c r="C43" s="105">
        <v>0.44207099999999994</v>
      </c>
      <c r="D43" s="79"/>
      <c r="E43" s="9">
        <v>742.3</v>
      </c>
      <c r="F43" s="9"/>
      <c r="G43" s="10">
        <v>1058.2010582010582</v>
      </c>
      <c r="H43" s="10">
        <v>6771.4067796610179</v>
      </c>
      <c r="I43" s="11">
        <v>280</v>
      </c>
      <c r="J43" s="12">
        <f t="shared" si="3"/>
        <v>462.29999999999995</v>
      </c>
      <c r="K43" s="13">
        <f t="shared" si="0"/>
        <v>0.43687349999999997</v>
      </c>
      <c r="L43" s="13">
        <f t="shared" si="1"/>
        <v>0.43687349999999997</v>
      </c>
      <c r="M43" s="43">
        <f t="shared" si="2"/>
        <v>2958.2481797542373</v>
      </c>
    </row>
    <row r="44" spans="1:13">
      <c r="A44" s="7" t="s">
        <v>62</v>
      </c>
      <c r="B44" s="8">
        <v>0.5</v>
      </c>
      <c r="C44" s="105">
        <v>0.43800749999999999</v>
      </c>
      <c r="D44" s="79"/>
      <c r="E44" s="9">
        <v>737</v>
      </c>
      <c r="F44" s="9"/>
      <c r="G44" s="10">
        <v>1058.2010582010582</v>
      </c>
      <c r="H44" s="10">
        <v>13709.949152542375</v>
      </c>
      <c r="I44" s="11">
        <v>280</v>
      </c>
      <c r="J44" s="12">
        <f t="shared" si="3"/>
        <v>457</v>
      </c>
      <c r="K44" s="13">
        <f t="shared" si="0"/>
        <v>0.431865</v>
      </c>
      <c r="L44" s="13">
        <f t="shared" si="1"/>
        <v>0.431865</v>
      </c>
      <c r="M44" s="43">
        <f t="shared" si="2"/>
        <v>5920.8471907627127</v>
      </c>
    </row>
    <row r="45" spans="1:13">
      <c r="A45" s="7" t="s">
        <v>63</v>
      </c>
      <c r="B45" s="8">
        <v>0.5</v>
      </c>
      <c r="C45" s="105">
        <v>0.69735479999999994</v>
      </c>
      <c r="D45" s="79"/>
      <c r="E45" s="14">
        <v>350</v>
      </c>
      <c r="F45" s="9"/>
      <c r="G45" s="10">
        <v>1055.9662090813094</v>
      </c>
      <c r="H45" s="10">
        <v>5664.3050847457635</v>
      </c>
      <c r="I45" s="11">
        <v>280</v>
      </c>
      <c r="J45" s="12">
        <f t="shared" si="3"/>
        <v>70</v>
      </c>
      <c r="K45" s="13">
        <f t="shared" si="0"/>
        <v>6.6290000000000002E-2</v>
      </c>
      <c r="L45" s="13">
        <f t="shared" si="1"/>
        <v>6.6290000000000002E-2</v>
      </c>
      <c r="M45" s="43">
        <f t="shared" si="2"/>
        <v>375.48678406779669</v>
      </c>
    </row>
    <row r="46" spans="1:13">
      <c r="A46" s="7" t="s">
        <v>64</v>
      </c>
      <c r="B46" s="8">
        <v>0.5</v>
      </c>
      <c r="C46" s="105">
        <v>0.35399320000000006</v>
      </c>
      <c r="D46" s="79"/>
      <c r="E46" s="14">
        <v>648.70000000000005</v>
      </c>
      <c r="F46" s="9"/>
      <c r="G46" s="10">
        <v>1057.0824524312895</v>
      </c>
      <c r="H46" s="10">
        <v>13201.779661016952</v>
      </c>
      <c r="I46" s="11">
        <v>280</v>
      </c>
      <c r="J46" s="12">
        <f t="shared" si="3"/>
        <v>368.70000000000005</v>
      </c>
      <c r="K46" s="13">
        <f t="shared" si="0"/>
        <v>0.34879020000000005</v>
      </c>
      <c r="L46" s="13">
        <f t="shared" si="1"/>
        <v>0.34879020000000005</v>
      </c>
      <c r="M46" s="43">
        <f t="shared" si="2"/>
        <v>4604.6513683220355</v>
      </c>
    </row>
    <row r="47" spans="1:13">
      <c r="A47" s="7" t="s">
        <v>65</v>
      </c>
      <c r="B47" s="8">
        <v>0.5</v>
      </c>
      <c r="C47" s="105">
        <v>0.67746960000000001</v>
      </c>
      <c r="D47" s="79"/>
      <c r="E47" s="9">
        <v>447.9</v>
      </c>
      <c r="F47" s="9">
        <v>1</v>
      </c>
      <c r="G47" s="10">
        <v>1057.0824524312895</v>
      </c>
      <c r="H47" s="10">
        <v>7158.8135593220359</v>
      </c>
      <c r="I47" s="11">
        <v>280</v>
      </c>
      <c r="J47" s="12">
        <f t="shared" si="3"/>
        <v>167.89999999999998</v>
      </c>
      <c r="K47" s="13">
        <f t="shared" si="0"/>
        <v>0.15883339999999999</v>
      </c>
      <c r="L47" s="13">
        <f t="shared" si="1"/>
        <v>0.65883340000000001</v>
      </c>
      <c r="M47" s="43">
        <f t="shared" si="2"/>
        <v>4716.465477254239</v>
      </c>
    </row>
    <row r="48" spans="1:13">
      <c r="A48" s="7" t="s">
        <v>66</v>
      </c>
      <c r="B48" s="8">
        <v>0.5</v>
      </c>
      <c r="C48" s="105">
        <v>0.45548</v>
      </c>
      <c r="D48" s="79"/>
      <c r="E48" s="9">
        <v>759.2</v>
      </c>
      <c r="F48" s="9"/>
      <c r="G48" s="10">
        <v>1059.3220338983051</v>
      </c>
      <c r="H48" s="10">
        <v>11652.838983050848</v>
      </c>
      <c r="I48" s="11">
        <v>280</v>
      </c>
      <c r="J48" s="12">
        <f t="shared" si="3"/>
        <v>479.20000000000005</v>
      </c>
      <c r="K48" s="13">
        <f t="shared" si="0"/>
        <v>0.45236480000000001</v>
      </c>
      <c r="L48" s="13">
        <f t="shared" si="1"/>
        <v>0.45236480000000001</v>
      </c>
      <c r="M48" s="43">
        <f t="shared" si="2"/>
        <v>5271.3341760000003</v>
      </c>
    </row>
    <row r="49" spans="1:13">
      <c r="A49" s="7" t="s">
        <v>67</v>
      </c>
      <c r="B49" s="8">
        <v>0.5</v>
      </c>
      <c r="C49" s="105">
        <v>0.82867099999999938</v>
      </c>
      <c r="D49" s="79"/>
      <c r="E49" s="14">
        <v>452.2</v>
      </c>
      <c r="F49" s="9"/>
      <c r="G49" s="10">
        <v>1058.2010582010601</v>
      </c>
      <c r="H49" s="10">
        <v>12186.406779661018</v>
      </c>
      <c r="I49" s="11">
        <v>280</v>
      </c>
      <c r="J49" s="12">
        <f t="shared" si="3"/>
        <v>172.2</v>
      </c>
      <c r="K49" s="13">
        <f t="shared" si="0"/>
        <v>0.16272899999999971</v>
      </c>
      <c r="L49" s="13">
        <f t="shared" si="1"/>
        <v>0.16272899999999971</v>
      </c>
      <c r="M49" s="43">
        <f t="shared" si="2"/>
        <v>1983.0817888474542</v>
      </c>
    </row>
    <row r="50" spans="1:13">
      <c r="A50" s="7" t="s">
        <v>68</v>
      </c>
      <c r="B50" s="8">
        <v>0.5</v>
      </c>
      <c r="C50" s="105">
        <v>1.1409784999999999</v>
      </c>
      <c r="D50" s="79"/>
      <c r="E50" s="14">
        <v>755</v>
      </c>
      <c r="F50" s="9">
        <v>1</v>
      </c>
      <c r="G50" s="10">
        <v>1060.4453870625664</v>
      </c>
      <c r="H50" s="10">
        <v>20143.220338983054</v>
      </c>
      <c r="I50" s="11">
        <v>280</v>
      </c>
      <c r="J50" s="12">
        <f t="shared" si="3"/>
        <v>475</v>
      </c>
      <c r="K50" s="13">
        <f t="shared" si="0"/>
        <v>0.44792499999999996</v>
      </c>
      <c r="L50" s="13">
        <f t="shared" si="1"/>
        <v>0.94792499999999991</v>
      </c>
      <c r="M50" s="43">
        <f t="shared" si="2"/>
        <v>19094.262139830509</v>
      </c>
    </row>
    <row r="51" spans="1:13">
      <c r="A51" s="7" t="s">
        <v>69</v>
      </c>
      <c r="B51" s="8">
        <v>0.5</v>
      </c>
      <c r="C51" s="105">
        <v>0.8816037735849056</v>
      </c>
      <c r="D51" s="79"/>
      <c r="E51" s="9">
        <v>682.8</v>
      </c>
      <c r="F51" s="9">
        <v>1</v>
      </c>
      <c r="G51" s="10">
        <v>1060</v>
      </c>
      <c r="H51" s="10">
        <v>22334.838983050849</v>
      </c>
      <c r="I51" s="22">
        <v>280</v>
      </c>
      <c r="J51" s="12">
        <f t="shared" si="3"/>
        <v>402.79999999999995</v>
      </c>
      <c r="K51" s="13">
        <f t="shared" si="0"/>
        <v>0.37999999999999995</v>
      </c>
      <c r="L51" s="13">
        <f t="shared" si="1"/>
        <v>0.87999999999999989</v>
      </c>
      <c r="M51" s="43">
        <f t="shared" si="2"/>
        <v>19654.658305084744</v>
      </c>
    </row>
    <row r="52" spans="1:13">
      <c r="A52" s="7" t="s">
        <v>70</v>
      </c>
      <c r="B52" s="8">
        <v>0.5</v>
      </c>
      <c r="C52" s="105">
        <v>0.46133584195672622</v>
      </c>
      <c r="D52" s="79"/>
      <c r="E52" s="14">
        <v>768.2</v>
      </c>
      <c r="F52" s="9"/>
      <c r="G52" s="10">
        <v>1063</v>
      </c>
      <c r="H52" s="10">
        <v>20312.288135593226</v>
      </c>
      <c r="I52" s="11">
        <v>280</v>
      </c>
      <c r="J52" s="12">
        <f t="shared" si="3"/>
        <v>488.20000000000005</v>
      </c>
      <c r="K52" s="13">
        <f t="shared" si="0"/>
        <v>0.45926622765757297</v>
      </c>
      <c r="L52" s="13">
        <f t="shared" si="1"/>
        <v>0.45926622765757297</v>
      </c>
      <c r="M52" s="43">
        <f t="shared" si="2"/>
        <v>9328.7479471275765</v>
      </c>
    </row>
    <row r="53" spans="1:13">
      <c r="A53" s="7" t="s">
        <v>71</v>
      </c>
      <c r="B53" s="8">
        <v>0.5</v>
      </c>
      <c r="C53" s="105">
        <v>1.0380971999999999</v>
      </c>
      <c r="D53" s="79"/>
      <c r="E53" s="14">
        <v>461.1</v>
      </c>
      <c r="F53" s="9">
        <v>1</v>
      </c>
      <c r="G53" s="10">
        <v>1060.4453870625664</v>
      </c>
      <c r="H53" s="10">
        <v>14811.305084745763</v>
      </c>
      <c r="I53" s="11">
        <v>280</v>
      </c>
      <c r="J53" s="12">
        <f t="shared" si="3"/>
        <v>181.10000000000002</v>
      </c>
      <c r="K53" s="13">
        <f t="shared" si="0"/>
        <v>0.17077729999999999</v>
      </c>
      <c r="L53" s="13">
        <f t="shared" si="1"/>
        <v>0.67077730000000002</v>
      </c>
      <c r="M53" s="43">
        <f t="shared" si="2"/>
        <v>9935.0872342220355</v>
      </c>
    </row>
    <row r="54" spans="1:13">
      <c r="A54" s="15" t="s">
        <v>72</v>
      </c>
      <c r="B54" s="16">
        <v>0.5</v>
      </c>
      <c r="C54" s="105">
        <v>1.1529135338345864</v>
      </c>
      <c r="D54" s="79">
        <v>0.5</v>
      </c>
      <c r="E54" s="17">
        <v>363.9</v>
      </c>
      <c r="F54" s="17">
        <v>3</v>
      </c>
      <c r="G54" s="10">
        <v>1064</v>
      </c>
      <c r="H54" s="10">
        <v>19421.398305084746</v>
      </c>
      <c r="I54" s="11">
        <v>280</v>
      </c>
      <c r="J54" s="12">
        <f t="shared" si="3"/>
        <v>83.899999999999977</v>
      </c>
      <c r="K54" s="13">
        <f t="shared" si="0"/>
        <v>7.8853383458646592E-2</v>
      </c>
      <c r="L54" s="13">
        <f t="shared" si="1"/>
        <v>1.5788533834586467</v>
      </c>
      <c r="M54" s="43">
        <f t="shared" si="2"/>
        <v>30663.540425481075</v>
      </c>
    </row>
    <row r="55" spans="1:13">
      <c r="A55" s="15" t="s">
        <v>73</v>
      </c>
      <c r="B55" s="16">
        <v>0.5</v>
      </c>
      <c r="C55" s="105">
        <v>0.96425211665098776</v>
      </c>
      <c r="D55" s="79"/>
      <c r="E55" s="18">
        <v>771.8</v>
      </c>
      <c r="F55" s="17">
        <v>1</v>
      </c>
      <c r="G55" s="10">
        <v>1063</v>
      </c>
      <c r="H55" s="10">
        <v>18279.610169491527</v>
      </c>
      <c r="I55" s="11">
        <v>280</v>
      </c>
      <c r="J55" s="12">
        <f t="shared" si="3"/>
        <v>491.79999999999995</v>
      </c>
      <c r="K55" s="13">
        <f t="shared" si="0"/>
        <v>0.46265286923800558</v>
      </c>
      <c r="L55" s="13">
        <f t="shared" si="1"/>
        <v>0.96265286923800564</v>
      </c>
      <c r="M55" s="43">
        <f t="shared" si="2"/>
        <v>17596.919178213244</v>
      </c>
    </row>
    <row r="56" spans="1:13">
      <c r="A56" s="7" t="s">
        <v>74</v>
      </c>
      <c r="B56" s="8">
        <v>0.5</v>
      </c>
      <c r="C56" s="105">
        <v>0.75685400000000003</v>
      </c>
      <c r="D56" s="79">
        <v>0.5</v>
      </c>
      <c r="E56" s="9">
        <v>345.4</v>
      </c>
      <c r="F56" s="9">
        <v>1</v>
      </c>
      <c r="G56" s="10">
        <v>1039.5010395010395</v>
      </c>
      <c r="H56" s="10">
        <v>11268.610169491527</v>
      </c>
      <c r="I56" s="22">
        <v>280</v>
      </c>
      <c r="J56" s="12">
        <f t="shared" si="3"/>
        <v>65.399999999999977</v>
      </c>
      <c r="K56" s="13">
        <f t="shared" si="0"/>
        <v>6.2914799999999979E-2</v>
      </c>
      <c r="L56" s="13">
        <f t="shared" si="1"/>
        <v>0.56291479999999994</v>
      </c>
      <c r="M56" s="43">
        <f t="shared" si="2"/>
        <v>6343.2674398372883</v>
      </c>
    </row>
    <row r="57" spans="1:13">
      <c r="A57" s="7" t="s">
        <v>75</v>
      </c>
      <c r="B57" s="8">
        <v>0.5</v>
      </c>
      <c r="C57" s="105">
        <v>0.81959059999999995</v>
      </c>
      <c r="D57" s="79"/>
      <c r="E57" s="9">
        <v>372.4</v>
      </c>
      <c r="F57" s="9">
        <v>1</v>
      </c>
      <c r="G57" s="10">
        <v>1013.1712259371834</v>
      </c>
      <c r="H57" s="10">
        <v>13405.62711864407</v>
      </c>
      <c r="I57" s="41">
        <v>80</v>
      </c>
      <c r="J57" s="12">
        <f t="shared" si="3"/>
        <v>292.39999999999998</v>
      </c>
      <c r="K57" s="13">
        <f t="shared" si="0"/>
        <v>0.28859879999999999</v>
      </c>
      <c r="L57" s="13">
        <f t="shared" si="1"/>
        <v>0.78859879999999993</v>
      </c>
      <c r="M57" s="43">
        <f t="shared" si="2"/>
        <v>10571.661459010171</v>
      </c>
    </row>
    <row r="58" spans="1:13">
      <c r="A58" s="7" t="s">
        <v>76</v>
      </c>
      <c r="B58" s="8">
        <v>0.25</v>
      </c>
      <c r="C58" s="105">
        <v>0.25221674876847289</v>
      </c>
      <c r="D58" s="79">
        <v>0.25</v>
      </c>
      <c r="E58" s="14">
        <v>296.8</v>
      </c>
      <c r="F58" s="9"/>
      <c r="G58" s="10">
        <v>1015</v>
      </c>
      <c r="H58" s="10">
        <v>21038.847457627118</v>
      </c>
      <c r="I58" s="41">
        <v>60</v>
      </c>
      <c r="J58" s="12">
        <f t="shared" si="3"/>
        <v>236.8</v>
      </c>
      <c r="K58" s="13">
        <f t="shared" si="0"/>
        <v>0.23330049261083746</v>
      </c>
      <c r="L58" s="13">
        <f t="shared" si="1"/>
        <v>0.23330049261083746</v>
      </c>
      <c r="M58" s="43">
        <f t="shared" si="2"/>
        <v>4908.3734758286719</v>
      </c>
    </row>
    <row r="59" spans="1:13" s="19" customFormat="1">
      <c r="A59" s="7" t="s">
        <v>77</v>
      </c>
      <c r="B59" s="8">
        <v>1</v>
      </c>
      <c r="C59" s="105">
        <v>2.0555100000000014E-2</v>
      </c>
      <c r="D59" s="79">
        <v>1</v>
      </c>
      <c r="E59" s="9"/>
      <c r="F59" s="9"/>
      <c r="G59" s="10">
        <v>1610.3059581320451</v>
      </c>
      <c r="H59" s="10">
        <v>7635.1016949152563</v>
      </c>
      <c r="I59" s="11">
        <v>330</v>
      </c>
      <c r="J59" s="12">
        <f t="shared" si="3"/>
        <v>0</v>
      </c>
      <c r="K59" s="13">
        <f t="shared" si="0"/>
        <v>0</v>
      </c>
      <c r="L59" s="13">
        <f t="shared" si="1"/>
        <v>0</v>
      </c>
      <c r="M59" s="43">
        <f t="shared" si="2"/>
        <v>0</v>
      </c>
    </row>
    <row r="60" spans="1:13">
      <c r="A60" s="7" t="s">
        <v>78</v>
      </c>
      <c r="B60" s="8">
        <v>1</v>
      </c>
      <c r="C60" s="105">
        <v>0.95032260000000002</v>
      </c>
      <c r="D60" s="79"/>
      <c r="E60" s="9">
        <v>1298.9000000000001</v>
      </c>
      <c r="F60" s="9"/>
      <c r="G60" s="10">
        <v>1022.4948875255624</v>
      </c>
      <c r="H60" s="10">
        <v>8352.9152542372885</v>
      </c>
      <c r="I60" s="11">
        <v>330</v>
      </c>
      <c r="J60" s="12">
        <f t="shared" si="3"/>
        <v>968.90000000000009</v>
      </c>
      <c r="K60" s="13">
        <f t="shared" si="0"/>
        <v>0.9475842000000001</v>
      </c>
      <c r="L60" s="13">
        <f t="shared" si="1"/>
        <v>0.9475842000000001</v>
      </c>
      <c r="M60" s="43">
        <f t="shared" si="2"/>
        <v>7915.0905188542383</v>
      </c>
    </row>
    <row r="61" spans="1:13">
      <c r="A61" s="7" t="s">
        <v>79</v>
      </c>
      <c r="B61" s="8">
        <v>1</v>
      </c>
      <c r="C61" s="105">
        <v>0.66470679999999993</v>
      </c>
      <c r="D61" s="79"/>
      <c r="E61" s="9">
        <v>796.6</v>
      </c>
      <c r="F61" s="9"/>
      <c r="G61" s="10">
        <v>1046.0251046025105</v>
      </c>
      <c r="H61" s="10">
        <v>8499.2288135593226</v>
      </c>
      <c r="I61" s="11">
        <v>330</v>
      </c>
      <c r="J61" s="12">
        <f t="shared" si="3"/>
        <v>466.6</v>
      </c>
      <c r="K61" s="13">
        <f t="shared" si="0"/>
        <v>0.44606960000000001</v>
      </c>
      <c r="L61" s="13">
        <f t="shared" si="1"/>
        <v>0.44606960000000001</v>
      </c>
      <c r="M61" s="43">
        <f t="shared" si="2"/>
        <v>3791.2475971728818</v>
      </c>
    </row>
    <row r="62" spans="1:13">
      <c r="A62" s="7" t="s">
        <v>80</v>
      </c>
      <c r="B62" s="8">
        <v>1</v>
      </c>
      <c r="C62" s="105">
        <v>0.87836774827925268</v>
      </c>
      <c r="D62" s="79"/>
      <c r="E62" s="9">
        <v>1190.0999999999999</v>
      </c>
      <c r="F62" s="9"/>
      <c r="G62" s="10">
        <v>1017</v>
      </c>
      <c r="H62" s="10">
        <v>6573.3559322033907</v>
      </c>
      <c r="I62" s="11">
        <v>330</v>
      </c>
      <c r="J62" s="12">
        <f t="shared" si="3"/>
        <v>860.09999999999991</v>
      </c>
      <c r="K62" s="13">
        <f t="shared" si="0"/>
        <v>0.84572271386430664</v>
      </c>
      <c r="L62" s="13">
        <f t="shared" si="1"/>
        <v>0.84572271386430664</v>
      </c>
      <c r="M62" s="43">
        <f t="shared" si="2"/>
        <v>5559.2364181790908</v>
      </c>
    </row>
    <row r="63" spans="1:13">
      <c r="A63" s="7" t="s">
        <v>81</v>
      </c>
      <c r="B63" s="8">
        <v>1</v>
      </c>
      <c r="C63" s="105">
        <v>0.74942450000000005</v>
      </c>
      <c r="D63" s="79"/>
      <c r="E63" s="9">
        <v>1080.0999999999999</v>
      </c>
      <c r="F63" s="9"/>
      <c r="G63" s="10">
        <v>1021.4504596527067</v>
      </c>
      <c r="H63" s="10">
        <v>6042.9661016949158</v>
      </c>
      <c r="I63" s="11">
        <v>330</v>
      </c>
      <c r="J63" s="12">
        <f t="shared" si="3"/>
        <v>750.09999999999991</v>
      </c>
      <c r="K63" s="13">
        <f t="shared" si="0"/>
        <v>0.73434789999999994</v>
      </c>
      <c r="L63" s="13">
        <f t="shared" si="1"/>
        <v>0.73434789999999994</v>
      </c>
      <c r="M63" s="43">
        <f t="shared" si="2"/>
        <v>4437.6394665508478</v>
      </c>
    </row>
    <row r="64" spans="1:13">
      <c r="A64" s="7" t="s">
        <v>82</v>
      </c>
      <c r="B64" s="8">
        <v>1</v>
      </c>
      <c r="C64" s="105">
        <v>0.84340440000000017</v>
      </c>
      <c r="D64" s="79"/>
      <c r="E64" s="9">
        <v>1196.0999999999999</v>
      </c>
      <c r="F64" s="9"/>
      <c r="G64" s="10">
        <v>1028.8065843621398</v>
      </c>
      <c r="H64" s="10">
        <v>7362.6610169491532</v>
      </c>
      <c r="I64" s="11">
        <v>330</v>
      </c>
      <c r="J64" s="12">
        <f t="shared" si="3"/>
        <v>866.09999999999991</v>
      </c>
      <c r="K64" s="13">
        <f t="shared" si="0"/>
        <v>0.84184919999999996</v>
      </c>
      <c r="L64" s="13">
        <f t="shared" si="1"/>
        <v>0.84184919999999996</v>
      </c>
      <c r="M64" s="43">
        <f t="shared" si="2"/>
        <v>6198.2502869898308</v>
      </c>
    </row>
    <row r="65" spans="1:13">
      <c r="A65" s="7" t="s">
        <v>83</v>
      </c>
      <c r="B65" s="8">
        <v>1</v>
      </c>
      <c r="C65" s="105">
        <v>0.95883120000000011</v>
      </c>
      <c r="D65" s="79"/>
      <c r="E65" s="9">
        <v>1211.7</v>
      </c>
      <c r="F65" s="9"/>
      <c r="G65" s="10">
        <v>1022.4948875255624</v>
      </c>
      <c r="H65" s="10">
        <v>5399.5423728813566</v>
      </c>
      <c r="I65" s="11">
        <v>330</v>
      </c>
      <c r="J65" s="12">
        <f t="shared" si="3"/>
        <v>881.7</v>
      </c>
      <c r="K65" s="13">
        <f t="shared" si="0"/>
        <v>0.86230260000000003</v>
      </c>
      <c r="L65" s="13">
        <f t="shared" si="1"/>
        <v>0.86230260000000003</v>
      </c>
      <c r="M65" s="43">
        <f t="shared" si="2"/>
        <v>4656.0394269457638</v>
      </c>
    </row>
    <row r="66" spans="1:13">
      <c r="A66" s="7" t="s">
        <v>84</v>
      </c>
      <c r="B66" s="8">
        <v>1</v>
      </c>
      <c r="C66" s="105">
        <v>0.60475290000000004</v>
      </c>
      <c r="D66" s="79"/>
      <c r="E66" s="9">
        <v>896.6</v>
      </c>
      <c r="F66" s="9"/>
      <c r="G66" s="10">
        <v>1031.9917440660474</v>
      </c>
      <c r="H66" s="10">
        <v>5333.8474576271192</v>
      </c>
      <c r="I66" s="11">
        <v>330</v>
      </c>
      <c r="J66" s="12">
        <f t="shared" si="3"/>
        <v>566.6</v>
      </c>
      <c r="K66" s="13">
        <f t="shared" si="0"/>
        <v>0.54903540000000006</v>
      </c>
      <c r="L66" s="13">
        <f t="shared" si="1"/>
        <v>0.54903540000000006</v>
      </c>
      <c r="M66" s="43">
        <f t="shared" si="2"/>
        <v>2928.471072437289</v>
      </c>
    </row>
    <row r="67" spans="1:13">
      <c r="A67" s="7" t="s">
        <v>85</v>
      </c>
      <c r="B67" s="8">
        <v>1</v>
      </c>
      <c r="C67" s="105">
        <v>1.5461558</v>
      </c>
      <c r="D67" s="79"/>
      <c r="E67" s="9">
        <v>1231.9000000000001</v>
      </c>
      <c r="F67" s="9"/>
      <c r="G67" s="10">
        <v>1043.8413361169103</v>
      </c>
      <c r="H67" s="10">
        <v>3949.42372881356</v>
      </c>
      <c r="I67" s="11">
        <v>330</v>
      </c>
      <c r="J67" s="12">
        <f t="shared" si="3"/>
        <v>901.90000000000009</v>
      </c>
      <c r="K67" s="13">
        <f t="shared" si="0"/>
        <v>0.86402020000000002</v>
      </c>
      <c r="L67" s="13">
        <f t="shared" si="1"/>
        <v>0.86402020000000002</v>
      </c>
      <c r="M67" s="43">
        <f t="shared" si="2"/>
        <v>3412.3818800542381</v>
      </c>
    </row>
    <row r="68" spans="1:13">
      <c r="A68" s="7" t="s">
        <v>86</v>
      </c>
      <c r="B68" s="8">
        <v>1</v>
      </c>
      <c r="C68" s="105">
        <v>0</v>
      </c>
      <c r="D68" s="79"/>
      <c r="E68" s="9"/>
      <c r="F68" s="9"/>
      <c r="G68" s="10">
        <v>1016</v>
      </c>
      <c r="H68" s="10">
        <v>10146.966101694918</v>
      </c>
      <c r="I68" s="11">
        <v>330</v>
      </c>
      <c r="J68" s="12">
        <f t="shared" si="3"/>
        <v>0</v>
      </c>
      <c r="K68" s="13">
        <f t="shared" ref="K68:K131" si="4">J68/G68</f>
        <v>0</v>
      </c>
      <c r="L68" s="13">
        <f t="shared" ref="L68:L131" si="5">K68+(F68*B68)</f>
        <v>0</v>
      </c>
      <c r="M68" s="43">
        <f t="shared" ref="M68:M131" si="6">H68*L68</f>
        <v>0</v>
      </c>
    </row>
    <row r="69" spans="1:13">
      <c r="A69" s="7" t="s">
        <v>87</v>
      </c>
      <c r="B69" s="8">
        <v>1</v>
      </c>
      <c r="C69" s="105">
        <v>0.92907100000000009</v>
      </c>
      <c r="D69" s="79"/>
      <c r="E69" s="9">
        <v>1275.3</v>
      </c>
      <c r="F69" s="9"/>
      <c r="G69" s="10">
        <v>1021.4504596527067</v>
      </c>
      <c r="H69" s="10">
        <v>12638.542372881358</v>
      </c>
      <c r="I69" s="11">
        <v>330</v>
      </c>
      <c r="J69" s="12">
        <f t="shared" ref="J69:J131" si="7">MAX(E69-I69,0)</f>
        <v>945.3</v>
      </c>
      <c r="K69" s="13">
        <f t="shared" si="4"/>
        <v>0.92544870000000001</v>
      </c>
      <c r="L69" s="13">
        <f t="shared" si="5"/>
        <v>0.92544870000000001</v>
      </c>
      <c r="M69" s="43">
        <f t="shared" si="6"/>
        <v>11696.322608877968</v>
      </c>
    </row>
    <row r="70" spans="1:13">
      <c r="A70" s="7" t="s">
        <v>88</v>
      </c>
      <c r="B70" s="8">
        <v>1</v>
      </c>
      <c r="C70" s="105">
        <v>1.3078571999999999</v>
      </c>
      <c r="D70" s="79"/>
      <c r="E70" s="9">
        <v>372.3</v>
      </c>
      <c r="F70" s="9">
        <v>1</v>
      </c>
      <c r="G70" s="10">
        <v>1027.7492291880781</v>
      </c>
      <c r="H70" s="10">
        <v>8352.9152542372885</v>
      </c>
      <c r="I70" s="11">
        <v>330</v>
      </c>
      <c r="J70" s="12">
        <f t="shared" si="7"/>
        <v>42.300000000000011</v>
      </c>
      <c r="K70" s="13">
        <f t="shared" si="4"/>
        <v>4.1157900000000011E-2</v>
      </c>
      <c r="L70" s="13">
        <f t="shared" si="5"/>
        <v>1.0411579</v>
      </c>
      <c r="M70" s="43">
        <f t="shared" si="6"/>
        <v>8696.7037049796618</v>
      </c>
    </row>
    <row r="71" spans="1:13">
      <c r="A71" s="7" t="s">
        <v>89</v>
      </c>
      <c r="B71" s="8">
        <v>3.5</v>
      </c>
      <c r="C71" s="105">
        <v>2.8488144999999996</v>
      </c>
      <c r="D71" s="79"/>
      <c r="E71" s="9">
        <v>1528.2</v>
      </c>
      <c r="F71" s="9"/>
      <c r="G71" s="10">
        <v>1011.1223458038423</v>
      </c>
      <c r="H71" s="10">
        <v>7029.3559322033916</v>
      </c>
      <c r="I71" s="11">
        <v>570</v>
      </c>
      <c r="J71" s="12">
        <f t="shared" si="7"/>
        <v>958.2</v>
      </c>
      <c r="K71" s="13">
        <f t="shared" si="4"/>
        <v>0.94765979999999994</v>
      </c>
      <c r="L71" s="13">
        <f t="shared" si="5"/>
        <v>0.94765979999999994</v>
      </c>
      <c r="M71" s="43">
        <f t="shared" si="6"/>
        <v>6661.4380368406792</v>
      </c>
    </row>
    <row r="72" spans="1:13">
      <c r="A72" s="7" t="s">
        <v>90</v>
      </c>
      <c r="B72" s="8">
        <v>3.5</v>
      </c>
      <c r="C72" s="105">
        <v>6.6850806451612907</v>
      </c>
      <c r="D72" s="79"/>
      <c r="E72" s="9">
        <v>3127.6</v>
      </c>
      <c r="F72" s="9">
        <v>1</v>
      </c>
      <c r="G72" s="10">
        <v>992</v>
      </c>
      <c r="H72" s="10">
        <v>5037.2542372881362</v>
      </c>
      <c r="I72" s="11">
        <v>570</v>
      </c>
      <c r="J72" s="12">
        <f t="shared" si="7"/>
        <v>2557.6</v>
      </c>
      <c r="K72" s="13">
        <f t="shared" si="4"/>
        <v>2.5782258064516128</v>
      </c>
      <c r="L72" s="13">
        <f t="shared" si="5"/>
        <v>6.0782258064516128</v>
      </c>
      <c r="M72" s="43">
        <f t="shared" si="6"/>
        <v>30617.568698742485</v>
      </c>
    </row>
    <row r="73" spans="1:13">
      <c r="A73" s="7" t="s">
        <v>91</v>
      </c>
      <c r="B73" s="8">
        <v>3.5</v>
      </c>
      <c r="C73" s="105">
        <v>3.3000971817298348</v>
      </c>
      <c r="D73" s="79"/>
      <c r="E73" s="9">
        <v>2952.7</v>
      </c>
      <c r="F73" s="9"/>
      <c r="G73" s="10">
        <v>1029</v>
      </c>
      <c r="H73" s="10">
        <v>4028.6440677966107</v>
      </c>
      <c r="I73" s="11">
        <v>570</v>
      </c>
      <c r="J73" s="12">
        <f t="shared" si="7"/>
        <v>2382.6999999999998</v>
      </c>
      <c r="K73" s="13">
        <f t="shared" si="4"/>
        <v>2.3155490767735665</v>
      </c>
      <c r="L73" s="13">
        <f t="shared" si="5"/>
        <v>2.3155490767735665</v>
      </c>
      <c r="M73" s="43">
        <f t="shared" si="6"/>
        <v>9328.5230518357475</v>
      </c>
    </row>
    <row r="74" spans="1:13">
      <c r="A74" s="7" t="s">
        <v>92</v>
      </c>
      <c r="B74" s="8">
        <v>3.5</v>
      </c>
      <c r="C74" s="105">
        <v>1.6709741999999999</v>
      </c>
      <c r="D74" s="79">
        <v>7</v>
      </c>
      <c r="E74" s="9">
        <v>3171.6</v>
      </c>
      <c r="F74" s="9"/>
      <c r="G74" s="10">
        <v>1014.1987829614604</v>
      </c>
      <c r="H74" s="10">
        <v>4248.9152542372885</v>
      </c>
      <c r="I74" s="11">
        <v>570</v>
      </c>
      <c r="J74" s="12">
        <f t="shared" si="7"/>
        <v>2601.6</v>
      </c>
      <c r="K74" s="13">
        <f t="shared" si="4"/>
        <v>2.5651775999999997</v>
      </c>
      <c r="L74" s="13">
        <f t="shared" si="5"/>
        <v>2.5651775999999997</v>
      </c>
      <c r="M74" s="43">
        <f t="shared" si="6"/>
        <v>10899.222234467796</v>
      </c>
    </row>
    <row r="75" spans="1:13">
      <c r="A75" s="7" t="s">
        <v>93</v>
      </c>
      <c r="B75" s="8">
        <v>3.5</v>
      </c>
      <c r="C75" s="105">
        <v>0</v>
      </c>
      <c r="D75" s="79"/>
      <c r="E75" s="9"/>
      <c r="F75" s="9"/>
      <c r="G75" s="10">
        <v>1008</v>
      </c>
      <c r="H75" s="10">
        <v>3299.2372881355936</v>
      </c>
      <c r="I75" s="11">
        <v>570</v>
      </c>
      <c r="J75" s="12">
        <f t="shared" si="7"/>
        <v>0</v>
      </c>
      <c r="K75" s="13">
        <f t="shared" si="4"/>
        <v>0</v>
      </c>
      <c r="L75" s="13">
        <f t="shared" si="5"/>
        <v>0</v>
      </c>
      <c r="M75" s="43">
        <f t="shared" si="6"/>
        <v>0</v>
      </c>
    </row>
    <row r="76" spans="1:13">
      <c r="A76" s="7" t="s">
        <v>94</v>
      </c>
      <c r="B76" s="8">
        <v>3.5</v>
      </c>
      <c r="C76" s="105">
        <v>4.5956431999999996</v>
      </c>
      <c r="D76" s="79">
        <v>3.5</v>
      </c>
      <c r="E76" s="9">
        <v>743.9</v>
      </c>
      <c r="F76" s="9">
        <v>1</v>
      </c>
      <c r="G76" s="10">
        <v>1014.1987829614604</v>
      </c>
      <c r="H76" s="10">
        <v>3578.4406779661022</v>
      </c>
      <c r="I76" s="11">
        <v>570</v>
      </c>
      <c r="J76" s="12">
        <f t="shared" si="7"/>
        <v>173.89999999999998</v>
      </c>
      <c r="K76" s="13">
        <f t="shared" si="4"/>
        <v>0.17146539999999999</v>
      </c>
      <c r="L76" s="13">
        <f t="shared" si="5"/>
        <v>3.6714653999999998</v>
      </c>
      <c r="M76" s="43">
        <f t="shared" si="6"/>
        <v>13138.121135105086</v>
      </c>
    </row>
    <row r="77" spans="1:13">
      <c r="A77" s="7" t="s">
        <v>95</v>
      </c>
      <c r="B77" s="8">
        <v>3.5</v>
      </c>
      <c r="C77" s="105">
        <v>4.2966123000000005</v>
      </c>
      <c r="D77" s="79">
        <v>3.5</v>
      </c>
      <c r="E77" s="9">
        <v>645.1</v>
      </c>
      <c r="F77" s="9">
        <v>1</v>
      </c>
      <c r="G77" s="10">
        <v>1021.4504596527067</v>
      </c>
      <c r="H77" s="10">
        <v>3238.3728813559323</v>
      </c>
      <c r="I77" s="11">
        <v>570</v>
      </c>
      <c r="J77" s="12">
        <f t="shared" si="7"/>
        <v>75.100000000000023</v>
      </c>
      <c r="K77" s="13">
        <f t="shared" si="4"/>
        <v>7.352290000000003E-2</v>
      </c>
      <c r="L77" s="13">
        <f t="shared" si="5"/>
        <v>3.5735228999999999</v>
      </c>
      <c r="M77" s="43">
        <f t="shared" si="6"/>
        <v>11572.399650264408</v>
      </c>
    </row>
    <row r="78" spans="1:13">
      <c r="A78" s="7" t="s">
        <v>96</v>
      </c>
      <c r="B78" s="8">
        <v>3.5</v>
      </c>
      <c r="C78" s="105">
        <v>0</v>
      </c>
      <c r="D78" s="79"/>
      <c r="E78" s="9"/>
      <c r="F78" s="9"/>
      <c r="G78" s="10">
        <v>1009</v>
      </c>
      <c r="H78" s="10">
        <v>3299.2372881355936</v>
      </c>
      <c r="I78" s="11">
        <v>570</v>
      </c>
      <c r="J78" s="12">
        <f t="shared" si="7"/>
        <v>0</v>
      </c>
      <c r="K78" s="13">
        <f t="shared" si="4"/>
        <v>0</v>
      </c>
      <c r="L78" s="13">
        <f t="shared" si="5"/>
        <v>0</v>
      </c>
      <c r="M78" s="43">
        <f t="shared" si="6"/>
        <v>0</v>
      </c>
    </row>
    <row r="79" spans="1:13">
      <c r="A79" s="7" t="s">
        <v>97</v>
      </c>
      <c r="B79" s="8">
        <v>0.5</v>
      </c>
      <c r="C79" s="105">
        <v>0.53479440000000011</v>
      </c>
      <c r="D79" s="79"/>
      <c r="E79" s="9"/>
      <c r="F79" s="9">
        <v>1</v>
      </c>
      <c r="G79" s="10">
        <v>1090.5125408942201</v>
      </c>
      <c r="H79" s="10">
        <v>10818.406779661018</v>
      </c>
      <c r="I79" s="11">
        <v>60</v>
      </c>
      <c r="J79" s="12">
        <f t="shared" si="7"/>
        <v>0</v>
      </c>
      <c r="K79" s="13">
        <f t="shared" si="4"/>
        <v>0</v>
      </c>
      <c r="L79" s="13">
        <f t="shared" si="5"/>
        <v>0.5</v>
      </c>
      <c r="M79" s="43">
        <f t="shared" si="6"/>
        <v>5409.203389830509</v>
      </c>
    </row>
    <row r="80" spans="1:13">
      <c r="A80" s="7" t="s">
        <v>98</v>
      </c>
      <c r="B80" s="8">
        <v>3.5</v>
      </c>
      <c r="C80" s="105">
        <v>0</v>
      </c>
      <c r="D80" s="79"/>
      <c r="E80" s="9"/>
      <c r="F80" s="9"/>
      <c r="G80" s="10">
        <v>1019.3679918450561</v>
      </c>
      <c r="H80" s="10">
        <v>4338.7627118644077</v>
      </c>
      <c r="I80" s="11">
        <v>570</v>
      </c>
      <c r="J80" s="12">
        <f t="shared" si="7"/>
        <v>0</v>
      </c>
      <c r="K80" s="13">
        <f t="shared" si="4"/>
        <v>0</v>
      </c>
      <c r="L80" s="13">
        <f t="shared" si="5"/>
        <v>0</v>
      </c>
      <c r="M80" s="43">
        <f t="shared" si="6"/>
        <v>0</v>
      </c>
    </row>
    <row r="81" spans="1:13">
      <c r="A81" s="20" t="s">
        <v>150</v>
      </c>
      <c r="B81" s="8">
        <v>5</v>
      </c>
      <c r="C81" s="105">
        <v>0</v>
      </c>
      <c r="D81" s="79"/>
      <c r="E81" s="9"/>
      <c r="F81" s="9"/>
      <c r="G81" s="10">
        <v>970</v>
      </c>
      <c r="H81" s="10">
        <v>2122.6271186440677</v>
      </c>
      <c r="I81" s="11">
        <v>445</v>
      </c>
      <c r="J81" s="12">
        <f t="shared" si="7"/>
        <v>0</v>
      </c>
      <c r="K81" s="13">
        <f t="shared" si="4"/>
        <v>0</v>
      </c>
      <c r="L81" s="13">
        <f t="shared" si="5"/>
        <v>0</v>
      </c>
      <c r="M81" s="43">
        <f t="shared" si="6"/>
        <v>0</v>
      </c>
    </row>
    <row r="82" spans="1:13">
      <c r="A82" s="20" t="s">
        <v>151</v>
      </c>
      <c r="B82" s="8">
        <v>1</v>
      </c>
      <c r="C82" s="105">
        <v>0</v>
      </c>
      <c r="D82" s="79"/>
      <c r="E82" s="9"/>
      <c r="F82" s="9"/>
      <c r="G82" s="10">
        <v>950</v>
      </c>
      <c r="H82" s="10">
        <v>1547</v>
      </c>
      <c r="I82" s="11">
        <v>135</v>
      </c>
      <c r="J82" s="12">
        <f t="shared" si="7"/>
        <v>0</v>
      </c>
      <c r="K82" s="13">
        <f t="shared" si="4"/>
        <v>0</v>
      </c>
      <c r="L82" s="13">
        <f t="shared" si="5"/>
        <v>0</v>
      </c>
      <c r="M82" s="43">
        <f t="shared" si="6"/>
        <v>0</v>
      </c>
    </row>
    <row r="83" spans="1:13">
      <c r="A83" s="20" t="s">
        <v>151</v>
      </c>
      <c r="B83" s="8">
        <v>5</v>
      </c>
      <c r="C83" s="105">
        <v>4.2481052631578944</v>
      </c>
      <c r="D83" s="79">
        <v>20</v>
      </c>
      <c r="E83" s="9">
        <v>3217.7</v>
      </c>
      <c r="F83" s="9"/>
      <c r="G83" s="10">
        <v>950</v>
      </c>
      <c r="H83" s="10">
        <v>1547</v>
      </c>
      <c r="I83" s="11">
        <v>445</v>
      </c>
      <c r="J83" s="12">
        <f t="shared" si="7"/>
        <v>2772.7</v>
      </c>
      <c r="K83" s="13">
        <f t="shared" si="4"/>
        <v>2.9186315789473682</v>
      </c>
      <c r="L83" s="13">
        <f t="shared" si="5"/>
        <v>2.9186315789473682</v>
      </c>
      <c r="M83" s="43">
        <f t="shared" si="6"/>
        <v>4515.1230526315785</v>
      </c>
    </row>
    <row r="84" spans="1:13">
      <c r="A84" s="20" t="s">
        <v>152</v>
      </c>
      <c r="B84" s="8">
        <v>1</v>
      </c>
      <c r="C84" s="105">
        <v>0</v>
      </c>
      <c r="D84" s="79"/>
      <c r="E84" s="9"/>
      <c r="F84" s="9"/>
      <c r="G84" s="10">
        <v>959.69289827255272</v>
      </c>
      <c r="H84" s="10">
        <v>2207</v>
      </c>
      <c r="I84" s="11">
        <v>135</v>
      </c>
      <c r="J84" s="12">
        <f t="shared" si="7"/>
        <v>0</v>
      </c>
      <c r="K84" s="13">
        <f t="shared" si="4"/>
        <v>0</v>
      </c>
      <c r="L84" s="13">
        <f t="shared" si="5"/>
        <v>0</v>
      </c>
      <c r="M84" s="43">
        <f t="shared" si="6"/>
        <v>0</v>
      </c>
    </row>
    <row r="85" spans="1:13">
      <c r="A85" s="20" t="s">
        <v>152</v>
      </c>
      <c r="B85" s="8">
        <v>5</v>
      </c>
      <c r="C85" s="105">
        <v>0</v>
      </c>
      <c r="D85" s="79"/>
      <c r="E85" s="9"/>
      <c r="F85" s="9"/>
      <c r="G85" s="10">
        <v>960</v>
      </c>
      <c r="H85" s="10">
        <v>2184</v>
      </c>
      <c r="I85" s="11">
        <v>445</v>
      </c>
      <c r="J85" s="12">
        <f t="shared" si="7"/>
        <v>0</v>
      </c>
      <c r="K85" s="13">
        <f t="shared" si="4"/>
        <v>0</v>
      </c>
      <c r="L85" s="13">
        <f t="shared" si="5"/>
        <v>0</v>
      </c>
      <c r="M85" s="43">
        <f t="shared" si="6"/>
        <v>0</v>
      </c>
    </row>
    <row r="86" spans="1:13">
      <c r="A86" s="21" t="s">
        <v>153</v>
      </c>
      <c r="B86" s="8">
        <v>5</v>
      </c>
      <c r="C86" s="105">
        <v>0</v>
      </c>
      <c r="D86" s="79"/>
      <c r="E86" s="9"/>
      <c r="F86" s="9"/>
      <c r="G86" s="10">
        <v>960</v>
      </c>
      <c r="H86" s="10">
        <v>2597.2457627118642</v>
      </c>
      <c r="I86" s="11">
        <v>355</v>
      </c>
      <c r="J86" s="12">
        <f t="shared" si="7"/>
        <v>0</v>
      </c>
      <c r="K86" s="13">
        <f t="shared" si="4"/>
        <v>0</v>
      </c>
      <c r="L86" s="13">
        <f t="shared" si="5"/>
        <v>0</v>
      </c>
      <c r="M86" s="43">
        <f t="shared" si="6"/>
        <v>0</v>
      </c>
    </row>
    <row r="87" spans="1:13">
      <c r="A87" s="16" t="s">
        <v>99</v>
      </c>
      <c r="B87" s="8">
        <v>1</v>
      </c>
      <c r="C87" s="105">
        <v>0</v>
      </c>
      <c r="D87" s="79"/>
      <c r="E87" s="9"/>
      <c r="F87" s="9"/>
      <c r="G87" s="10">
        <v>991</v>
      </c>
      <c r="H87" s="10">
        <v>2552.4152542372881</v>
      </c>
      <c r="I87" s="11">
        <v>135</v>
      </c>
      <c r="J87" s="12">
        <f t="shared" si="7"/>
        <v>0</v>
      </c>
      <c r="K87" s="13">
        <f t="shared" si="4"/>
        <v>0</v>
      </c>
      <c r="L87" s="13">
        <f t="shared" si="5"/>
        <v>0</v>
      </c>
      <c r="M87" s="43">
        <f t="shared" si="6"/>
        <v>0</v>
      </c>
    </row>
    <row r="88" spans="1:13">
      <c r="A88" s="16" t="s">
        <v>100</v>
      </c>
      <c r="B88" s="8">
        <v>1</v>
      </c>
      <c r="C88" s="105">
        <v>0</v>
      </c>
      <c r="D88" s="79"/>
      <c r="E88" s="9"/>
      <c r="F88" s="9"/>
      <c r="G88" s="10">
        <v>990</v>
      </c>
      <c r="H88" s="10">
        <v>3051.3983050847455</v>
      </c>
      <c r="I88" s="11">
        <v>135</v>
      </c>
      <c r="J88" s="12">
        <f t="shared" si="7"/>
        <v>0</v>
      </c>
      <c r="K88" s="13">
        <f t="shared" si="4"/>
        <v>0</v>
      </c>
      <c r="L88" s="13">
        <f t="shared" si="5"/>
        <v>0</v>
      </c>
      <c r="M88" s="43">
        <f t="shared" si="6"/>
        <v>0</v>
      </c>
    </row>
    <row r="89" spans="1:13">
      <c r="A89" s="16" t="s">
        <v>101</v>
      </c>
      <c r="B89" s="8">
        <v>0.94599999999999995</v>
      </c>
      <c r="C89" s="105">
        <v>0</v>
      </c>
      <c r="D89" s="79"/>
      <c r="E89" s="9"/>
      <c r="F89" s="9"/>
      <c r="G89" s="10">
        <v>852</v>
      </c>
      <c r="H89" s="10">
        <v>2840.8898305084745</v>
      </c>
      <c r="I89" s="11">
        <v>115</v>
      </c>
      <c r="J89" s="12">
        <f t="shared" si="7"/>
        <v>0</v>
      </c>
      <c r="K89" s="13">
        <f t="shared" si="4"/>
        <v>0</v>
      </c>
      <c r="L89" s="13">
        <f t="shared" si="5"/>
        <v>0</v>
      </c>
      <c r="M89" s="43">
        <f t="shared" si="6"/>
        <v>0</v>
      </c>
    </row>
    <row r="90" spans="1:13">
      <c r="A90" s="16" t="s">
        <v>102</v>
      </c>
      <c r="B90" s="8">
        <v>1</v>
      </c>
      <c r="C90" s="105">
        <v>0</v>
      </c>
      <c r="D90" s="79"/>
      <c r="E90" s="9"/>
      <c r="F90" s="9"/>
      <c r="G90" s="10">
        <v>880.28169014084517</v>
      </c>
      <c r="H90" s="10">
        <v>1994.7627118644066</v>
      </c>
      <c r="I90" s="11">
        <v>135</v>
      </c>
      <c r="J90" s="12">
        <f t="shared" si="7"/>
        <v>0</v>
      </c>
      <c r="K90" s="13">
        <f t="shared" si="4"/>
        <v>0</v>
      </c>
      <c r="L90" s="13">
        <f t="shared" si="5"/>
        <v>0</v>
      </c>
      <c r="M90" s="43">
        <f t="shared" si="6"/>
        <v>0</v>
      </c>
    </row>
    <row r="91" spans="1:13">
      <c r="A91" s="16" t="s">
        <v>103</v>
      </c>
      <c r="B91" s="8">
        <v>1</v>
      </c>
      <c r="C91" s="105">
        <v>1.8649019607843138</v>
      </c>
      <c r="D91" s="79">
        <v>4</v>
      </c>
      <c r="E91" s="9">
        <v>820.5</v>
      </c>
      <c r="F91" s="9"/>
      <c r="G91" s="10">
        <v>1020</v>
      </c>
      <c r="H91" s="10">
        <v>3098.1779661016949</v>
      </c>
      <c r="I91" s="11">
        <v>135</v>
      </c>
      <c r="J91" s="12">
        <f t="shared" si="7"/>
        <v>685.5</v>
      </c>
      <c r="K91" s="13">
        <f t="shared" si="4"/>
        <v>0.67205882352941182</v>
      </c>
      <c r="L91" s="13">
        <f t="shared" si="5"/>
        <v>0.67205882352941182</v>
      </c>
      <c r="M91" s="43">
        <f t="shared" si="6"/>
        <v>2082.1578389830511</v>
      </c>
    </row>
    <row r="92" spans="1:13">
      <c r="A92" s="16" t="s">
        <v>154</v>
      </c>
      <c r="B92" s="8">
        <v>0.94599999999999995</v>
      </c>
      <c r="C92" s="105">
        <v>0</v>
      </c>
      <c r="D92" s="79"/>
      <c r="E92" s="9"/>
      <c r="F92" s="9"/>
      <c r="G92" s="10">
        <v>1058</v>
      </c>
      <c r="H92" s="10">
        <v>3402.2457627118642</v>
      </c>
      <c r="I92" s="11">
        <v>115</v>
      </c>
      <c r="J92" s="12">
        <f t="shared" si="7"/>
        <v>0</v>
      </c>
      <c r="K92" s="13">
        <f t="shared" si="4"/>
        <v>0</v>
      </c>
      <c r="L92" s="13">
        <f t="shared" si="5"/>
        <v>0</v>
      </c>
      <c r="M92" s="43">
        <f t="shared" si="6"/>
        <v>0</v>
      </c>
    </row>
    <row r="93" spans="1:13">
      <c r="A93" s="16" t="s">
        <v>104</v>
      </c>
      <c r="B93" s="8">
        <v>1</v>
      </c>
      <c r="C93" s="105">
        <v>2.2677358490566037</v>
      </c>
      <c r="D93" s="79"/>
      <c r="E93" s="9">
        <v>752.6</v>
      </c>
      <c r="F93" s="9"/>
      <c r="G93" s="10">
        <v>1060</v>
      </c>
      <c r="H93" s="10">
        <v>3526.9915254237285</v>
      </c>
      <c r="I93" s="11">
        <v>135</v>
      </c>
      <c r="J93" s="12">
        <f t="shared" si="7"/>
        <v>617.6</v>
      </c>
      <c r="K93" s="13">
        <f t="shared" si="4"/>
        <v>0.58264150943396231</v>
      </c>
      <c r="L93" s="13">
        <f t="shared" si="5"/>
        <v>0.58264150943396231</v>
      </c>
      <c r="M93" s="43">
        <f t="shared" si="6"/>
        <v>2054.9716661336743</v>
      </c>
    </row>
    <row r="94" spans="1:13">
      <c r="A94" s="16" t="s">
        <v>105</v>
      </c>
      <c r="B94" s="8">
        <v>1</v>
      </c>
      <c r="C94" s="105">
        <v>2</v>
      </c>
      <c r="D94" s="79"/>
      <c r="E94" s="9"/>
      <c r="F94" s="9">
        <v>2</v>
      </c>
      <c r="G94" s="10">
        <v>1062</v>
      </c>
      <c r="H94" s="10">
        <v>3557.2033898305085</v>
      </c>
      <c r="I94" s="11">
        <v>135</v>
      </c>
      <c r="J94" s="12">
        <f t="shared" si="7"/>
        <v>0</v>
      </c>
      <c r="K94" s="13">
        <f t="shared" si="4"/>
        <v>0</v>
      </c>
      <c r="L94" s="13">
        <f t="shared" si="5"/>
        <v>2</v>
      </c>
      <c r="M94" s="43">
        <f t="shared" si="6"/>
        <v>7114.406779661017</v>
      </c>
    </row>
    <row r="95" spans="1:13">
      <c r="A95" s="16" t="s">
        <v>106</v>
      </c>
      <c r="B95" s="8">
        <v>1</v>
      </c>
      <c r="C95" s="105">
        <v>0</v>
      </c>
      <c r="D95" s="79"/>
      <c r="E95" s="9"/>
      <c r="F95" s="9"/>
      <c r="G95" s="10">
        <v>1080</v>
      </c>
      <c r="H95" s="10">
        <v>3526.9915254237285</v>
      </c>
      <c r="I95" s="11">
        <v>135</v>
      </c>
      <c r="J95" s="12">
        <f t="shared" si="7"/>
        <v>0</v>
      </c>
      <c r="K95" s="13">
        <f t="shared" si="4"/>
        <v>0</v>
      </c>
      <c r="L95" s="13">
        <f t="shared" si="5"/>
        <v>0</v>
      </c>
      <c r="M95" s="43">
        <f t="shared" si="6"/>
        <v>0</v>
      </c>
    </row>
    <row r="96" spans="1:13">
      <c r="A96" s="16" t="s">
        <v>107</v>
      </c>
      <c r="B96" s="8">
        <v>0.05</v>
      </c>
      <c r="C96" s="105">
        <v>0</v>
      </c>
      <c r="D96" s="79"/>
      <c r="E96" s="9"/>
      <c r="F96" s="9"/>
      <c r="G96" s="10">
        <v>1000</v>
      </c>
      <c r="H96" s="10"/>
      <c r="I96" s="11">
        <v>5</v>
      </c>
      <c r="J96" s="12">
        <f t="shared" si="7"/>
        <v>0</v>
      </c>
      <c r="K96" s="13">
        <f t="shared" si="4"/>
        <v>0</v>
      </c>
      <c r="L96" s="13">
        <f t="shared" si="5"/>
        <v>0</v>
      </c>
      <c r="M96" s="43">
        <f t="shared" si="6"/>
        <v>0</v>
      </c>
    </row>
    <row r="97" spans="1:13">
      <c r="A97" s="16" t="s">
        <v>108</v>
      </c>
      <c r="B97" s="8">
        <v>4</v>
      </c>
      <c r="C97" s="105">
        <v>0</v>
      </c>
      <c r="D97" s="79"/>
      <c r="E97" s="9"/>
      <c r="F97" s="9"/>
      <c r="G97" s="10">
        <v>1512</v>
      </c>
      <c r="H97" s="10"/>
      <c r="I97" s="11">
        <v>760</v>
      </c>
      <c r="J97" s="12">
        <f t="shared" si="7"/>
        <v>0</v>
      </c>
      <c r="K97" s="13">
        <f t="shared" si="4"/>
        <v>0</v>
      </c>
      <c r="L97" s="13">
        <f t="shared" si="5"/>
        <v>0</v>
      </c>
      <c r="M97" s="43">
        <f t="shared" si="6"/>
        <v>0</v>
      </c>
    </row>
    <row r="98" spans="1:13">
      <c r="A98" s="16" t="s">
        <v>109</v>
      </c>
      <c r="B98" s="8">
        <v>4</v>
      </c>
      <c r="C98" s="105">
        <v>0</v>
      </c>
      <c r="D98" s="79"/>
      <c r="E98" s="9"/>
      <c r="F98" s="9"/>
      <c r="G98" s="10">
        <v>1430</v>
      </c>
      <c r="H98" s="10"/>
      <c r="I98" s="11">
        <v>760</v>
      </c>
      <c r="J98" s="12">
        <f t="shared" si="7"/>
        <v>0</v>
      </c>
      <c r="K98" s="13">
        <f t="shared" si="4"/>
        <v>0</v>
      </c>
      <c r="L98" s="13">
        <f t="shared" si="5"/>
        <v>0</v>
      </c>
      <c r="M98" s="43">
        <f t="shared" si="6"/>
        <v>0</v>
      </c>
    </row>
    <row r="99" spans="1:13">
      <c r="A99" s="16" t="s">
        <v>110</v>
      </c>
      <c r="B99" s="8">
        <v>4</v>
      </c>
      <c r="C99" s="105">
        <v>0</v>
      </c>
      <c r="D99" s="79"/>
      <c r="E99" s="9"/>
      <c r="F99" s="9"/>
      <c r="G99" s="10">
        <v>1373</v>
      </c>
      <c r="H99" s="10"/>
      <c r="I99" s="11">
        <v>760</v>
      </c>
      <c r="J99" s="12">
        <f t="shared" si="7"/>
        <v>0</v>
      </c>
      <c r="K99" s="13">
        <f t="shared" si="4"/>
        <v>0</v>
      </c>
      <c r="L99" s="13">
        <f t="shared" si="5"/>
        <v>0</v>
      </c>
      <c r="M99" s="43">
        <f t="shared" si="6"/>
        <v>0</v>
      </c>
    </row>
    <row r="100" spans="1:13">
      <c r="A100" s="16" t="s">
        <v>111</v>
      </c>
      <c r="B100" s="8">
        <v>1</v>
      </c>
      <c r="C100" s="105">
        <v>0</v>
      </c>
      <c r="D100" s="79"/>
      <c r="E100" s="9"/>
      <c r="F100" s="9"/>
      <c r="G100" s="10">
        <v>880</v>
      </c>
      <c r="H100" s="10">
        <v>2028.0932203389827</v>
      </c>
      <c r="I100" s="11">
        <v>135</v>
      </c>
      <c r="J100" s="12">
        <f t="shared" si="7"/>
        <v>0</v>
      </c>
      <c r="K100" s="13">
        <f t="shared" si="4"/>
        <v>0</v>
      </c>
      <c r="L100" s="13">
        <f t="shared" si="5"/>
        <v>0</v>
      </c>
      <c r="M100" s="43">
        <f t="shared" si="6"/>
        <v>0</v>
      </c>
    </row>
    <row r="101" spans="1:13">
      <c r="A101" s="16" t="s">
        <v>112</v>
      </c>
      <c r="B101" s="8">
        <v>1</v>
      </c>
      <c r="C101" s="105">
        <v>0</v>
      </c>
      <c r="D101" s="79"/>
      <c r="E101" s="9"/>
      <c r="F101" s="9"/>
      <c r="G101" s="10">
        <v>1109.8779134295228</v>
      </c>
      <c r="H101" s="10">
        <v>2134.3220338983051</v>
      </c>
      <c r="I101" s="11">
        <v>135</v>
      </c>
      <c r="J101" s="12">
        <f t="shared" si="7"/>
        <v>0</v>
      </c>
      <c r="K101" s="13">
        <f t="shared" si="4"/>
        <v>0</v>
      </c>
      <c r="L101" s="13">
        <f t="shared" si="5"/>
        <v>0</v>
      </c>
      <c r="M101" s="43">
        <f t="shared" si="6"/>
        <v>0</v>
      </c>
    </row>
    <row r="102" spans="1:13">
      <c r="A102" s="16" t="s">
        <v>113</v>
      </c>
      <c r="B102" s="8">
        <v>3.5</v>
      </c>
      <c r="C102" s="105">
        <v>0</v>
      </c>
      <c r="D102" s="79"/>
      <c r="E102" s="9"/>
      <c r="F102" s="9"/>
      <c r="G102" s="10">
        <v>1690</v>
      </c>
      <c r="H102" s="10">
        <v>2013.4745762711862</v>
      </c>
      <c r="I102" s="11">
        <v>720</v>
      </c>
      <c r="J102" s="12">
        <f t="shared" si="7"/>
        <v>0</v>
      </c>
      <c r="K102" s="13">
        <f t="shared" si="4"/>
        <v>0</v>
      </c>
      <c r="L102" s="13">
        <f t="shared" si="5"/>
        <v>0</v>
      </c>
      <c r="M102" s="43">
        <f t="shared" si="6"/>
        <v>0</v>
      </c>
    </row>
    <row r="103" spans="1:13">
      <c r="A103" s="16" t="s">
        <v>114</v>
      </c>
      <c r="B103" s="8">
        <v>3.5</v>
      </c>
      <c r="C103" s="105">
        <v>0</v>
      </c>
      <c r="D103" s="79"/>
      <c r="E103" s="9"/>
      <c r="F103" s="9"/>
      <c r="G103" s="10">
        <v>1565</v>
      </c>
      <c r="H103" s="10">
        <v>2345.8050847457625</v>
      </c>
      <c r="I103" s="11">
        <v>720</v>
      </c>
      <c r="J103" s="12">
        <f t="shared" si="7"/>
        <v>0</v>
      </c>
      <c r="K103" s="13">
        <f t="shared" si="4"/>
        <v>0</v>
      </c>
      <c r="L103" s="13">
        <f t="shared" si="5"/>
        <v>0</v>
      </c>
      <c r="M103" s="43">
        <f t="shared" si="6"/>
        <v>0</v>
      </c>
    </row>
    <row r="104" spans="1:13">
      <c r="A104" s="16" t="s">
        <v>115</v>
      </c>
      <c r="B104" s="8">
        <v>3.5</v>
      </c>
      <c r="C104" s="105">
        <v>0</v>
      </c>
      <c r="D104" s="79"/>
      <c r="E104" s="9"/>
      <c r="F104" s="9"/>
      <c r="G104" s="10">
        <v>1524</v>
      </c>
      <c r="H104" s="10"/>
      <c r="I104" s="11">
        <v>720</v>
      </c>
      <c r="J104" s="12">
        <f t="shared" si="7"/>
        <v>0</v>
      </c>
      <c r="K104" s="13">
        <f t="shared" si="4"/>
        <v>0</v>
      </c>
      <c r="L104" s="13">
        <f t="shared" si="5"/>
        <v>0</v>
      </c>
      <c r="M104" s="43">
        <f t="shared" si="6"/>
        <v>0</v>
      </c>
    </row>
    <row r="105" spans="1:13">
      <c r="A105" s="16" t="s">
        <v>116</v>
      </c>
      <c r="B105" s="8">
        <v>3.5</v>
      </c>
      <c r="C105" s="105">
        <v>0</v>
      </c>
      <c r="D105" s="79"/>
      <c r="E105" s="9"/>
      <c r="F105" s="9"/>
      <c r="G105" s="10">
        <v>1513</v>
      </c>
      <c r="H105" s="10">
        <v>2345.8050847457625</v>
      </c>
      <c r="I105" s="11">
        <v>720</v>
      </c>
      <c r="J105" s="12">
        <f t="shared" si="7"/>
        <v>0</v>
      </c>
      <c r="K105" s="13">
        <f t="shared" si="4"/>
        <v>0</v>
      </c>
      <c r="L105" s="13">
        <f t="shared" si="5"/>
        <v>0</v>
      </c>
      <c r="M105" s="43">
        <f t="shared" si="6"/>
        <v>0</v>
      </c>
    </row>
    <row r="106" spans="1:13">
      <c r="A106" s="16" t="s">
        <v>117</v>
      </c>
      <c r="B106" s="8">
        <v>0.25</v>
      </c>
      <c r="C106" s="105">
        <v>0</v>
      </c>
      <c r="D106" s="79">
        <v>2</v>
      </c>
      <c r="E106" s="9">
        <v>220.1</v>
      </c>
      <c r="F106" s="9"/>
      <c r="G106" s="10">
        <v>1000</v>
      </c>
      <c r="H106" s="10">
        <v>2102.0338983050847</v>
      </c>
      <c r="I106" s="11">
        <v>20</v>
      </c>
      <c r="J106" s="12">
        <f t="shared" si="7"/>
        <v>200.1</v>
      </c>
      <c r="K106" s="13">
        <f t="shared" si="4"/>
        <v>0.2001</v>
      </c>
      <c r="L106" s="13">
        <f t="shared" si="5"/>
        <v>0.2001</v>
      </c>
      <c r="M106" s="43">
        <f t="shared" si="6"/>
        <v>420.61698305084747</v>
      </c>
    </row>
    <row r="107" spans="1:13">
      <c r="A107" s="16" t="s">
        <v>118</v>
      </c>
      <c r="B107" s="8">
        <v>2</v>
      </c>
      <c r="C107" s="105">
        <v>0</v>
      </c>
      <c r="D107" s="79"/>
      <c r="E107" s="9"/>
      <c r="F107" s="9"/>
      <c r="G107" s="10">
        <v>1000</v>
      </c>
      <c r="H107" s="10">
        <v>1099.3220338983049</v>
      </c>
      <c r="I107" s="11">
        <v>160</v>
      </c>
      <c r="J107" s="12">
        <f t="shared" si="7"/>
        <v>0</v>
      </c>
      <c r="K107" s="13">
        <f t="shared" si="4"/>
        <v>0</v>
      </c>
      <c r="L107" s="13">
        <f t="shared" si="5"/>
        <v>0</v>
      </c>
      <c r="M107" s="43">
        <f t="shared" si="6"/>
        <v>0</v>
      </c>
    </row>
    <row r="108" spans="1:13">
      <c r="A108" s="16" t="s">
        <v>119</v>
      </c>
      <c r="B108" s="8">
        <v>2</v>
      </c>
      <c r="C108" s="105">
        <v>0</v>
      </c>
      <c r="D108" s="79"/>
      <c r="E108" s="9"/>
      <c r="F108" s="9"/>
      <c r="G108" s="10">
        <v>1000</v>
      </c>
      <c r="H108" s="10">
        <v>1249.406779661017</v>
      </c>
      <c r="I108" s="11">
        <v>160</v>
      </c>
      <c r="J108" s="12">
        <f t="shared" si="7"/>
        <v>0</v>
      </c>
      <c r="K108" s="13">
        <f t="shared" si="4"/>
        <v>0</v>
      </c>
      <c r="L108" s="13">
        <f t="shared" si="5"/>
        <v>0</v>
      </c>
      <c r="M108" s="43">
        <f t="shared" si="6"/>
        <v>0</v>
      </c>
    </row>
    <row r="109" spans="1:13">
      <c r="A109" s="16" t="s">
        <v>120</v>
      </c>
      <c r="B109" s="8">
        <v>5</v>
      </c>
      <c r="C109" s="105">
        <v>0</v>
      </c>
      <c r="D109" s="79"/>
      <c r="E109" s="9"/>
      <c r="F109" s="9"/>
      <c r="G109" s="10">
        <v>845</v>
      </c>
      <c r="H109" s="10">
        <v>1080.8050847457628</v>
      </c>
      <c r="I109" s="11">
        <v>460</v>
      </c>
      <c r="J109" s="12">
        <f t="shared" si="7"/>
        <v>0</v>
      </c>
      <c r="K109" s="13">
        <f t="shared" si="4"/>
        <v>0</v>
      </c>
      <c r="L109" s="13">
        <f t="shared" si="5"/>
        <v>0</v>
      </c>
      <c r="M109" s="43">
        <f t="shared" si="6"/>
        <v>0</v>
      </c>
    </row>
    <row r="110" spans="1:13">
      <c r="A110" s="16" t="s">
        <v>121</v>
      </c>
      <c r="B110" s="8">
        <v>5</v>
      </c>
      <c r="C110" s="105">
        <v>2.1577319587628869</v>
      </c>
      <c r="D110" s="79"/>
      <c r="E110" s="9">
        <v>1002.6</v>
      </c>
      <c r="F110" s="9"/>
      <c r="G110" s="10">
        <v>776</v>
      </c>
      <c r="H110" s="10">
        <v>620.80508474576266</v>
      </c>
      <c r="I110" s="11">
        <v>460</v>
      </c>
      <c r="J110" s="12">
        <f t="shared" si="7"/>
        <v>542.6</v>
      </c>
      <c r="K110" s="13">
        <f t="shared" si="4"/>
        <v>0.69922680412371141</v>
      </c>
      <c r="L110" s="13">
        <f t="shared" si="5"/>
        <v>0.69922680412371141</v>
      </c>
      <c r="M110" s="43">
        <f t="shared" si="6"/>
        <v>434.08355539052945</v>
      </c>
    </row>
    <row r="111" spans="1:13">
      <c r="A111" s="16" t="s">
        <v>122</v>
      </c>
      <c r="B111" s="8">
        <v>1</v>
      </c>
      <c r="C111" s="105">
        <v>0</v>
      </c>
      <c r="D111" s="79"/>
      <c r="E111" s="9"/>
      <c r="F111" s="9"/>
      <c r="G111" s="10">
        <v>942</v>
      </c>
      <c r="H111" s="10">
        <v>2056.3559322033898</v>
      </c>
      <c r="I111" s="11">
        <v>135</v>
      </c>
      <c r="J111" s="12">
        <f t="shared" si="7"/>
        <v>0</v>
      </c>
      <c r="K111" s="13">
        <f t="shared" si="4"/>
        <v>0</v>
      </c>
      <c r="L111" s="13">
        <f t="shared" si="5"/>
        <v>0</v>
      </c>
      <c r="M111" s="43">
        <f t="shared" si="6"/>
        <v>0</v>
      </c>
    </row>
    <row r="112" spans="1:13">
      <c r="A112" s="16" t="s">
        <v>123</v>
      </c>
      <c r="B112" s="8">
        <v>5</v>
      </c>
      <c r="C112" s="105">
        <v>6.9186363636363639</v>
      </c>
      <c r="D112" s="79">
        <v>5</v>
      </c>
      <c r="E112" s="9">
        <v>3595</v>
      </c>
      <c r="F112" s="9"/>
      <c r="G112" s="10">
        <v>880</v>
      </c>
      <c r="H112" s="10">
        <v>660.76271186440681</v>
      </c>
      <c r="I112" s="11">
        <v>460</v>
      </c>
      <c r="J112" s="12">
        <f t="shared" si="7"/>
        <v>3135</v>
      </c>
      <c r="K112" s="13">
        <f t="shared" si="4"/>
        <v>3.5625</v>
      </c>
      <c r="L112" s="13">
        <f t="shared" si="5"/>
        <v>3.5625</v>
      </c>
      <c r="M112" s="43">
        <f t="shared" si="6"/>
        <v>2353.9671610169494</v>
      </c>
    </row>
    <row r="113" spans="1:13">
      <c r="A113" s="16" t="s">
        <v>124</v>
      </c>
      <c r="B113" s="8">
        <v>5</v>
      </c>
      <c r="C113" s="105">
        <v>2.0189010989010989</v>
      </c>
      <c r="D113" s="79"/>
      <c r="E113" s="9">
        <v>927.5</v>
      </c>
      <c r="F113" s="9"/>
      <c r="G113" s="10">
        <v>910</v>
      </c>
      <c r="H113" s="10">
        <v>1004.7881355932203</v>
      </c>
      <c r="I113" s="11">
        <v>460</v>
      </c>
      <c r="J113" s="12">
        <f t="shared" si="7"/>
        <v>467.5</v>
      </c>
      <c r="K113" s="13">
        <f t="shared" si="4"/>
        <v>0.51373626373626369</v>
      </c>
      <c r="L113" s="13">
        <f t="shared" si="5"/>
        <v>0.51373626373626369</v>
      </c>
      <c r="M113" s="43">
        <f t="shared" si="6"/>
        <v>516.19610262618733</v>
      </c>
    </row>
    <row r="114" spans="1:13">
      <c r="A114" s="16" t="s">
        <v>125</v>
      </c>
      <c r="B114" s="8">
        <v>5</v>
      </c>
      <c r="C114" s="105">
        <v>0</v>
      </c>
      <c r="D114" s="79"/>
      <c r="E114" s="9"/>
      <c r="F114" s="9"/>
      <c r="G114" s="10">
        <v>870</v>
      </c>
      <c r="H114" s="10">
        <v>742.62711864406776</v>
      </c>
      <c r="I114" s="11">
        <v>460</v>
      </c>
      <c r="J114" s="12">
        <f t="shared" si="7"/>
        <v>0</v>
      </c>
      <c r="K114" s="13">
        <f t="shared" si="4"/>
        <v>0</v>
      </c>
      <c r="L114" s="13">
        <f t="shared" si="5"/>
        <v>0</v>
      </c>
      <c r="M114" s="43">
        <f t="shared" si="6"/>
        <v>0</v>
      </c>
    </row>
    <row r="115" spans="1:13">
      <c r="A115" s="16" t="s">
        <v>126</v>
      </c>
      <c r="B115" s="8">
        <v>5</v>
      </c>
      <c r="C115" s="105">
        <v>0</v>
      </c>
      <c r="D115" s="79"/>
      <c r="E115" s="9"/>
      <c r="F115" s="9"/>
      <c r="G115" s="10">
        <v>815</v>
      </c>
      <c r="H115" s="10">
        <v>691.94915254237287</v>
      </c>
      <c r="I115" s="11">
        <v>460</v>
      </c>
      <c r="J115" s="12">
        <f t="shared" si="7"/>
        <v>0</v>
      </c>
      <c r="K115" s="13">
        <f t="shared" si="4"/>
        <v>0</v>
      </c>
      <c r="L115" s="13">
        <f t="shared" si="5"/>
        <v>0</v>
      </c>
      <c r="M115" s="43">
        <f t="shared" si="6"/>
        <v>0</v>
      </c>
    </row>
    <row r="116" spans="1:13">
      <c r="A116" s="16" t="s">
        <v>127</v>
      </c>
      <c r="B116" s="8">
        <v>1</v>
      </c>
      <c r="C116" s="105">
        <v>0.86521739130434783</v>
      </c>
      <c r="D116" s="79"/>
      <c r="E116" s="14">
        <v>879.4</v>
      </c>
      <c r="F116" s="9"/>
      <c r="G116" s="10">
        <v>874</v>
      </c>
      <c r="H116" s="10">
        <v>1748.3898305084747</v>
      </c>
      <c r="I116" s="11">
        <v>135</v>
      </c>
      <c r="J116" s="12">
        <f t="shared" si="7"/>
        <v>744.4</v>
      </c>
      <c r="K116" s="13">
        <f t="shared" si="4"/>
        <v>0.85171624713958805</v>
      </c>
      <c r="L116" s="13">
        <f t="shared" si="5"/>
        <v>0.85171624713958805</v>
      </c>
      <c r="M116" s="43">
        <f t="shared" si="6"/>
        <v>1489.1320249776984</v>
      </c>
    </row>
    <row r="117" spans="1:13">
      <c r="A117" s="16" t="s">
        <v>128</v>
      </c>
      <c r="B117" s="8">
        <v>3.7850000000000001</v>
      </c>
      <c r="C117" s="105">
        <v>0</v>
      </c>
      <c r="D117" s="79"/>
      <c r="E117" s="9"/>
      <c r="F117" s="9"/>
      <c r="G117" s="10">
        <v>865.80086580086584</v>
      </c>
      <c r="H117" s="10">
        <v>1898.4745762711864</v>
      </c>
      <c r="I117" s="11">
        <v>440</v>
      </c>
      <c r="J117" s="12">
        <f t="shared" si="7"/>
        <v>0</v>
      </c>
      <c r="K117" s="13">
        <f t="shared" si="4"/>
        <v>0</v>
      </c>
      <c r="L117" s="13">
        <f t="shared" si="5"/>
        <v>0</v>
      </c>
      <c r="M117" s="43">
        <f t="shared" si="6"/>
        <v>0</v>
      </c>
    </row>
    <row r="118" spans="1:13">
      <c r="A118" s="16" t="s">
        <v>129</v>
      </c>
      <c r="B118" s="8">
        <v>1</v>
      </c>
      <c r="C118" s="105">
        <v>0</v>
      </c>
      <c r="D118" s="79"/>
      <c r="E118" s="9"/>
      <c r="F118" s="9"/>
      <c r="G118" s="10">
        <v>1076</v>
      </c>
      <c r="H118" s="10">
        <v>3301.8644067796608</v>
      </c>
      <c r="I118" s="11">
        <v>135</v>
      </c>
      <c r="J118" s="12">
        <f t="shared" si="7"/>
        <v>0</v>
      </c>
      <c r="K118" s="13">
        <f t="shared" si="4"/>
        <v>0</v>
      </c>
      <c r="L118" s="13">
        <f t="shared" si="5"/>
        <v>0</v>
      </c>
      <c r="M118" s="43">
        <f t="shared" si="6"/>
        <v>0</v>
      </c>
    </row>
    <row r="119" spans="1:13">
      <c r="A119" s="16" t="s">
        <v>155</v>
      </c>
      <c r="B119" s="8">
        <v>3.5</v>
      </c>
      <c r="C119" s="105">
        <v>1.7844540407156075</v>
      </c>
      <c r="D119" s="79"/>
      <c r="E119" s="9">
        <v>706.9</v>
      </c>
      <c r="F119" s="9"/>
      <c r="G119" s="10">
        <v>1621</v>
      </c>
      <c r="H119" s="10">
        <v>2420.3389830508477</v>
      </c>
      <c r="I119" s="11">
        <v>720</v>
      </c>
      <c r="J119" s="12">
        <f t="shared" si="7"/>
        <v>0</v>
      </c>
      <c r="K119" s="13">
        <f t="shared" si="4"/>
        <v>0</v>
      </c>
      <c r="L119" s="13">
        <f t="shared" si="5"/>
        <v>0</v>
      </c>
      <c r="M119" s="43">
        <f t="shared" si="6"/>
        <v>0</v>
      </c>
    </row>
    <row r="120" spans="1:13">
      <c r="A120" s="16" t="s">
        <v>156</v>
      </c>
      <c r="B120" s="8">
        <v>3.5</v>
      </c>
      <c r="C120" s="105">
        <v>3.3891108247422679</v>
      </c>
      <c r="D120" s="79"/>
      <c r="E120" s="9">
        <v>1214.4000000000001</v>
      </c>
      <c r="F120" s="9"/>
      <c r="G120" s="10">
        <v>1552</v>
      </c>
      <c r="H120" s="10">
        <v>2468.7457627118642</v>
      </c>
      <c r="I120" s="11">
        <v>720</v>
      </c>
      <c r="J120" s="12">
        <f t="shared" si="7"/>
        <v>494.40000000000009</v>
      </c>
      <c r="K120" s="13">
        <f t="shared" si="4"/>
        <v>0.31855670103092787</v>
      </c>
      <c r="L120" s="13">
        <f t="shared" si="5"/>
        <v>0.31855670103092787</v>
      </c>
      <c r="M120" s="43">
        <f t="shared" si="6"/>
        <v>786.43550585357332</v>
      </c>
    </row>
    <row r="121" spans="1:13">
      <c r="A121" s="16" t="s">
        <v>130</v>
      </c>
      <c r="B121" s="8">
        <v>3.5</v>
      </c>
      <c r="C121" s="105">
        <v>3.5571326676176889</v>
      </c>
      <c r="D121" s="79"/>
      <c r="E121" s="9">
        <v>5684.6</v>
      </c>
      <c r="F121" s="9"/>
      <c r="G121" s="10">
        <v>1402</v>
      </c>
      <c r="H121" s="10">
        <v>2349</v>
      </c>
      <c r="I121" s="11">
        <v>720</v>
      </c>
      <c r="J121" s="12">
        <f t="shared" si="7"/>
        <v>4964.6000000000004</v>
      </c>
      <c r="K121" s="13">
        <f t="shared" si="4"/>
        <v>3.5410841654778888</v>
      </c>
      <c r="L121" s="13">
        <f t="shared" si="5"/>
        <v>3.5410841654778888</v>
      </c>
      <c r="M121" s="43">
        <f t="shared" si="6"/>
        <v>8318.0067047075609</v>
      </c>
    </row>
    <row r="122" spans="1:13">
      <c r="A122" s="16" t="s">
        <v>131</v>
      </c>
      <c r="B122" s="8">
        <v>4</v>
      </c>
      <c r="C122" s="105">
        <v>4.2543661971830984</v>
      </c>
      <c r="D122" s="79"/>
      <c r="E122" s="9">
        <v>5725.3</v>
      </c>
      <c r="F122" s="9"/>
      <c r="G122" s="10">
        <v>1420</v>
      </c>
      <c r="H122" s="10">
        <v>2349</v>
      </c>
      <c r="I122" s="11">
        <v>760</v>
      </c>
      <c r="J122" s="12">
        <f t="shared" si="7"/>
        <v>4965.3</v>
      </c>
      <c r="K122" s="13">
        <f t="shared" si="4"/>
        <v>3.4966901408450703</v>
      </c>
      <c r="L122" s="13">
        <f t="shared" si="5"/>
        <v>3.4966901408450703</v>
      </c>
      <c r="M122" s="43">
        <f t="shared" si="6"/>
        <v>8213.7251408450702</v>
      </c>
    </row>
    <row r="123" spans="1:13">
      <c r="A123" s="16" t="s">
        <v>132</v>
      </c>
      <c r="B123" s="8">
        <v>4</v>
      </c>
      <c r="C123" s="105">
        <v>1.9235125448028676</v>
      </c>
      <c r="D123" s="79">
        <v>3.5</v>
      </c>
      <c r="E123" s="9">
        <v>2103.8000000000002</v>
      </c>
      <c r="F123" s="9">
        <v>1</v>
      </c>
      <c r="G123" s="10">
        <v>1395</v>
      </c>
      <c r="H123" s="10">
        <v>2349</v>
      </c>
      <c r="I123" s="11">
        <v>720</v>
      </c>
      <c r="J123" s="12">
        <f t="shared" si="7"/>
        <v>1383.8000000000002</v>
      </c>
      <c r="K123" s="13">
        <f t="shared" si="4"/>
        <v>0.99197132616487471</v>
      </c>
      <c r="L123" s="13">
        <f t="shared" si="5"/>
        <v>4.991971326164875</v>
      </c>
      <c r="M123" s="43">
        <f t="shared" si="6"/>
        <v>11726.140645161291</v>
      </c>
    </row>
    <row r="124" spans="1:13">
      <c r="A124" s="16" t="s">
        <v>157</v>
      </c>
      <c r="B124" s="8">
        <v>4</v>
      </c>
      <c r="C124" s="105">
        <v>0</v>
      </c>
      <c r="D124" s="79"/>
      <c r="E124" s="9"/>
      <c r="F124" s="9"/>
      <c r="G124" s="10">
        <v>925</v>
      </c>
      <c r="H124" s="10">
        <v>2583.601694915254</v>
      </c>
      <c r="I124" s="11">
        <v>380</v>
      </c>
      <c r="J124" s="12">
        <f t="shared" si="7"/>
        <v>0</v>
      </c>
      <c r="K124" s="13">
        <f t="shared" si="4"/>
        <v>0</v>
      </c>
      <c r="L124" s="13">
        <f t="shared" si="5"/>
        <v>0</v>
      </c>
      <c r="M124" s="43">
        <f t="shared" si="6"/>
        <v>0</v>
      </c>
    </row>
    <row r="125" spans="1:13">
      <c r="A125" s="16" t="s">
        <v>133</v>
      </c>
      <c r="B125" s="8">
        <v>0.4</v>
      </c>
      <c r="C125" s="105">
        <v>0</v>
      </c>
      <c r="D125" s="79"/>
      <c r="E125" s="9"/>
      <c r="F125" s="9"/>
      <c r="G125" s="10">
        <v>1000</v>
      </c>
      <c r="H125" s="10">
        <v>1223.5932203389832</v>
      </c>
      <c r="I125" s="11">
        <v>10</v>
      </c>
      <c r="J125" s="12">
        <f t="shared" si="7"/>
        <v>0</v>
      </c>
      <c r="K125" s="13">
        <f t="shared" si="4"/>
        <v>0</v>
      </c>
      <c r="L125" s="13">
        <f t="shared" si="5"/>
        <v>0</v>
      </c>
      <c r="M125" s="43">
        <f t="shared" si="6"/>
        <v>0</v>
      </c>
    </row>
    <row r="126" spans="1:13">
      <c r="A126" s="16" t="s">
        <v>134</v>
      </c>
      <c r="B126" s="8">
        <v>0.4</v>
      </c>
      <c r="C126" s="105">
        <v>0</v>
      </c>
      <c r="D126" s="79"/>
      <c r="E126" s="9"/>
      <c r="F126" s="9"/>
      <c r="G126" s="10">
        <v>1000</v>
      </c>
      <c r="H126" s="10">
        <v>1232.1016949152545</v>
      </c>
      <c r="I126" s="11">
        <v>10</v>
      </c>
      <c r="J126" s="12">
        <f t="shared" si="7"/>
        <v>0</v>
      </c>
      <c r="K126" s="13">
        <f t="shared" si="4"/>
        <v>0</v>
      </c>
      <c r="L126" s="13">
        <f t="shared" si="5"/>
        <v>0</v>
      </c>
      <c r="M126" s="43">
        <f t="shared" si="6"/>
        <v>0</v>
      </c>
    </row>
    <row r="127" spans="1:13">
      <c r="A127" s="16" t="s">
        <v>135</v>
      </c>
      <c r="B127" s="8">
        <v>4</v>
      </c>
      <c r="C127" s="105">
        <v>0</v>
      </c>
      <c r="D127" s="79"/>
      <c r="E127" s="9"/>
      <c r="F127" s="9"/>
      <c r="G127" s="10">
        <v>1190</v>
      </c>
      <c r="H127" s="10">
        <v>709.49152542372883</v>
      </c>
      <c r="I127" s="11">
        <v>200</v>
      </c>
      <c r="J127" s="12">
        <f t="shared" si="7"/>
        <v>0</v>
      </c>
      <c r="K127" s="13">
        <f t="shared" si="4"/>
        <v>0</v>
      </c>
      <c r="L127" s="13">
        <f t="shared" si="5"/>
        <v>0</v>
      </c>
      <c r="M127" s="43">
        <f t="shared" si="6"/>
        <v>0</v>
      </c>
    </row>
    <row r="128" spans="1:13">
      <c r="A128" s="16" t="s">
        <v>136</v>
      </c>
      <c r="B128" s="8">
        <v>1</v>
      </c>
      <c r="C128" s="105">
        <v>1.8635227272727273</v>
      </c>
      <c r="D128" s="79">
        <v>2</v>
      </c>
      <c r="E128" s="9">
        <v>662</v>
      </c>
      <c r="F128" s="9">
        <v>1</v>
      </c>
      <c r="G128" s="10">
        <v>880</v>
      </c>
      <c r="H128" s="10">
        <v>2776.5677966101694</v>
      </c>
      <c r="I128" s="11">
        <v>135</v>
      </c>
      <c r="J128" s="12">
        <f t="shared" si="7"/>
        <v>527</v>
      </c>
      <c r="K128" s="13">
        <f t="shared" si="4"/>
        <v>0.59886363636363638</v>
      </c>
      <c r="L128" s="13">
        <f t="shared" si="5"/>
        <v>1.5988636363636364</v>
      </c>
      <c r="M128" s="43">
        <f t="shared" si="6"/>
        <v>4439.3532838983047</v>
      </c>
    </row>
    <row r="129" spans="1:13">
      <c r="A129" s="16" t="s">
        <v>138</v>
      </c>
      <c r="B129" s="8">
        <v>2</v>
      </c>
      <c r="C129" s="105">
        <v>0</v>
      </c>
      <c r="D129" s="79"/>
      <c r="E129" s="9"/>
      <c r="F129" s="9"/>
      <c r="G129" s="10">
        <v>1000</v>
      </c>
      <c r="H129" s="10">
        <v>785.50847457627117</v>
      </c>
      <c r="I129" s="11">
        <v>160</v>
      </c>
      <c r="J129" s="12">
        <f t="shared" si="7"/>
        <v>0</v>
      </c>
      <c r="K129" s="13">
        <f t="shared" si="4"/>
        <v>0</v>
      </c>
      <c r="L129" s="13">
        <f t="shared" si="5"/>
        <v>0</v>
      </c>
      <c r="M129" s="43">
        <f t="shared" si="6"/>
        <v>0</v>
      </c>
    </row>
    <row r="130" spans="1:13">
      <c r="A130" s="8" t="s">
        <v>137</v>
      </c>
      <c r="B130" s="8"/>
      <c r="C130" s="105">
        <v>0</v>
      </c>
      <c r="D130" s="79"/>
      <c r="E130" s="9"/>
      <c r="F130" s="9"/>
      <c r="G130" s="22">
        <v>1</v>
      </c>
      <c r="H130" s="10"/>
      <c r="I130" s="11">
        <v>0</v>
      </c>
      <c r="J130" s="12">
        <f t="shared" si="7"/>
        <v>0</v>
      </c>
      <c r="K130" s="13">
        <f t="shared" si="4"/>
        <v>0</v>
      </c>
      <c r="L130" s="13">
        <f t="shared" si="5"/>
        <v>0</v>
      </c>
      <c r="M130" s="43">
        <f t="shared" si="6"/>
        <v>0</v>
      </c>
    </row>
    <row r="131" spans="1:13">
      <c r="A131" s="8" t="s">
        <v>158</v>
      </c>
      <c r="B131" s="8">
        <v>2.5000000000000001E-2</v>
      </c>
      <c r="C131" s="105">
        <v>0</v>
      </c>
      <c r="D131" s="79"/>
      <c r="E131" s="9"/>
      <c r="F131" s="9"/>
      <c r="G131" s="22">
        <v>1000</v>
      </c>
      <c r="H131" s="10">
        <v>5584.3220338983047</v>
      </c>
      <c r="I131" s="11">
        <v>20</v>
      </c>
      <c r="J131" s="12">
        <f t="shared" si="7"/>
        <v>0</v>
      </c>
      <c r="K131" s="13">
        <f t="shared" si="4"/>
        <v>0</v>
      </c>
      <c r="L131" s="13">
        <f t="shared" si="5"/>
        <v>0</v>
      </c>
      <c r="M131" s="43">
        <f t="shared" si="6"/>
        <v>0</v>
      </c>
    </row>
    <row r="132" spans="1:13">
      <c r="A132" s="23"/>
      <c r="B132" s="23"/>
      <c r="C132" s="23"/>
      <c r="D132" s="80"/>
      <c r="E132" s="23"/>
      <c r="F132" s="24"/>
      <c r="G132" s="24"/>
      <c r="H132" s="24"/>
      <c r="I132" s="24"/>
      <c r="J132" s="24"/>
      <c r="K132" s="121" t="s">
        <v>199</v>
      </c>
      <c r="L132" s="121"/>
      <c r="M132" s="66">
        <f>SUM(M3:M131)</f>
        <v>668223.97352012538</v>
      </c>
    </row>
    <row r="133" spans="1:13">
      <c r="A133" s="23"/>
      <c r="B133" s="23"/>
      <c r="C133" s="23"/>
      <c r="D133" s="80"/>
      <c r="E133" s="23"/>
      <c r="F133" s="23"/>
      <c r="G133" s="23"/>
      <c r="H133" s="23"/>
      <c r="I133" s="23"/>
      <c r="J133" s="23"/>
      <c r="K133" s="122" t="s">
        <v>200</v>
      </c>
      <c r="L133" s="122"/>
      <c r="M133" s="82">
        <f>(M132-M132*10/100)</f>
        <v>601401.57616811281</v>
      </c>
    </row>
    <row r="134" spans="1:13">
      <c r="A134" s="23"/>
      <c r="B134" s="23"/>
      <c r="C134" s="23"/>
      <c r="D134" s="23"/>
      <c r="E134" s="23"/>
      <c r="F134" s="23"/>
      <c r="G134" s="23"/>
      <c r="H134" s="23"/>
      <c r="I134" s="23"/>
      <c r="J134" s="23"/>
    </row>
  </sheetData>
  <mergeCells count="3">
    <mergeCell ref="A1:M1"/>
    <mergeCell ref="K132:L132"/>
    <mergeCell ref="K133:L133"/>
  </mergeCells>
  <pageMargins left="0.7" right="0.7" top="0.75" bottom="0.75" header="0.3" footer="0.3"/>
  <headerFooter>
    <oddFooter>&amp;L_x000D_&amp;1#&amp;"Calibri"&amp;8&amp;K000000 Sensitivity: Business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zoomScale="70" zoomScaleNormal="70" workbookViewId="0">
      <selection activeCell="D15" sqref="D15"/>
    </sheetView>
  </sheetViews>
  <sheetFormatPr defaultRowHeight="15"/>
  <cols>
    <col min="1" max="1" width="2.5703125" style="1" customWidth="1"/>
    <col min="2" max="2" width="6.140625" style="1" customWidth="1"/>
    <col min="3" max="3" width="44" style="1" bestFit="1" customWidth="1"/>
    <col min="4" max="4" width="17.28515625" style="1" bestFit="1" customWidth="1"/>
    <col min="5" max="5" width="21.85546875" style="99" customWidth="1"/>
    <col min="6" max="6" width="23.7109375" style="1" customWidth="1"/>
    <col min="7" max="7" width="10.28515625" style="1" bestFit="1" customWidth="1"/>
    <col min="8" max="8" width="12.85546875" style="1" bestFit="1" customWidth="1"/>
    <col min="9" max="198" width="9.140625" style="1"/>
    <col min="199" max="199" width="24.42578125" style="1" bestFit="1" customWidth="1"/>
    <col min="200" max="209" width="15.5703125" style="1" bestFit="1" customWidth="1"/>
    <col min="210" max="454" width="9.140625" style="1"/>
    <col min="455" max="455" width="24.42578125" style="1" bestFit="1" customWidth="1"/>
    <col min="456" max="465" width="15.5703125" style="1" bestFit="1" customWidth="1"/>
    <col min="466" max="710" width="9.140625" style="1"/>
    <col min="711" max="711" width="24.42578125" style="1" bestFit="1" customWidth="1"/>
    <col min="712" max="721" width="15.5703125" style="1" bestFit="1" customWidth="1"/>
    <col min="722" max="966" width="9.140625" style="1"/>
    <col min="967" max="967" width="24.42578125" style="1" bestFit="1" customWidth="1"/>
    <col min="968" max="977" width="15.5703125" style="1" bestFit="1" customWidth="1"/>
    <col min="978" max="1222" width="9.140625" style="1"/>
    <col min="1223" max="1223" width="24.42578125" style="1" bestFit="1" customWidth="1"/>
    <col min="1224" max="1233" width="15.5703125" style="1" bestFit="1" customWidth="1"/>
    <col min="1234" max="1478" width="9.140625" style="1"/>
    <col min="1479" max="1479" width="24.42578125" style="1" bestFit="1" customWidth="1"/>
    <col min="1480" max="1489" width="15.5703125" style="1" bestFit="1" customWidth="1"/>
    <col min="1490" max="1734" width="9.140625" style="1"/>
    <col min="1735" max="1735" width="24.42578125" style="1" bestFit="1" customWidth="1"/>
    <col min="1736" max="1745" width="15.5703125" style="1" bestFit="1" customWidth="1"/>
    <col min="1746" max="1990" width="9.140625" style="1"/>
    <col min="1991" max="1991" width="24.42578125" style="1" bestFit="1" customWidth="1"/>
    <col min="1992" max="2001" width="15.5703125" style="1" bestFit="1" customWidth="1"/>
    <col min="2002" max="2246" width="9.140625" style="1"/>
    <col min="2247" max="2247" width="24.42578125" style="1" bestFit="1" customWidth="1"/>
    <col min="2248" max="2257" width="15.5703125" style="1" bestFit="1" customWidth="1"/>
    <col min="2258" max="2502" width="9.140625" style="1"/>
    <col min="2503" max="2503" width="24.42578125" style="1" bestFit="1" customWidth="1"/>
    <col min="2504" max="2513" width="15.5703125" style="1" bestFit="1" customWidth="1"/>
    <col min="2514" max="2758" width="9.140625" style="1"/>
    <col min="2759" max="2759" width="24.42578125" style="1" bestFit="1" customWidth="1"/>
    <col min="2760" max="2769" width="15.5703125" style="1" bestFit="1" customWidth="1"/>
    <col min="2770" max="3014" width="9.140625" style="1"/>
    <col min="3015" max="3015" width="24.42578125" style="1" bestFit="1" customWidth="1"/>
    <col min="3016" max="3025" width="15.5703125" style="1" bestFit="1" customWidth="1"/>
    <col min="3026" max="3270" width="9.140625" style="1"/>
    <col min="3271" max="3271" width="24.42578125" style="1" bestFit="1" customWidth="1"/>
    <col min="3272" max="3281" width="15.5703125" style="1" bestFit="1" customWidth="1"/>
    <col min="3282" max="3526" width="9.140625" style="1"/>
    <col min="3527" max="3527" width="24.42578125" style="1" bestFit="1" customWidth="1"/>
    <col min="3528" max="3537" width="15.5703125" style="1" bestFit="1" customWidth="1"/>
    <col min="3538" max="3782" width="9.140625" style="1"/>
    <col min="3783" max="3783" width="24.42578125" style="1" bestFit="1" customWidth="1"/>
    <col min="3784" max="3793" width="15.5703125" style="1" bestFit="1" customWidth="1"/>
    <col min="3794" max="4038" width="9.140625" style="1"/>
    <col min="4039" max="4039" width="24.42578125" style="1" bestFit="1" customWidth="1"/>
    <col min="4040" max="4049" width="15.5703125" style="1" bestFit="1" customWidth="1"/>
    <col min="4050" max="4294" width="9.140625" style="1"/>
    <col min="4295" max="4295" width="24.42578125" style="1" bestFit="1" customWidth="1"/>
    <col min="4296" max="4305" width="15.5703125" style="1" bestFit="1" customWidth="1"/>
    <col min="4306" max="4550" width="9.140625" style="1"/>
    <col min="4551" max="4551" width="24.42578125" style="1" bestFit="1" customWidth="1"/>
    <col min="4552" max="4561" width="15.5703125" style="1" bestFit="1" customWidth="1"/>
    <col min="4562" max="4806" width="9.140625" style="1"/>
    <col min="4807" max="4807" width="24.42578125" style="1" bestFit="1" customWidth="1"/>
    <col min="4808" max="4817" width="15.5703125" style="1" bestFit="1" customWidth="1"/>
    <col min="4818" max="5062" width="9.140625" style="1"/>
    <col min="5063" max="5063" width="24.42578125" style="1" bestFit="1" customWidth="1"/>
    <col min="5064" max="5073" width="15.5703125" style="1" bestFit="1" customWidth="1"/>
    <col min="5074" max="5318" width="9.140625" style="1"/>
    <col min="5319" max="5319" width="24.42578125" style="1" bestFit="1" customWidth="1"/>
    <col min="5320" max="5329" width="15.5703125" style="1" bestFit="1" customWidth="1"/>
    <col min="5330" max="5574" width="9.140625" style="1"/>
    <col min="5575" max="5575" width="24.42578125" style="1" bestFit="1" customWidth="1"/>
    <col min="5576" max="5585" width="15.5703125" style="1" bestFit="1" customWidth="1"/>
    <col min="5586" max="5830" width="9.140625" style="1"/>
    <col min="5831" max="5831" width="24.42578125" style="1" bestFit="1" customWidth="1"/>
    <col min="5832" max="5841" width="15.5703125" style="1" bestFit="1" customWidth="1"/>
    <col min="5842" max="6086" width="9.140625" style="1"/>
    <col min="6087" max="6087" width="24.42578125" style="1" bestFit="1" customWidth="1"/>
    <col min="6088" max="6097" width="15.5703125" style="1" bestFit="1" customWidth="1"/>
    <col min="6098" max="6342" width="9.140625" style="1"/>
    <col min="6343" max="6343" width="24.42578125" style="1" bestFit="1" customWidth="1"/>
    <col min="6344" max="6353" width="15.5703125" style="1" bestFit="1" customWidth="1"/>
    <col min="6354" max="6598" width="9.140625" style="1"/>
    <col min="6599" max="6599" width="24.42578125" style="1" bestFit="1" customWidth="1"/>
    <col min="6600" max="6609" width="15.5703125" style="1" bestFit="1" customWidth="1"/>
    <col min="6610" max="6854" width="9.140625" style="1"/>
    <col min="6855" max="6855" width="24.42578125" style="1" bestFit="1" customWidth="1"/>
    <col min="6856" max="6865" width="15.5703125" style="1" bestFit="1" customWidth="1"/>
    <col min="6866" max="7110" width="9.140625" style="1"/>
    <col min="7111" max="7111" width="24.42578125" style="1" bestFit="1" customWidth="1"/>
    <col min="7112" max="7121" width="15.5703125" style="1" bestFit="1" customWidth="1"/>
    <col min="7122" max="7366" width="9.140625" style="1"/>
    <col min="7367" max="7367" width="24.42578125" style="1" bestFit="1" customWidth="1"/>
    <col min="7368" max="7377" width="15.5703125" style="1" bestFit="1" customWidth="1"/>
    <col min="7378" max="7622" width="9.140625" style="1"/>
    <col min="7623" max="7623" width="24.42578125" style="1" bestFit="1" customWidth="1"/>
    <col min="7624" max="7633" width="15.5703125" style="1" bestFit="1" customWidth="1"/>
    <col min="7634" max="7878" width="9.140625" style="1"/>
    <col min="7879" max="7879" width="24.42578125" style="1" bestFit="1" customWidth="1"/>
    <col min="7880" max="7889" width="15.5703125" style="1" bestFit="1" customWidth="1"/>
    <col min="7890" max="8134" width="9.140625" style="1"/>
    <col min="8135" max="8135" width="24.42578125" style="1" bestFit="1" customWidth="1"/>
    <col min="8136" max="8145" width="15.5703125" style="1" bestFit="1" customWidth="1"/>
    <col min="8146" max="8390" width="9.140625" style="1"/>
    <col min="8391" max="8391" width="24.42578125" style="1" bestFit="1" customWidth="1"/>
    <col min="8392" max="8401" width="15.5703125" style="1" bestFit="1" customWidth="1"/>
    <col min="8402" max="8646" width="9.140625" style="1"/>
    <col min="8647" max="8647" width="24.42578125" style="1" bestFit="1" customWidth="1"/>
    <col min="8648" max="8657" width="15.5703125" style="1" bestFit="1" customWidth="1"/>
    <col min="8658" max="8902" width="9.140625" style="1"/>
    <col min="8903" max="8903" width="24.42578125" style="1" bestFit="1" customWidth="1"/>
    <col min="8904" max="8913" width="15.5703125" style="1" bestFit="1" customWidth="1"/>
    <col min="8914" max="9158" width="9.140625" style="1"/>
    <col min="9159" max="9159" width="24.42578125" style="1" bestFit="1" customWidth="1"/>
    <col min="9160" max="9169" width="15.5703125" style="1" bestFit="1" customWidth="1"/>
    <col min="9170" max="9414" width="9.140625" style="1"/>
    <col min="9415" max="9415" width="24.42578125" style="1" bestFit="1" customWidth="1"/>
    <col min="9416" max="9425" width="15.5703125" style="1" bestFit="1" customWidth="1"/>
    <col min="9426" max="9670" width="9.140625" style="1"/>
    <col min="9671" max="9671" width="24.42578125" style="1" bestFit="1" customWidth="1"/>
    <col min="9672" max="9681" width="15.5703125" style="1" bestFit="1" customWidth="1"/>
    <col min="9682" max="9926" width="9.140625" style="1"/>
    <col min="9927" max="9927" width="24.42578125" style="1" bestFit="1" customWidth="1"/>
    <col min="9928" max="9937" width="15.5703125" style="1" bestFit="1" customWidth="1"/>
    <col min="9938" max="10182" width="9.140625" style="1"/>
    <col min="10183" max="10183" width="24.42578125" style="1" bestFit="1" customWidth="1"/>
    <col min="10184" max="10193" width="15.5703125" style="1" bestFit="1" customWidth="1"/>
    <col min="10194" max="10438" width="9.140625" style="1"/>
    <col min="10439" max="10439" width="24.42578125" style="1" bestFit="1" customWidth="1"/>
    <col min="10440" max="10449" width="15.5703125" style="1" bestFit="1" customWidth="1"/>
    <col min="10450" max="10694" width="9.140625" style="1"/>
    <col min="10695" max="10695" width="24.42578125" style="1" bestFit="1" customWidth="1"/>
    <col min="10696" max="10705" width="15.5703125" style="1" bestFit="1" customWidth="1"/>
    <col min="10706" max="10950" width="9.140625" style="1"/>
    <col min="10951" max="10951" width="24.42578125" style="1" bestFit="1" customWidth="1"/>
    <col min="10952" max="10961" width="15.5703125" style="1" bestFit="1" customWidth="1"/>
    <col min="10962" max="11206" width="9.140625" style="1"/>
    <col min="11207" max="11207" width="24.42578125" style="1" bestFit="1" customWidth="1"/>
    <col min="11208" max="11217" width="15.5703125" style="1" bestFit="1" customWidth="1"/>
    <col min="11218" max="11462" width="9.140625" style="1"/>
    <col min="11463" max="11463" width="24.42578125" style="1" bestFit="1" customWidth="1"/>
    <col min="11464" max="11473" width="15.5703125" style="1" bestFit="1" customWidth="1"/>
    <col min="11474" max="11718" width="9.140625" style="1"/>
    <col min="11719" max="11719" width="24.42578125" style="1" bestFit="1" customWidth="1"/>
    <col min="11720" max="11729" width="15.5703125" style="1" bestFit="1" customWidth="1"/>
    <col min="11730" max="11974" width="9.140625" style="1"/>
    <col min="11975" max="11975" width="24.42578125" style="1" bestFit="1" customWidth="1"/>
    <col min="11976" max="11985" width="15.5703125" style="1" bestFit="1" customWidth="1"/>
    <col min="11986" max="12230" width="9.140625" style="1"/>
    <col min="12231" max="12231" width="24.42578125" style="1" bestFit="1" customWidth="1"/>
    <col min="12232" max="12241" width="15.5703125" style="1" bestFit="1" customWidth="1"/>
    <col min="12242" max="12486" width="9.140625" style="1"/>
    <col min="12487" max="12487" width="24.42578125" style="1" bestFit="1" customWidth="1"/>
    <col min="12488" max="12497" width="15.5703125" style="1" bestFit="1" customWidth="1"/>
    <col min="12498" max="12742" width="9.140625" style="1"/>
    <col min="12743" max="12743" width="24.42578125" style="1" bestFit="1" customWidth="1"/>
    <col min="12744" max="12753" width="15.5703125" style="1" bestFit="1" customWidth="1"/>
    <col min="12754" max="12998" width="9.140625" style="1"/>
    <col min="12999" max="12999" width="24.42578125" style="1" bestFit="1" customWidth="1"/>
    <col min="13000" max="13009" width="15.5703125" style="1" bestFit="1" customWidth="1"/>
    <col min="13010" max="13254" width="9.140625" style="1"/>
    <col min="13255" max="13255" width="24.42578125" style="1" bestFit="1" customWidth="1"/>
    <col min="13256" max="13265" width="15.5703125" style="1" bestFit="1" customWidth="1"/>
    <col min="13266" max="13510" width="9.140625" style="1"/>
    <col min="13511" max="13511" width="24.42578125" style="1" bestFit="1" customWidth="1"/>
    <col min="13512" max="13521" width="15.5703125" style="1" bestFit="1" customWidth="1"/>
    <col min="13522" max="13766" width="9.140625" style="1"/>
    <col min="13767" max="13767" width="24.42578125" style="1" bestFit="1" customWidth="1"/>
    <col min="13768" max="13777" width="15.5703125" style="1" bestFit="1" customWidth="1"/>
    <col min="13778" max="14022" width="9.140625" style="1"/>
    <col min="14023" max="14023" width="24.42578125" style="1" bestFit="1" customWidth="1"/>
    <col min="14024" max="14033" width="15.5703125" style="1" bestFit="1" customWidth="1"/>
    <col min="14034" max="14278" width="9.140625" style="1"/>
    <col min="14279" max="14279" width="24.42578125" style="1" bestFit="1" customWidth="1"/>
    <col min="14280" max="14289" width="15.5703125" style="1" bestFit="1" customWidth="1"/>
    <col min="14290" max="14534" width="9.140625" style="1"/>
    <col min="14535" max="14535" width="24.42578125" style="1" bestFit="1" customWidth="1"/>
    <col min="14536" max="14545" width="15.5703125" style="1" bestFit="1" customWidth="1"/>
    <col min="14546" max="14790" width="9.140625" style="1"/>
    <col min="14791" max="14791" width="24.42578125" style="1" bestFit="1" customWidth="1"/>
    <col min="14792" max="14801" width="15.5703125" style="1" bestFit="1" customWidth="1"/>
    <col min="14802" max="15046" width="9.140625" style="1"/>
    <col min="15047" max="15047" width="24.42578125" style="1" bestFit="1" customWidth="1"/>
    <col min="15048" max="15057" width="15.5703125" style="1" bestFit="1" customWidth="1"/>
    <col min="15058" max="15302" width="9.140625" style="1"/>
    <col min="15303" max="15303" width="24.42578125" style="1" bestFit="1" customWidth="1"/>
    <col min="15304" max="15313" width="15.5703125" style="1" bestFit="1" customWidth="1"/>
    <col min="15314" max="15558" width="9.140625" style="1"/>
    <col min="15559" max="15559" width="24.42578125" style="1" bestFit="1" customWidth="1"/>
    <col min="15560" max="15569" width="15.5703125" style="1" bestFit="1" customWidth="1"/>
    <col min="15570" max="15814" width="9.140625" style="1"/>
    <col min="15815" max="15815" width="24.42578125" style="1" bestFit="1" customWidth="1"/>
    <col min="15816" max="15825" width="15.5703125" style="1" bestFit="1" customWidth="1"/>
    <col min="15826" max="16070" width="9.140625" style="1"/>
    <col min="16071" max="16071" width="24.42578125" style="1" bestFit="1" customWidth="1"/>
    <col min="16072" max="16081" width="15.5703125" style="1" bestFit="1" customWidth="1"/>
    <col min="16082" max="16347" width="9.140625" style="1"/>
    <col min="16348" max="16351" width="9.140625" style="1" customWidth="1"/>
    <col min="16352" max="16375" width="9.140625" style="1"/>
    <col min="16376" max="16384" width="9.140625" style="1" customWidth="1"/>
  </cols>
  <sheetData>
    <row r="1" spans="2:9" ht="11.1" customHeight="1"/>
    <row r="2" spans="2:9" ht="15.75" customHeight="1">
      <c r="B2" s="123" t="s">
        <v>195</v>
      </c>
      <c r="C2" s="32" t="s">
        <v>0</v>
      </c>
      <c r="D2" s="33">
        <v>44562</v>
      </c>
      <c r="E2" s="108" t="s">
        <v>208</v>
      </c>
      <c r="F2" s="32" t="s">
        <v>206</v>
      </c>
      <c r="G2" s="99"/>
    </row>
    <row r="3" spans="2:9">
      <c r="B3" s="124"/>
      <c r="C3" s="30" t="s">
        <v>1</v>
      </c>
      <c r="D3" s="31">
        <f>'Dec-21'!M133</f>
        <v>601401.57616811281</v>
      </c>
      <c r="E3" s="109">
        <f>AVERAGE(D3:D3)</f>
        <v>601401.57616811281</v>
      </c>
      <c r="F3" s="34">
        <v>453236.35150846466</v>
      </c>
      <c r="G3" s="99"/>
    </row>
    <row r="4" spans="2:9">
      <c r="B4" s="124"/>
      <c r="C4" s="30" t="s">
        <v>4</v>
      </c>
      <c r="D4" s="31">
        <f>'Jan-22'!R134</f>
        <v>210519</v>
      </c>
      <c r="E4" s="109">
        <f>AVERAGE(D4:D4)</f>
        <v>210519</v>
      </c>
      <c r="F4" s="34">
        <v>212438.28181818183</v>
      </c>
      <c r="G4" s="49"/>
      <c r="H4" s="49"/>
      <c r="I4" s="49"/>
    </row>
    <row r="5" spans="2:9">
      <c r="B5" s="124"/>
      <c r="C5" s="30" t="s">
        <v>2</v>
      </c>
      <c r="D5" s="31">
        <f>'Jan-22'!M133</f>
        <v>561338.35864632938</v>
      </c>
      <c r="E5" s="109">
        <f t="shared" ref="E5:E9" si="0">AVERAGE(D5:D5)</f>
        <v>561338.35864632938</v>
      </c>
      <c r="F5" s="34">
        <v>501532.60018831579</v>
      </c>
      <c r="G5" s="99"/>
    </row>
    <row r="6" spans="2:9">
      <c r="B6" s="124"/>
      <c r="C6" s="30" t="s">
        <v>139</v>
      </c>
      <c r="D6" s="30">
        <v>100</v>
      </c>
      <c r="E6" s="109">
        <f t="shared" si="0"/>
        <v>100</v>
      </c>
      <c r="F6" s="34">
        <v>76.909090909090907</v>
      </c>
      <c r="G6" s="99"/>
    </row>
    <row r="7" spans="2:9">
      <c r="B7" s="124"/>
      <c r="C7" s="30" t="s">
        <v>140</v>
      </c>
      <c r="D7" s="30">
        <v>0</v>
      </c>
      <c r="E7" s="109">
        <f t="shared" si="0"/>
        <v>0</v>
      </c>
      <c r="F7" s="34">
        <v>0</v>
      </c>
      <c r="G7" s="99"/>
    </row>
    <row r="8" spans="2:9">
      <c r="B8" s="124"/>
      <c r="C8" s="30" t="s">
        <v>141</v>
      </c>
      <c r="D8" s="30">
        <v>1</v>
      </c>
      <c r="E8" s="109">
        <f t="shared" si="0"/>
        <v>1</v>
      </c>
      <c r="F8" s="34">
        <v>1.0909090909090908</v>
      </c>
      <c r="G8" s="99"/>
    </row>
    <row r="9" spans="2:9">
      <c r="B9" s="124"/>
      <c r="C9" s="30" t="s">
        <v>142</v>
      </c>
      <c r="D9" s="30">
        <v>1</v>
      </c>
      <c r="E9" s="109">
        <f t="shared" si="0"/>
        <v>1</v>
      </c>
      <c r="F9" s="34">
        <v>0.63636363636363635</v>
      </c>
      <c r="G9" s="99"/>
    </row>
    <row r="10" spans="2:9">
      <c r="B10" s="124"/>
      <c r="C10" s="26" t="s">
        <v>143</v>
      </c>
      <c r="D10" s="39">
        <f t="shared" ref="D10" si="1">SUM(D6:D9)</f>
        <v>102</v>
      </c>
      <c r="E10" s="104">
        <f t="shared" ref="E10" si="2">SUM(E6:E9)</f>
        <v>102</v>
      </c>
      <c r="F10" s="104">
        <v>78.63636363636364</v>
      </c>
      <c r="G10" s="99"/>
    </row>
    <row r="11" spans="2:9">
      <c r="B11" s="124"/>
      <c r="C11" s="30" t="s">
        <v>144</v>
      </c>
      <c r="D11" s="30">
        <v>237</v>
      </c>
      <c r="E11" s="109">
        <f>AVERAGE(D11:D11)</f>
        <v>237</v>
      </c>
      <c r="F11" s="34">
        <v>184.81818181818181</v>
      </c>
      <c r="G11" s="99"/>
    </row>
    <row r="12" spans="2:9">
      <c r="B12" s="124"/>
      <c r="C12" s="30" t="s">
        <v>145</v>
      </c>
      <c r="D12" s="30">
        <v>0</v>
      </c>
      <c r="E12" s="109">
        <f t="shared" ref="E12:E14" si="3">AVERAGE(D12:D12)</f>
        <v>0</v>
      </c>
      <c r="F12" s="34">
        <v>0</v>
      </c>
      <c r="G12" s="99"/>
    </row>
    <row r="13" spans="2:9">
      <c r="B13" s="124"/>
      <c r="C13" s="30" t="s">
        <v>146</v>
      </c>
      <c r="D13" s="30">
        <v>2</v>
      </c>
      <c r="E13" s="109">
        <f t="shared" si="3"/>
        <v>2</v>
      </c>
      <c r="F13" s="34">
        <v>1.6363636363636365</v>
      </c>
      <c r="G13" s="99"/>
    </row>
    <row r="14" spans="2:9">
      <c r="B14" s="124"/>
      <c r="C14" s="30" t="s">
        <v>147</v>
      </c>
      <c r="D14" s="30">
        <v>2</v>
      </c>
      <c r="E14" s="109">
        <f t="shared" si="3"/>
        <v>2</v>
      </c>
      <c r="F14" s="34">
        <v>2.0909090909090908</v>
      </c>
      <c r="G14" s="99"/>
    </row>
    <row r="15" spans="2:9">
      <c r="B15" s="124"/>
      <c r="C15" s="26" t="s">
        <v>148</v>
      </c>
      <c r="D15" s="29">
        <f t="shared" ref="D15" si="4">SUM(D11:D14)</f>
        <v>241</v>
      </c>
      <c r="E15" s="102">
        <f t="shared" ref="E15" si="5">SUM(E11:E14)</f>
        <v>241</v>
      </c>
      <c r="F15" s="102">
        <v>188.54545454545453</v>
      </c>
      <c r="G15" s="99"/>
    </row>
    <row r="16" spans="2:9">
      <c r="B16" s="124"/>
      <c r="C16" s="26" t="s">
        <v>3</v>
      </c>
      <c r="D16" s="27">
        <f t="shared" ref="D16" si="6">D15/D10</f>
        <v>2.3627450980392157</v>
      </c>
      <c r="E16" s="100">
        <f t="shared" ref="E16" si="7">E15/E10</f>
        <v>2.3627450980392157</v>
      </c>
      <c r="F16" s="100">
        <v>2.3976878612716761</v>
      </c>
      <c r="G16" s="99"/>
    </row>
    <row r="17" spans="2:7">
      <c r="B17" s="124"/>
      <c r="C17" s="26" t="s">
        <v>207</v>
      </c>
      <c r="D17" s="29">
        <v>1048776</v>
      </c>
      <c r="E17" s="102">
        <f>AVERAGE(C17:D17)</f>
        <v>1048776</v>
      </c>
      <c r="F17" s="102">
        <v>828598.27272727271</v>
      </c>
      <c r="G17" s="99"/>
    </row>
    <row r="18" spans="2:7">
      <c r="B18" s="124"/>
      <c r="C18" s="30" t="s">
        <v>5</v>
      </c>
      <c r="D18" s="31">
        <f t="shared" ref="D18" si="8">D3+D4-D5</f>
        <v>250582.21752178343</v>
      </c>
      <c r="E18" s="109">
        <f t="shared" ref="E18" si="9">E3+E4-E5</f>
        <v>250582.21752178343</v>
      </c>
      <c r="F18" s="34">
        <v>164142.03313833073</v>
      </c>
      <c r="G18" s="99"/>
    </row>
    <row r="19" spans="2:7">
      <c r="B19" s="124"/>
      <c r="C19" s="26" t="s">
        <v>8</v>
      </c>
      <c r="D19" s="28">
        <f t="shared" ref="D19" si="10">D18/D17</f>
        <v>0.23892825305096935</v>
      </c>
      <c r="E19" s="101">
        <f t="shared" ref="E19" si="11">E18/E17</f>
        <v>0.23892825305096935</v>
      </c>
      <c r="F19" s="101">
        <v>0.19809603584867347</v>
      </c>
      <c r="G19" s="99"/>
    </row>
    <row r="20" spans="2:7">
      <c r="B20" s="124"/>
      <c r="C20" s="30" t="s">
        <v>6</v>
      </c>
      <c r="D20" s="31">
        <f t="shared" ref="D20" si="12">D18/D10</f>
        <v>2456.6884070763081</v>
      </c>
      <c r="E20" s="109">
        <f t="shared" ref="E20" si="13">E18/E10</f>
        <v>2456.6884070763081</v>
      </c>
      <c r="F20" s="34">
        <v>2087.3553347070961</v>
      </c>
      <c r="G20" s="99"/>
    </row>
    <row r="21" spans="2:7">
      <c r="B21" s="124"/>
      <c r="C21" s="26" t="s">
        <v>7</v>
      </c>
      <c r="D21" s="29">
        <f t="shared" ref="D21" si="14">D18/D15</f>
        <v>1039.7602386795993</v>
      </c>
      <c r="E21" s="102">
        <f t="shared" ref="E21" si="15">E18/E15</f>
        <v>1039.7602386795993</v>
      </c>
      <c r="F21" s="102">
        <v>870.5700889689673</v>
      </c>
      <c r="G21" s="99"/>
    </row>
    <row r="22" spans="2:7">
      <c r="B22" s="124"/>
      <c r="C22" s="30" t="s">
        <v>9</v>
      </c>
      <c r="D22" s="31">
        <f t="shared" ref="D22" si="16">D17/D10</f>
        <v>10282.117647058823</v>
      </c>
      <c r="E22" s="109">
        <f t="shared" ref="E22" si="17">E17/E10</f>
        <v>10282.117647058823</v>
      </c>
      <c r="F22" s="34">
        <v>10537.087861271675</v>
      </c>
      <c r="G22" s="99"/>
    </row>
    <row r="23" spans="2:7">
      <c r="B23" s="125"/>
      <c r="C23" s="30" t="s">
        <v>10</v>
      </c>
      <c r="D23" s="31">
        <f t="shared" ref="D23" si="18">D17/D15</f>
        <v>4351.767634854772</v>
      </c>
      <c r="E23" s="109">
        <f t="shared" ref="E23" si="19">E17/E15</f>
        <v>4351.767634854772</v>
      </c>
      <c r="F23" s="34">
        <v>4394.6870781099324</v>
      </c>
      <c r="G23" s="99"/>
    </row>
    <row r="24" spans="2:7" ht="7.5" customHeight="1">
      <c r="B24" s="35"/>
      <c r="C24" s="36"/>
      <c r="D24" s="37"/>
      <c r="E24" s="103"/>
      <c r="F24" s="38"/>
    </row>
    <row r="25" spans="2:7" ht="15.75">
      <c r="B25" s="110"/>
      <c r="C25" s="110"/>
      <c r="D25" s="110"/>
      <c r="E25" s="110"/>
      <c r="F25" s="40" t="s">
        <v>210</v>
      </c>
    </row>
    <row r="26" spans="2:7" ht="15.75">
      <c r="F26" s="40"/>
    </row>
    <row r="27" spans="2:7" ht="15.75">
      <c r="B27" s="112"/>
      <c r="C27" s="112"/>
      <c r="D27" s="112"/>
      <c r="E27" s="112"/>
      <c r="F27" s="111" t="s">
        <v>149</v>
      </c>
    </row>
    <row r="40" spans="7:7">
      <c r="G40" s="1">
        <v>1</v>
      </c>
    </row>
  </sheetData>
  <mergeCells count="1">
    <mergeCell ref="B2:B23"/>
  </mergeCells>
  <pageMargins left="0.7" right="0.7" top="0.75" bottom="0.75" header="0.3" footer="0.3"/>
  <pageSetup orientation="portrait" r:id="rId1"/>
  <headerFooter>
    <oddFooter>&amp;L_x000D_&amp;1#&amp;"Calibri"&amp;8&amp;K000000 Sensitivity: Business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V149"/>
  <sheetViews>
    <sheetView tabSelected="1" zoomScale="85" zoomScaleNormal="85" workbookViewId="0">
      <selection activeCell="J11" sqref="J11"/>
    </sheetView>
  </sheetViews>
  <sheetFormatPr defaultColWidth="8.85546875" defaultRowHeight="15"/>
  <cols>
    <col min="1" max="1" width="18.140625" style="107" bestFit="1" customWidth="1"/>
    <col min="2" max="2" width="7.85546875" style="107" customWidth="1"/>
    <col min="3" max="3" width="12.140625" style="107" customWidth="1"/>
    <col min="4" max="4" width="8.85546875" style="107" customWidth="1"/>
    <col min="5" max="5" width="7.85546875" style="107" customWidth="1"/>
    <col min="6" max="6" width="15.140625" style="107" customWidth="1"/>
    <col min="7" max="7" width="12.7109375" style="107" customWidth="1"/>
    <col min="8" max="8" width="28.42578125" style="107" customWidth="1"/>
    <col min="9" max="9" width="14.5703125" style="107" customWidth="1"/>
    <col min="10" max="10" width="5.7109375" style="107" customWidth="1"/>
    <col min="11" max="11" width="9.5703125" style="107" customWidth="1"/>
    <col min="12" max="12" width="9" style="19" customWidth="1"/>
    <col min="13" max="13" width="8.7109375" style="107" bestFit="1" customWidth="1"/>
    <col min="14" max="14" width="23.140625" style="107" bestFit="1" customWidth="1"/>
    <col min="15" max="15" width="26.85546875" style="107" bestFit="1" customWidth="1"/>
    <col min="16" max="16" width="18.7109375" style="107" bestFit="1" customWidth="1"/>
    <col min="17" max="17" width="13.5703125" style="107" bestFit="1" customWidth="1"/>
    <col min="18" max="18" width="9" style="107" bestFit="1" customWidth="1"/>
    <col min="19" max="19" width="9.140625" style="107" bestFit="1" customWidth="1"/>
    <col min="20" max="20" width="9.7109375" style="107" bestFit="1" customWidth="1"/>
    <col min="21" max="21" width="17.140625" style="107" bestFit="1" customWidth="1"/>
    <col min="22" max="22" width="10.5703125" style="107" bestFit="1" customWidth="1"/>
    <col min="23" max="16384" width="8.85546875" style="107"/>
  </cols>
  <sheetData>
    <row r="1" spans="1:18" ht="18.75">
      <c r="A1" s="114">
        <v>44562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</row>
    <row r="2" spans="1:18" ht="30">
      <c r="A2" s="2" t="s">
        <v>11</v>
      </c>
      <c r="B2" s="2" t="s">
        <v>12</v>
      </c>
      <c r="C2" s="2" t="s">
        <v>165</v>
      </c>
      <c r="D2" s="2" t="s">
        <v>4</v>
      </c>
      <c r="E2" s="2" t="s">
        <v>13</v>
      </c>
      <c r="F2" s="2" t="s">
        <v>14</v>
      </c>
      <c r="G2" s="3" t="s">
        <v>15</v>
      </c>
      <c r="H2" s="4" t="s">
        <v>209</v>
      </c>
      <c r="I2" s="4" t="s">
        <v>16</v>
      </c>
      <c r="J2" s="5" t="s">
        <v>17</v>
      </c>
      <c r="K2" s="6" t="s">
        <v>18</v>
      </c>
      <c r="L2" s="6" t="s">
        <v>19</v>
      </c>
      <c r="M2" s="6" t="s">
        <v>20</v>
      </c>
      <c r="N2" s="50" t="s">
        <v>166</v>
      </c>
      <c r="O2" s="50" t="s">
        <v>167</v>
      </c>
      <c r="P2" s="54"/>
      <c r="Q2" s="50" t="s">
        <v>193</v>
      </c>
      <c r="R2" s="73"/>
    </row>
    <row r="3" spans="1:18">
      <c r="A3" s="7" t="s">
        <v>21</v>
      </c>
      <c r="B3" s="8">
        <v>0.5</v>
      </c>
      <c r="C3" s="105">
        <v>0.21007532956685501</v>
      </c>
      <c r="D3" s="79"/>
      <c r="E3" s="9">
        <v>288.7</v>
      </c>
      <c r="F3" s="9"/>
      <c r="G3" s="10">
        <v>1062</v>
      </c>
      <c r="H3" s="10">
        <v>7503.7118644067805</v>
      </c>
      <c r="I3" s="11">
        <v>280</v>
      </c>
      <c r="J3" s="12">
        <f>MAX(E3-I3,0)</f>
        <v>8.6999999999999886</v>
      </c>
      <c r="K3" s="13">
        <f>J3/G3</f>
        <v>8.1920903954802154E-3</v>
      </c>
      <c r="L3" s="13">
        <f>K3+(F3*B3)</f>
        <v>8.1920903954802154E-3</v>
      </c>
      <c r="M3" s="43">
        <f>H3*L3</f>
        <v>61.47108589485773</v>
      </c>
      <c r="N3" s="52">
        <f>C3+D3-L3</f>
        <v>0.2018832391713748</v>
      </c>
      <c r="O3" s="53">
        <f t="shared" ref="O3:O66" si="0">N3*H3</f>
        <v>1514.8736569951168</v>
      </c>
      <c r="P3" s="55"/>
      <c r="Q3" s="60">
        <f>H3*D3</f>
        <v>0</v>
      </c>
      <c r="R3" s="53">
        <f>(Q3-Q3*10/100)</f>
        <v>0</v>
      </c>
    </row>
    <row r="4" spans="1:18">
      <c r="A4" s="7" t="s">
        <v>22</v>
      </c>
      <c r="B4" s="8">
        <v>0.5</v>
      </c>
      <c r="C4" s="105">
        <v>0.51129219999999997</v>
      </c>
      <c r="D4" s="79"/>
      <c r="E4" s="9">
        <v>829.7</v>
      </c>
      <c r="F4" s="9"/>
      <c r="G4" s="10">
        <v>1160.092807424594</v>
      </c>
      <c r="H4" s="10">
        <v>13201.779661016952</v>
      </c>
      <c r="I4" s="11">
        <v>280</v>
      </c>
      <c r="J4" s="12">
        <f>MAX(E4-I4,0)</f>
        <v>549.70000000000005</v>
      </c>
      <c r="K4" s="13">
        <f t="shared" ref="K4:K67" si="1">J4/G4</f>
        <v>0.47384140000000002</v>
      </c>
      <c r="L4" s="13">
        <f t="shared" ref="L4:L67" si="2">K4+(F4*B4)</f>
        <v>0.47384140000000002</v>
      </c>
      <c r="M4" s="43">
        <f t="shared" ref="M4:M67" si="3">H4*L4</f>
        <v>6255.5497570677981</v>
      </c>
      <c r="N4" s="52">
        <f t="shared" ref="N4:N67" si="4">C4+D4-L4</f>
        <v>3.7450799999999951E-2</v>
      </c>
      <c r="O4" s="53">
        <f t="shared" si="0"/>
        <v>494.41720972881302</v>
      </c>
      <c r="P4" s="55"/>
      <c r="Q4" s="60">
        <f t="shared" ref="Q4:Q67" si="5">H4*D4</f>
        <v>0</v>
      </c>
      <c r="R4" s="53">
        <f t="shared" ref="R4:R67" si="6">(Q4-Q4*10/100)</f>
        <v>0</v>
      </c>
    </row>
    <row r="5" spans="1:18">
      <c r="A5" s="7" t="s">
        <v>23</v>
      </c>
      <c r="B5" s="8">
        <v>0.5</v>
      </c>
      <c r="C5" s="105">
        <v>0.56146669999999999</v>
      </c>
      <c r="D5" s="79"/>
      <c r="E5" s="14">
        <v>314.2</v>
      </c>
      <c r="F5" s="9">
        <v>1</v>
      </c>
      <c r="G5" s="10">
        <v>1007.0493454179255</v>
      </c>
      <c r="H5" s="10">
        <v>10765.271186440681</v>
      </c>
      <c r="I5" s="11">
        <v>280</v>
      </c>
      <c r="J5" s="12">
        <f t="shared" ref="J5:J68" si="7">MAX(E5-I5,0)</f>
        <v>34.199999999999989</v>
      </c>
      <c r="K5" s="13">
        <f t="shared" si="1"/>
        <v>3.3960599999999987E-2</v>
      </c>
      <c r="L5" s="13">
        <f t="shared" si="2"/>
        <v>0.53396060000000001</v>
      </c>
      <c r="M5" s="43">
        <f t="shared" si="3"/>
        <v>5748.2306618745779</v>
      </c>
      <c r="N5" s="52">
        <f t="shared" si="4"/>
        <v>2.7506099999999978E-2</v>
      </c>
      <c r="O5" s="53">
        <f t="shared" si="0"/>
        <v>296.11062578135579</v>
      </c>
      <c r="P5" s="55"/>
      <c r="Q5" s="60">
        <f t="shared" si="5"/>
        <v>0</v>
      </c>
      <c r="R5" s="53">
        <f t="shared" si="6"/>
        <v>0</v>
      </c>
    </row>
    <row r="6" spans="1:18">
      <c r="A6" s="7" t="s">
        <v>24</v>
      </c>
      <c r="B6" s="8">
        <v>0.5</v>
      </c>
      <c r="C6" s="105">
        <v>0.73199608610567513</v>
      </c>
      <c r="D6" s="79"/>
      <c r="E6" s="14">
        <v>495.7</v>
      </c>
      <c r="F6" s="9">
        <v>1</v>
      </c>
      <c r="G6" s="10">
        <v>1022</v>
      </c>
      <c r="H6" s="10">
        <v>9395.3389830508495</v>
      </c>
      <c r="I6" s="11">
        <v>280</v>
      </c>
      <c r="J6" s="12">
        <f t="shared" si="7"/>
        <v>215.7</v>
      </c>
      <c r="K6" s="13">
        <f t="shared" si="1"/>
        <v>0.21105675146771036</v>
      </c>
      <c r="L6" s="13">
        <f t="shared" si="2"/>
        <v>0.71105675146771041</v>
      </c>
      <c r="M6" s="43">
        <f t="shared" si="3"/>
        <v>6680.6192162260786</v>
      </c>
      <c r="N6" s="52">
        <f t="shared" si="4"/>
        <v>2.0939334637964713E-2</v>
      </c>
      <c r="O6" s="53">
        <f t="shared" si="0"/>
        <v>196.73214700321682</v>
      </c>
      <c r="P6" s="55"/>
      <c r="Q6" s="60">
        <f t="shared" si="5"/>
        <v>0</v>
      </c>
      <c r="R6" s="53">
        <f t="shared" si="6"/>
        <v>0</v>
      </c>
    </row>
    <row r="7" spans="1:18">
      <c r="A7" s="7" t="s">
        <v>25</v>
      </c>
      <c r="B7" s="8">
        <v>0.5</v>
      </c>
      <c r="C7" s="105">
        <v>0.40444250000000004</v>
      </c>
      <c r="D7" s="79"/>
      <c r="E7" s="9">
        <v>563.29999999999995</v>
      </c>
      <c r="F7" s="9"/>
      <c r="G7" s="10">
        <v>1047.1204188481674</v>
      </c>
      <c r="H7" s="10">
        <v>23021.237288135595</v>
      </c>
      <c r="I7" s="11">
        <v>280</v>
      </c>
      <c r="J7" s="12">
        <f t="shared" si="7"/>
        <v>283.29999999999995</v>
      </c>
      <c r="K7" s="13">
        <f t="shared" si="1"/>
        <v>0.2705515</v>
      </c>
      <c r="L7" s="13">
        <f t="shared" si="2"/>
        <v>0.2705515</v>
      </c>
      <c r="M7" s="43">
        <f t="shared" si="3"/>
        <v>6228.4302801610174</v>
      </c>
      <c r="N7" s="52">
        <f t="shared" si="4"/>
        <v>0.13389100000000004</v>
      </c>
      <c r="O7" s="53">
        <f t="shared" si="0"/>
        <v>3082.3364817457636</v>
      </c>
      <c r="P7" s="55"/>
      <c r="Q7" s="60">
        <f t="shared" si="5"/>
        <v>0</v>
      </c>
      <c r="R7" s="53">
        <f t="shared" si="6"/>
        <v>0</v>
      </c>
    </row>
    <row r="8" spans="1:18">
      <c r="A8" s="7" t="s">
        <v>26</v>
      </c>
      <c r="B8" s="8">
        <v>0.5</v>
      </c>
      <c r="C8" s="105">
        <v>0.40240199999999998</v>
      </c>
      <c r="D8" s="79"/>
      <c r="E8" s="9">
        <v>695.7</v>
      </c>
      <c r="F8" s="9"/>
      <c r="G8" s="10">
        <v>1066.0980810234541</v>
      </c>
      <c r="H8" s="10">
        <v>18279.610169491527</v>
      </c>
      <c r="I8" s="11">
        <v>280</v>
      </c>
      <c r="J8" s="12">
        <f t="shared" si="7"/>
        <v>415.70000000000005</v>
      </c>
      <c r="K8" s="13">
        <f t="shared" si="1"/>
        <v>0.38992660000000007</v>
      </c>
      <c r="L8" s="13">
        <f t="shared" si="2"/>
        <v>0.38992660000000007</v>
      </c>
      <c r="M8" s="43">
        <f t="shared" si="3"/>
        <v>7127.7062427152559</v>
      </c>
      <c r="N8" s="52">
        <f t="shared" si="4"/>
        <v>1.2475399999999914E-2</v>
      </c>
      <c r="O8" s="53">
        <f t="shared" si="0"/>
        <v>228.04544870847303</v>
      </c>
      <c r="P8" s="55"/>
      <c r="Q8" s="60">
        <f t="shared" si="5"/>
        <v>0</v>
      </c>
      <c r="R8" s="53">
        <f t="shared" si="6"/>
        <v>0</v>
      </c>
    </row>
    <row r="9" spans="1:18">
      <c r="A9" s="7" t="s">
        <v>27</v>
      </c>
      <c r="B9" s="8">
        <v>0.5</v>
      </c>
      <c r="C9" s="105">
        <v>0.24363900000000002</v>
      </c>
      <c r="D9" s="79"/>
      <c r="E9" s="9">
        <v>523.29999999999995</v>
      </c>
      <c r="F9" s="9"/>
      <c r="G9" s="10">
        <v>1038.4215991692627</v>
      </c>
      <c r="H9" s="10">
        <v>7712.3898305084758</v>
      </c>
      <c r="I9" s="11">
        <v>280</v>
      </c>
      <c r="J9" s="12">
        <f t="shared" si="7"/>
        <v>243.29999999999995</v>
      </c>
      <c r="K9" s="13">
        <f t="shared" si="1"/>
        <v>0.23429789999999998</v>
      </c>
      <c r="L9" s="13">
        <f t="shared" si="2"/>
        <v>0.23429789999999998</v>
      </c>
      <c r="M9" s="43">
        <f t="shared" si="3"/>
        <v>1806.9967412694916</v>
      </c>
      <c r="N9" s="52">
        <f t="shared" si="4"/>
        <v>9.3411000000000466E-3</v>
      </c>
      <c r="O9" s="53">
        <f t="shared" si="0"/>
        <v>72.042204645763078</v>
      </c>
      <c r="P9" s="55"/>
      <c r="Q9" s="60">
        <f t="shared" si="5"/>
        <v>0</v>
      </c>
      <c r="R9" s="53">
        <f t="shared" si="6"/>
        <v>0</v>
      </c>
    </row>
    <row r="10" spans="1:18">
      <c r="A10" s="7" t="s">
        <v>28</v>
      </c>
      <c r="B10" s="8">
        <v>0.5</v>
      </c>
      <c r="C10" s="105">
        <v>0.53894629999999999</v>
      </c>
      <c r="D10" s="79"/>
      <c r="E10" s="9">
        <v>744.6</v>
      </c>
      <c r="F10" s="9"/>
      <c r="G10" s="10">
        <v>1009.0817356205853</v>
      </c>
      <c r="H10" s="10">
        <v>11294.694915254238</v>
      </c>
      <c r="I10" s="11">
        <v>280</v>
      </c>
      <c r="J10" s="12">
        <f t="shared" si="7"/>
        <v>464.6</v>
      </c>
      <c r="K10" s="13">
        <f t="shared" si="1"/>
        <v>0.46041860000000001</v>
      </c>
      <c r="L10" s="13">
        <f t="shared" si="2"/>
        <v>0.46041860000000001</v>
      </c>
      <c r="M10" s="43">
        <f t="shared" si="3"/>
        <v>5200.2876203084752</v>
      </c>
      <c r="N10" s="52">
        <f t="shared" si="4"/>
        <v>7.8527699999999978E-2</v>
      </c>
      <c r="O10" s="53">
        <f t="shared" si="0"/>
        <v>886.94641389661001</v>
      </c>
      <c r="P10" s="55"/>
      <c r="Q10" s="60">
        <f t="shared" si="5"/>
        <v>0</v>
      </c>
      <c r="R10" s="53">
        <f t="shared" si="6"/>
        <v>0</v>
      </c>
    </row>
    <row r="11" spans="1:18">
      <c r="A11" s="7" t="s">
        <v>29</v>
      </c>
      <c r="B11" s="8">
        <v>0.5</v>
      </c>
      <c r="C11" s="105">
        <v>0.19410600000000003</v>
      </c>
      <c r="D11" s="79"/>
      <c r="E11" s="9">
        <v>281.7</v>
      </c>
      <c r="F11" s="9"/>
      <c r="G11" s="10">
        <v>1069.5187165775401</v>
      </c>
      <c r="H11" s="10">
        <v>11016.457627118647</v>
      </c>
      <c r="I11" s="22">
        <v>280</v>
      </c>
      <c r="J11" s="12">
        <f t="shared" si="7"/>
        <v>1.6999999999999886</v>
      </c>
      <c r="K11" s="13">
        <f t="shared" si="1"/>
        <v>1.5894999999999894E-3</v>
      </c>
      <c r="L11" s="13">
        <f t="shared" si="2"/>
        <v>1.5894999999999894E-3</v>
      </c>
      <c r="M11" s="43">
        <f t="shared" si="3"/>
        <v>17.510659398304973</v>
      </c>
      <c r="N11" s="52">
        <f t="shared" si="4"/>
        <v>0.19251650000000003</v>
      </c>
      <c r="O11" s="53">
        <f t="shared" si="0"/>
        <v>2120.8498647711872</v>
      </c>
      <c r="P11" s="55"/>
      <c r="Q11" s="60">
        <f t="shared" si="5"/>
        <v>0</v>
      </c>
      <c r="R11" s="53">
        <f t="shared" si="6"/>
        <v>0</v>
      </c>
    </row>
    <row r="12" spans="1:18">
      <c r="A12" s="7" t="s">
        <v>30</v>
      </c>
      <c r="B12" s="8">
        <v>0.5</v>
      </c>
      <c r="C12" s="105">
        <v>0.31090709999999999</v>
      </c>
      <c r="D12" s="79"/>
      <c r="E12" s="9">
        <v>575.1</v>
      </c>
      <c r="F12" s="9"/>
      <c r="G12" s="10">
        <v>1060.4453870625664</v>
      </c>
      <c r="H12" s="10">
        <v>8378.033898305086</v>
      </c>
      <c r="I12" s="11">
        <v>280</v>
      </c>
      <c r="J12" s="12">
        <f t="shared" si="7"/>
        <v>295.10000000000002</v>
      </c>
      <c r="K12" s="13">
        <f t="shared" si="1"/>
        <v>0.27827930000000001</v>
      </c>
      <c r="L12" s="13">
        <f t="shared" si="2"/>
        <v>0.27827930000000001</v>
      </c>
      <c r="M12" s="43">
        <f t="shared" si="3"/>
        <v>2331.4334085966107</v>
      </c>
      <c r="N12" s="52">
        <f t="shared" si="4"/>
        <v>3.2627799999999985E-2</v>
      </c>
      <c r="O12" s="53">
        <f t="shared" si="0"/>
        <v>273.35681442711854</v>
      </c>
      <c r="P12" s="55"/>
      <c r="Q12" s="60">
        <f t="shared" si="5"/>
        <v>0</v>
      </c>
      <c r="R12" s="53">
        <f t="shared" si="6"/>
        <v>0</v>
      </c>
    </row>
    <row r="13" spans="1:18">
      <c r="A13" s="7" t="s">
        <v>31</v>
      </c>
      <c r="B13" s="8">
        <v>0.5</v>
      </c>
      <c r="C13" s="105">
        <v>0.30670199999999992</v>
      </c>
      <c r="E13" s="9">
        <v>577.70000000000005</v>
      </c>
      <c r="F13" s="9"/>
      <c r="G13" s="10">
        <v>1010.1010101010102</v>
      </c>
      <c r="H13" s="10">
        <v>11679.203389830511</v>
      </c>
      <c r="I13" s="11">
        <v>280</v>
      </c>
      <c r="J13" s="12">
        <f t="shared" si="7"/>
        <v>297.70000000000005</v>
      </c>
      <c r="K13" s="13">
        <f t="shared" si="1"/>
        <v>0.29472300000000001</v>
      </c>
      <c r="L13" s="13">
        <f t="shared" si="2"/>
        <v>0.29472300000000001</v>
      </c>
      <c r="M13" s="43">
        <f t="shared" si="3"/>
        <v>3442.1298606610176</v>
      </c>
      <c r="N13" s="52">
        <f t="shared" si="4"/>
        <v>1.1978999999999906E-2</v>
      </c>
      <c r="O13" s="53">
        <f t="shared" si="0"/>
        <v>139.90517740677859</v>
      </c>
      <c r="P13" s="55"/>
      <c r="Q13" s="60">
        <f t="shared" si="5"/>
        <v>0</v>
      </c>
      <c r="R13" s="53">
        <f t="shared" si="6"/>
        <v>0</v>
      </c>
    </row>
    <row r="14" spans="1:18">
      <c r="A14" s="7" t="s">
        <v>32</v>
      </c>
      <c r="B14" s="8">
        <v>0.5</v>
      </c>
      <c r="C14" s="105">
        <v>0.43885099999999994</v>
      </c>
      <c r="E14" s="9">
        <v>774.6</v>
      </c>
      <c r="F14" s="9"/>
      <c r="G14" s="10">
        <v>1132.5028312570782</v>
      </c>
      <c r="H14" s="10">
        <v>20809.830508474581</v>
      </c>
      <c r="I14" s="11">
        <v>280</v>
      </c>
      <c r="J14" s="12">
        <f t="shared" si="7"/>
        <v>494.6</v>
      </c>
      <c r="K14" s="13">
        <f t="shared" si="1"/>
        <v>0.4367318</v>
      </c>
      <c r="L14" s="13">
        <f t="shared" si="2"/>
        <v>0.4367318</v>
      </c>
      <c r="M14" s="43">
        <f t="shared" si="3"/>
        <v>9088.3147356610189</v>
      </c>
      <c r="N14" s="52">
        <f t="shared" si="4"/>
        <v>2.1191999999999322E-3</v>
      </c>
      <c r="O14" s="53">
        <f t="shared" si="0"/>
        <v>44.100192813557925</v>
      </c>
      <c r="P14" s="55"/>
      <c r="Q14" s="60">
        <f t="shared" si="5"/>
        <v>0</v>
      </c>
      <c r="R14" s="53">
        <f t="shared" si="6"/>
        <v>0</v>
      </c>
    </row>
    <row r="15" spans="1:18">
      <c r="A15" s="7" t="s">
        <v>33</v>
      </c>
      <c r="B15" s="8">
        <v>0.5</v>
      </c>
      <c r="C15" s="105">
        <v>0.42274320000000004</v>
      </c>
      <c r="D15" s="79"/>
      <c r="E15" s="9">
        <v>720.2</v>
      </c>
      <c r="F15" s="9"/>
      <c r="G15" s="10">
        <v>1046.0251046025105</v>
      </c>
      <c r="H15" s="10">
        <v>19183.881355932208</v>
      </c>
      <c r="I15" s="11">
        <v>280</v>
      </c>
      <c r="J15" s="12">
        <f t="shared" si="7"/>
        <v>440.20000000000005</v>
      </c>
      <c r="K15" s="13">
        <f t="shared" si="1"/>
        <v>0.42083120000000002</v>
      </c>
      <c r="L15" s="13">
        <f t="shared" si="2"/>
        <v>0.42083120000000002</v>
      </c>
      <c r="M15" s="43">
        <f t="shared" si="3"/>
        <v>8073.1758116745787</v>
      </c>
      <c r="N15" s="52">
        <f t="shared" si="4"/>
        <v>1.9120000000000248E-3</v>
      </c>
      <c r="O15" s="53">
        <f t="shared" si="0"/>
        <v>36.679581152542859</v>
      </c>
      <c r="P15" s="55"/>
      <c r="Q15" s="60">
        <f t="shared" si="5"/>
        <v>0</v>
      </c>
      <c r="R15" s="53">
        <f t="shared" si="6"/>
        <v>0</v>
      </c>
    </row>
    <row r="16" spans="1:18">
      <c r="A16" s="7" t="s">
        <v>34</v>
      </c>
      <c r="B16" s="8">
        <v>0.5</v>
      </c>
      <c r="C16" s="105">
        <v>0</v>
      </c>
      <c r="D16" s="79"/>
      <c r="E16" s="9"/>
      <c r="F16" s="9"/>
      <c r="G16" s="10">
        <v>1186</v>
      </c>
      <c r="H16" s="10">
        <v>37238.38983050848</v>
      </c>
      <c r="I16" s="11">
        <v>280</v>
      </c>
      <c r="J16" s="12">
        <f t="shared" si="7"/>
        <v>0</v>
      </c>
      <c r="K16" s="13">
        <f t="shared" si="1"/>
        <v>0</v>
      </c>
      <c r="L16" s="13">
        <f t="shared" si="2"/>
        <v>0</v>
      </c>
      <c r="M16" s="43">
        <f t="shared" si="3"/>
        <v>0</v>
      </c>
      <c r="N16" s="52">
        <f t="shared" si="4"/>
        <v>0</v>
      </c>
      <c r="O16" s="53">
        <f t="shared" si="0"/>
        <v>0</v>
      </c>
      <c r="P16" s="55"/>
      <c r="Q16" s="60">
        <f t="shared" si="5"/>
        <v>0</v>
      </c>
      <c r="R16" s="53">
        <f t="shared" si="6"/>
        <v>0</v>
      </c>
    </row>
    <row r="17" spans="1:18">
      <c r="A17" s="7" t="s">
        <v>35</v>
      </c>
      <c r="B17" s="8">
        <v>0.5</v>
      </c>
      <c r="C17" s="105">
        <v>0</v>
      </c>
      <c r="D17" s="79"/>
      <c r="E17" s="9"/>
      <c r="F17" s="9"/>
      <c r="G17" s="10">
        <v>1096</v>
      </c>
      <c r="H17" s="10">
        <v>40171.47457627119</v>
      </c>
      <c r="I17" s="11">
        <v>280</v>
      </c>
      <c r="J17" s="12">
        <f t="shared" si="7"/>
        <v>0</v>
      </c>
      <c r="K17" s="13">
        <f t="shared" si="1"/>
        <v>0</v>
      </c>
      <c r="L17" s="13">
        <f t="shared" si="2"/>
        <v>0</v>
      </c>
      <c r="M17" s="43">
        <f t="shared" si="3"/>
        <v>0</v>
      </c>
      <c r="N17" s="52">
        <f t="shared" si="4"/>
        <v>0</v>
      </c>
      <c r="O17" s="53">
        <f t="shared" si="0"/>
        <v>0</v>
      </c>
      <c r="P17" s="55"/>
      <c r="Q17" s="60">
        <f t="shared" si="5"/>
        <v>0</v>
      </c>
      <c r="R17" s="53">
        <f t="shared" si="6"/>
        <v>0</v>
      </c>
    </row>
    <row r="18" spans="1:18">
      <c r="A18" s="7" t="s">
        <v>36</v>
      </c>
      <c r="B18" s="8">
        <v>0.5</v>
      </c>
      <c r="C18" s="105">
        <v>0</v>
      </c>
      <c r="D18" s="79"/>
      <c r="E18" s="9"/>
      <c r="F18" s="9"/>
      <c r="G18" s="10">
        <v>1096</v>
      </c>
      <c r="H18" s="10">
        <v>43576.016949152545</v>
      </c>
      <c r="I18" s="11">
        <v>280</v>
      </c>
      <c r="J18" s="12">
        <f t="shared" si="7"/>
        <v>0</v>
      </c>
      <c r="K18" s="13">
        <f t="shared" si="1"/>
        <v>0</v>
      </c>
      <c r="L18" s="13">
        <f t="shared" si="2"/>
        <v>0</v>
      </c>
      <c r="M18" s="43">
        <f t="shared" si="3"/>
        <v>0</v>
      </c>
      <c r="N18" s="52">
        <f t="shared" si="4"/>
        <v>0</v>
      </c>
      <c r="O18" s="53">
        <f t="shared" si="0"/>
        <v>0</v>
      </c>
      <c r="P18" s="55"/>
      <c r="Q18" s="60">
        <f t="shared" si="5"/>
        <v>0</v>
      </c>
      <c r="R18" s="53">
        <f t="shared" si="6"/>
        <v>0</v>
      </c>
    </row>
    <row r="19" spans="1:18">
      <c r="A19" s="7" t="s">
        <v>37</v>
      </c>
      <c r="B19" s="8">
        <v>0.5</v>
      </c>
      <c r="C19" s="105">
        <v>0.45324500000000006</v>
      </c>
      <c r="D19" s="79"/>
      <c r="E19" s="9">
        <v>755.2</v>
      </c>
      <c r="F19" s="9"/>
      <c r="G19" s="10">
        <v>1052.6315789473683</v>
      </c>
      <c r="H19" s="10">
        <v>25899.25423728814</v>
      </c>
      <c r="I19" s="11">
        <v>280</v>
      </c>
      <c r="J19" s="12">
        <f t="shared" si="7"/>
        <v>475.20000000000005</v>
      </c>
      <c r="K19" s="13">
        <f t="shared" si="1"/>
        <v>0.45144000000000006</v>
      </c>
      <c r="L19" s="13">
        <f t="shared" si="2"/>
        <v>0.45144000000000006</v>
      </c>
      <c r="M19" s="43">
        <f t="shared" si="3"/>
        <v>11691.959332881359</v>
      </c>
      <c r="N19" s="52">
        <f t="shared" si="4"/>
        <v>1.805000000000001E-3</v>
      </c>
      <c r="O19" s="53">
        <f t="shared" si="0"/>
        <v>46.748153898305119</v>
      </c>
      <c r="P19" s="55"/>
      <c r="Q19" s="60">
        <f t="shared" si="5"/>
        <v>0</v>
      </c>
      <c r="R19" s="53">
        <f t="shared" si="6"/>
        <v>0</v>
      </c>
    </row>
    <row r="20" spans="1:18">
      <c r="A20" s="7" t="s">
        <v>38</v>
      </c>
      <c r="B20" s="8">
        <v>0.5</v>
      </c>
      <c r="C20" s="105">
        <v>0.43340790000000007</v>
      </c>
      <c r="D20" s="79"/>
      <c r="E20" s="9">
        <v>750.3</v>
      </c>
      <c r="F20" s="9"/>
      <c r="G20" s="10">
        <v>1112.3470522803113</v>
      </c>
      <c r="H20" s="10">
        <v>38365.830508474588</v>
      </c>
      <c r="I20" s="11">
        <v>280</v>
      </c>
      <c r="J20" s="12">
        <f t="shared" si="7"/>
        <v>470.29999999999995</v>
      </c>
      <c r="K20" s="13">
        <f t="shared" si="1"/>
        <v>0.4227997</v>
      </c>
      <c r="L20" s="13">
        <f t="shared" si="2"/>
        <v>0.4227997</v>
      </c>
      <c r="M20" s="43">
        <f t="shared" si="3"/>
        <v>16221.061629233904</v>
      </c>
      <c r="N20" s="52">
        <f t="shared" si="4"/>
        <v>1.0608200000000068E-2</v>
      </c>
      <c r="O20" s="53">
        <f t="shared" si="0"/>
        <v>406.99240320000274</v>
      </c>
      <c r="P20" s="55"/>
      <c r="Q20" s="60">
        <f t="shared" si="5"/>
        <v>0</v>
      </c>
      <c r="R20" s="53">
        <f t="shared" si="6"/>
        <v>0</v>
      </c>
    </row>
    <row r="21" spans="1:18">
      <c r="A21" s="7" t="s">
        <v>39</v>
      </c>
      <c r="B21" s="8">
        <v>0.5</v>
      </c>
      <c r="C21" s="105">
        <v>0.66881479999999993</v>
      </c>
      <c r="D21" s="79"/>
      <c r="E21" s="9">
        <v>443.6</v>
      </c>
      <c r="F21" s="9">
        <v>1</v>
      </c>
      <c r="G21" s="10">
        <v>1133.7868480725624</v>
      </c>
      <c r="H21" s="10">
        <v>22851.203389830513</v>
      </c>
      <c r="I21" s="11">
        <v>280</v>
      </c>
      <c r="J21" s="12">
        <f t="shared" si="7"/>
        <v>163.60000000000002</v>
      </c>
      <c r="K21" s="13">
        <f t="shared" si="1"/>
        <v>0.14429520000000001</v>
      </c>
      <c r="L21" s="13">
        <f t="shared" si="2"/>
        <v>0.64429519999999996</v>
      </c>
      <c r="M21" s="43">
        <f t="shared" si="3"/>
        <v>14722.920658291527</v>
      </c>
      <c r="N21" s="52">
        <f t="shared" si="4"/>
        <v>2.4519599999999975E-2</v>
      </c>
      <c r="O21" s="53">
        <f t="shared" si="0"/>
        <v>560.30236663728761</v>
      </c>
      <c r="P21" s="55"/>
      <c r="Q21" s="60">
        <f t="shared" si="5"/>
        <v>0</v>
      </c>
      <c r="R21" s="53">
        <f t="shared" si="6"/>
        <v>0</v>
      </c>
    </row>
    <row r="22" spans="1:18">
      <c r="A22" s="7" t="s">
        <v>40</v>
      </c>
      <c r="B22" s="8">
        <v>0.5</v>
      </c>
      <c r="C22" s="105">
        <v>0.39120000000000005</v>
      </c>
      <c r="D22" s="79"/>
      <c r="E22" s="9">
        <v>582.20000000000005</v>
      </c>
      <c r="F22" s="9"/>
      <c r="G22" s="10">
        <v>1000</v>
      </c>
      <c r="H22" s="10">
        <v>15192.56779661017</v>
      </c>
      <c r="I22" s="11">
        <v>280</v>
      </c>
      <c r="J22" s="12">
        <f t="shared" si="7"/>
        <v>302.20000000000005</v>
      </c>
      <c r="K22" s="13">
        <f t="shared" si="1"/>
        <v>0.30220000000000002</v>
      </c>
      <c r="L22" s="13">
        <f t="shared" si="2"/>
        <v>0.30220000000000002</v>
      </c>
      <c r="M22" s="43">
        <f t="shared" si="3"/>
        <v>4591.1939881355938</v>
      </c>
      <c r="N22" s="52">
        <f t="shared" si="4"/>
        <v>8.9000000000000024E-2</v>
      </c>
      <c r="O22" s="53">
        <f t="shared" si="0"/>
        <v>1352.1385338983055</v>
      </c>
      <c r="P22" s="55"/>
      <c r="Q22" s="60">
        <f t="shared" si="5"/>
        <v>0</v>
      </c>
      <c r="R22" s="53">
        <f t="shared" si="6"/>
        <v>0</v>
      </c>
    </row>
    <row r="23" spans="1:18">
      <c r="A23" s="7" t="s">
        <v>41</v>
      </c>
      <c r="B23" s="8">
        <v>0.5</v>
      </c>
      <c r="C23" s="105">
        <v>1.1273679999999999</v>
      </c>
      <c r="D23" s="79">
        <v>0.25</v>
      </c>
      <c r="E23" s="14">
        <v>388.3</v>
      </c>
      <c r="F23" s="9">
        <v>3</v>
      </c>
      <c r="G23" s="10">
        <v>1149.4252873563219</v>
      </c>
      <c r="H23" s="10">
        <v>18949.118644067799</v>
      </c>
      <c r="I23" s="11">
        <v>280</v>
      </c>
      <c r="J23" s="12">
        <f t="shared" si="7"/>
        <v>108.30000000000001</v>
      </c>
      <c r="K23" s="13">
        <f t="shared" si="1"/>
        <v>9.4221000000000013E-2</v>
      </c>
      <c r="L23" s="13">
        <f t="shared" si="2"/>
        <v>1.5942210000000001</v>
      </c>
      <c r="M23" s="43">
        <f t="shared" si="3"/>
        <v>30209.082873864412</v>
      </c>
      <c r="N23" s="52">
        <f t="shared" si="4"/>
        <v>-0.21685300000000018</v>
      </c>
      <c r="O23" s="53">
        <f t="shared" si="0"/>
        <v>-4109.173225322038</v>
      </c>
      <c r="P23" s="55"/>
      <c r="Q23" s="60">
        <f t="shared" si="5"/>
        <v>4737.2796610169498</v>
      </c>
      <c r="R23" s="53">
        <f t="shared" si="6"/>
        <v>4263.5516949152552</v>
      </c>
    </row>
    <row r="24" spans="1:18">
      <c r="A24" s="7" t="s">
        <v>42</v>
      </c>
      <c r="B24" s="8">
        <v>0.5</v>
      </c>
      <c r="C24" s="105">
        <v>0.65295238095238095</v>
      </c>
      <c r="D24" s="79"/>
      <c r="E24" s="14">
        <v>761.5</v>
      </c>
      <c r="F24" s="9"/>
      <c r="G24" s="10">
        <v>1050</v>
      </c>
      <c r="H24" s="10">
        <v>10827.949152542375</v>
      </c>
      <c r="I24" s="11">
        <v>280</v>
      </c>
      <c r="J24" s="12">
        <f t="shared" si="7"/>
        <v>481.5</v>
      </c>
      <c r="K24" s="13">
        <f t="shared" si="1"/>
        <v>0.45857142857142857</v>
      </c>
      <c r="L24" s="13">
        <f t="shared" si="2"/>
        <v>0.45857142857142857</v>
      </c>
      <c r="M24" s="43">
        <f t="shared" si="3"/>
        <v>4965.3881113801463</v>
      </c>
      <c r="N24" s="52">
        <f t="shared" si="4"/>
        <v>0.19438095238095238</v>
      </c>
      <c r="O24" s="53">
        <f t="shared" si="0"/>
        <v>2104.7470686037132</v>
      </c>
      <c r="P24" s="55"/>
      <c r="Q24" s="60">
        <f t="shared" si="5"/>
        <v>0</v>
      </c>
      <c r="R24" s="53">
        <f t="shared" si="6"/>
        <v>0</v>
      </c>
    </row>
    <row r="25" spans="1:18">
      <c r="A25" s="7" t="s">
        <v>43</v>
      </c>
      <c r="B25" s="8">
        <v>0.5</v>
      </c>
      <c r="C25" s="105">
        <v>0.40740700000000002</v>
      </c>
      <c r="D25" s="79"/>
      <c r="E25" s="9">
        <v>694.5</v>
      </c>
      <c r="F25" s="9"/>
      <c r="G25" s="10">
        <v>1039.5010395010395</v>
      </c>
      <c r="H25" s="10">
        <v>21580.779661016953</v>
      </c>
      <c r="I25" s="11">
        <v>280</v>
      </c>
      <c r="J25" s="12">
        <f t="shared" si="7"/>
        <v>414.5</v>
      </c>
      <c r="K25" s="13">
        <f t="shared" si="1"/>
        <v>0.39874900000000002</v>
      </c>
      <c r="L25" s="13">
        <f t="shared" si="2"/>
        <v>0.39874900000000002</v>
      </c>
      <c r="M25" s="43">
        <f t="shared" si="3"/>
        <v>8605.3143090508493</v>
      </c>
      <c r="N25" s="52">
        <f t="shared" si="4"/>
        <v>8.657999999999999E-3</v>
      </c>
      <c r="O25" s="53">
        <f t="shared" si="0"/>
        <v>186.84639030508475</v>
      </c>
      <c r="P25" s="55"/>
      <c r="Q25" s="60">
        <f t="shared" si="5"/>
        <v>0</v>
      </c>
      <c r="R25" s="53">
        <f t="shared" si="6"/>
        <v>0</v>
      </c>
    </row>
    <row r="26" spans="1:18">
      <c r="A26" s="7" t="s">
        <v>44</v>
      </c>
      <c r="B26" s="8">
        <v>0.5</v>
      </c>
      <c r="C26" s="105">
        <v>0.81825239999999999</v>
      </c>
      <c r="D26" s="79"/>
      <c r="E26" s="9">
        <v>601.9</v>
      </c>
      <c r="F26" s="9">
        <v>1</v>
      </c>
      <c r="G26" s="10">
        <v>1046.0251046025105</v>
      </c>
      <c r="H26" s="10">
        <v>9551.3559322033907</v>
      </c>
      <c r="I26" s="11">
        <v>280</v>
      </c>
      <c r="J26" s="12">
        <f t="shared" si="7"/>
        <v>321.89999999999998</v>
      </c>
      <c r="K26" s="13">
        <f t="shared" si="1"/>
        <v>0.30773639999999997</v>
      </c>
      <c r="L26" s="13">
        <f t="shared" si="2"/>
        <v>0.80773640000000002</v>
      </c>
      <c r="M26" s="43">
        <f t="shared" si="3"/>
        <v>7714.977855796611</v>
      </c>
      <c r="N26" s="52">
        <f t="shared" si="4"/>
        <v>1.051599999999997E-2</v>
      </c>
      <c r="O26" s="53">
        <f t="shared" si="0"/>
        <v>100.44205898305057</v>
      </c>
      <c r="P26" s="55"/>
      <c r="Q26" s="60">
        <f t="shared" si="5"/>
        <v>0</v>
      </c>
      <c r="R26" s="53">
        <f t="shared" si="6"/>
        <v>0</v>
      </c>
    </row>
    <row r="27" spans="1:18">
      <c r="A27" s="7" t="s">
        <v>45</v>
      </c>
      <c r="B27" s="8">
        <v>0.5</v>
      </c>
      <c r="C27" s="105">
        <v>0.67797320000000005</v>
      </c>
      <c r="D27" s="79"/>
      <c r="E27" s="9">
        <v>426.6</v>
      </c>
      <c r="F27" s="9">
        <v>1</v>
      </c>
      <c r="G27" s="10">
        <v>1028.8065843621398</v>
      </c>
      <c r="H27" s="10">
        <v>9902.5423728813585</v>
      </c>
      <c r="I27" s="11">
        <v>280</v>
      </c>
      <c r="J27" s="12">
        <f t="shared" si="7"/>
        <v>146.60000000000002</v>
      </c>
      <c r="K27" s="13">
        <f t="shared" si="1"/>
        <v>0.14249520000000004</v>
      </c>
      <c r="L27" s="13">
        <f t="shared" si="2"/>
        <v>0.64249520000000004</v>
      </c>
      <c r="M27" s="43">
        <f t="shared" si="3"/>
        <v>6362.3359423728834</v>
      </c>
      <c r="N27" s="52">
        <f t="shared" si="4"/>
        <v>3.547800000000001E-2</v>
      </c>
      <c r="O27" s="53">
        <f t="shared" si="0"/>
        <v>351.3223983050849</v>
      </c>
      <c r="P27" s="55"/>
      <c r="Q27" s="60">
        <f t="shared" si="5"/>
        <v>0</v>
      </c>
      <c r="R27" s="53">
        <f t="shared" si="6"/>
        <v>0</v>
      </c>
    </row>
    <row r="28" spans="1:18">
      <c r="A28" s="7" t="s">
        <v>46</v>
      </c>
      <c r="B28" s="8">
        <v>0.5</v>
      </c>
      <c r="C28" s="105">
        <v>1.072864</v>
      </c>
      <c r="D28" s="79"/>
      <c r="E28" s="9">
        <v>763</v>
      </c>
      <c r="F28" s="9">
        <v>1</v>
      </c>
      <c r="G28" s="10">
        <v>1010.1010101010102</v>
      </c>
      <c r="H28" s="10">
        <v>11932.322033898306</v>
      </c>
      <c r="I28" s="11">
        <v>280</v>
      </c>
      <c r="J28" s="12">
        <f t="shared" si="7"/>
        <v>483</v>
      </c>
      <c r="K28" s="13">
        <f t="shared" si="1"/>
        <v>0.47816999999999998</v>
      </c>
      <c r="L28" s="13">
        <f t="shared" si="2"/>
        <v>0.97816999999999998</v>
      </c>
      <c r="M28" s="43">
        <f t="shared" si="3"/>
        <v>11671.839443898307</v>
      </c>
      <c r="N28" s="52">
        <f t="shared" si="4"/>
        <v>9.4694000000000056E-2</v>
      </c>
      <c r="O28" s="53">
        <f t="shared" si="0"/>
        <v>1129.9193026779669</v>
      </c>
      <c r="P28" s="55"/>
      <c r="Q28" s="60">
        <f t="shared" si="5"/>
        <v>0</v>
      </c>
      <c r="R28" s="53">
        <f t="shared" si="6"/>
        <v>0</v>
      </c>
    </row>
    <row r="29" spans="1:18">
      <c r="A29" s="7" t="s">
        <v>47</v>
      </c>
      <c r="B29" s="8">
        <v>0.5</v>
      </c>
      <c r="C29" s="105">
        <v>0.35247659999999997</v>
      </c>
      <c r="D29" s="79"/>
      <c r="E29" s="9">
        <v>651.6</v>
      </c>
      <c r="F29" s="9"/>
      <c r="G29" s="10">
        <v>1074.1138560687434</v>
      </c>
      <c r="H29" s="10">
        <v>33854.135593220344</v>
      </c>
      <c r="I29" s="11">
        <v>280</v>
      </c>
      <c r="J29" s="12">
        <f t="shared" si="7"/>
        <v>371.6</v>
      </c>
      <c r="K29" s="13">
        <f t="shared" si="1"/>
        <v>0.34595959999999998</v>
      </c>
      <c r="L29" s="13">
        <f t="shared" si="2"/>
        <v>0.34595959999999998</v>
      </c>
      <c r="M29" s="43">
        <f t="shared" si="3"/>
        <v>11712.163208176273</v>
      </c>
      <c r="N29" s="52">
        <f t="shared" si="4"/>
        <v>6.516999999999995E-3</v>
      </c>
      <c r="O29" s="53">
        <f t="shared" si="0"/>
        <v>220.62740166101682</v>
      </c>
      <c r="P29" s="55"/>
      <c r="Q29" s="60">
        <f t="shared" si="5"/>
        <v>0</v>
      </c>
      <c r="R29" s="53">
        <f t="shared" si="6"/>
        <v>0</v>
      </c>
    </row>
    <row r="30" spans="1:18">
      <c r="A30" s="7" t="s">
        <v>48</v>
      </c>
      <c r="B30" s="8">
        <v>0.5</v>
      </c>
      <c r="C30" s="105">
        <v>0.90682979999999991</v>
      </c>
      <c r="D30" s="79"/>
      <c r="E30" s="9">
        <v>682.1</v>
      </c>
      <c r="F30" s="9">
        <v>1</v>
      </c>
      <c r="G30" s="10">
        <v>1039.5010395010395</v>
      </c>
      <c r="H30" s="10">
        <v>11374.881355932204</v>
      </c>
      <c r="I30" s="11">
        <v>280</v>
      </c>
      <c r="J30" s="12">
        <f t="shared" si="7"/>
        <v>402.1</v>
      </c>
      <c r="K30" s="13">
        <f t="shared" si="1"/>
        <v>0.3868202</v>
      </c>
      <c r="L30" s="13">
        <f t="shared" si="2"/>
        <v>0.88682020000000006</v>
      </c>
      <c r="M30" s="43">
        <f t="shared" si="3"/>
        <v>10087.474559044069</v>
      </c>
      <c r="N30" s="52">
        <f t="shared" si="4"/>
        <v>2.000959999999985E-2</v>
      </c>
      <c r="O30" s="53">
        <f t="shared" si="0"/>
        <v>227.60682597965933</v>
      </c>
      <c r="P30" s="55"/>
      <c r="Q30" s="60">
        <f t="shared" si="5"/>
        <v>0</v>
      </c>
      <c r="R30" s="53">
        <f t="shared" si="6"/>
        <v>0</v>
      </c>
    </row>
    <row r="31" spans="1:18">
      <c r="A31" s="7" t="s">
        <v>49</v>
      </c>
      <c r="B31" s="8">
        <v>0.5</v>
      </c>
      <c r="C31" s="105">
        <v>0.46154598825831705</v>
      </c>
      <c r="D31" s="79"/>
      <c r="E31" s="9">
        <v>749.4</v>
      </c>
      <c r="F31" s="9"/>
      <c r="G31" s="10">
        <v>1022</v>
      </c>
      <c r="H31" s="10">
        <v>18214.881355932204</v>
      </c>
      <c r="I31" s="11">
        <v>280</v>
      </c>
      <c r="J31" s="12">
        <f t="shared" si="7"/>
        <v>469.4</v>
      </c>
      <c r="K31" s="13">
        <f t="shared" si="1"/>
        <v>0.45929549902152639</v>
      </c>
      <c r="L31" s="13">
        <f t="shared" si="2"/>
        <v>0.45929549902152639</v>
      </c>
      <c r="M31" s="43">
        <f t="shared" si="3"/>
        <v>8366.0130219907787</v>
      </c>
      <c r="N31" s="52">
        <f t="shared" si="4"/>
        <v>2.2504892367906648E-3</v>
      </c>
      <c r="O31" s="53">
        <f t="shared" si="0"/>
        <v>40.992394440944373</v>
      </c>
      <c r="P31" s="55"/>
      <c r="Q31" s="60">
        <f t="shared" si="5"/>
        <v>0</v>
      </c>
      <c r="R31" s="53">
        <f t="shared" si="6"/>
        <v>0</v>
      </c>
    </row>
    <row r="32" spans="1:18">
      <c r="A32" s="7" t="s">
        <v>50</v>
      </c>
      <c r="B32" s="8">
        <v>0.5</v>
      </c>
      <c r="C32" s="105">
        <v>1.1161449999999999</v>
      </c>
      <c r="D32" s="79"/>
      <c r="E32" s="14">
        <v>364.9</v>
      </c>
      <c r="F32" s="9">
        <v>2</v>
      </c>
      <c r="G32" s="10">
        <v>1123.5955056179776</v>
      </c>
      <c r="H32" s="10">
        <v>11426.084745762713</v>
      </c>
      <c r="I32" s="11">
        <v>280</v>
      </c>
      <c r="J32" s="12">
        <f t="shared" si="7"/>
        <v>84.899999999999977</v>
      </c>
      <c r="K32" s="13">
        <f t="shared" si="1"/>
        <v>7.5560999999999975E-2</v>
      </c>
      <c r="L32" s="13">
        <f t="shared" si="2"/>
        <v>1.075561</v>
      </c>
      <c r="M32" s="43">
        <f t="shared" si="3"/>
        <v>12289.45113523729</v>
      </c>
      <c r="N32" s="52">
        <f t="shared" si="4"/>
        <v>4.0583999999999953E-2</v>
      </c>
      <c r="O32" s="53">
        <f t="shared" si="0"/>
        <v>463.71622332203344</v>
      </c>
      <c r="P32" s="55"/>
      <c r="Q32" s="60">
        <f t="shared" si="5"/>
        <v>0</v>
      </c>
      <c r="R32" s="53">
        <f t="shared" si="6"/>
        <v>0</v>
      </c>
    </row>
    <row r="33" spans="1:18">
      <c r="A33" s="7" t="s">
        <v>51</v>
      </c>
      <c r="B33" s="8">
        <v>0.5</v>
      </c>
      <c r="C33" s="105">
        <v>0.81635210000000002</v>
      </c>
      <c r="D33" s="79"/>
      <c r="E33" s="9">
        <v>631.1</v>
      </c>
      <c r="F33" s="9">
        <v>1</v>
      </c>
      <c r="G33" s="10">
        <v>1137.6564277588168</v>
      </c>
      <c r="H33" s="10">
        <v>14534.033898305088</v>
      </c>
      <c r="I33" s="11">
        <v>280</v>
      </c>
      <c r="J33" s="12">
        <f t="shared" si="7"/>
        <v>351.1</v>
      </c>
      <c r="K33" s="13">
        <f t="shared" si="1"/>
        <v>0.30861690000000003</v>
      </c>
      <c r="L33" s="13">
        <f t="shared" si="2"/>
        <v>0.80861690000000008</v>
      </c>
      <c r="M33" s="43">
        <f t="shared" si="3"/>
        <v>11752.465435342376</v>
      </c>
      <c r="N33" s="52">
        <f t="shared" si="4"/>
        <v>7.7351999999999421E-3</v>
      </c>
      <c r="O33" s="53">
        <f t="shared" si="0"/>
        <v>112.42365901016868</v>
      </c>
      <c r="P33" s="55"/>
      <c r="Q33" s="60">
        <f t="shared" si="5"/>
        <v>0</v>
      </c>
      <c r="R33" s="53">
        <f t="shared" si="6"/>
        <v>0</v>
      </c>
    </row>
    <row r="34" spans="1:18">
      <c r="A34" s="7" t="s">
        <v>52</v>
      </c>
      <c r="B34" s="8">
        <v>0.5</v>
      </c>
      <c r="C34" s="105">
        <v>0.5807525</v>
      </c>
      <c r="D34" s="79"/>
      <c r="E34" s="9">
        <v>300.5</v>
      </c>
      <c r="F34" s="9">
        <v>1</v>
      </c>
      <c r="G34" s="10">
        <v>1081.081081081081</v>
      </c>
      <c r="H34" s="10">
        <v>15572.593220338988</v>
      </c>
      <c r="I34" s="11">
        <v>280</v>
      </c>
      <c r="J34" s="12">
        <f t="shared" si="7"/>
        <v>20.5</v>
      </c>
      <c r="K34" s="13">
        <f t="shared" si="1"/>
        <v>1.89625E-2</v>
      </c>
      <c r="L34" s="13">
        <f t="shared" si="2"/>
        <v>0.51896249999999999</v>
      </c>
      <c r="M34" s="43">
        <f t="shared" si="3"/>
        <v>8081.5919091101714</v>
      </c>
      <c r="N34" s="52">
        <f t="shared" si="4"/>
        <v>6.1790000000000012E-2</v>
      </c>
      <c r="O34" s="53">
        <f t="shared" si="0"/>
        <v>962.23053508474618</v>
      </c>
      <c r="P34" s="55"/>
      <c r="Q34" s="60">
        <f t="shared" si="5"/>
        <v>0</v>
      </c>
      <c r="R34" s="53">
        <f t="shared" si="6"/>
        <v>0</v>
      </c>
    </row>
    <row r="35" spans="1:18">
      <c r="A35" s="7" t="s">
        <v>53</v>
      </c>
      <c r="B35" s="8">
        <v>0.5</v>
      </c>
      <c r="C35" s="105">
        <v>0.43271279999999995</v>
      </c>
      <c r="D35" s="79"/>
      <c r="E35" s="9">
        <v>723.7</v>
      </c>
      <c r="F35" s="9"/>
      <c r="G35" s="10">
        <v>1068.3760683760684</v>
      </c>
      <c r="H35" s="10">
        <v>16217.949152542375</v>
      </c>
      <c r="I35" s="11">
        <v>280</v>
      </c>
      <c r="J35" s="12">
        <f t="shared" si="7"/>
        <v>443.70000000000005</v>
      </c>
      <c r="K35" s="13">
        <f t="shared" si="1"/>
        <v>0.41530320000000004</v>
      </c>
      <c r="L35" s="13">
        <f t="shared" si="2"/>
        <v>0.41530320000000004</v>
      </c>
      <c r="M35" s="43">
        <f t="shared" si="3"/>
        <v>6735.3661804881367</v>
      </c>
      <c r="N35" s="52">
        <f t="shared" si="4"/>
        <v>1.7409599999999914E-2</v>
      </c>
      <c r="O35" s="53">
        <f t="shared" si="0"/>
        <v>282.34800756610031</v>
      </c>
      <c r="P35" s="55"/>
      <c r="Q35" s="60">
        <f t="shared" si="5"/>
        <v>0</v>
      </c>
      <c r="R35" s="53">
        <f t="shared" si="6"/>
        <v>0</v>
      </c>
    </row>
    <row r="36" spans="1:18">
      <c r="A36" s="7" t="s">
        <v>54</v>
      </c>
      <c r="B36" s="8">
        <v>0.5</v>
      </c>
      <c r="C36" s="105">
        <v>0.40470000000000006</v>
      </c>
      <c r="D36" s="79"/>
      <c r="E36" s="9">
        <v>703.6</v>
      </c>
      <c r="F36" s="9"/>
      <c r="G36" s="10">
        <v>1052.6315789473683</v>
      </c>
      <c r="H36" s="10">
        <v>23867.542372881362</v>
      </c>
      <c r="I36" s="11">
        <v>280</v>
      </c>
      <c r="J36" s="12">
        <f t="shared" si="7"/>
        <v>423.6</v>
      </c>
      <c r="K36" s="13">
        <f t="shared" si="1"/>
        <v>0.40242000000000006</v>
      </c>
      <c r="L36" s="13">
        <f t="shared" si="2"/>
        <v>0.40242000000000006</v>
      </c>
      <c r="M36" s="43">
        <f t="shared" si="3"/>
        <v>9604.7764016949186</v>
      </c>
      <c r="N36" s="52">
        <f t="shared" si="4"/>
        <v>2.2800000000000042E-3</v>
      </c>
      <c r="O36" s="53">
        <f t="shared" si="0"/>
        <v>54.41799661016961</v>
      </c>
      <c r="P36" s="55"/>
      <c r="Q36" s="60">
        <f t="shared" si="5"/>
        <v>0</v>
      </c>
      <c r="R36" s="53">
        <f t="shared" si="6"/>
        <v>0</v>
      </c>
    </row>
    <row r="37" spans="1:18">
      <c r="A37" s="7" t="s">
        <v>55</v>
      </c>
      <c r="B37" s="8">
        <v>0.5</v>
      </c>
      <c r="C37" s="105">
        <v>1.0027520999999999</v>
      </c>
      <c r="D37" s="79"/>
      <c r="E37" s="9">
        <v>356.1</v>
      </c>
      <c r="F37" s="9">
        <v>1</v>
      </c>
      <c r="G37" s="10">
        <v>1053.7407797681769</v>
      </c>
      <c r="H37" s="10">
        <v>10778.991525423729</v>
      </c>
      <c r="I37" s="11">
        <v>280</v>
      </c>
      <c r="J37" s="12">
        <f t="shared" si="7"/>
        <v>76.100000000000023</v>
      </c>
      <c r="K37" s="13">
        <f t="shared" si="1"/>
        <v>7.221890000000003E-2</v>
      </c>
      <c r="L37" s="13">
        <f t="shared" si="2"/>
        <v>0.57221889999999997</v>
      </c>
      <c r="M37" s="43">
        <f t="shared" si="3"/>
        <v>6167.9426737872882</v>
      </c>
      <c r="N37" s="52">
        <f t="shared" si="4"/>
        <v>0.43053319999999995</v>
      </c>
      <c r="O37" s="53">
        <f t="shared" si="0"/>
        <v>4640.7137142135589</v>
      </c>
      <c r="P37" s="55"/>
      <c r="Q37" s="60">
        <f t="shared" si="5"/>
        <v>0</v>
      </c>
      <c r="R37" s="53">
        <f t="shared" si="6"/>
        <v>0</v>
      </c>
    </row>
    <row r="38" spans="1:18">
      <c r="A38" s="7" t="s">
        <v>56</v>
      </c>
      <c r="B38" s="8">
        <v>0.5</v>
      </c>
      <c r="C38" s="105">
        <v>0.90105449999999998</v>
      </c>
      <c r="D38" s="79">
        <v>0.5</v>
      </c>
      <c r="E38" s="9">
        <v>337.4</v>
      </c>
      <c r="F38" s="9">
        <v>2</v>
      </c>
      <c r="G38" s="10">
        <v>1055.9662090813094</v>
      </c>
      <c r="H38" s="10">
        <v>9225.2796610169498</v>
      </c>
      <c r="I38" s="22">
        <v>280</v>
      </c>
      <c r="J38" s="12">
        <f t="shared" si="7"/>
        <v>57.399999999999977</v>
      </c>
      <c r="K38" s="13">
        <f t="shared" si="1"/>
        <v>5.4357799999999977E-2</v>
      </c>
      <c r="L38" s="13">
        <f t="shared" si="2"/>
        <v>1.0543578</v>
      </c>
      <c r="M38" s="43">
        <f t="shared" si="3"/>
        <v>9726.7455677745766</v>
      </c>
      <c r="N38" s="52">
        <f t="shared" si="4"/>
        <v>0.34669669999999986</v>
      </c>
      <c r="O38" s="53">
        <f t="shared" si="0"/>
        <v>3198.3740150516937</v>
      </c>
      <c r="P38" s="55"/>
      <c r="Q38" s="60">
        <f t="shared" si="5"/>
        <v>4612.6398305084749</v>
      </c>
      <c r="R38" s="53">
        <f t="shared" si="6"/>
        <v>4151.3758474576271</v>
      </c>
    </row>
    <row r="39" spans="1:18">
      <c r="A39" s="7" t="s">
        <v>57</v>
      </c>
      <c r="B39" s="8">
        <v>0.5</v>
      </c>
      <c r="C39" s="105">
        <v>0.71209319999999998</v>
      </c>
      <c r="D39" s="79"/>
      <c r="E39" s="14">
        <v>283</v>
      </c>
      <c r="F39" s="9"/>
      <c r="G39" s="10">
        <v>1057.08245243129</v>
      </c>
      <c r="H39" s="10">
        <v>7408.0677966101703</v>
      </c>
      <c r="I39" s="11">
        <v>280</v>
      </c>
      <c r="J39" s="12">
        <f t="shared" si="7"/>
        <v>3</v>
      </c>
      <c r="K39" s="13">
        <f t="shared" si="1"/>
        <v>2.8379999999999989E-3</v>
      </c>
      <c r="L39" s="13">
        <f t="shared" si="2"/>
        <v>2.8379999999999989E-3</v>
      </c>
      <c r="M39" s="43">
        <f t="shared" si="3"/>
        <v>21.024096406779655</v>
      </c>
      <c r="N39" s="52">
        <f t="shared" si="4"/>
        <v>0.70925519999999997</v>
      </c>
      <c r="O39" s="53">
        <f t="shared" si="0"/>
        <v>5254.2106066983051</v>
      </c>
      <c r="P39" s="55"/>
      <c r="Q39" s="60">
        <f t="shared" si="5"/>
        <v>0</v>
      </c>
      <c r="R39" s="53">
        <f t="shared" si="6"/>
        <v>0</v>
      </c>
    </row>
    <row r="40" spans="1:18">
      <c r="A40" s="7" t="s">
        <v>58</v>
      </c>
      <c r="B40" s="8">
        <v>0.5</v>
      </c>
      <c r="C40" s="105">
        <v>0.44745750000000001</v>
      </c>
      <c r="D40" s="79"/>
      <c r="E40" s="9">
        <v>379.7</v>
      </c>
      <c r="F40" s="9"/>
      <c r="G40" s="10">
        <v>1058.2010582010582</v>
      </c>
      <c r="H40" s="10">
        <v>9710.237288135595</v>
      </c>
      <c r="I40" s="11">
        <v>280</v>
      </c>
      <c r="J40" s="12">
        <f t="shared" si="7"/>
        <v>99.699999999999989</v>
      </c>
      <c r="K40" s="13">
        <f t="shared" si="1"/>
        <v>9.4216499999999981E-2</v>
      </c>
      <c r="L40" s="13">
        <f t="shared" si="2"/>
        <v>9.4216499999999981E-2</v>
      </c>
      <c r="M40" s="43">
        <f t="shared" si="3"/>
        <v>914.86457145762711</v>
      </c>
      <c r="N40" s="52">
        <f t="shared" si="4"/>
        <v>0.35324100000000003</v>
      </c>
      <c r="O40" s="53">
        <f t="shared" si="0"/>
        <v>3430.0539298983058</v>
      </c>
      <c r="P40" s="55"/>
      <c r="Q40" s="60">
        <f t="shared" si="5"/>
        <v>0</v>
      </c>
      <c r="R40" s="53">
        <f t="shared" si="6"/>
        <v>0</v>
      </c>
    </row>
    <row r="41" spans="1:18">
      <c r="A41" s="7" t="s">
        <v>59</v>
      </c>
      <c r="B41" s="8">
        <v>0.5</v>
      </c>
      <c r="C41" s="105">
        <v>1.0507056000000001</v>
      </c>
      <c r="D41" s="79">
        <v>1</v>
      </c>
      <c r="E41" s="9">
        <v>289.7</v>
      </c>
      <c r="F41" s="9"/>
      <c r="G41" s="10">
        <v>1057.0824524312895</v>
      </c>
      <c r="H41" s="10">
        <v>10875.983050847459</v>
      </c>
      <c r="I41" s="11">
        <v>280</v>
      </c>
      <c r="J41" s="12">
        <f t="shared" si="7"/>
        <v>9.6999999999999886</v>
      </c>
      <c r="K41" s="13">
        <f t="shared" si="1"/>
        <v>9.1761999999999903E-3</v>
      </c>
      <c r="L41" s="13">
        <f t="shared" si="2"/>
        <v>9.1761999999999903E-3</v>
      </c>
      <c r="M41" s="43">
        <f t="shared" si="3"/>
        <v>99.800195671186344</v>
      </c>
      <c r="N41" s="52">
        <f t="shared" si="4"/>
        <v>2.0415293999999999</v>
      </c>
      <c r="O41" s="53">
        <f t="shared" si="0"/>
        <v>22203.639152206782</v>
      </c>
      <c r="P41" s="55"/>
      <c r="Q41" s="60">
        <f t="shared" si="5"/>
        <v>10875.983050847459</v>
      </c>
      <c r="R41" s="53">
        <f t="shared" si="6"/>
        <v>9788.3847457627126</v>
      </c>
    </row>
    <row r="42" spans="1:18">
      <c r="A42" s="7" t="s">
        <v>60</v>
      </c>
      <c r="B42" s="8">
        <v>0.5</v>
      </c>
      <c r="C42" s="105">
        <v>0.44083600000000006</v>
      </c>
      <c r="D42" s="79"/>
      <c r="E42" s="9">
        <v>742.8</v>
      </c>
      <c r="F42" s="9"/>
      <c r="G42" s="10">
        <v>1057.0824524312895</v>
      </c>
      <c r="H42" s="10">
        <v>13963.067796610172</v>
      </c>
      <c r="I42" s="11">
        <v>280</v>
      </c>
      <c r="J42" s="12">
        <f t="shared" si="7"/>
        <v>462.79999999999995</v>
      </c>
      <c r="K42" s="13">
        <f t="shared" si="1"/>
        <v>0.4378088</v>
      </c>
      <c r="L42" s="13">
        <f t="shared" si="2"/>
        <v>0.4378088</v>
      </c>
      <c r="M42" s="43">
        <f t="shared" si="3"/>
        <v>6113.1539563525439</v>
      </c>
      <c r="N42" s="52">
        <f t="shared" si="4"/>
        <v>3.0272000000000632E-3</v>
      </c>
      <c r="O42" s="53">
        <f t="shared" si="0"/>
        <v>42.268998833899197</v>
      </c>
      <c r="P42" s="55"/>
      <c r="Q42" s="60">
        <f t="shared" si="5"/>
        <v>0</v>
      </c>
      <c r="R42" s="53">
        <f t="shared" si="6"/>
        <v>0</v>
      </c>
    </row>
    <row r="43" spans="1:18">
      <c r="A43" s="7" t="s">
        <v>61</v>
      </c>
      <c r="B43" s="8">
        <v>0.5</v>
      </c>
      <c r="C43" s="105">
        <v>0.43687349999999997</v>
      </c>
      <c r="D43" s="79"/>
      <c r="E43" s="9">
        <v>738.7</v>
      </c>
      <c r="F43" s="9"/>
      <c r="G43" s="10">
        <v>1058.2010582010582</v>
      </c>
      <c r="H43" s="10">
        <v>6771.4067796610179</v>
      </c>
      <c r="I43" s="11">
        <v>280</v>
      </c>
      <c r="J43" s="12">
        <f t="shared" si="7"/>
        <v>458.70000000000005</v>
      </c>
      <c r="K43" s="13">
        <f t="shared" si="1"/>
        <v>0.43347150000000001</v>
      </c>
      <c r="L43" s="13">
        <f t="shared" si="2"/>
        <v>0.43347150000000001</v>
      </c>
      <c r="M43" s="43">
        <f t="shared" si="3"/>
        <v>2935.2118538898312</v>
      </c>
      <c r="N43" s="52">
        <f t="shared" si="4"/>
        <v>3.4019999999999606E-3</v>
      </c>
      <c r="O43" s="53">
        <f t="shared" si="0"/>
        <v>23.036325864406518</v>
      </c>
      <c r="P43" s="55"/>
      <c r="Q43" s="60">
        <f t="shared" si="5"/>
        <v>0</v>
      </c>
      <c r="R43" s="53">
        <f t="shared" si="6"/>
        <v>0</v>
      </c>
    </row>
    <row r="44" spans="1:18">
      <c r="A44" s="7" t="s">
        <v>62</v>
      </c>
      <c r="B44" s="8">
        <v>0.5</v>
      </c>
      <c r="C44" s="105">
        <v>0.431865</v>
      </c>
      <c r="D44" s="79"/>
      <c r="E44" s="9">
        <v>735.5</v>
      </c>
      <c r="F44" s="9"/>
      <c r="G44" s="10">
        <v>1058.2010582010582</v>
      </c>
      <c r="H44" s="10">
        <v>13709.949152542375</v>
      </c>
      <c r="I44" s="11">
        <v>280</v>
      </c>
      <c r="J44" s="12">
        <f t="shared" si="7"/>
        <v>455.5</v>
      </c>
      <c r="K44" s="13">
        <f t="shared" si="1"/>
        <v>0.43044749999999998</v>
      </c>
      <c r="L44" s="13">
        <f t="shared" si="2"/>
        <v>0.43044749999999998</v>
      </c>
      <c r="M44" s="43">
        <f t="shared" si="3"/>
        <v>5901.4133378389834</v>
      </c>
      <c r="N44" s="52">
        <f t="shared" si="4"/>
        <v>1.417500000000016E-3</v>
      </c>
      <c r="O44" s="53">
        <f t="shared" si="0"/>
        <v>19.433852923729035</v>
      </c>
      <c r="P44" s="55"/>
      <c r="Q44" s="60">
        <f t="shared" si="5"/>
        <v>0</v>
      </c>
      <c r="R44" s="53">
        <f t="shared" si="6"/>
        <v>0</v>
      </c>
    </row>
    <row r="45" spans="1:18">
      <c r="A45" s="7" t="s">
        <v>63</v>
      </c>
      <c r="B45" s="8">
        <v>0.5</v>
      </c>
      <c r="C45" s="105">
        <v>6.6290000000000002E-2</v>
      </c>
      <c r="D45" s="79"/>
      <c r="E45" s="14">
        <v>296</v>
      </c>
      <c r="F45" s="9"/>
      <c r="G45" s="10">
        <v>1055.9662090813094</v>
      </c>
      <c r="H45" s="10">
        <v>5664.3050847457635</v>
      </c>
      <c r="I45" s="11">
        <v>280</v>
      </c>
      <c r="J45" s="12">
        <f t="shared" si="7"/>
        <v>16</v>
      </c>
      <c r="K45" s="13">
        <f t="shared" si="1"/>
        <v>1.5151999999999999E-2</v>
      </c>
      <c r="L45" s="13">
        <f t="shared" si="2"/>
        <v>1.5151999999999999E-2</v>
      </c>
      <c r="M45" s="43">
        <f t="shared" si="3"/>
        <v>85.825550644067803</v>
      </c>
      <c r="N45" s="52">
        <f t="shared" si="4"/>
        <v>5.1138000000000003E-2</v>
      </c>
      <c r="O45" s="53">
        <f t="shared" si="0"/>
        <v>289.66123342372885</v>
      </c>
      <c r="P45" s="55"/>
      <c r="Q45" s="60">
        <f t="shared" si="5"/>
        <v>0</v>
      </c>
      <c r="R45" s="53">
        <f t="shared" si="6"/>
        <v>0</v>
      </c>
    </row>
    <row r="46" spans="1:18">
      <c r="A46" s="7" t="s">
        <v>64</v>
      </c>
      <c r="B46" s="8">
        <v>0.5</v>
      </c>
      <c r="C46" s="105">
        <v>0.34879020000000005</v>
      </c>
      <c r="D46" s="79"/>
      <c r="E46" s="14">
        <v>644.4</v>
      </c>
      <c r="F46" s="9"/>
      <c r="G46" s="10">
        <v>1057.0824524312895</v>
      </c>
      <c r="H46" s="10">
        <v>13201.779661016952</v>
      </c>
      <c r="I46" s="11">
        <v>280</v>
      </c>
      <c r="J46" s="12">
        <f t="shared" si="7"/>
        <v>364.4</v>
      </c>
      <c r="K46" s="13">
        <f t="shared" si="1"/>
        <v>0.34472239999999998</v>
      </c>
      <c r="L46" s="13">
        <f t="shared" si="2"/>
        <v>0.34472239999999998</v>
      </c>
      <c r="M46" s="43">
        <f t="shared" si="3"/>
        <v>4550.9491690169498</v>
      </c>
      <c r="N46" s="52">
        <f t="shared" si="4"/>
        <v>4.0678000000000658E-3</v>
      </c>
      <c r="O46" s="53">
        <f t="shared" si="0"/>
        <v>53.702199305085628</v>
      </c>
      <c r="P46" s="55"/>
      <c r="Q46" s="60">
        <f t="shared" si="5"/>
        <v>0</v>
      </c>
      <c r="R46" s="53">
        <f t="shared" si="6"/>
        <v>0</v>
      </c>
    </row>
    <row r="47" spans="1:18">
      <c r="A47" s="7" t="s">
        <v>65</v>
      </c>
      <c r="B47" s="8">
        <v>0.5</v>
      </c>
      <c r="C47" s="105">
        <v>0.65883340000000001</v>
      </c>
      <c r="D47" s="79"/>
      <c r="E47" s="9">
        <v>434.6</v>
      </c>
      <c r="F47" s="9">
        <v>1</v>
      </c>
      <c r="G47" s="10">
        <v>1057.0824524312895</v>
      </c>
      <c r="H47" s="10">
        <v>7158.8135593220359</v>
      </c>
      <c r="I47" s="11">
        <v>280</v>
      </c>
      <c r="J47" s="12">
        <f t="shared" si="7"/>
        <v>154.60000000000002</v>
      </c>
      <c r="K47" s="13">
        <f t="shared" si="1"/>
        <v>0.14625160000000004</v>
      </c>
      <c r="L47" s="13">
        <f t="shared" si="2"/>
        <v>0.64625160000000004</v>
      </c>
      <c r="M47" s="43">
        <f t="shared" si="3"/>
        <v>4626.394716813561</v>
      </c>
      <c r="N47" s="52">
        <f t="shared" si="4"/>
        <v>1.2581799999999976E-2</v>
      </c>
      <c r="O47" s="53">
        <f t="shared" si="0"/>
        <v>90.070760440677816</v>
      </c>
      <c r="P47" s="55"/>
      <c r="Q47" s="60">
        <f t="shared" si="5"/>
        <v>0</v>
      </c>
      <c r="R47" s="53">
        <f t="shared" si="6"/>
        <v>0</v>
      </c>
    </row>
    <row r="48" spans="1:18">
      <c r="A48" s="7" t="s">
        <v>66</v>
      </c>
      <c r="B48" s="8">
        <v>0.5</v>
      </c>
      <c r="C48" s="105">
        <v>0.45236480000000001</v>
      </c>
      <c r="D48" s="79"/>
      <c r="E48" s="9">
        <v>757.6</v>
      </c>
      <c r="F48" s="9"/>
      <c r="G48" s="10">
        <v>1059.3220338983051</v>
      </c>
      <c r="H48" s="10">
        <v>11652.838983050848</v>
      </c>
      <c r="I48" s="11">
        <v>280</v>
      </c>
      <c r="J48" s="12">
        <f t="shared" si="7"/>
        <v>477.6</v>
      </c>
      <c r="K48" s="13">
        <f t="shared" si="1"/>
        <v>0.45085439999999999</v>
      </c>
      <c r="L48" s="13">
        <f t="shared" si="2"/>
        <v>0.45085439999999999</v>
      </c>
      <c r="M48" s="43">
        <f t="shared" si="3"/>
        <v>5253.7337280000002</v>
      </c>
      <c r="N48" s="52">
        <f t="shared" si="4"/>
        <v>1.5104000000000228E-3</v>
      </c>
      <c r="O48" s="53">
        <f t="shared" si="0"/>
        <v>17.600448000000267</v>
      </c>
      <c r="P48" s="55"/>
      <c r="Q48" s="60">
        <f t="shared" si="5"/>
        <v>0</v>
      </c>
      <c r="R48" s="53">
        <f t="shared" si="6"/>
        <v>0</v>
      </c>
    </row>
    <row r="49" spans="1:20">
      <c r="A49" s="7" t="s">
        <v>67</v>
      </c>
      <c r="B49" s="8">
        <v>0.5</v>
      </c>
      <c r="C49" s="105">
        <v>0.16272899999999971</v>
      </c>
      <c r="D49" s="79">
        <v>0.5</v>
      </c>
      <c r="E49" s="14">
        <v>314.7</v>
      </c>
      <c r="F49" s="9"/>
      <c r="G49" s="10">
        <v>1058.2010582010601</v>
      </c>
      <c r="H49" s="10">
        <v>12186.406779661018</v>
      </c>
      <c r="I49" s="11">
        <v>280</v>
      </c>
      <c r="J49" s="12">
        <f t="shared" si="7"/>
        <v>34.699999999999989</v>
      </c>
      <c r="K49" s="13">
        <f t="shared" si="1"/>
        <v>3.2791499999999932E-2</v>
      </c>
      <c r="L49" s="13">
        <f t="shared" si="2"/>
        <v>3.2791499999999932E-2</v>
      </c>
      <c r="M49" s="43">
        <f t="shared" si="3"/>
        <v>399.61055791525342</v>
      </c>
      <c r="N49" s="52">
        <f t="shared" si="4"/>
        <v>0.62993749999999971</v>
      </c>
      <c r="O49" s="53">
        <f t="shared" si="0"/>
        <v>7676.6746207627093</v>
      </c>
      <c r="P49" s="55"/>
      <c r="Q49" s="60">
        <f t="shared" si="5"/>
        <v>6093.203389830509</v>
      </c>
      <c r="R49" s="53">
        <f t="shared" si="6"/>
        <v>5483.8830508474584</v>
      </c>
    </row>
    <row r="50" spans="1:20">
      <c r="A50" s="7" t="s">
        <v>68</v>
      </c>
      <c r="B50" s="8">
        <v>0.5</v>
      </c>
      <c r="C50" s="105">
        <v>0.94792499999999991</v>
      </c>
      <c r="D50" s="79">
        <v>0.5</v>
      </c>
      <c r="E50" s="14">
        <v>625.9</v>
      </c>
      <c r="F50" s="9">
        <v>2</v>
      </c>
      <c r="G50" s="10">
        <v>1060.4453870625664</v>
      </c>
      <c r="H50" s="10">
        <v>20143.220338983054</v>
      </c>
      <c r="I50" s="11">
        <v>280</v>
      </c>
      <c r="J50" s="12">
        <f t="shared" si="7"/>
        <v>345.9</v>
      </c>
      <c r="K50" s="13">
        <f t="shared" si="1"/>
        <v>0.32618369999999997</v>
      </c>
      <c r="L50" s="13">
        <f t="shared" si="2"/>
        <v>1.3261837000000001</v>
      </c>
      <c r="M50" s="43">
        <f t="shared" si="3"/>
        <v>26713.610479067804</v>
      </c>
      <c r="N50" s="52">
        <f t="shared" si="4"/>
        <v>0.12174129999999983</v>
      </c>
      <c r="O50" s="53">
        <f t="shared" si="0"/>
        <v>2452.2618302542342</v>
      </c>
      <c r="P50" s="55"/>
      <c r="Q50" s="60">
        <f t="shared" si="5"/>
        <v>10071.610169491527</v>
      </c>
      <c r="R50" s="53">
        <f t="shared" si="6"/>
        <v>9064.4491525423746</v>
      </c>
    </row>
    <row r="51" spans="1:20">
      <c r="A51" s="7" t="s">
        <v>69</v>
      </c>
      <c r="B51" s="8">
        <v>0.5</v>
      </c>
      <c r="C51" s="105">
        <v>0.87999999999999989</v>
      </c>
      <c r="D51" s="79"/>
      <c r="E51" s="9">
        <v>664.1</v>
      </c>
      <c r="F51" s="9">
        <v>1</v>
      </c>
      <c r="G51" s="10">
        <v>1060</v>
      </c>
      <c r="H51" s="10">
        <v>22334.838983050849</v>
      </c>
      <c r="I51" s="22">
        <v>280</v>
      </c>
      <c r="J51" s="12">
        <f t="shared" si="7"/>
        <v>384.1</v>
      </c>
      <c r="K51" s="13">
        <f t="shared" si="1"/>
        <v>0.36235849056603775</v>
      </c>
      <c r="L51" s="13">
        <f t="shared" si="2"/>
        <v>0.86235849056603775</v>
      </c>
      <c r="M51" s="43">
        <f t="shared" si="3"/>
        <v>19260.638032459228</v>
      </c>
      <c r="N51" s="52">
        <f t="shared" si="4"/>
        <v>1.7641509433962144E-2</v>
      </c>
      <c r="O51" s="53">
        <f t="shared" si="0"/>
        <v>394.02027262551701</v>
      </c>
      <c r="P51" s="55"/>
      <c r="Q51" s="60">
        <f t="shared" si="5"/>
        <v>0</v>
      </c>
      <c r="R51" s="53">
        <f t="shared" si="6"/>
        <v>0</v>
      </c>
    </row>
    <row r="52" spans="1:20">
      <c r="A52" s="7" t="s">
        <v>70</v>
      </c>
      <c r="B52" s="8">
        <v>0.5</v>
      </c>
      <c r="C52" s="105">
        <v>0.45926622765757297</v>
      </c>
      <c r="D52" s="79"/>
      <c r="E52" s="14">
        <v>766.1</v>
      </c>
      <c r="F52" s="9"/>
      <c r="G52" s="10">
        <v>1063</v>
      </c>
      <c r="H52" s="10">
        <v>20312.288135593226</v>
      </c>
      <c r="I52" s="11">
        <v>280</v>
      </c>
      <c r="J52" s="12">
        <f t="shared" si="7"/>
        <v>486.1</v>
      </c>
      <c r="K52" s="13">
        <f t="shared" si="1"/>
        <v>0.45729068673565382</v>
      </c>
      <c r="L52" s="13">
        <f t="shared" si="2"/>
        <v>0.45729068673565382</v>
      </c>
      <c r="M52" s="43">
        <f t="shared" si="3"/>
        <v>9288.6201906979004</v>
      </c>
      <c r="N52" s="52">
        <f t="shared" si="4"/>
        <v>1.97554092191915E-3</v>
      </c>
      <c r="O52" s="53">
        <f t="shared" si="0"/>
        <v>40.127756429677255</v>
      </c>
      <c r="P52" s="55"/>
      <c r="Q52" s="60">
        <f t="shared" si="5"/>
        <v>0</v>
      </c>
      <c r="R52" s="53">
        <f t="shared" si="6"/>
        <v>0</v>
      </c>
    </row>
    <row r="53" spans="1:20">
      <c r="A53" s="7" t="s">
        <v>71</v>
      </c>
      <c r="B53" s="8">
        <v>0.5</v>
      </c>
      <c r="C53" s="105">
        <v>0.67077730000000002</v>
      </c>
      <c r="D53" s="79">
        <v>0.5</v>
      </c>
      <c r="E53" s="14">
        <v>319.8</v>
      </c>
      <c r="F53" s="9">
        <v>1</v>
      </c>
      <c r="G53" s="10">
        <v>1060.4453870625664</v>
      </c>
      <c r="H53" s="10">
        <v>14811.305084745763</v>
      </c>
      <c r="I53" s="11">
        <v>280</v>
      </c>
      <c r="J53" s="12">
        <f t="shared" si="7"/>
        <v>39.800000000000011</v>
      </c>
      <c r="K53" s="13">
        <f t="shared" si="1"/>
        <v>3.7531400000000006E-2</v>
      </c>
      <c r="L53" s="13">
        <f t="shared" si="2"/>
        <v>0.53753139999999999</v>
      </c>
      <c r="M53" s="43">
        <f t="shared" si="3"/>
        <v>7961.5415580305089</v>
      </c>
      <c r="N53" s="52">
        <f t="shared" si="4"/>
        <v>0.63324590000000014</v>
      </c>
      <c r="O53" s="53">
        <f t="shared" si="0"/>
        <v>9379.1982185644101</v>
      </c>
      <c r="P53" s="55"/>
      <c r="Q53" s="60">
        <f t="shared" si="5"/>
        <v>7405.6525423728817</v>
      </c>
      <c r="R53" s="53">
        <f t="shared" si="6"/>
        <v>6665.0872881355936</v>
      </c>
    </row>
    <row r="54" spans="1:20">
      <c r="A54" s="15" t="s">
        <v>72</v>
      </c>
      <c r="B54" s="16">
        <v>0.5</v>
      </c>
      <c r="C54" s="105">
        <v>1.5788533834586467</v>
      </c>
      <c r="D54" s="79"/>
      <c r="E54" s="17">
        <v>301.3</v>
      </c>
      <c r="F54" s="17">
        <v>3</v>
      </c>
      <c r="G54" s="10">
        <v>1064</v>
      </c>
      <c r="H54" s="10">
        <v>19421.398305084746</v>
      </c>
      <c r="I54" s="11">
        <v>280</v>
      </c>
      <c r="J54" s="12">
        <f t="shared" si="7"/>
        <v>21.300000000000011</v>
      </c>
      <c r="K54" s="13">
        <f t="shared" si="1"/>
        <v>2.0018796992481214E-2</v>
      </c>
      <c r="L54" s="13">
        <f t="shared" si="2"/>
        <v>1.5200187969924812</v>
      </c>
      <c r="M54" s="43">
        <f t="shared" si="3"/>
        <v>29520.890487606728</v>
      </c>
      <c r="N54" s="52">
        <f t="shared" si="4"/>
        <v>5.8834586466165462E-2</v>
      </c>
      <c r="O54" s="53">
        <f t="shared" si="0"/>
        <v>1142.6499378743479</v>
      </c>
      <c r="P54" s="55"/>
      <c r="Q54" s="60">
        <f t="shared" si="5"/>
        <v>0</v>
      </c>
      <c r="R54" s="53">
        <f t="shared" si="6"/>
        <v>0</v>
      </c>
    </row>
    <row r="55" spans="1:20">
      <c r="A55" s="15" t="s">
        <v>73</v>
      </c>
      <c r="B55" s="16">
        <v>0.5</v>
      </c>
      <c r="C55" s="105">
        <v>0.96265286923800597</v>
      </c>
      <c r="D55" s="79"/>
      <c r="E55" s="18">
        <v>770.3</v>
      </c>
      <c r="F55" s="17">
        <v>1</v>
      </c>
      <c r="G55" s="10">
        <v>1063</v>
      </c>
      <c r="H55" s="10">
        <v>18279.610169491527</v>
      </c>
      <c r="I55" s="11">
        <v>280</v>
      </c>
      <c r="J55" s="12">
        <f t="shared" si="7"/>
        <v>490.29999999999995</v>
      </c>
      <c r="K55" s="13">
        <f t="shared" si="1"/>
        <v>0.46124176857949195</v>
      </c>
      <c r="L55" s="13">
        <f t="shared" si="2"/>
        <v>0.96124176857949195</v>
      </c>
      <c r="M55" s="43">
        <f t="shared" si="3"/>
        <v>17571.1248082657</v>
      </c>
      <c r="N55" s="52">
        <f t="shared" si="4"/>
        <v>1.4111006585140196E-3</v>
      </c>
      <c r="O55" s="53">
        <f t="shared" si="0"/>
        <v>25.794369947549061</v>
      </c>
      <c r="P55" s="55"/>
      <c r="Q55" s="60">
        <f t="shared" si="5"/>
        <v>0</v>
      </c>
      <c r="R55" s="53">
        <f t="shared" si="6"/>
        <v>0</v>
      </c>
    </row>
    <row r="56" spans="1:20">
      <c r="A56" s="7" t="s">
        <v>74</v>
      </c>
      <c r="B56" s="8">
        <v>0.5</v>
      </c>
      <c r="C56" s="105">
        <v>0.56291479999999994</v>
      </c>
      <c r="D56" s="79">
        <v>0.5</v>
      </c>
      <c r="E56" s="9">
        <v>353.8</v>
      </c>
      <c r="F56" s="9">
        <v>1</v>
      </c>
      <c r="G56" s="10">
        <v>1039.5010395010395</v>
      </c>
      <c r="H56" s="10">
        <v>11268.610169491527</v>
      </c>
      <c r="I56" s="22">
        <v>280</v>
      </c>
      <c r="J56" s="12">
        <f t="shared" si="7"/>
        <v>73.800000000000011</v>
      </c>
      <c r="K56" s="13">
        <f t="shared" si="1"/>
        <v>7.0995600000000006E-2</v>
      </c>
      <c r="L56" s="13">
        <f t="shared" si="2"/>
        <v>0.57099560000000005</v>
      </c>
      <c r="M56" s="43">
        <f t="shared" si="3"/>
        <v>6434.3268248949171</v>
      </c>
      <c r="N56" s="52">
        <f t="shared" si="4"/>
        <v>0.49191919999999989</v>
      </c>
      <c r="O56" s="53">
        <f t="shared" si="0"/>
        <v>5543.2456996881347</v>
      </c>
      <c r="P56" s="55"/>
      <c r="Q56" s="60">
        <f t="shared" si="5"/>
        <v>5634.3050847457635</v>
      </c>
      <c r="R56" s="53">
        <f t="shared" si="6"/>
        <v>5070.8745762711869</v>
      </c>
    </row>
    <row r="57" spans="1:20">
      <c r="A57" s="7" t="s">
        <v>75</v>
      </c>
      <c r="B57" s="8">
        <v>0.5</v>
      </c>
      <c r="C57" s="105">
        <v>0.78859879999999993</v>
      </c>
      <c r="D57" s="79"/>
      <c r="E57" s="9">
        <v>367.2</v>
      </c>
      <c r="F57" s="9">
        <v>1</v>
      </c>
      <c r="G57" s="10">
        <v>1013.1712259371834</v>
      </c>
      <c r="H57" s="10">
        <v>13405.62711864407</v>
      </c>
      <c r="I57" s="41">
        <v>80</v>
      </c>
      <c r="J57" s="12">
        <f t="shared" si="7"/>
        <v>287.2</v>
      </c>
      <c r="K57" s="13">
        <f t="shared" si="1"/>
        <v>0.28346640000000001</v>
      </c>
      <c r="L57" s="13">
        <f t="shared" si="2"/>
        <v>0.78346640000000001</v>
      </c>
      <c r="M57" s="43">
        <f t="shared" si="3"/>
        <v>10502.858418386442</v>
      </c>
      <c r="N57" s="52">
        <f t="shared" si="4"/>
        <v>5.1323999999999259E-3</v>
      </c>
      <c r="O57" s="53">
        <f t="shared" si="0"/>
        <v>68.803040623727824</v>
      </c>
      <c r="P57" s="55"/>
      <c r="Q57" s="60">
        <f t="shared" si="5"/>
        <v>0</v>
      </c>
      <c r="R57" s="53">
        <f t="shared" si="6"/>
        <v>0</v>
      </c>
    </row>
    <row r="58" spans="1:20">
      <c r="A58" s="7" t="s">
        <v>76</v>
      </c>
      <c r="B58" s="8">
        <v>0.25</v>
      </c>
      <c r="C58" s="105">
        <v>0.23330049261083746</v>
      </c>
      <c r="D58" s="79"/>
      <c r="E58" s="14">
        <v>225.3</v>
      </c>
      <c r="F58" s="9"/>
      <c r="G58" s="10">
        <v>1015</v>
      </c>
      <c r="H58" s="10">
        <v>21038.847457627118</v>
      </c>
      <c r="I58" s="41">
        <v>60</v>
      </c>
      <c r="J58" s="12">
        <f t="shared" si="7"/>
        <v>165.3</v>
      </c>
      <c r="K58" s="13">
        <f t="shared" si="1"/>
        <v>0.16285714285714287</v>
      </c>
      <c r="L58" s="13">
        <f t="shared" si="2"/>
        <v>0.16285714285714287</v>
      </c>
      <c r="M58" s="43">
        <f t="shared" si="3"/>
        <v>3426.3265859564167</v>
      </c>
      <c r="N58" s="52">
        <f t="shared" si="4"/>
        <v>7.0443349753694595E-2</v>
      </c>
      <c r="O58" s="53">
        <f t="shared" si="0"/>
        <v>1482.0468898722554</v>
      </c>
      <c r="P58" s="55"/>
      <c r="Q58" s="60">
        <f t="shared" si="5"/>
        <v>0</v>
      </c>
      <c r="R58" s="53">
        <f t="shared" si="6"/>
        <v>0</v>
      </c>
      <c r="S58" s="45"/>
      <c r="T58" s="44"/>
    </row>
    <row r="59" spans="1:20" s="19" customFormat="1">
      <c r="A59" s="7" t="s">
        <v>77</v>
      </c>
      <c r="B59" s="8">
        <v>1</v>
      </c>
      <c r="C59" s="105">
        <v>0</v>
      </c>
      <c r="D59" s="79">
        <v>1</v>
      </c>
      <c r="E59" s="9">
        <v>350.7</v>
      </c>
      <c r="F59" s="9"/>
      <c r="G59" s="10">
        <v>1610.3059581320451</v>
      </c>
      <c r="H59" s="10">
        <v>7635.1016949152563</v>
      </c>
      <c r="I59" s="11">
        <v>330</v>
      </c>
      <c r="J59" s="12">
        <f t="shared" si="7"/>
        <v>20.699999999999989</v>
      </c>
      <c r="K59" s="13">
        <f t="shared" si="1"/>
        <v>1.2854699999999993E-2</v>
      </c>
      <c r="L59" s="13">
        <f t="shared" si="2"/>
        <v>1.2854699999999993E-2</v>
      </c>
      <c r="M59" s="43">
        <f t="shared" si="3"/>
        <v>98.14694175762709</v>
      </c>
      <c r="N59" s="52">
        <f t="shared" si="4"/>
        <v>0.9871453</v>
      </c>
      <c r="O59" s="53">
        <f t="shared" si="0"/>
        <v>7536.9547531576291</v>
      </c>
      <c r="P59" s="55"/>
      <c r="Q59" s="60">
        <f t="shared" si="5"/>
        <v>7635.1016949152563</v>
      </c>
      <c r="R59" s="53">
        <f t="shared" si="6"/>
        <v>6871.5915254237307</v>
      </c>
      <c r="S59" s="45"/>
      <c r="T59" s="44"/>
    </row>
    <row r="60" spans="1:20">
      <c r="A60" s="7" t="s">
        <v>78</v>
      </c>
      <c r="B60" s="8">
        <v>1</v>
      </c>
      <c r="C60" s="105">
        <v>0.9475842000000001</v>
      </c>
      <c r="D60" s="79"/>
      <c r="E60" s="9">
        <v>1296.5</v>
      </c>
      <c r="F60" s="9"/>
      <c r="G60" s="10">
        <v>1022.4948875255624</v>
      </c>
      <c r="H60" s="10">
        <v>8352.9152542372885</v>
      </c>
      <c r="I60" s="11">
        <v>330</v>
      </c>
      <c r="J60" s="12">
        <f t="shared" si="7"/>
        <v>966.5</v>
      </c>
      <c r="K60" s="13">
        <f t="shared" si="1"/>
        <v>0.94523699999999999</v>
      </c>
      <c r="L60" s="13">
        <f t="shared" si="2"/>
        <v>0.94523699999999999</v>
      </c>
      <c r="M60" s="43">
        <f t="shared" si="3"/>
        <v>7895.484556169492</v>
      </c>
      <c r="N60" s="52">
        <f t="shared" si="4"/>
        <v>2.3472000000001048E-3</v>
      </c>
      <c r="O60" s="53">
        <f t="shared" si="0"/>
        <v>19.60596268474664</v>
      </c>
      <c r="P60" s="55"/>
      <c r="Q60" s="60">
        <f t="shared" si="5"/>
        <v>0</v>
      </c>
      <c r="R60" s="53">
        <f t="shared" si="6"/>
        <v>0</v>
      </c>
      <c r="S60" s="45"/>
      <c r="T60" s="44"/>
    </row>
    <row r="61" spans="1:20">
      <c r="A61" s="7" t="s">
        <v>79</v>
      </c>
      <c r="B61" s="8">
        <v>1</v>
      </c>
      <c r="C61" s="105">
        <v>0.44606960000000001</v>
      </c>
      <c r="D61" s="79"/>
      <c r="E61" s="9">
        <v>445.9</v>
      </c>
      <c r="F61" s="9"/>
      <c r="G61" s="10">
        <v>1046.0251046025105</v>
      </c>
      <c r="H61" s="10">
        <v>8499.2288135593226</v>
      </c>
      <c r="I61" s="11">
        <v>330</v>
      </c>
      <c r="J61" s="12">
        <f t="shared" si="7"/>
        <v>115.89999999999998</v>
      </c>
      <c r="K61" s="13">
        <f t="shared" si="1"/>
        <v>0.11080039999999998</v>
      </c>
      <c r="L61" s="13">
        <f t="shared" si="2"/>
        <v>0.11080039999999998</v>
      </c>
      <c r="M61" s="43">
        <f t="shared" si="3"/>
        <v>941.71795223389825</v>
      </c>
      <c r="N61" s="52">
        <f t="shared" si="4"/>
        <v>0.33526920000000004</v>
      </c>
      <c r="O61" s="53">
        <f t="shared" si="0"/>
        <v>2849.5296449389834</v>
      </c>
      <c r="P61" s="55"/>
      <c r="Q61" s="60">
        <f t="shared" si="5"/>
        <v>0</v>
      </c>
      <c r="R61" s="53">
        <f t="shared" si="6"/>
        <v>0</v>
      </c>
      <c r="S61" s="45"/>
      <c r="T61" s="44"/>
    </row>
    <row r="62" spans="1:20">
      <c r="A62" s="7" t="s">
        <v>80</v>
      </c>
      <c r="B62" s="8">
        <v>1</v>
      </c>
      <c r="C62" s="105">
        <v>0.84572271386430664</v>
      </c>
      <c r="D62" s="79"/>
      <c r="E62" s="9">
        <v>1164.8</v>
      </c>
      <c r="F62" s="9"/>
      <c r="G62" s="10">
        <v>1017</v>
      </c>
      <c r="H62" s="10">
        <v>6573.3559322033907</v>
      </c>
      <c r="I62" s="11">
        <v>330</v>
      </c>
      <c r="J62" s="12">
        <f t="shared" si="7"/>
        <v>834.8</v>
      </c>
      <c r="K62" s="13">
        <f t="shared" si="1"/>
        <v>0.82084562438544739</v>
      </c>
      <c r="L62" s="13">
        <f t="shared" si="2"/>
        <v>0.82084562438544739</v>
      </c>
      <c r="M62" s="43">
        <f t="shared" si="3"/>
        <v>5395.7104544772765</v>
      </c>
      <c r="N62" s="52">
        <f t="shared" si="4"/>
        <v>2.4877089478859249E-2</v>
      </c>
      <c r="O62" s="53">
        <f t="shared" si="0"/>
        <v>163.52596370181399</v>
      </c>
      <c r="P62" s="55"/>
      <c r="Q62" s="60">
        <f t="shared" si="5"/>
        <v>0</v>
      </c>
      <c r="R62" s="53">
        <f t="shared" si="6"/>
        <v>0</v>
      </c>
      <c r="S62" s="45"/>
      <c r="T62" s="44"/>
    </row>
    <row r="63" spans="1:20">
      <c r="A63" s="7" t="s">
        <v>81</v>
      </c>
      <c r="B63" s="8">
        <v>1</v>
      </c>
      <c r="C63" s="105">
        <v>0.73434789999999994</v>
      </c>
      <c r="D63" s="79"/>
      <c r="E63" s="9">
        <v>1078.7</v>
      </c>
      <c r="F63" s="9"/>
      <c r="G63" s="10">
        <v>1021.4504596527067</v>
      </c>
      <c r="H63" s="10">
        <v>6042.9661016949158</v>
      </c>
      <c r="I63" s="11">
        <v>330</v>
      </c>
      <c r="J63" s="12">
        <f t="shared" si="7"/>
        <v>748.7</v>
      </c>
      <c r="K63" s="13">
        <f t="shared" si="1"/>
        <v>0.73297730000000016</v>
      </c>
      <c r="L63" s="13">
        <f t="shared" si="2"/>
        <v>0.73297730000000016</v>
      </c>
      <c r="M63" s="43">
        <f t="shared" si="3"/>
        <v>4429.3569772118653</v>
      </c>
      <c r="N63" s="52">
        <f t="shared" si="4"/>
        <v>1.3705999999997776E-3</v>
      </c>
      <c r="O63" s="53">
        <f t="shared" si="0"/>
        <v>8.2824893389817067</v>
      </c>
      <c r="P63" s="55"/>
      <c r="Q63" s="60">
        <f t="shared" si="5"/>
        <v>0</v>
      </c>
      <c r="R63" s="53">
        <f t="shared" si="6"/>
        <v>0</v>
      </c>
      <c r="S63" s="44"/>
      <c r="T63" s="44"/>
    </row>
    <row r="64" spans="1:20">
      <c r="A64" s="7" t="s">
        <v>82</v>
      </c>
      <c r="B64" s="8">
        <v>1</v>
      </c>
      <c r="C64" s="105">
        <v>0.84184919999999996</v>
      </c>
      <c r="D64" s="79"/>
      <c r="E64" s="9">
        <v>1194.5999999999999</v>
      </c>
      <c r="F64" s="9"/>
      <c r="G64" s="10">
        <v>1028.8065843621398</v>
      </c>
      <c r="H64" s="10">
        <v>7362.6610169491532</v>
      </c>
      <c r="I64" s="11">
        <v>330</v>
      </c>
      <c r="J64" s="12">
        <f t="shared" si="7"/>
        <v>864.59999999999991</v>
      </c>
      <c r="K64" s="13">
        <f t="shared" si="1"/>
        <v>0.8403912</v>
      </c>
      <c r="L64" s="13">
        <f t="shared" si="2"/>
        <v>0.8403912</v>
      </c>
      <c r="M64" s="43">
        <f t="shared" si="3"/>
        <v>6187.5155272271195</v>
      </c>
      <c r="N64" s="52">
        <f t="shared" si="4"/>
        <v>1.4579999999999593E-3</v>
      </c>
      <c r="O64" s="53">
        <f t="shared" si="0"/>
        <v>10.734759762711565</v>
      </c>
      <c r="P64" s="55"/>
      <c r="Q64" s="60">
        <f t="shared" si="5"/>
        <v>0</v>
      </c>
      <c r="R64" s="53">
        <f t="shared" si="6"/>
        <v>0</v>
      </c>
      <c r="S64" s="44"/>
      <c r="T64" s="44"/>
    </row>
    <row r="65" spans="1:20">
      <c r="A65" s="7" t="s">
        <v>83</v>
      </c>
      <c r="B65" s="8">
        <v>1</v>
      </c>
      <c r="C65" s="105">
        <v>0.86230260000000003</v>
      </c>
      <c r="D65" s="79"/>
      <c r="E65" s="9">
        <v>1209.9000000000001</v>
      </c>
      <c r="F65" s="9"/>
      <c r="G65" s="10">
        <v>1022.4948875255624</v>
      </c>
      <c r="H65" s="10">
        <v>5399.5423728813566</v>
      </c>
      <c r="I65" s="11">
        <v>330</v>
      </c>
      <c r="J65" s="12">
        <f t="shared" si="7"/>
        <v>879.90000000000009</v>
      </c>
      <c r="K65" s="13">
        <f t="shared" si="1"/>
        <v>0.86054220000000003</v>
      </c>
      <c r="L65" s="13">
        <f t="shared" si="2"/>
        <v>0.86054220000000003</v>
      </c>
      <c r="M65" s="43">
        <f t="shared" si="3"/>
        <v>4646.534072552543</v>
      </c>
      <c r="N65" s="52">
        <f t="shared" si="4"/>
        <v>1.7603999999999953E-3</v>
      </c>
      <c r="O65" s="53">
        <f t="shared" si="0"/>
        <v>9.5053543932203155</v>
      </c>
      <c r="P65" s="55"/>
      <c r="Q65" s="60">
        <f t="shared" si="5"/>
        <v>0</v>
      </c>
      <c r="R65" s="53">
        <f t="shared" si="6"/>
        <v>0</v>
      </c>
      <c r="S65" s="44"/>
      <c r="T65" s="44"/>
    </row>
    <row r="66" spans="1:20">
      <c r="A66" s="7" t="s">
        <v>84</v>
      </c>
      <c r="B66" s="8">
        <v>1</v>
      </c>
      <c r="C66" s="105">
        <v>0.54903540000000006</v>
      </c>
      <c r="D66" s="79"/>
      <c r="E66" s="9">
        <v>895</v>
      </c>
      <c r="F66" s="9"/>
      <c r="G66" s="10">
        <v>1031.9917440660474</v>
      </c>
      <c r="H66" s="10">
        <v>5333.8474576271192</v>
      </c>
      <c r="I66" s="11">
        <v>330</v>
      </c>
      <c r="J66" s="12">
        <f t="shared" si="7"/>
        <v>565</v>
      </c>
      <c r="K66" s="13">
        <f t="shared" si="1"/>
        <v>0.547485</v>
      </c>
      <c r="L66" s="13">
        <f t="shared" si="2"/>
        <v>0.547485</v>
      </c>
      <c r="M66" s="43">
        <f t="shared" si="3"/>
        <v>2920.2014753389835</v>
      </c>
      <c r="N66" s="52">
        <f t="shared" si="4"/>
        <v>1.5504000000000628E-3</v>
      </c>
      <c r="O66" s="53">
        <f t="shared" si="0"/>
        <v>8.2695970983054199</v>
      </c>
      <c r="P66" s="55"/>
      <c r="Q66" s="60">
        <f t="shared" si="5"/>
        <v>0</v>
      </c>
      <c r="R66" s="53">
        <f t="shared" si="6"/>
        <v>0</v>
      </c>
    </row>
    <row r="67" spans="1:20">
      <c r="A67" s="7" t="s">
        <v>85</v>
      </c>
      <c r="B67" s="8">
        <v>1</v>
      </c>
      <c r="C67" s="105">
        <v>0.86402020000000002</v>
      </c>
      <c r="D67" s="79">
        <v>1</v>
      </c>
      <c r="E67" s="9">
        <v>445.8</v>
      </c>
      <c r="F67" s="9">
        <v>1</v>
      </c>
      <c r="G67" s="10">
        <v>1043.8413361169103</v>
      </c>
      <c r="H67" s="10">
        <v>3949.42372881356</v>
      </c>
      <c r="I67" s="11">
        <v>330</v>
      </c>
      <c r="J67" s="12">
        <f t="shared" si="7"/>
        <v>115.80000000000001</v>
      </c>
      <c r="K67" s="13">
        <f t="shared" si="1"/>
        <v>0.1109364</v>
      </c>
      <c r="L67" s="13">
        <f t="shared" si="2"/>
        <v>1.1109363999999999</v>
      </c>
      <c r="M67" s="43">
        <f t="shared" si="3"/>
        <v>4387.5585793627124</v>
      </c>
      <c r="N67" s="52">
        <f t="shared" si="4"/>
        <v>0.75308380000000019</v>
      </c>
      <c r="O67" s="53">
        <f t="shared" ref="O67:O130" si="8">N67*H67</f>
        <v>2974.2470295050862</v>
      </c>
      <c r="P67" s="55"/>
      <c r="Q67" s="60">
        <f t="shared" si="5"/>
        <v>3949.42372881356</v>
      </c>
      <c r="R67" s="53">
        <f t="shared" si="6"/>
        <v>3554.4813559322042</v>
      </c>
    </row>
    <row r="68" spans="1:20">
      <c r="A68" s="7" t="s">
        <v>86</v>
      </c>
      <c r="B68" s="8">
        <v>1</v>
      </c>
      <c r="C68" s="105">
        <v>0</v>
      </c>
      <c r="D68" s="79"/>
      <c r="E68" s="9"/>
      <c r="F68" s="9"/>
      <c r="G68" s="10">
        <v>1016</v>
      </c>
      <c r="H68" s="10">
        <v>10146.966101694918</v>
      </c>
      <c r="I68" s="11">
        <v>330</v>
      </c>
      <c r="J68" s="12">
        <f t="shared" si="7"/>
        <v>0</v>
      </c>
      <c r="K68" s="13">
        <f t="shared" ref="K68:K131" si="9">J68/G68</f>
        <v>0</v>
      </c>
      <c r="L68" s="13">
        <f t="shared" ref="L68:L131" si="10">K68+(F68*B68)</f>
        <v>0</v>
      </c>
      <c r="M68" s="43">
        <f t="shared" ref="M68:M131" si="11">H68*L68</f>
        <v>0</v>
      </c>
      <c r="N68" s="52">
        <f t="shared" ref="N68:N131" si="12">C68+D68-L68</f>
        <v>0</v>
      </c>
      <c r="O68" s="53">
        <f t="shared" si="8"/>
        <v>0</v>
      </c>
      <c r="P68" s="55"/>
      <c r="Q68" s="60">
        <f t="shared" ref="Q68:Q131" si="13">H68*D68</f>
        <v>0</v>
      </c>
      <c r="R68" s="53">
        <f t="shared" ref="R68:R131" si="14">(Q68-Q68*10/100)</f>
        <v>0</v>
      </c>
    </row>
    <row r="69" spans="1:20">
      <c r="A69" s="7" t="s">
        <v>87</v>
      </c>
      <c r="B69" s="8">
        <v>1</v>
      </c>
      <c r="C69" s="105">
        <v>0.92544870000000001</v>
      </c>
      <c r="D69" s="79"/>
      <c r="E69" s="9">
        <v>1273.8</v>
      </c>
      <c r="F69" s="9"/>
      <c r="G69" s="10">
        <v>1021.4504596527067</v>
      </c>
      <c r="H69" s="10">
        <v>12638.542372881358</v>
      </c>
      <c r="I69" s="11">
        <v>330</v>
      </c>
      <c r="J69" s="12">
        <f t="shared" ref="J69:J131" si="15">MAX(E69-I69,0)</f>
        <v>943.8</v>
      </c>
      <c r="K69" s="13">
        <f t="shared" si="9"/>
        <v>0.92398020000000003</v>
      </c>
      <c r="L69" s="13">
        <f t="shared" si="10"/>
        <v>0.92398020000000003</v>
      </c>
      <c r="M69" s="43">
        <f t="shared" si="11"/>
        <v>11677.762909403393</v>
      </c>
      <c r="N69" s="52">
        <f t="shared" si="12"/>
        <v>1.4684999999999837E-3</v>
      </c>
      <c r="O69" s="53">
        <f t="shared" si="8"/>
        <v>18.559699474576068</v>
      </c>
      <c r="P69" s="55"/>
      <c r="Q69" s="60">
        <f t="shared" si="13"/>
        <v>0</v>
      </c>
      <c r="R69" s="53">
        <f t="shared" si="14"/>
        <v>0</v>
      </c>
      <c r="S69" s="117"/>
      <c r="T69" s="117"/>
    </row>
    <row r="70" spans="1:20">
      <c r="A70" s="7" t="s">
        <v>88</v>
      </c>
      <c r="B70" s="8">
        <v>1</v>
      </c>
      <c r="C70" s="105">
        <v>1.0411579</v>
      </c>
      <c r="D70" s="79"/>
      <c r="E70" s="9">
        <v>1083.5</v>
      </c>
      <c r="F70" s="9"/>
      <c r="G70" s="10">
        <v>1027.7492291880781</v>
      </c>
      <c r="H70" s="10">
        <v>8352.9152542372885</v>
      </c>
      <c r="I70" s="11">
        <v>330</v>
      </c>
      <c r="J70" s="12">
        <f t="shared" si="15"/>
        <v>753.5</v>
      </c>
      <c r="K70" s="13">
        <f t="shared" si="9"/>
        <v>0.73315550000000007</v>
      </c>
      <c r="L70" s="13">
        <f t="shared" si="10"/>
        <v>0.73315550000000007</v>
      </c>
      <c r="M70" s="43">
        <f t="shared" si="11"/>
        <v>6123.9857596779666</v>
      </c>
      <c r="N70" s="52">
        <f t="shared" si="12"/>
        <v>0.3080023999999999</v>
      </c>
      <c r="O70" s="53">
        <f t="shared" si="8"/>
        <v>2572.7179453016943</v>
      </c>
      <c r="P70" s="55"/>
      <c r="Q70" s="60">
        <f t="shared" si="13"/>
        <v>0</v>
      </c>
      <c r="R70" s="53">
        <f t="shared" si="14"/>
        <v>0</v>
      </c>
    </row>
    <row r="71" spans="1:20">
      <c r="A71" s="7" t="s">
        <v>89</v>
      </c>
      <c r="B71" s="8">
        <v>3.5</v>
      </c>
      <c r="C71" s="105">
        <v>0.94765979999999994</v>
      </c>
      <c r="D71" s="79">
        <v>3.5</v>
      </c>
      <c r="E71" s="9">
        <v>2577.9</v>
      </c>
      <c r="F71" s="9"/>
      <c r="G71" s="10">
        <v>1011.1223458038423</v>
      </c>
      <c r="H71" s="10">
        <v>7029.3559322033916</v>
      </c>
      <c r="I71" s="11">
        <v>570</v>
      </c>
      <c r="J71" s="12">
        <f t="shared" si="15"/>
        <v>2007.9</v>
      </c>
      <c r="K71" s="13">
        <f t="shared" si="9"/>
        <v>1.9858130999999999</v>
      </c>
      <c r="L71" s="13">
        <f t="shared" si="10"/>
        <v>1.9858130999999999</v>
      </c>
      <c r="M71" s="43">
        <f t="shared" si="11"/>
        <v>13958.987094732207</v>
      </c>
      <c r="N71" s="52">
        <f t="shared" si="12"/>
        <v>2.4618467000000006</v>
      </c>
      <c r="O71" s="53">
        <f t="shared" si="8"/>
        <v>17305.196704820348</v>
      </c>
      <c r="P71" s="55"/>
      <c r="Q71" s="60">
        <f t="shared" si="13"/>
        <v>24602.745762711871</v>
      </c>
      <c r="R71" s="53">
        <f t="shared" si="14"/>
        <v>22142.471186440685</v>
      </c>
    </row>
    <row r="72" spans="1:20">
      <c r="A72" s="7" t="s">
        <v>90</v>
      </c>
      <c r="B72" s="8">
        <v>3.5</v>
      </c>
      <c r="C72" s="105">
        <v>6.0782258064516128</v>
      </c>
      <c r="D72" s="79"/>
      <c r="E72" s="9">
        <v>2652.5</v>
      </c>
      <c r="F72" s="9">
        <v>1</v>
      </c>
      <c r="G72" s="10">
        <v>992</v>
      </c>
      <c r="H72" s="10">
        <v>5037.2542372881362</v>
      </c>
      <c r="I72" s="11">
        <v>570</v>
      </c>
      <c r="J72" s="12">
        <f t="shared" si="15"/>
        <v>2082.5</v>
      </c>
      <c r="K72" s="13">
        <f t="shared" si="9"/>
        <v>2.0992943548387095</v>
      </c>
      <c r="L72" s="13">
        <f t="shared" si="10"/>
        <v>5.59929435483871</v>
      </c>
      <c r="M72" s="43">
        <f t="shared" si="11"/>
        <v>28205.069214734831</v>
      </c>
      <c r="N72" s="52">
        <f t="shared" si="12"/>
        <v>0.47893145161290285</v>
      </c>
      <c r="O72" s="53">
        <f t="shared" si="8"/>
        <v>2412.4994840076529</v>
      </c>
      <c r="P72" s="55"/>
      <c r="Q72" s="60">
        <f t="shared" si="13"/>
        <v>0</v>
      </c>
      <c r="R72" s="53">
        <f t="shared" si="14"/>
        <v>0</v>
      </c>
    </row>
    <row r="73" spans="1:20">
      <c r="A73" s="7" t="s">
        <v>91</v>
      </c>
      <c r="B73" s="8">
        <v>3.5</v>
      </c>
      <c r="C73" s="105">
        <v>2.3155490767735665</v>
      </c>
      <c r="D73" s="79"/>
      <c r="E73" s="9">
        <v>2199</v>
      </c>
      <c r="F73" s="9"/>
      <c r="G73" s="10">
        <v>1029</v>
      </c>
      <c r="H73" s="10">
        <v>4028.6440677966107</v>
      </c>
      <c r="I73" s="11">
        <v>570</v>
      </c>
      <c r="J73" s="12">
        <f t="shared" si="15"/>
        <v>1629</v>
      </c>
      <c r="K73" s="13">
        <f t="shared" si="9"/>
        <v>1.5830903790087463</v>
      </c>
      <c r="L73" s="13">
        <f t="shared" si="10"/>
        <v>1.5830903790087463</v>
      </c>
      <c r="M73" s="43">
        <f t="shared" si="11"/>
        <v>6377.7076641794738</v>
      </c>
      <c r="N73" s="52">
        <f t="shared" si="12"/>
        <v>0.7324586977648202</v>
      </c>
      <c r="O73" s="53">
        <f t="shared" si="8"/>
        <v>2950.8153876562733</v>
      </c>
      <c r="P73" s="55"/>
      <c r="Q73" s="60">
        <f t="shared" si="13"/>
        <v>0</v>
      </c>
      <c r="R73" s="53">
        <f t="shared" si="14"/>
        <v>0</v>
      </c>
    </row>
    <row r="74" spans="1:20">
      <c r="A74" s="7" t="s">
        <v>92</v>
      </c>
      <c r="B74" s="8">
        <v>3.5</v>
      </c>
      <c r="C74" s="105">
        <v>2.5651775999999997</v>
      </c>
      <c r="D74" s="79">
        <v>7</v>
      </c>
      <c r="E74" s="9">
        <v>2789.4</v>
      </c>
      <c r="F74" s="9"/>
      <c r="G74" s="10">
        <v>1014.1987829614604</v>
      </c>
      <c r="H74" s="10">
        <v>4248.9152542372885</v>
      </c>
      <c r="I74" s="11">
        <v>570</v>
      </c>
      <c r="J74" s="12">
        <f t="shared" si="15"/>
        <v>2219.4</v>
      </c>
      <c r="K74" s="13">
        <f t="shared" si="9"/>
        <v>2.1883284000000001</v>
      </c>
      <c r="L74" s="13">
        <f t="shared" si="10"/>
        <v>2.1883284000000001</v>
      </c>
      <c r="M74" s="43">
        <f t="shared" si="11"/>
        <v>9298.0219200406791</v>
      </c>
      <c r="N74" s="52">
        <f t="shared" si="12"/>
        <v>7.3768492000000006</v>
      </c>
      <c r="O74" s="53">
        <f t="shared" si="8"/>
        <v>31343.60709408814</v>
      </c>
      <c r="P74" s="55"/>
      <c r="Q74" s="60">
        <f t="shared" si="13"/>
        <v>29742.406779661018</v>
      </c>
      <c r="R74" s="53">
        <f t="shared" si="14"/>
        <v>26768.166101694915</v>
      </c>
    </row>
    <row r="75" spans="1:20">
      <c r="A75" s="7" t="s">
        <v>93</v>
      </c>
      <c r="B75" s="8">
        <v>3.5</v>
      </c>
      <c r="C75" s="105">
        <v>0</v>
      </c>
      <c r="D75" s="79"/>
      <c r="E75" s="9"/>
      <c r="F75" s="9"/>
      <c r="G75" s="10">
        <v>1008</v>
      </c>
      <c r="H75" s="10">
        <v>3299.2372881355936</v>
      </c>
      <c r="I75" s="11">
        <v>570</v>
      </c>
      <c r="J75" s="12">
        <f t="shared" si="15"/>
        <v>0</v>
      </c>
      <c r="K75" s="13">
        <f t="shared" si="9"/>
        <v>0</v>
      </c>
      <c r="L75" s="13">
        <f t="shared" si="10"/>
        <v>0</v>
      </c>
      <c r="M75" s="43">
        <f t="shared" si="11"/>
        <v>0</v>
      </c>
      <c r="N75" s="52">
        <f t="shared" si="12"/>
        <v>0</v>
      </c>
      <c r="O75" s="53">
        <f t="shared" si="8"/>
        <v>0</v>
      </c>
      <c r="P75" s="55" t="s">
        <v>168</v>
      </c>
      <c r="Q75" s="60">
        <f t="shared" si="13"/>
        <v>0</v>
      </c>
      <c r="R75" s="53">
        <f t="shared" si="14"/>
        <v>0</v>
      </c>
    </row>
    <row r="76" spans="1:20">
      <c r="A76" s="7" t="s">
        <v>94</v>
      </c>
      <c r="B76" s="8">
        <v>3.5</v>
      </c>
      <c r="C76" s="105">
        <v>3.6714653999999998</v>
      </c>
      <c r="D76" s="79">
        <v>3.5</v>
      </c>
      <c r="E76" s="9">
        <v>3460.2</v>
      </c>
      <c r="F76" s="9"/>
      <c r="G76" s="10">
        <v>1014.1987829614604</v>
      </c>
      <c r="H76" s="10">
        <v>3578.4406779661022</v>
      </c>
      <c r="I76" s="11">
        <v>570</v>
      </c>
      <c r="J76" s="12">
        <f t="shared" si="15"/>
        <v>2890.2</v>
      </c>
      <c r="K76" s="13">
        <f t="shared" si="9"/>
        <v>2.8497371999999999</v>
      </c>
      <c r="L76" s="13">
        <f t="shared" si="10"/>
        <v>2.8497371999999999</v>
      </c>
      <c r="M76" s="43">
        <f t="shared" si="11"/>
        <v>10197.615517993221</v>
      </c>
      <c r="N76" s="52">
        <f t="shared" si="12"/>
        <v>4.3217281999999999</v>
      </c>
      <c r="O76" s="53">
        <f t="shared" si="8"/>
        <v>15465.047989993222</v>
      </c>
      <c r="P76" s="51">
        <f>SUM(N3:N76)</f>
        <v>24.955381541517919</v>
      </c>
      <c r="Q76" s="60">
        <f t="shared" si="13"/>
        <v>12524.542372881358</v>
      </c>
      <c r="R76" s="53">
        <f t="shared" si="14"/>
        <v>11272.088135593222</v>
      </c>
    </row>
    <row r="77" spans="1:20">
      <c r="A77" s="7" t="s">
        <v>95</v>
      </c>
      <c r="B77" s="8">
        <v>3.5</v>
      </c>
      <c r="C77" s="105">
        <v>3.5735228999999999</v>
      </c>
      <c r="D77" s="79">
        <v>3.5</v>
      </c>
      <c r="E77" s="9">
        <v>3120</v>
      </c>
      <c r="F77" s="9"/>
      <c r="G77" s="10">
        <v>1021.4504596527067</v>
      </c>
      <c r="H77" s="10">
        <v>3238.3728813559323</v>
      </c>
      <c r="I77" s="11">
        <v>570</v>
      </c>
      <c r="J77" s="12">
        <f t="shared" si="15"/>
        <v>2550</v>
      </c>
      <c r="K77" s="13">
        <f t="shared" si="9"/>
        <v>2.4964500000000003</v>
      </c>
      <c r="L77" s="13">
        <f t="shared" si="10"/>
        <v>2.4964500000000003</v>
      </c>
      <c r="M77" s="43">
        <f t="shared" si="11"/>
        <v>8084.4359796610179</v>
      </c>
      <c r="N77" s="52">
        <f t="shared" si="12"/>
        <v>4.5770729000000001</v>
      </c>
      <c r="O77" s="53">
        <f t="shared" si="8"/>
        <v>14822.268755349154</v>
      </c>
      <c r="P77" s="55"/>
      <c r="Q77" s="60">
        <f t="shared" si="13"/>
        <v>11334.305084745763</v>
      </c>
      <c r="R77" s="53">
        <f t="shared" si="14"/>
        <v>10200.874576271188</v>
      </c>
      <c r="S77" s="99"/>
    </row>
    <row r="78" spans="1:20">
      <c r="A78" s="7" t="s">
        <v>96</v>
      </c>
      <c r="B78" s="8">
        <v>3.5</v>
      </c>
      <c r="C78" s="105">
        <v>0</v>
      </c>
      <c r="D78" s="79"/>
      <c r="E78" s="9"/>
      <c r="F78" s="9"/>
      <c r="G78" s="10">
        <v>1009</v>
      </c>
      <c r="H78" s="10">
        <v>3299.2372881355936</v>
      </c>
      <c r="I78" s="11">
        <v>570</v>
      </c>
      <c r="J78" s="12">
        <f t="shared" si="15"/>
        <v>0</v>
      </c>
      <c r="K78" s="13">
        <f t="shared" si="9"/>
        <v>0</v>
      </c>
      <c r="L78" s="13">
        <f t="shared" si="10"/>
        <v>0</v>
      </c>
      <c r="M78" s="43">
        <f t="shared" si="11"/>
        <v>0</v>
      </c>
      <c r="N78" s="52">
        <f t="shared" si="12"/>
        <v>0</v>
      </c>
      <c r="O78" s="53">
        <f t="shared" si="8"/>
        <v>0</v>
      </c>
      <c r="P78" s="55"/>
      <c r="Q78" s="60">
        <f t="shared" si="13"/>
        <v>0</v>
      </c>
      <c r="R78" s="53">
        <f t="shared" si="14"/>
        <v>0</v>
      </c>
      <c r="S78" s="99"/>
    </row>
    <row r="79" spans="1:20">
      <c r="A79" s="7" t="s">
        <v>97</v>
      </c>
      <c r="B79" s="8">
        <v>0.5</v>
      </c>
      <c r="C79" s="105">
        <v>0.5</v>
      </c>
      <c r="D79" s="79"/>
      <c r="E79" s="9"/>
      <c r="F79" s="9">
        <v>1</v>
      </c>
      <c r="G79" s="10">
        <v>1090.5125408942201</v>
      </c>
      <c r="H79" s="10">
        <v>10818.406779661018</v>
      </c>
      <c r="I79" s="11">
        <v>60</v>
      </c>
      <c r="J79" s="12">
        <f t="shared" si="15"/>
        <v>0</v>
      </c>
      <c r="K79" s="13">
        <f t="shared" si="9"/>
        <v>0</v>
      </c>
      <c r="L79" s="13">
        <f t="shared" si="10"/>
        <v>0.5</v>
      </c>
      <c r="M79" s="43">
        <f t="shared" si="11"/>
        <v>5409.203389830509</v>
      </c>
      <c r="N79" s="52">
        <f t="shared" si="12"/>
        <v>0</v>
      </c>
      <c r="O79" s="53">
        <f t="shared" si="8"/>
        <v>0</v>
      </c>
      <c r="P79" s="55"/>
      <c r="Q79" s="60">
        <f t="shared" si="13"/>
        <v>0</v>
      </c>
      <c r="R79" s="53">
        <f t="shared" si="14"/>
        <v>0</v>
      </c>
      <c r="S79" s="99"/>
    </row>
    <row r="80" spans="1:20" ht="15.75">
      <c r="A80" s="7" t="s">
        <v>98</v>
      </c>
      <c r="B80" s="8">
        <v>3.5</v>
      </c>
      <c r="C80" s="105">
        <v>0</v>
      </c>
      <c r="D80" s="79"/>
      <c r="E80" s="9"/>
      <c r="F80" s="9"/>
      <c r="G80" s="10">
        <v>1019.3679918450561</v>
      </c>
      <c r="H80" s="10">
        <v>4338.7627118644077</v>
      </c>
      <c r="I80" s="11">
        <v>570</v>
      </c>
      <c r="J80" s="12">
        <f t="shared" si="15"/>
        <v>0</v>
      </c>
      <c r="K80" s="13">
        <f t="shared" si="9"/>
        <v>0</v>
      </c>
      <c r="L80" s="13">
        <f t="shared" si="10"/>
        <v>0</v>
      </c>
      <c r="M80" s="43">
        <f t="shared" si="11"/>
        <v>0</v>
      </c>
      <c r="N80" s="52">
        <f t="shared" si="12"/>
        <v>0</v>
      </c>
      <c r="O80" s="53">
        <f t="shared" si="8"/>
        <v>0</v>
      </c>
      <c r="P80" s="55"/>
      <c r="Q80" s="60">
        <f t="shared" si="13"/>
        <v>0</v>
      </c>
      <c r="R80" s="53">
        <f t="shared" si="14"/>
        <v>0</v>
      </c>
      <c r="S80" s="42"/>
    </row>
    <row r="81" spans="1:18">
      <c r="A81" s="20" t="s">
        <v>150</v>
      </c>
      <c r="B81" s="8">
        <v>5</v>
      </c>
      <c r="C81" s="105">
        <v>0</v>
      </c>
      <c r="D81" s="79"/>
      <c r="E81" s="9"/>
      <c r="F81" s="9"/>
      <c r="G81" s="10">
        <v>970</v>
      </c>
      <c r="H81" s="10">
        <v>2122.6271186440677</v>
      </c>
      <c r="I81" s="11">
        <v>445</v>
      </c>
      <c r="J81" s="12">
        <f t="shared" si="15"/>
        <v>0</v>
      </c>
      <c r="K81" s="13">
        <f t="shared" si="9"/>
        <v>0</v>
      </c>
      <c r="L81" s="13">
        <f t="shared" si="10"/>
        <v>0</v>
      </c>
      <c r="M81" s="43">
        <f t="shared" si="11"/>
        <v>0</v>
      </c>
      <c r="N81" s="52">
        <f t="shared" si="12"/>
        <v>0</v>
      </c>
      <c r="O81" s="53">
        <f t="shared" si="8"/>
        <v>0</v>
      </c>
      <c r="P81" s="55"/>
      <c r="Q81" s="60">
        <f t="shared" si="13"/>
        <v>0</v>
      </c>
      <c r="R81" s="53">
        <f t="shared" si="14"/>
        <v>0</v>
      </c>
    </row>
    <row r="82" spans="1:18">
      <c r="A82" s="20" t="s">
        <v>151</v>
      </c>
      <c r="B82" s="8">
        <v>1</v>
      </c>
      <c r="C82" s="105">
        <v>0</v>
      </c>
      <c r="D82" s="79"/>
      <c r="E82" s="9"/>
      <c r="F82" s="9"/>
      <c r="G82" s="10">
        <v>950</v>
      </c>
      <c r="H82" s="10">
        <v>1547</v>
      </c>
      <c r="I82" s="11">
        <v>135</v>
      </c>
      <c r="J82" s="12">
        <f t="shared" si="15"/>
        <v>0</v>
      </c>
      <c r="K82" s="13">
        <f t="shared" si="9"/>
        <v>0</v>
      </c>
      <c r="L82" s="13">
        <f t="shared" si="10"/>
        <v>0</v>
      </c>
      <c r="M82" s="43">
        <f t="shared" si="11"/>
        <v>0</v>
      </c>
      <c r="N82" s="52">
        <f t="shared" si="12"/>
        <v>0</v>
      </c>
      <c r="O82" s="53">
        <f t="shared" si="8"/>
        <v>0</v>
      </c>
      <c r="P82" s="55" t="s">
        <v>169</v>
      </c>
      <c r="Q82" s="60">
        <f t="shared" si="13"/>
        <v>0</v>
      </c>
      <c r="R82" s="53">
        <f t="shared" si="14"/>
        <v>0</v>
      </c>
    </row>
    <row r="83" spans="1:18">
      <c r="A83" s="20" t="s">
        <v>151</v>
      </c>
      <c r="B83" s="8">
        <v>5</v>
      </c>
      <c r="C83" s="105">
        <v>2.9186315789473682</v>
      </c>
      <c r="D83" s="79">
        <v>20</v>
      </c>
      <c r="E83" s="9">
        <v>851.4</v>
      </c>
      <c r="F83" s="9"/>
      <c r="G83" s="10">
        <v>950</v>
      </c>
      <c r="H83" s="10">
        <v>1547</v>
      </c>
      <c r="I83" s="11">
        <v>445</v>
      </c>
      <c r="J83" s="12">
        <f t="shared" si="15"/>
        <v>406.4</v>
      </c>
      <c r="K83" s="13">
        <f t="shared" si="9"/>
        <v>0.4277894736842105</v>
      </c>
      <c r="L83" s="13">
        <f t="shared" si="10"/>
        <v>0.4277894736842105</v>
      </c>
      <c r="M83" s="43">
        <f t="shared" si="11"/>
        <v>661.79031578947365</v>
      </c>
      <c r="N83" s="52">
        <f t="shared" si="12"/>
        <v>22.490842105263159</v>
      </c>
      <c r="O83" s="53">
        <f t="shared" si="8"/>
        <v>34793.332736842109</v>
      </c>
      <c r="P83" s="51">
        <f>SUM(N81:N86)+N124</f>
        <v>22.490842105263159</v>
      </c>
      <c r="Q83" s="60">
        <f t="shared" si="13"/>
        <v>30940</v>
      </c>
      <c r="R83" s="53">
        <f t="shared" si="14"/>
        <v>27846</v>
      </c>
    </row>
    <row r="84" spans="1:18">
      <c r="A84" s="20" t="s">
        <v>152</v>
      </c>
      <c r="B84" s="8">
        <v>1</v>
      </c>
      <c r="C84" s="105">
        <v>0</v>
      </c>
      <c r="D84" s="79"/>
      <c r="E84" s="9"/>
      <c r="F84" s="9"/>
      <c r="G84" s="10">
        <v>959.69289827255272</v>
      </c>
      <c r="H84" s="10">
        <v>2207</v>
      </c>
      <c r="I84" s="11">
        <v>135</v>
      </c>
      <c r="J84" s="12">
        <f t="shared" si="15"/>
        <v>0</v>
      </c>
      <c r="K84" s="13">
        <f t="shared" si="9"/>
        <v>0</v>
      </c>
      <c r="L84" s="13">
        <f t="shared" si="10"/>
        <v>0</v>
      </c>
      <c r="M84" s="43">
        <f t="shared" si="11"/>
        <v>0</v>
      </c>
      <c r="N84" s="52">
        <f t="shared" si="12"/>
        <v>0</v>
      </c>
      <c r="O84" s="53">
        <f t="shared" si="8"/>
        <v>0</v>
      </c>
      <c r="P84" s="55"/>
      <c r="Q84" s="60">
        <f t="shared" si="13"/>
        <v>0</v>
      </c>
      <c r="R84" s="53">
        <f t="shared" si="14"/>
        <v>0</v>
      </c>
    </row>
    <row r="85" spans="1:18">
      <c r="A85" s="20" t="s">
        <v>152</v>
      </c>
      <c r="B85" s="8">
        <v>5</v>
      </c>
      <c r="C85" s="105">
        <v>0</v>
      </c>
      <c r="D85" s="79"/>
      <c r="E85" s="9"/>
      <c r="F85" s="9"/>
      <c r="G85" s="10">
        <v>960</v>
      </c>
      <c r="H85" s="10">
        <v>2184</v>
      </c>
      <c r="I85" s="11">
        <v>445</v>
      </c>
      <c r="J85" s="12">
        <f t="shared" si="15"/>
        <v>0</v>
      </c>
      <c r="K85" s="13">
        <f t="shared" si="9"/>
        <v>0</v>
      </c>
      <c r="L85" s="13">
        <f t="shared" si="10"/>
        <v>0</v>
      </c>
      <c r="M85" s="43">
        <f t="shared" si="11"/>
        <v>0</v>
      </c>
      <c r="N85" s="52">
        <f t="shared" si="12"/>
        <v>0</v>
      </c>
      <c r="O85" s="53">
        <f t="shared" si="8"/>
        <v>0</v>
      </c>
      <c r="P85" s="19"/>
      <c r="Q85" s="60">
        <f t="shared" si="13"/>
        <v>0</v>
      </c>
      <c r="R85" s="53">
        <f t="shared" si="14"/>
        <v>0</v>
      </c>
    </row>
    <row r="86" spans="1:18">
      <c r="A86" s="21" t="s">
        <v>153</v>
      </c>
      <c r="B86" s="8">
        <v>5</v>
      </c>
      <c r="C86" s="105">
        <v>0</v>
      </c>
      <c r="D86" s="79"/>
      <c r="E86" s="9"/>
      <c r="F86" s="9"/>
      <c r="G86" s="10">
        <v>960</v>
      </c>
      <c r="H86" s="10">
        <v>2597.2457627118642</v>
      </c>
      <c r="I86" s="11">
        <v>355</v>
      </c>
      <c r="J86" s="12">
        <f t="shared" si="15"/>
        <v>0</v>
      </c>
      <c r="K86" s="13">
        <f t="shared" si="9"/>
        <v>0</v>
      </c>
      <c r="L86" s="13">
        <f t="shared" si="10"/>
        <v>0</v>
      </c>
      <c r="M86" s="43">
        <f t="shared" si="11"/>
        <v>0</v>
      </c>
      <c r="N86" s="52">
        <f t="shared" si="12"/>
        <v>0</v>
      </c>
      <c r="O86" s="53">
        <f t="shared" si="8"/>
        <v>0</v>
      </c>
      <c r="P86" s="55"/>
      <c r="Q86" s="60">
        <f t="shared" si="13"/>
        <v>0</v>
      </c>
      <c r="R86" s="53">
        <f t="shared" si="14"/>
        <v>0</v>
      </c>
    </row>
    <row r="87" spans="1:18">
      <c r="A87" s="16" t="s">
        <v>99</v>
      </c>
      <c r="B87" s="8">
        <v>1</v>
      </c>
      <c r="C87" s="105">
        <v>0</v>
      </c>
      <c r="D87" s="79"/>
      <c r="E87" s="9"/>
      <c r="F87" s="9"/>
      <c r="G87" s="10">
        <v>991</v>
      </c>
      <c r="H87" s="10">
        <v>2552.4152542372881</v>
      </c>
      <c r="I87" s="11">
        <v>135</v>
      </c>
      <c r="J87" s="12">
        <f t="shared" si="15"/>
        <v>0</v>
      </c>
      <c r="K87" s="13">
        <f t="shared" si="9"/>
        <v>0</v>
      </c>
      <c r="L87" s="13">
        <f t="shared" si="10"/>
        <v>0</v>
      </c>
      <c r="M87" s="43">
        <f t="shared" si="11"/>
        <v>0</v>
      </c>
      <c r="N87" s="52">
        <f t="shared" si="12"/>
        <v>0</v>
      </c>
      <c r="O87" s="53">
        <f t="shared" si="8"/>
        <v>0</v>
      </c>
      <c r="P87" s="55"/>
      <c r="Q87" s="60">
        <f t="shared" si="13"/>
        <v>0</v>
      </c>
      <c r="R87" s="53">
        <f t="shared" si="14"/>
        <v>0</v>
      </c>
    </row>
    <row r="88" spans="1:18">
      <c r="A88" s="16" t="s">
        <v>100</v>
      </c>
      <c r="B88" s="8">
        <v>1</v>
      </c>
      <c r="C88" s="105">
        <v>0</v>
      </c>
      <c r="D88" s="79"/>
      <c r="E88" s="9"/>
      <c r="F88" s="9"/>
      <c r="G88" s="10">
        <v>990</v>
      </c>
      <c r="H88" s="10">
        <v>3051.3983050847455</v>
      </c>
      <c r="I88" s="11">
        <v>135</v>
      </c>
      <c r="J88" s="12">
        <f t="shared" si="15"/>
        <v>0</v>
      </c>
      <c r="K88" s="13">
        <f t="shared" si="9"/>
        <v>0</v>
      </c>
      <c r="L88" s="13">
        <f t="shared" si="10"/>
        <v>0</v>
      </c>
      <c r="M88" s="43">
        <f t="shared" si="11"/>
        <v>0</v>
      </c>
      <c r="N88" s="52">
        <f t="shared" si="12"/>
        <v>0</v>
      </c>
      <c r="O88" s="53">
        <f t="shared" si="8"/>
        <v>0</v>
      </c>
      <c r="P88" s="55"/>
      <c r="Q88" s="60">
        <f t="shared" si="13"/>
        <v>0</v>
      </c>
      <c r="R88" s="53">
        <f t="shared" si="14"/>
        <v>0</v>
      </c>
    </row>
    <row r="89" spans="1:18">
      <c r="A89" s="16" t="s">
        <v>101</v>
      </c>
      <c r="B89" s="8">
        <v>0.94599999999999995</v>
      </c>
      <c r="C89" s="105">
        <v>0</v>
      </c>
      <c r="D89" s="79"/>
      <c r="E89" s="9"/>
      <c r="F89" s="9"/>
      <c r="G89" s="10">
        <v>852</v>
      </c>
      <c r="H89" s="10">
        <v>2840.8898305084745</v>
      </c>
      <c r="I89" s="11">
        <v>115</v>
      </c>
      <c r="J89" s="12">
        <f t="shared" si="15"/>
        <v>0</v>
      </c>
      <c r="K89" s="13">
        <f t="shared" si="9"/>
        <v>0</v>
      </c>
      <c r="L89" s="13">
        <f t="shared" si="10"/>
        <v>0</v>
      </c>
      <c r="M89" s="43">
        <f t="shared" si="11"/>
        <v>0</v>
      </c>
      <c r="N89" s="52">
        <f t="shared" si="12"/>
        <v>0</v>
      </c>
      <c r="O89" s="53">
        <f t="shared" si="8"/>
        <v>0</v>
      </c>
      <c r="P89" s="55"/>
      <c r="Q89" s="60">
        <f t="shared" si="13"/>
        <v>0</v>
      </c>
      <c r="R89" s="53">
        <f t="shared" si="14"/>
        <v>0</v>
      </c>
    </row>
    <row r="90" spans="1:18">
      <c r="A90" s="16" t="s">
        <v>102</v>
      </c>
      <c r="B90" s="8">
        <v>1</v>
      </c>
      <c r="C90" s="105">
        <v>0</v>
      </c>
      <c r="D90" s="79"/>
      <c r="E90" s="9"/>
      <c r="F90" s="9"/>
      <c r="G90" s="10">
        <v>880.28169014084517</v>
      </c>
      <c r="H90" s="10">
        <v>1994.7627118644066</v>
      </c>
      <c r="I90" s="11">
        <v>135</v>
      </c>
      <c r="J90" s="12">
        <f t="shared" si="15"/>
        <v>0</v>
      </c>
      <c r="K90" s="13">
        <f t="shared" si="9"/>
        <v>0</v>
      </c>
      <c r="L90" s="13">
        <f t="shared" si="10"/>
        <v>0</v>
      </c>
      <c r="M90" s="43">
        <f t="shared" si="11"/>
        <v>0</v>
      </c>
      <c r="N90" s="52">
        <f t="shared" si="12"/>
        <v>0</v>
      </c>
      <c r="O90" s="53">
        <f t="shared" si="8"/>
        <v>0</v>
      </c>
      <c r="P90" s="55"/>
      <c r="Q90" s="60">
        <f t="shared" si="13"/>
        <v>0</v>
      </c>
      <c r="R90" s="53">
        <f t="shared" si="14"/>
        <v>0</v>
      </c>
    </row>
    <row r="91" spans="1:18">
      <c r="A91" s="16" t="s">
        <v>103</v>
      </c>
      <c r="B91" s="8">
        <v>1</v>
      </c>
      <c r="C91" s="105">
        <v>0.67205882352941182</v>
      </c>
      <c r="D91" s="79">
        <v>4</v>
      </c>
      <c r="E91" s="9"/>
      <c r="F91" s="9"/>
      <c r="G91" s="10">
        <v>1020</v>
      </c>
      <c r="H91" s="10">
        <v>3098.1779661016949</v>
      </c>
      <c r="I91" s="11">
        <v>135</v>
      </c>
      <c r="J91" s="12">
        <f t="shared" si="15"/>
        <v>0</v>
      </c>
      <c r="K91" s="13">
        <f t="shared" si="9"/>
        <v>0</v>
      </c>
      <c r="L91" s="13">
        <f t="shared" si="10"/>
        <v>0</v>
      </c>
      <c r="M91" s="43">
        <f t="shared" si="11"/>
        <v>0</v>
      </c>
      <c r="N91" s="52">
        <f t="shared" si="12"/>
        <v>4.6720588235294116</v>
      </c>
      <c r="O91" s="53">
        <f t="shared" si="8"/>
        <v>14474.86970338983</v>
      </c>
      <c r="P91" s="55"/>
      <c r="Q91" s="60">
        <f t="shared" si="13"/>
        <v>12392.71186440678</v>
      </c>
      <c r="R91" s="53">
        <f t="shared" si="14"/>
        <v>11153.440677966102</v>
      </c>
    </row>
    <row r="92" spans="1:18">
      <c r="A92" s="16" t="s">
        <v>154</v>
      </c>
      <c r="B92" s="8">
        <v>0.94599999999999995</v>
      </c>
      <c r="C92" s="105">
        <v>0</v>
      </c>
      <c r="D92" s="79"/>
      <c r="E92" s="9"/>
      <c r="F92" s="9"/>
      <c r="G92" s="10">
        <v>1058</v>
      </c>
      <c r="H92" s="10">
        <v>3402.2457627118642</v>
      </c>
      <c r="I92" s="11">
        <v>115</v>
      </c>
      <c r="J92" s="12">
        <f t="shared" si="15"/>
        <v>0</v>
      </c>
      <c r="K92" s="13">
        <f t="shared" si="9"/>
        <v>0</v>
      </c>
      <c r="L92" s="13">
        <f t="shared" si="10"/>
        <v>0</v>
      </c>
      <c r="M92" s="43">
        <f t="shared" si="11"/>
        <v>0</v>
      </c>
      <c r="N92" s="52">
        <f t="shared" si="12"/>
        <v>0</v>
      </c>
      <c r="O92" s="53">
        <f t="shared" si="8"/>
        <v>0</v>
      </c>
      <c r="P92" s="55"/>
      <c r="Q92" s="60">
        <f t="shared" si="13"/>
        <v>0</v>
      </c>
      <c r="R92" s="53">
        <f t="shared" si="14"/>
        <v>0</v>
      </c>
    </row>
    <row r="93" spans="1:18">
      <c r="A93" s="16" t="s">
        <v>104</v>
      </c>
      <c r="B93" s="8">
        <v>1</v>
      </c>
      <c r="C93" s="105">
        <v>0.58264150943396231</v>
      </c>
      <c r="D93" s="79">
        <v>2</v>
      </c>
      <c r="E93" s="9">
        <v>514.1</v>
      </c>
      <c r="F93" s="9"/>
      <c r="G93" s="10">
        <v>1060</v>
      </c>
      <c r="H93" s="10">
        <v>3526.9915254237285</v>
      </c>
      <c r="I93" s="11">
        <v>135</v>
      </c>
      <c r="J93" s="12">
        <f t="shared" si="15"/>
        <v>379.1</v>
      </c>
      <c r="K93" s="13">
        <f t="shared" si="9"/>
        <v>0.35764150943396228</v>
      </c>
      <c r="L93" s="13">
        <f t="shared" si="10"/>
        <v>0.35764150943396228</v>
      </c>
      <c r="M93" s="43">
        <f t="shared" si="11"/>
        <v>1261.3985729133353</v>
      </c>
      <c r="N93" s="52">
        <f t="shared" si="12"/>
        <v>2.2250000000000001</v>
      </c>
      <c r="O93" s="53">
        <f t="shared" si="8"/>
        <v>7847.5561440677966</v>
      </c>
      <c r="P93" s="55"/>
      <c r="Q93" s="60">
        <f t="shared" si="13"/>
        <v>7053.983050847457</v>
      </c>
      <c r="R93" s="53">
        <f t="shared" si="14"/>
        <v>6348.5847457627115</v>
      </c>
    </row>
    <row r="94" spans="1:18">
      <c r="A94" s="16" t="s">
        <v>105</v>
      </c>
      <c r="B94" s="8">
        <v>1</v>
      </c>
      <c r="C94" s="105">
        <v>2</v>
      </c>
      <c r="D94" s="79"/>
      <c r="E94" s="9">
        <v>602.5</v>
      </c>
      <c r="F94" s="9"/>
      <c r="G94" s="10">
        <v>1062</v>
      </c>
      <c r="H94" s="10">
        <v>3557.2033898305085</v>
      </c>
      <c r="I94" s="11">
        <v>135</v>
      </c>
      <c r="J94" s="12">
        <f t="shared" si="15"/>
        <v>467.5</v>
      </c>
      <c r="K94" s="13">
        <f t="shared" si="9"/>
        <v>0.44020715630885121</v>
      </c>
      <c r="L94" s="13">
        <f t="shared" si="10"/>
        <v>0.44020715630885121</v>
      </c>
      <c r="M94" s="43">
        <f t="shared" si="11"/>
        <v>1565.9063886494941</v>
      </c>
      <c r="N94" s="52">
        <f t="shared" si="12"/>
        <v>1.5597928436911488</v>
      </c>
      <c r="O94" s="53">
        <f t="shared" si="8"/>
        <v>5548.5003910115229</v>
      </c>
      <c r="P94" s="55"/>
      <c r="Q94" s="60">
        <f t="shared" si="13"/>
        <v>0</v>
      </c>
      <c r="R94" s="53">
        <f t="shared" si="14"/>
        <v>0</v>
      </c>
    </row>
    <row r="95" spans="1:18">
      <c r="A95" s="16" t="s">
        <v>106</v>
      </c>
      <c r="B95" s="8">
        <v>1</v>
      </c>
      <c r="C95" s="105">
        <v>0</v>
      </c>
      <c r="D95" s="79"/>
      <c r="E95" s="9"/>
      <c r="F95" s="9"/>
      <c r="G95" s="10">
        <v>1080</v>
      </c>
      <c r="H95" s="10">
        <v>3526.9915254237285</v>
      </c>
      <c r="I95" s="11">
        <v>135</v>
      </c>
      <c r="J95" s="12">
        <f t="shared" si="15"/>
        <v>0</v>
      </c>
      <c r="K95" s="13">
        <f t="shared" si="9"/>
        <v>0</v>
      </c>
      <c r="L95" s="13">
        <f t="shared" si="10"/>
        <v>0</v>
      </c>
      <c r="M95" s="43">
        <f t="shared" si="11"/>
        <v>0</v>
      </c>
      <c r="N95" s="52">
        <f t="shared" si="12"/>
        <v>0</v>
      </c>
      <c r="O95" s="53">
        <f t="shared" si="8"/>
        <v>0</v>
      </c>
      <c r="P95" s="55"/>
      <c r="Q95" s="60">
        <f t="shared" si="13"/>
        <v>0</v>
      </c>
      <c r="R95" s="53">
        <f t="shared" si="14"/>
        <v>0</v>
      </c>
    </row>
    <row r="96" spans="1:18">
      <c r="A96" s="16" t="s">
        <v>107</v>
      </c>
      <c r="B96" s="8">
        <v>0.05</v>
      </c>
      <c r="C96" s="105">
        <v>0</v>
      </c>
      <c r="D96" s="79"/>
      <c r="E96" s="9"/>
      <c r="F96" s="9"/>
      <c r="G96" s="10">
        <v>1000</v>
      </c>
      <c r="H96" s="10"/>
      <c r="I96" s="11">
        <v>5</v>
      </c>
      <c r="J96" s="12">
        <f t="shared" si="15"/>
        <v>0</v>
      </c>
      <c r="K96" s="13">
        <f t="shared" si="9"/>
        <v>0</v>
      </c>
      <c r="L96" s="13">
        <f t="shared" si="10"/>
        <v>0</v>
      </c>
      <c r="M96" s="43">
        <f t="shared" si="11"/>
        <v>0</v>
      </c>
      <c r="N96" s="52">
        <f t="shared" si="12"/>
        <v>0</v>
      </c>
      <c r="O96" s="53">
        <f t="shared" si="8"/>
        <v>0</v>
      </c>
      <c r="P96" s="55"/>
      <c r="Q96" s="60">
        <f t="shared" si="13"/>
        <v>0</v>
      </c>
      <c r="R96" s="53">
        <f t="shared" si="14"/>
        <v>0</v>
      </c>
    </row>
    <row r="97" spans="1:18">
      <c r="A97" s="16" t="s">
        <v>108</v>
      </c>
      <c r="B97" s="8">
        <v>4</v>
      </c>
      <c r="C97" s="105">
        <v>0</v>
      </c>
      <c r="D97" s="79"/>
      <c r="E97" s="9"/>
      <c r="F97" s="9"/>
      <c r="G97" s="10">
        <v>1512</v>
      </c>
      <c r="H97" s="10"/>
      <c r="I97" s="11">
        <v>760</v>
      </c>
      <c r="J97" s="12">
        <f t="shared" si="15"/>
        <v>0</v>
      </c>
      <c r="K97" s="13">
        <f t="shared" si="9"/>
        <v>0</v>
      </c>
      <c r="L97" s="13">
        <f t="shared" si="10"/>
        <v>0</v>
      </c>
      <c r="M97" s="43">
        <f t="shared" si="11"/>
        <v>0</v>
      </c>
      <c r="N97" s="52">
        <f t="shared" si="12"/>
        <v>0</v>
      </c>
      <c r="O97" s="53">
        <f t="shared" si="8"/>
        <v>0</v>
      </c>
      <c r="P97" s="55"/>
      <c r="Q97" s="60">
        <f t="shared" si="13"/>
        <v>0</v>
      </c>
      <c r="R97" s="53">
        <f t="shared" si="14"/>
        <v>0</v>
      </c>
    </row>
    <row r="98" spans="1:18">
      <c r="A98" s="16" t="s">
        <v>109</v>
      </c>
      <c r="B98" s="8">
        <v>4</v>
      </c>
      <c r="C98" s="105">
        <v>0</v>
      </c>
      <c r="D98" s="79"/>
      <c r="E98" s="9"/>
      <c r="F98" s="9"/>
      <c r="G98" s="10">
        <v>1430</v>
      </c>
      <c r="H98" s="10"/>
      <c r="I98" s="11">
        <v>760</v>
      </c>
      <c r="J98" s="12">
        <f t="shared" si="15"/>
        <v>0</v>
      </c>
      <c r="K98" s="13">
        <f t="shared" si="9"/>
        <v>0</v>
      </c>
      <c r="L98" s="13">
        <f t="shared" si="10"/>
        <v>0</v>
      </c>
      <c r="M98" s="43">
        <f t="shared" si="11"/>
        <v>0</v>
      </c>
      <c r="N98" s="52">
        <f t="shared" si="12"/>
        <v>0</v>
      </c>
      <c r="O98" s="53">
        <f t="shared" si="8"/>
        <v>0</v>
      </c>
      <c r="P98" s="55"/>
      <c r="Q98" s="60">
        <f t="shared" si="13"/>
        <v>0</v>
      </c>
      <c r="R98" s="53">
        <f t="shared" si="14"/>
        <v>0</v>
      </c>
    </row>
    <row r="99" spans="1:18">
      <c r="A99" s="16" t="s">
        <v>110</v>
      </c>
      <c r="B99" s="8">
        <v>4</v>
      </c>
      <c r="C99" s="105">
        <v>0</v>
      </c>
      <c r="D99" s="79"/>
      <c r="E99" s="9"/>
      <c r="F99" s="9"/>
      <c r="G99" s="10">
        <v>1373</v>
      </c>
      <c r="H99" s="10"/>
      <c r="I99" s="11">
        <v>760</v>
      </c>
      <c r="J99" s="12">
        <f t="shared" si="15"/>
        <v>0</v>
      </c>
      <c r="K99" s="13">
        <f t="shared" si="9"/>
        <v>0</v>
      </c>
      <c r="L99" s="13">
        <f t="shared" si="10"/>
        <v>0</v>
      </c>
      <c r="M99" s="43">
        <f t="shared" si="11"/>
        <v>0</v>
      </c>
      <c r="N99" s="52">
        <f t="shared" si="12"/>
        <v>0</v>
      </c>
      <c r="O99" s="53">
        <f t="shared" si="8"/>
        <v>0</v>
      </c>
      <c r="P99" s="55"/>
      <c r="Q99" s="60">
        <f t="shared" si="13"/>
        <v>0</v>
      </c>
      <c r="R99" s="53">
        <f t="shared" si="14"/>
        <v>0</v>
      </c>
    </row>
    <row r="100" spans="1:18">
      <c r="A100" s="16" t="s">
        <v>111</v>
      </c>
      <c r="B100" s="8">
        <v>1</v>
      </c>
      <c r="C100" s="105">
        <v>0</v>
      </c>
      <c r="D100" s="79">
        <v>1</v>
      </c>
      <c r="E100" s="9"/>
      <c r="F100" s="9"/>
      <c r="G100" s="10">
        <v>880</v>
      </c>
      <c r="H100" s="10">
        <v>2028.0932203389827</v>
      </c>
      <c r="I100" s="11">
        <v>135</v>
      </c>
      <c r="J100" s="12">
        <f t="shared" si="15"/>
        <v>0</v>
      </c>
      <c r="K100" s="13">
        <f t="shared" si="9"/>
        <v>0</v>
      </c>
      <c r="L100" s="13">
        <f t="shared" si="10"/>
        <v>0</v>
      </c>
      <c r="M100" s="43">
        <f t="shared" si="11"/>
        <v>0</v>
      </c>
      <c r="N100" s="52">
        <f t="shared" si="12"/>
        <v>1</v>
      </c>
      <c r="O100" s="53">
        <f t="shared" si="8"/>
        <v>2028.0932203389827</v>
      </c>
      <c r="P100" s="55"/>
      <c r="Q100" s="60">
        <f t="shared" si="13"/>
        <v>2028.0932203389827</v>
      </c>
      <c r="R100" s="53">
        <f t="shared" si="14"/>
        <v>1825.2838983050844</v>
      </c>
    </row>
    <row r="101" spans="1:18">
      <c r="A101" s="16" t="s">
        <v>112</v>
      </c>
      <c r="B101" s="8">
        <v>1</v>
      </c>
      <c r="C101" s="105">
        <v>0</v>
      </c>
      <c r="D101" s="79"/>
      <c r="E101" s="9"/>
      <c r="F101" s="9"/>
      <c r="G101" s="10">
        <v>1109.8779134295228</v>
      </c>
      <c r="H101" s="10">
        <v>2134.3220338983051</v>
      </c>
      <c r="I101" s="11">
        <v>135</v>
      </c>
      <c r="J101" s="12">
        <f t="shared" si="15"/>
        <v>0</v>
      </c>
      <c r="K101" s="13">
        <f t="shared" si="9"/>
        <v>0</v>
      </c>
      <c r="L101" s="13">
        <f t="shared" si="10"/>
        <v>0</v>
      </c>
      <c r="M101" s="43">
        <f t="shared" si="11"/>
        <v>0</v>
      </c>
      <c r="N101" s="52">
        <f t="shared" si="12"/>
        <v>0</v>
      </c>
      <c r="O101" s="53">
        <f t="shared" si="8"/>
        <v>0</v>
      </c>
      <c r="P101" s="55"/>
      <c r="Q101" s="60">
        <f t="shared" si="13"/>
        <v>0</v>
      </c>
      <c r="R101" s="53">
        <f t="shared" si="14"/>
        <v>0</v>
      </c>
    </row>
    <row r="102" spans="1:18">
      <c r="A102" s="16" t="s">
        <v>113</v>
      </c>
      <c r="B102" s="8">
        <v>3.5</v>
      </c>
      <c r="C102" s="105">
        <v>0</v>
      </c>
      <c r="D102" s="79"/>
      <c r="E102" s="9"/>
      <c r="F102" s="9"/>
      <c r="G102" s="10">
        <v>1690</v>
      </c>
      <c r="H102" s="10">
        <v>2013.4745762711862</v>
      </c>
      <c r="I102" s="11">
        <v>720</v>
      </c>
      <c r="J102" s="12">
        <f t="shared" si="15"/>
        <v>0</v>
      </c>
      <c r="K102" s="13">
        <f t="shared" si="9"/>
        <v>0</v>
      </c>
      <c r="L102" s="13">
        <f t="shared" si="10"/>
        <v>0</v>
      </c>
      <c r="M102" s="43">
        <f t="shared" si="11"/>
        <v>0</v>
      </c>
      <c r="N102" s="52">
        <f t="shared" si="12"/>
        <v>0</v>
      </c>
      <c r="O102" s="53">
        <f t="shared" si="8"/>
        <v>0</v>
      </c>
      <c r="P102" s="55"/>
      <c r="Q102" s="60">
        <f t="shared" si="13"/>
        <v>0</v>
      </c>
      <c r="R102" s="53">
        <f t="shared" si="14"/>
        <v>0</v>
      </c>
    </row>
    <row r="103" spans="1:18">
      <c r="A103" s="16" t="s">
        <v>114</v>
      </c>
      <c r="B103" s="8">
        <v>3.5</v>
      </c>
      <c r="C103" s="105">
        <v>0</v>
      </c>
      <c r="D103" s="79"/>
      <c r="E103" s="9"/>
      <c r="F103" s="9"/>
      <c r="G103" s="10">
        <v>1565</v>
      </c>
      <c r="H103" s="10">
        <v>2345.8050847457625</v>
      </c>
      <c r="I103" s="11">
        <v>720</v>
      </c>
      <c r="J103" s="12">
        <f t="shared" si="15"/>
        <v>0</v>
      </c>
      <c r="K103" s="13">
        <f t="shared" si="9"/>
        <v>0</v>
      </c>
      <c r="L103" s="13">
        <f t="shared" si="10"/>
        <v>0</v>
      </c>
      <c r="M103" s="43">
        <f t="shared" si="11"/>
        <v>0</v>
      </c>
      <c r="N103" s="52">
        <f t="shared" si="12"/>
        <v>0</v>
      </c>
      <c r="O103" s="53">
        <f t="shared" si="8"/>
        <v>0</v>
      </c>
      <c r="P103" s="55"/>
      <c r="Q103" s="60">
        <f t="shared" si="13"/>
        <v>0</v>
      </c>
      <c r="R103" s="53">
        <f t="shared" si="14"/>
        <v>0</v>
      </c>
    </row>
    <row r="104" spans="1:18">
      <c r="A104" s="16" t="s">
        <v>115</v>
      </c>
      <c r="B104" s="8">
        <v>3.5</v>
      </c>
      <c r="C104" s="105">
        <v>0</v>
      </c>
      <c r="D104" s="79"/>
      <c r="E104" s="9"/>
      <c r="F104" s="9"/>
      <c r="G104" s="10">
        <v>1524</v>
      </c>
      <c r="H104" s="10"/>
      <c r="I104" s="11">
        <v>720</v>
      </c>
      <c r="J104" s="12">
        <f t="shared" si="15"/>
        <v>0</v>
      </c>
      <c r="K104" s="13">
        <f t="shared" si="9"/>
        <v>0</v>
      </c>
      <c r="L104" s="13">
        <f t="shared" si="10"/>
        <v>0</v>
      </c>
      <c r="M104" s="43">
        <f t="shared" si="11"/>
        <v>0</v>
      </c>
      <c r="N104" s="52">
        <f t="shared" si="12"/>
        <v>0</v>
      </c>
      <c r="O104" s="53">
        <f t="shared" si="8"/>
        <v>0</v>
      </c>
      <c r="P104" s="55"/>
      <c r="Q104" s="60">
        <f t="shared" si="13"/>
        <v>0</v>
      </c>
      <c r="R104" s="53">
        <f t="shared" si="14"/>
        <v>0</v>
      </c>
    </row>
    <row r="105" spans="1:18">
      <c r="A105" s="16" t="s">
        <v>116</v>
      </c>
      <c r="B105" s="8">
        <v>3.5</v>
      </c>
      <c r="C105" s="105">
        <v>0</v>
      </c>
      <c r="D105" s="79"/>
      <c r="E105" s="9"/>
      <c r="F105" s="9"/>
      <c r="G105" s="10">
        <v>1513</v>
      </c>
      <c r="H105" s="10">
        <v>2345.8050847457625</v>
      </c>
      <c r="I105" s="11">
        <v>720</v>
      </c>
      <c r="J105" s="12">
        <f t="shared" si="15"/>
        <v>0</v>
      </c>
      <c r="K105" s="13">
        <f t="shared" si="9"/>
        <v>0</v>
      </c>
      <c r="L105" s="13">
        <f t="shared" si="10"/>
        <v>0</v>
      </c>
      <c r="M105" s="43">
        <f t="shared" si="11"/>
        <v>0</v>
      </c>
      <c r="N105" s="52">
        <f t="shared" si="12"/>
        <v>0</v>
      </c>
      <c r="O105" s="53">
        <f t="shared" si="8"/>
        <v>0</v>
      </c>
      <c r="P105" s="55"/>
      <c r="Q105" s="60">
        <f t="shared" si="13"/>
        <v>0</v>
      </c>
      <c r="R105" s="53">
        <f t="shared" si="14"/>
        <v>0</v>
      </c>
    </row>
    <row r="106" spans="1:18">
      <c r="A106" s="16" t="s">
        <v>117</v>
      </c>
      <c r="B106" s="8">
        <v>0.25</v>
      </c>
      <c r="C106" s="105">
        <v>0.2001</v>
      </c>
      <c r="D106" s="79">
        <v>0.5</v>
      </c>
      <c r="E106" s="9"/>
      <c r="F106" s="9"/>
      <c r="G106" s="10">
        <v>1000</v>
      </c>
      <c r="H106" s="10">
        <v>2102.0338983050847</v>
      </c>
      <c r="I106" s="11">
        <v>20</v>
      </c>
      <c r="J106" s="12">
        <f t="shared" si="15"/>
        <v>0</v>
      </c>
      <c r="K106" s="13">
        <f t="shared" si="9"/>
        <v>0</v>
      </c>
      <c r="L106" s="13">
        <f t="shared" si="10"/>
        <v>0</v>
      </c>
      <c r="M106" s="43">
        <f t="shared" si="11"/>
        <v>0</v>
      </c>
      <c r="N106" s="52">
        <f t="shared" si="12"/>
        <v>0.70009999999999994</v>
      </c>
      <c r="O106" s="53">
        <f t="shared" si="8"/>
        <v>1471.6339322033896</v>
      </c>
      <c r="P106" s="55"/>
      <c r="Q106" s="60">
        <f t="shared" si="13"/>
        <v>1051.0169491525423</v>
      </c>
      <c r="R106" s="53">
        <f t="shared" si="14"/>
        <v>945.91525423728808</v>
      </c>
    </row>
    <row r="107" spans="1:18">
      <c r="A107" s="16" t="s">
        <v>118</v>
      </c>
      <c r="B107" s="8">
        <v>2</v>
      </c>
      <c r="C107" s="105">
        <v>0</v>
      </c>
      <c r="D107" s="79"/>
      <c r="E107" s="9"/>
      <c r="F107" s="9"/>
      <c r="G107" s="10">
        <v>1000</v>
      </c>
      <c r="H107" s="10">
        <v>1099.3220338983049</v>
      </c>
      <c r="I107" s="11">
        <v>160</v>
      </c>
      <c r="J107" s="12">
        <f t="shared" si="15"/>
        <v>0</v>
      </c>
      <c r="K107" s="13">
        <f t="shared" si="9"/>
        <v>0</v>
      </c>
      <c r="L107" s="13">
        <f t="shared" si="10"/>
        <v>0</v>
      </c>
      <c r="M107" s="43">
        <f t="shared" si="11"/>
        <v>0</v>
      </c>
      <c r="N107" s="52">
        <f t="shared" si="12"/>
        <v>0</v>
      </c>
      <c r="O107" s="53">
        <f t="shared" si="8"/>
        <v>0</v>
      </c>
      <c r="P107" s="55"/>
      <c r="Q107" s="60">
        <f t="shared" si="13"/>
        <v>0</v>
      </c>
      <c r="R107" s="53">
        <f t="shared" si="14"/>
        <v>0</v>
      </c>
    </row>
    <row r="108" spans="1:18">
      <c r="A108" s="16" t="s">
        <v>119</v>
      </c>
      <c r="B108" s="8">
        <v>2</v>
      </c>
      <c r="C108" s="105">
        <v>0</v>
      </c>
      <c r="D108" s="79"/>
      <c r="E108" s="9"/>
      <c r="F108" s="9"/>
      <c r="G108" s="10">
        <v>1000</v>
      </c>
      <c r="H108" s="10">
        <v>1249.406779661017</v>
      </c>
      <c r="I108" s="11">
        <v>160</v>
      </c>
      <c r="J108" s="12">
        <f t="shared" si="15"/>
        <v>0</v>
      </c>
      <c r="K108" s="13">
        <f t="shared" si="9"/>
        <v>0</v>
      </c>
      <c r="L108" s="13">
        <f t="shared" si="10"/>
        <v>0</v>
      </c>
      <c r="M108" s="43">
        <f t="shared" si="11"/>
        <v>0</v>
      </c>
      <c r="N108" s="52">
        <f t="shared" si="12"/>
        <v>0</v>
      </c>
      <c r="O108" s="53">
        <f t="shared" si="8"/>
        <v>0</v>
      </c>
      <c r="P108" s="55"/>
      <c r="Q108" s="60">
        <f t="shared" si="13"/>
        <v>0</v>
      </c>
      <c r="R108" s="53">
        <f t="shared" si="14"/>
        <v>0</v>
      </c>
    </row>
    <row r="109" spans="1:18">
      <c r="A109" s="16" t="s">
        <v>120</v>
      </c>
      <c r="B109" s="8">
        <v>5</v>
      </c>
      <c r="C109" s="105">
        <v>0</v>
      </c>
      <c r="D109" s="79"/>
      <c r="E109" s="9"/>
      <c r="F109" s="9"/>
      <c r="G109" s="10">
        <v>845</v>
      </c>
      <c r="H109" s="10">
        <v>1080.8050847457628</v>
      </c>
      <c r="I109" s="11">
        <v>460</v>
      </c>
      <c r="J109" s="12">
        <f t="shared" si="15"/>
        <v>0</v>
      </c>
      <c r="K109" s="13">
        <f t="shared" si="9"/>
        <v>0</v>
      </c>
      <c r="L109" s="13">
        <f t="shared" si="10"/>
        <v>0</v>
      </c>
      <c r="M109" s="43">
        <f t="shared" si="11"/>
        <v>0</v>
      </c>
      <c r="N109" s="52">
        <f t="shared" si="12"/>
        <v>0</v>
      </c>
      <c r="O109" s="53">
        <f t="shared" si="8"/>
        <v>0</v>
      </c>
      <c r="P109" s="55"/>
      <c r="Q109" s="60">
        <f t="shared" si="13"/>
        <v>0</v>
      </c>
      <c r="R109" s="53">
        <f t="shared" si="14"/>
        <v>0</v>
      </c>
    </row>
    <row r="110" spans="1:18">
      <c r="A110" s="16" t="s">
        <v>121</v>
      </c>
      <c r="B110" s="8">
        <v>5</v>
      </c>
      <c r="C110" s="105">
        <v>0.69922680412371141</v>
      </c>
      <c r="D110" s="79">
        <v>5</v>
      </c>
      <c r="E110" s="9"/>
      <c r="F110" s="9">
        <v>1</v>
      </c>
      <c r="G110" s="10">
        <v>776</v>
      </c>
      <c r="H110" s="10">
        <v>620.80508474576266</v>
      </c>
      <c r="I110" s="11">
        <v>460</v>
      </c>
      <c r="J110" s="12">
        <f t="shared" si="15"/>
        <v>0</v>
      </c>
      <c r="K110" s="13">
        <f t="shared" si="9"/>
        <v>0</v>
      </c>
      <c r="L110" s="13">
        <f t="shared" si="10"/>
        <v>5</v>
      </c>
      <c r="M110" s="43">
        <f t="shared" si="11"/>
        <v>3104.0254237288132</v>
      </c>
      <c r="N110" s="52">
        <f t="shared" si="12"/>
        <v>0.69922680412371108</v>
      </c>
      <c r="O110" s="53">
        <f t="shared" si="8"/>
        <v>434.08355539052923</v>
      </c>
      <c r="P110" s="55"/>
      <c r="Q110" s="60">
        <f t="shared" si="13"/>
        <v>3104.0254237288132</v>
      </c>
      <c r="R110" s="53">
        <f t="shared" si="14"/>
        <v>2793.6228813559319</v>
      </c>
    </row>
    <row r="111" spans="1:18">
      <c r="A111" s="16" t="s">
        <v>122</v>
      </c>
      <c r="B111" s="8">
        <v>1</v>
      </c>
      <c r="C111" s="105">
        <v>0</v>
      </c>
      <c r="D111" s="79"/>
      <c r="E111" s="9"/>
      <c r="F111" s="9"/>
      <c r="G111" s="10">
        <v>942</v>
      </c>
      <c r="H111" s="10">
        <v>2056.3559322033898</v>
      </c>
      <c r="I111" s="11">
        <v>135</v>
      </c>
      <c r="J111" s="12">
        <f t="shared" si="15"/>
        <v>0</v>
      </c>
      <c r="K111" s="13">
        <f t="shared" si="9"/>
        <v>0</v>
      </c>
      <c r="L111" s="13">
        <f t="shared" si="10"/>
        <v>0</v>
      </c>
      <c r="M111" s="43">
        <f t="shared" si="11"/>
        <v>0</v>
      </c>
      <c r="N111" s="52">
        <f t="shared" si="12"/>
        <v>0</v>
      </c>
      <c r="O111" s="53">
        <f t="shared" si="8"/>
        <v>0</v>
      </c>
      <c r="P111" s="55"/>
      <c r="Q111" s="60">
        <f t="shared" si="13"/>
        <v>0</v>
      </c>
      <c r="R111" s="53">
        <f t="shared" si="14"/>
        <v>0</v>
      </c>
    </row>
    <row r="112" spans="1:18">
      <c r="A112" s="16" t="s">
        <v>123</v>
      </c>
      <c r="B112" s="8">
        <v>5</v>
      </c>
      <c r="C112" s="105">
        <v>3.5625</v>
      </c>
      <c r="D112" s="79">
        <v>15</v>
      </c>
      <c r="E112" s="9">
        <v>478</v>
      </c>
      <c r="F112" s="9">
        <v>2</v>
      </c>
      <c r="G112" s="10">
        <v>880</v>
      </c>
      <c r="H112" s="10">
        <v>660.76271186440681</v>
      </c>
      <c r="I112" s="11">
        <v>460</v>
      </c>
      <c r="J112" s="12">
        <f t="shared" si="15"/>
        <v>18</v>
      </c>
      <c r="K112" s="13">
        <f t="shared" si="9"/>
        <v>2.0454545454545454E-2</v>
      </c>
      <c r="L112" s="13">
        <f t="shared" si="10"/>
        <v>10.020454545454545</v>
      </c>
      <c r="M112" s="43">
        <f t="shared" si="11"/>
        <v>6621.1427195685665</v>
      </c>
      <c r="N112" s="52">
        <f t="shared" si="12"/>
        <v>8.5420454545454554</v>
      </c>
      <c r="O112" s="53">
        <f t="shared" si="8"/>
        <v>5644.2651194144846</v>
      </c>
      <c r="P112" s="55"/>
      <c r="Q112" s="60">
        <f t="shared" si="13"/>
        <v>9911.4406779661022</v>
      </c>
      <c r="R112" s="53">
        <f t="shared" si="14"/>
        <v>8920.296610169491</v>
      </c>
    </row>
    <row r="113" spans="1:22">
      <c r="A113" s="16" t="s">
        <v>124</v>
      </c>
      <c r="B113" s="8">
        <v>5</v>
      </c>
      <c r="C113" s="105">
        <v>0.51373626373626369</v>
      </c>
      <c r="D113" s="79"/>
      <c r="E113" s="9"/>
      <c r="F113" s="9"/>
      <c r="G113" s="10">
        <v>910</v>
      </c>
      <c r="H113" s="10">
        <v>1004.7881355932203</v>
      </c>
      <c r="I113" s="11">
        <v>460</v>
      </c>
      <c r="J113" s="12">
        <f t="shared" si="15"/>
        <v>0</v>
      </c>
      <c r="K113" s="13">
        <f t="shared" si="9"/>
        <v>0</v>
      </c>
      <c r="L113" s="13">
        <f t="shared" si="10"/>
        <v>0</v>
      </c>
      <c r="M113" s="43">
        <f t="shared" si="11"/>
        <v>0</v>
      </c>
      <c r="N113" s="52">
        <f t="shared" si="12"/>
        <v>0.51373626373626369</v>
      </c>
      <c r="O113" s="53">
        <f t="shared" si="8"/>
        <v>516.19610262618733</v>
      </c>
      <c r="P113" s="55"/>
      <c r="Q113" s="60">
        <f t="shared" si="13"/>
        <v>0</v>
      </c>
      <c r="R113" s="53">
        <f t="shared" si="14"/>
        <v>0</v>
      </c>
    </row>
    <row r="114" spans="1:22">
      <c r="A114" s="16" t="s">
        <v>125</v>
      </c>
      <c r="B114" s="8">
        <v>5</v>
      </c>
      <c r="C114" s="105">
        <v>0</v>
      </c>
      <c r="D114" s="79"/>
      <c r="E114" s="9"/>
      <c r="F114" s="9"/>
      <c r="G114" s="10">
        <v>870</v>
      </c>
      <c r="H114" s="10">
        <v>742.62711864406776</v>
      </c>
      <c r="I114" s="11">
        <v>460</v>
      </c>
      <c r="J114" s="12">
        <f t="shared" si="15"/>
        <v>0</v>
      </c>
      <c r="K114" s="13">
        <f t="shared" si="9"/>
        <v>0</v>
      </c>
      <c r="L114" s="13">
        <f t="shared" si="10"/>
        <v>0</v>
      </c>
      <c r="M114" s="43">
        <f t="shared" si="11"/>
        <v>0</v>
      </c>
      <c r="N114" s="52">
        <f t="shared" si="12"/>
        <v>0</v>
      </c>
      <c r="O114" s="53">
        <f t="shared" si="8"/>
        <v>0</v>
      </c>
      <c r="P114" s="55"/>
      <c r="Q114" s="60">
        <f t="shared" si="13"/>
        <v>0</v>
      </c>
      <c r="R114" s="53">
        <f t="shared" si="14"/>
        <v>0</v>
      </c>
    </row>
    <row r="115" spans="1:22">
      <c r="A115" s="16" t="s">
        <v>126</v>
      </c>
      <c r="B115" s="8">
        <v>5</v>
      </c>
      <c r="C115" s="105">
        <v>0</v>
      </c>
      <c r="D115" s="79"/>
      <c r="E115" s="9"/>
      <c r="F115" s="9"/>
      <c r="G115" s="10">
        <v>815</v>
      </c>
      <c r="H115" s="10">
        <v>691.94915254237287</v>
      </c>
      <c r="I115" s="11">
        <v>460</v>
      </c>
      <c r="J115" s="12">
        <f t="shared" si="15"/>
        <v>0</v>
      </c>
      <c r="K115" s="13">
        <f t="shared" si="9"/>
        <v>0</v>
      </c>
      <c r="L115" s="13">
        <f t="shared" si="10"/>
        <v>0</v>
      </c>
      <c r="M115" s="43">
        <f t="shared" si="11"/>
        <v>0</v>
      </c>
      <c r="N115" s="52">
        <f t="shared" si="12"/>
        <v>0</v>
      </c>
      <c r="O115" s="53">
        <f t="shared" si="8"/>
        <v>0</v>
      </c>
      <c r="P115" s="55"/>
      <c r="Q115" s="60">
        <f t="shared" si="13"/>
        <v>0</v>
      </c>
      <c r="R115" s="53">
        <f t="shared" si="14"/>
        <v>0</v>
      </c>
    </row>
    <row r="116" spans="1:22">
      <c r="A116" s="16" t="s">
        <v>127</v>
      </c>
      <c r="B116" s="8">
        <v>1</v>
      </c>
      <c r="C116" s="105">
        <v>0.85171624713958805</v>
      </c>
      <c r="D116" s="79"/>
      <c r="E116" s="14">
        <v>876.3</v>
      </c>
      <c r="F116" s="9"/>
      <c r="G116" s="10">
        <v>874</v>
      </c>
      <c r="H116" s="10">
        <v>1748.3898305084747</v>
      </c>
      <c r="I116" s="11">
        <v>135</v>
      </c>
      <c r="J116" s="12">
        <f t="shared" si="15"/>
        <v>741.3</v>
      </c>
      <c r="K116" s="13">
        <f t="shared" si="9"/>
        <v>0.84816933638443925</v>
      </c>
      <c r="L116" s="13">
        <f t="shared" si="10"/>
        <v>0.84816933638443925</v>
      </c>
      <c r="M116" s="43">
        <f t="shared" si="11"/>
        <v>1482.9306422836753</v>
      </c>
      <c r="N116" s="52">
        <f t="shared" si="12"/>
        <v>3.5469107551487911E-3</v>
      </c>
      <c r="O116" s="53">
        <f t="shared" si="8"/>
        <v>6.2013826940232804</v>
      </c>
      <c r="P116" s="55"/>
      <c r="Q116" s="60">
        <f t="shared" si="13"/>
        <v>0</v>
      </c>
      <c r="R116" s="53">
        <f t="shared" si="14"/>
        <v>0</v>
      </c>
    </row>
    <row r="117" spans="1:22">
      <c r="A117" s="16" t="s">
        <v>128</v>
      </c>
      <c r="B117" s="8">
        <v>3.7850000000000001</v>
      </c>
      <c r="C117" s="105">
        <v>0</v>
      </c>
      <c r="D117" s="79"/>
      <c r="E117" s="9"/>
      <c r="F117" s="9"/>
      <c r="G117" s="10">
        <v>865.80086580086584</v>
      </c>
      <c r="H117" s="10">
        <v>1898.4745762711864</v>
      </c>
      <c r="I117" s="11">
        <v>440</v>
      </c>
      <c r="J117" s="12">
        <f t="shared" si="15"/>
        <v>0</v>
      </c>
      <c r="K117" s="13">
        <f t="shared" si="9"/>
        <v>0</v>
      </c>
      <c r="L117" s="13">
        <f t="shared" si="10"/>
        <v>0</v>
      </c>
      <c r="M117" s="43">
        <f t="shared" si="11"/>
        <v>0</v>
      </c>
      <c r="N117" s="52">
        <f t="shared" si="12"/>
        <v>0</v>
      </c>
      <c r="O117" s="53">
        <f t="shared" si="8"/>
        <v>0</v>
      </c>
      <c r="P117" s="55"/>
      <c r="Q117" s="60">
        <f t="shared" si="13"/>
        <v>0</v>
      </c>
      <c r="R117" s="53">
        <f t="shared" si="14"/>
        <v>0</v>
      </c>
    </row>
    <row r="118" spans="1:22">
      <c r="A118" s="16" t="s">
        <v>129</v>
      </c>
      <c r="B118" s="8">
        <v>1</v>
      </c>
      <c r="C118" s="105">
        <v>0</v>
      </c>
      <c r="D118" s="79"/>
      <c r="E118" s="9"/>
      <c r="F118" s="9"/>
      <c r="G118" s="10">
        <v>1076</v>
      </c>
      <c r="H118" s="10">
        <v>3301.8644067796608</v>
      </c>
      <c r="I118" s="11">
        <v>135</v>
      </c>
      <c r="J118" s="12">
        <f t="shared" si="15"/>
        <v>0</v>
      </c>
      <c r="K118" s="13">
        <f t="shared" si="9"/>
        <v>0</v>
      </c>
      <c r="L118" s="13">
        <f t="shared" si="10"/>
        <v>0</v>
      </c>
      <c r="M118" s="43">
        <f t="shared" si="11"/>
        <v>0</v>
      </c>
      <c r="N118" s="52">
        <f t="shared" si="12"/>
        <v>0</v>
      </c>
      <c r="O118" s="53">
        <f t="shared" si="8"/>
        <v>0</v>
      </c>
      <c r="P118" s="55"/>
      <c r="Q118" s="60">
        <f t="shared" si="13"/>
        <v>0</v>
      </c>
      <c r="R118" s="53">
        <f t="shared" si="14"/>
        <v>0</v>
      </c>
    </row>
    <row r="119" spans="1:22">
      <c r="A119" s="16" t="s">
        <v>155</v>
      </c>
      <c r="B119" s="8">
        <v>3.5</v>
      </c>
      <c r="C119" s="105">
        <v>0</v>
      </c>
      <c r="D119" s="79">
        <v>3.5</v>
      </c>
      <c r="E119" s="9">
        <v>3558.8</v>
      </c>
      <c r="F119" s="9"/>
      <c r="G119" s="10">
        <v>1621</v>
      </c>
      <c r="H119" s="10">
        <v>2420.3389830508477</v>
      </c>
      <c r="I119" s="11">
        <v>720</v>
      </c>
      <c r="J119" s="12">
        <f t="shared" si="15"/>
        <v>2838.8</v>
      </c>
      <c r="K119" s="13">
        <f t="shared" si="9"/>
        <v>1.7512646514497225</v>
      </c>
      <c r="L119" s="13">
        <f t="shared" si="10"/>
        <v>1.7512646514497225</v>
      </c>
      <c r="M119" s="43">
        <f t="shared" si="11"/>
        <v>4238.6541055427188</v>
      </c>
      <c r="N119" s="52">
        <f t="shared" si="12"/>
        <v>1.7487353485502775</v>
      </c>
      <c r="O119" s="53">
        <f t="shared" si="8"/>
        <v>4232.5323351352481</v>
      </c>
      <c r="P119" s="55" t="s">
        <v>170</v>
      </c>
      <c r="Q119" s="60">
        <f t="shared" si="13"/>
        <v>8471.1864406779678</v>
      </c>
      <c r="R119" s="53">
        <f t="shared" si="14"/>
        <v>7624.0677966101712</v>
      </c>
    </row>
    <row r="120" spans="1:22">
      <c r="A120" s="16" t="s">
        <v>156</v>
      </c>
      <c r="B120" s="8">
        <v>3.5</v>
      </c>
      <c r="C120" s="105">
        <v>0.31855670103092787</v>
      </c>
      <c r="D120" s="79">
        <v>3.5</v>
      </c>
      <c r="E120" s="9">
        <v>2920.7</v>
      </c>
      <c r="F120" s="9"/>
      <c r="G120" s="10">
        <v>1552</v>
      </c>
      <c r="H120" s="10">
        <v>2468.7457627118642</v>
      </c>
      <c r="I120" s="11">
        <v>720</v>
      </c>
      <c r="J120" s="12">
        <f t="shared" si="15"/>
        <v>2200.6999999999998</v>
      </c>
      <c r="K120" s="13">
        <f t="shared" si="9"/>
        <v>1.4179768041237113</v>
      </c>
      <c r="L120" s="13">
        <f t="shared" si="10"/>
        <v>1.4179768041237113</v>
      </c>
      <c r="M120" s="43">
        <f t="shared" si="11"/>
        <v>3500.6242268041233</v>
      </c>
      <c r="N120" s="52">
        <f t="shared" si="12"/>
        <v>2.4005798969072165</v>
      </c>
      <c r="O120" s="53">
        <f t="shared" si="8"/>
        <v>5926.4214485409748</v>
      </c>
      <c r="P120" s="51">
        <f>SUM(N119:N120)</f>
        <v>4.149315245457494</v>
      </c>
      <c r="Q120" s="60">
        <f t="shared" si="13"/>
        <v>8640.6101694915251</v>
      </c>
      <c r="R120" s="53">
        <f t="shared" si="14"/>
        <v>7776.5491525423722</v>
      </c>
    </row>
    <row r="121" spans="1:22">
      <c r="A121" s="16" t="s">
        <v>130</v>
      </c>
      <c r="B121" s="8">
        <v>3.5</v>
      </c>
      <c r="C121" s="105">
        <v>3.5410841654778888</v>
      </c>
      <c r="D121" s="79"/>
      <c r="E121" s="9">
        <v>5146.3</v>
      </c>
      <c r="F121" s="9"/>
      <c r="G121" s="10">
        <v>1402</v>
      </c>
      <c r="H121" s="10">
        <v>2349</v>
      </c>
      <c r="I121" s="11">
        <v>720</v>
      </c>
      <c r="J121" s="12">
        <f t="shared" si="15"/>
        <v>4426.3</v>
      </c>
      <c r="K121" s="13">
        <f t="shared" si="9"/>
        <v>3.157132667617689</v>
      </c>
      <c r="L121" s="13">
        <f t="shared" si="10"/>
        <v>3.157132667617689</v>
      </c>
      <c r="M121" s="43">
        <f t="shared" si="11"/>
        <v>7416.1046362339512</v>
      </c>
      <c r="N121" s="52">
        <f t="shared" si="12"/>
        <v>0.38395149786019989</v>
      </c>
      <c r="O121" s="53">
        <f t="shared" si="8"/>
        <v>901.90206847360957</v>
      </c>
      <c r="P121" s="55"/>
      <c r="Q121" s="60">
        <f t="shared" si="13"/>
        <v>0</v>
      </c>
      <c r="R121" s="53">
        <f t="shared" si="14"/>
        <v>0</v>
      </c>
    </row>
    <row r="122" spans="1:22">
      <c r="A122" s="16" t="s">
        <v>131</v>
      </c>
      <c r="B122" s="8">
        <v>4</v>
      </c>
      <c r="C122" s="105">
        <v>3.4966901408450703</v>
      </c>
      <c r="D122" s="79"/>
      <c r="E122" s="9">
        <v>4624</v>
      </c>
      <c r="F122" s="9"/>
      <c r="G122" s="10">
        <v>1420</v>
      </c>
      <c r="H122" s="10">
        <v>2349</v>
      </c>
      <c r="I122" s="11">
        <v>760</v>
      </c>
      <c r="J122" s="12">
        <f t="shared" si="15"/>
        <v>3864</v>
      </c>
      <c r="K122" s="13">
        <f t="shared" si="9"/>
        <v>2.7211267605633802</v>
      </c>
      <c r="L122" s="13">
        <f t="shared" si="10"/>
        <v>2.7211267605633802</v>
      </c>
      <c r="M122" s="43">
        <f t="shared" si="11"/>
        <v>6391.9267605633804</v>
      </c>
      <c r="N122" s="52">
        <f t="shared" si="12"/>
        <v>0.77556338028169014</v>
      </c>
      <c r="O122" s="53">
        <f t="shared" si="8"/>
        <v>1821.7983802816902</v>
      </c>
      <c r="P122" s="55" t="s">
        <v>171</v>
      </c>
      <c r="Q122" s="60">
        <f t="shared" si="13"/>
        <v>0</v>
      </c>
      <c r="R122" s="53">
        <f t="shared" si="14"/>
        <v>0</v>
      </c>
    </row>
    <row r="123" spans="1:22" ht="30">
      <c r="A123" s="16" t="s">
        <v>132</v>
      </c>
      <c r="B123" s="8">
        <v>4</v>
      </c>
      <c r="C123" s="105">
        <v>4.991971326164875</v>
      </c>
      <c r="D123" s="79"/>
      <c r="E123" s="9">
        <v>4638</v>
      </c>
      <c r="F123" s="9"/>
      <c r="G123" s="10">
        <v>1395</v>
      </c>
      <c r="H123" s="10">
        <v>2349</v>
      </c>
      <c r="I123" s="11">
        <v>720</v>
      </c>
      <c r="J123" s="12">
        <f t="shared" si="15"/>
        <v>3918</v>
      </c>
      <c r="K123" s="13">
        <f t="shared" si="9"/>
        <v>2.8086021505376344</v>
      </c>
      <c r="L123" s="13">
        <f t="shared" si="10"/>
        <v>2.8086021505376344</v>
      </c>
      <c r="M123" s="43">
        <f t="shared" si="11"/>
        <v>6597.4064516129029</v>
      </c>
      <c r="N123" s="52">
        <f t="shared" si="12"/>
        <v>2.1833691756272406</v>
      </c>
      <c r="O123" s="53">
        <f t="shared" si="8"/>
        <v>5128.7341935483882</v>
      </c>
      <c r="P123" s="51">
        <f>SUM(N121:N123)</f>
        <v>3.3428840537691307</v>
      </c>
      <c r="Q123" s="60">
        <f t="shared" si="13"/>
        <v>0</v>
      </c>
      <c r="R123" s="53">
        <f t="shared" si="14"/>
        <v>0</v>
      </c>
      <c r="S123" s="68" t="s">
        <v>159</v>
      </c>
      <c r="T123" s="70" t="s">
        <v>160</v>
      </c>
      <c r="U123" s="65" t="s">
        <v>163</v>
      </c>
    </row>
    <row r="124" spans="1:22">
      <c r="A124" s="16" t="s">
        <v>157</v>
      </c>
      <c r="B124" s="8">
        <v>4</v>
      </c>
      <c r="C124" s="105">
        <v>0</v>
      </c>
      <c r="D124" s="79"/>
      <c r="E124" s="9"/>
      <c r="F124" s="9"/>
      <c r="G124" s="10">
        <v>925</v>
      </c>
      <c r="H124" s="10">
        <v>2583.601694915254</v>
      </c>
      <c r="I124" s="11">
        <v>380</v>
      </c>
      <c r="J124" s="12">
        <f t="shared" si="15"/>
        <v>0</v>
      </c>
      <c r="K124" s="13">
        <f t="shared" si="9"/>
        <v>0</v>
      </c>
      <c r="L124" s="13">
        <f t="shared" si="10"/>
        <v>0</v>
      </c>
      <c r="M124" s="43">
        <f t="shared" si="11"/>
        <v>0</v>
      </c>
      <c r="N124" s="52">
        <f t="shared" si="12"/>
        <v>0</v>
      </c>
      <c r="O124" s="53">
        <f t="shared" si="8"/>
        <v>0</v>
      </c>
      <c r="P124" s="55"/>
      <c r="Q124" s="60">
        <f t="shared" si="13"/>
        <v>0</v>
      </c>
      <c r="R124" s="53">
        <f t="shared" si="14"/>
        <v>0</v>
      </c>
      <c r="S124" s="92">
        <v>44565</v>
      </c>
      <c r="T124" s="95">
        <v>616</v>
      </c>
      <c r="U124" s="95">
        <v>113287</v>
      </c>
      <c r="V124" s="107">
        <f>U124*1.18</f>
        <v>133678.66</v>
      </c>
    </row>
    <row r="125" spans="1:22">
      <c r="A125" s="16" t="s">
        <v>133</v>
      </c>
      <c r="B125" s="8">
        <v>0.4</v>
      </c>
      <c r="C125" s="105">
        <v>0</v>
      </c>
      <c r="D125" s="79"/>
      <c r="E125" s="9"/>
      <c r="F125" s="9"/>
      <c r="G125" s="10">
        <v>1000</v>
      </c>
      <c r="H125" s="10">
        <v>1223.5932203389832</v>
      </c>
      <c r="I125" s="11">
        <v>10</v>
      </c>
      <c r="J125" s="12">
        <f t="shared" si="15"/>
        <v>0</v>
      </c>
      <c r="K125" s="13">
        <f t="shared" si="9"/>
        <v>0</v>
      </c>
      <c r="L125" s="13">
        <f t="shared" si="10"/>
        <v>0</v>
      </c>
      <c r="M125" s="43">
        <f t="shared" si="11"/>
        <v>0</v>
      </c>
      <c r="N125" s="52">
        <f t="shared" si="12"/>
        <v>0</v>
      </c>
      <c r="O125" s="53">
        <f t="shared" si="8"/>
        <v>0</v>
      </c>
      <c r="P125" s="55"/>
      <c r="Q125" s="60">
        <f t="shared" si="13"/>
        <v>0</v>
      </c>
      <c r="R125" s="53">
        <f t="shared" si="14"/>
        <v>0</v>
      </c>
      <c r="S125" s="92">
        <v>44568</v>
      </c>
      <c r="T125" s="95">
        <v>642</v>
      </c>
      <c r="U125" s="96">
        <v>20602</v>
      </c>
      <c r="V125" s="107">
        <f t="shared" ref="V125:V132" si="16">U125*1.18</f>
        <v>24310.359999999997</v>
      </c>
    </row>
    <row r="126" spans="1:22">
      <c r="A126" s="16" t="s">
        <v>134</v>
      </c>
      <c r="B126" s="8">
        <v>0.4</v>
      </c>
      <c r="C126" s="105">
        <v>0</v>
      </c>
      <c r="D126" s="79"/>
      <c r="E126" s="9"/>
      <c r="F126" s="9"/>
      <c r="G126" s="10">
        <v>1000</v>
      </c>
      <c r="H126" s="10">
        <v>1232.1016949152545</v>
      </c>
      <c r="I126" s="11">
        <v>10</v>
      </c>
      <c r="J126" s="12">
        <f t="shared" si="15"/>
        <v>0</v>
      </c>
      <c r="K126" s="13">
        <f t="shared" si="9"/>
        <v>0</v>
      </c>
      <c r="L126" s="13">
        <f t="shared" si="10"/>
        <v>0</v>
      </c>
      <c r="M126" s="43">
        <f t="shared" si="11"/>
        <v>0</v>
      </c>
      <c r="N126" s="52">
        <f t="shared" si="12"/>
        <v>0</v>
      </c>
      <c r="O126" s="53">
        <f t="shared" si="8"/>
        <v>0</v>
      </c>
      <c r="P126" s="55"/>
      <c r="Q126" s="60">
        <f t="shared" si="13"/>
        <v>0</v>
      </c>
      <c r="R126" s="53">
        <f t="shared" si="14"/>
        <v>0</v>
      </c>
      <c r="S126" s="92">
        <v>44575</v>
      </c>
      <c r="T126" s="95">
        <v>660</v>
      </c>
      <c r="U126" s="95">
        <v>29919</v>
      </c>
      <c r="V126" s="107">
        <f t="shared" si="16"/>
        <v>35304.42</v>
      </c>
    </row>
    <row r="127" spans="1:22">
      <c r="A127" s="16" t="s">
        <v>135</v>
      </c>
      <c r="B127" s="8">
        <v>4</v>
      </c>
      <c r="C127" s="105">
        <v>0</v>
      </c>
      <c r="D127" s="79"/>
      <c r="E127" s="9"/>
      <c r="F127" s="9"/>
      <c r="G127" s="10">
        <v>1190</v>
      </c>
      <c r="H127" s="10">
        <v>709.49152542372883</v>
      </c>
      <c r="I127" s="11">
        <v>200</v>
      </c>
      <c r="J127" s="12">
        <f t="shared" si="15"/>
        <v>0</v>
      </c>
      <c r="K127" s="13">
        <f t="shared" si="9"/>
        <v>0</v>
      </c>
      <c r="L127" s="13">
        <f t="shared" si="10"/>
        <v>0</v>
      </c>
      <c r="M127" s="43">
        <f t="shared" si="11"/>
        <v>0</v>
      </c>
      <c r="N127" s="52">
        <f t="shared" si="12"/>
        <v>0</v>
      </c>
      <c r="O127" s="53">
        <f t="shared" si="8"/>
        <v>0</v>
      </c>
      <c r="P127" s="55"/>
      <c r="Q127" s="60">
        <f t="shared" si="13"/>
        <v>0</v>
      </c>
      <c r="R127" s="53">
        <f t="shared" si="14"/>
        <v>0</v>
      </c>
      <c r="S127" s="92">
        <v>44590</v>
      </c>
      <c r="T127" s="95">
        <v>681</v>
      </c>
      <c r="U127" s="95">
        <v>46711</v>
      </c>
      <c r="V127" s="107">
        <f t="shared" si="16"/>
        <v>55118.979999999996</v>
      </c>
    </row>
    <row r="128" spans="1:22">
      <c r="A128" s="16" t="s">
        <v>136</v>
      </c>
      <c r="B128" s="8">
        <v>1</v>
      </c>
      <c r="C128" s="105">
        <v>1.5988636363636364</v>
      </c>
      <c r="D128" s="79">
        <v>4</v>
      </c>
      <c r="E128" s="9">
        <v>572</v>
      </c>
      <c r="F128" s="9">
        <v>3</v>
      </c>
      <c r="G128" s="10">
        <v>880</v>
      </c>
      <c r="H128" s="10">
        <v>2776.5677966101694</v>
      </c>
      <c r="I128" s="11">
        <v>135</v>
      </c>
      <c r="J128" s="12">
        <f t="shared" si="15"/>
        <v>437</v>
      </c>
      <c r="K128" s="13">
        <f t="shared" si="9"/>
        <v>0.49659090909090908</v>
      </c>
      <c r="L128" s="13">
        <f t="shared" si="10"/>
        <v>3.4965909090909091</v>
      </c>
      <c r="M128" s="43">
        <f t="shared" si="11"/>
        <v>9708.5217161016935</v>
      </c>
      <c r="N128" s="52">
        <f t="shared" si="12"/>
        <v>2.1022727272727271</v>
      </c>
      <c r="O128" s="53">
        <f t="shared" si="8"/>
        <v>5837.1027542372876</v>
      </c>
      <c r="P128" s="55"/>
      <c r="Q128" s="60">
        <f t="shared" si="13"/>
        <v>11106.271186440677</v>
      </c>
      <c r="R128" s="53">
        <f t="shared" si="14"/>
        <v>9995.6440677966093</v>
      </c>
      <c r="S128" s="93"/>
      <c r="T128" s="95"/>
      <c r="U128" s="97"/>
      <c r="V128" s="107">
        <f t="shared" si="16"/>
        <v>0</v>
      </c>
    </row>
    <row r="129" spans="1:22">
      <c r="A129" s="16" t="s">
        <v>138</v>
      </c>
      <c r="B129" s="8">
        <v>2</v>
      </c>
      <c r="C129" s="105">
        <v>0</v>
      </c>
      <c r="D129" s="79"/>
      <c r="E129" s="9"/>
      <c r="F129" s="9"/>
      <c r="G129" s="10">
        <v>1000</v>
      </c>
      <c r="H129" s="10">
        <v>785.50847457627117</v>
      </c>
      <c r="I129" s="11">
        <v>160</v>
      </c>
      <c r="J129" s="12">
        <f t="shared" si="15"/>
        <v>0</v>
      </c>
      <c r="K129" s="13">
        <f t="shared" si="9"/>
        <v>0</v>
      </c>
      <c r="L129" s="13">
        <f t="shared" si="10"/>
        <v>0</v>
      </c>
      <c r="M129" s="43">
        <f t="shared" si="11"/>
        <v>0</v>
      </c>
      <c r="N129" s="52">
        <f t="shared" si="12"/>
        <v>0</v>
      </c>
      <c r="O129" s="53">
        <f t="shared" si="8"/>
        <v>0</v>
      </c>
      <c r="P129" s="55"/>
      <c r="Q129" s="60">
        <f t="shared" si="13"/>
        <v>0</v>
      </c>
      <c r="R129" s="53">
        <f t="shared" si="14"/>
        <v>0</v>
      </c>
      <c r="S129" s="93"/>
      <c r="T129" s="95"/>
      <c r="U129" s="95"/>
      <c r="V129" s="107">
        <f t="shared" si="16"/>
        <v>0</v>
      </c>
    </row>
    <row r="130" spans="1:22">
      <c r="A130" s="8" t="s">
        <v>137</v>
      </c>
      <c r="B130" s="8"/>
      <c r="C130" s="105">
        <v>0</v>
      </c>
      <c r="D130" s="79"/>
      <c r="E130" s="9"/>
      <c r="F130" s="9"/>
      <c r="G130" s="22">
        <v>1</v>
      </c>
      <c r="H130" s="10"/>
      <c r="I130" s="11">
        <v>0</v>
      </c>
      <c r="J130" s="12">
        <f t="shared" si="15"/>
        <v>0</v>
      </c>
      <c r="K130" s="13">
        <f t="shared" si="9"/>
        <v>0</v>
      </c>
      <c r="L130" s="13">
        <f t="shared" si="10"/>
        <v>0</v>
      </c>
      <c r="M130" s="43">
        <f t="shared" si="11"/>
        <v>0</v>
      </c>
      <c r="N130" s="52">
        <f t="shared" si="12"/>
        <v>0</v>
      </c>
      <c r="O130" s="53">
        <f t="shared" si="8"/>
        <v>0</v>
      </c>
      <c r="P130" s="55"/>
      <c r="Q130" s="60">
        <f t="shared" si="13"/>
        <v>0</v>
      </c>
      <c r="R130" s="53">
        <f t="shared" si="14"/>
        <v>0</v>
      </c>
      <c r="S130" s="93"/>
      <c r="T130" s="98"/>
      <c r="U130" s="95"/>
      <c r="V130" s="107">
        <f t="shared" si="16"/>
        <v>0</v>
      </c>
    </row>
    <row r="131" spans="1:22">
      <c r="A131" s="8" t="s">
        <v>158</v>
      </c>
      <c r="B131" s="8">
        <v>2.5000000000000001E-2</v>
      </c>
      <c r="C131" s="105">
        <v>0</v>
      </c>
      <c r="D131" s="79"/>
      <c r="E131" s="9"/>
      <c r="F131" s="9"/>
      <c r="G131" s="22">
        <v>1000</v>
      </c>
      <c r="H131" s="10">
        <v>5584.3220338983047</v>
      </c>
      <c r="I131" s="11">
        <v>20</v>
      </c>
      <c r="J131" s="12">
        <f t="shared" si="15"/>
        <v>0</v>
      </c>
      <c r="K131" s="13">
        <f t="shared" si="9"/>
        <v>0</v>
      </c>
      <c r="L131" s="13">
        <f t="shared" si="10"/>
        <v>0</v>
      </c>
      <c r="M131" s="43">
        <f t="shared" si="11"/>
        <v>0</v>
      </c>
      <c r="N131" s="52">
        <f t="shared" si="12"/>
        <v>0</v>
      </c>
      <c r="O131" s="53">
        <f t="shared" ref="O131" si="17">N131*H131</f>
        <v>0</v>
      </c>
      <c r="P131" s="55"/>
      <c r="Q131" s="60">
        <f t="shared" si="13"/>
        <v>0</v>
      </c>
      <c r="R131" s="53">
        <f t="shared" si="14"/>
        <v>0</v>
      </c>
      <c r="S131" s="93"/>
      <c r="T131" s="95"/>
      <c r="U131" s="95"/>
      <c r="V131" s="107">
        <f t="shared" si="16"/>
        <v>0</v>
      </c>
    </row>
    <row r="132" spans="1:22">
      <c r="A132" s="23"/>
      <c r="B132" s="23"/>
      <c r="C132" s="23"/>
      <c r="D132" s="80"/>
      <c r="E132" s="23"/>
      <c r="F132" s="24"/>
      <c r="G132" s="24"/>
      <c r="H132" s="24"/>
      <c r="I132" s="24"/>
      <c r="J132" s="24"/>
      <c r="K132" s="121" t="s">
        <v>199</v>
      </c>
      <c r="L132" s="121"/>
      <c r="M132" s="66">
        <f>SUM(M3:M131)</f>
        <v>623709.28738481039</v>
      </c>
      <c r="N132" s="81">
        <f>SUM(N3:N131)</f>
        <v>81.533275673661578</v>
      </c>
      <c r="O132" s="67">
        <f>SUM(O3:O131)</f>
        <v>278433.22427090921</v>
      </c>
      <c r="P132" s="94"/>
      <c r="Q132" s="72">
        <f>SUM(Q3:Q131)</f>
        <v>233918.53813559323</v>
      </c>
      <c r="R132" s="74">
        <f>SUM(R3:R131)</f>
        <v>210526.68432203395</v>
      </c>
      <c r="S132" s="119" t="s">
        <v>161</v>
      </c>
      <c r="T132" s="120"/>
      <c r="U132" s="85">
        <f>SUM(U124:U130)</f>
        <v>210519</v>
      </c>
      <c r="V132" s="107">
        <f t="shared" si="16"/>
        <v>248412.41999999998</v>
      </c>
    </row>
    <row r="133" spans="1:22">
      <c r="A133" s="23"/>
      <c r="B133" s="23"/>
      <c r="C133" s="23"/>
      <c r="D133" s="80"/>
      <c r="E133" s="23"/>
      <c r="F133" s="23"/>
      <c r="G133" s="23"/>
      <c r="H133" s="23"/>
      <c r="I133" s="23"/>
      <c r="J133" s="23"/>
      <c r="K133" s="122" t="s">
        <v>200</v>
      </c>
      <c r="L133" s="122"/>
      <c r="M133" s="82">
        <f>(M132-M132*10/100)</f>
        <v>561338.35864632938</v>
      </c>
      <c r="O133" s="83">
        <f>(O132-O132*10/100)</f>
        <v>250589.90184381828</v>
      </c>
      <c r="P133" s="67" t="s">
        <v>202</v>
      </c>
      <c r="Q133" s="77">
        <f>(Q132-Q132*10/100)</f>
        <v>210526.68432203389</v>
      </c>
      <c r="R133" s="63" t="s">
        <v>198</v>
      </c>
      <c r="S133" s="76"/>
    </row>
    <row r="134" spans="1:2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N134" s="25"/>
      <c r="O134" s="69">
        <f>'Final Report'!D18</f>
        <v>250582.21752178343</v>
      </c>
      <c r="P134" s="67" t="s">
        <v>201</v>
      </c>
      <c r="Q134" s="59" t="s">
        <v>194</v>
      </c>
      <c r="R134" s="69">
        <f>U132</f>
        <v>210519</v>
      </c>
      <c r="S134" s="76"/>
      <c r="T134" s="46"/>
      <c r="U134" s="46"/>
    </row>
    <row r="135" spans="1:22">
      <c r="O135" s="69">
        <f>O133-O134</f>
        <v>7.6843220348528121</v>
      </c>
      <c r="P135" s="69" t="s">
        <v>162</v>
      </c>
      <c r="Q135" s="59" t="s">
        <v>162</v>
      </c>
      <c r="R135" s="72">
        <f>Q133-R134</f>
        <v>7.6843220338923857</v>
      </c>
      <c r="U135" s="46"/>
    </row>
    <row r="136" spans="1:22" ht="25.5">
      <c r="A136" s="118" t="s">
        <v>180</v>
      </c>
      <c r="B136" s="57" t="s">
        <v>181</v>
      </c>
      <c r="C136" s="57" t="s">
        <v>182</v>
      </c>
      <c r="D136" s="56" t="s">
        <v>172</v>
      </c>
      <c r="E136" s="56" t="s">
        <v>173</v>
      </c>
      <c r="F136" s="56" t="s">
        <v>174</v>
      </c>
      <c r="G136" s="56" t="s">
        <v>175</v>
      </c>
      <c r="H136" s="23"/>
      <c r="I136" s="23"/>
      <c r="L136" s="51">
        <f>SUM(L3:L131)</f>
        <v>85.123143078068921</v>
      </c>
      <c r="O136" s="46"/>
      <c r="U136" s="78"/>
    </row>
    <row r="137" spans="1:22" ht="25.5">
      <c r="A137" s="118"/>
      <c r="B137" s="57">
        <v>1</v>
      </c>
      <c r="C137" s="56" t="s">
        <v>183</v>
      </c>
      <c r="D137" s="57">
        <v>60</v>
      </c>
      <c r="E137" s="57">
        <v>0</v>
      </c>
      <c r="F137" s="57">
        <f>D137*0.2</f>
        <v>12</v>
      </c>
      <c r="G137" s="57">
        <f>(D137+E137+F137)</f>
        <v>72</v>
      </c>
      <c r="H137" s="23"/>
      <c r="I137" s="23"/>
    </row>
    <row r="138" spans="1:22">
      <c r="A138" s="118"/>
      <c r="B138" s="57">
        <v>2</v>
      </c>
      <c r="C138" s="57" t="s">
        <v>184</v>
      </c>
      <c r="D138" s="57">
        <v>75</v>
      </c>
      <c r="E138" s="58">
        <f>D138*0.25</f>
        <v>18.75</v>
      </c>
      <c r="F138" s="58">
        <f>D138*0.25</f>
        <v>18.75</v>
      </c>
      <c r="G138" s="57">
        <f t="shared" ref="G138" si="18">(D138+E138+F138)</f>
        <v>112.5</v>
      </c>
      <c r="H138" s="23"/>
      <c r="I138" s="23"/>
    </row>
    <row r="139" spans="1:22">
      <c r="A139" s="118"/>
      <c r="B139" s="57">
        <v>3</v>
      </c>
      <c r="C139" s="56" t="s">
        <v>185</v>
      </c>
      <c r="D139" s="57">
        <v>25</v>
      </c>
      <c r="E139" s="57">
        <f>D139*0.14</f>
        <v>3.5000000000000004</v>
      </c>
      <c r="F139" s="57">
        <f>D139*0.18</f>
        <v>4.5</v>
      </c>
      <c r="G139" s="57">
        <f>(D139+E139+F139)</f>
        <v>33</v>
      </c>
      <c r="H139" s="23"/>
      <c r="I139" s="23"/>
    </row>
    <row r="140" spans="1:22">
      <c r="A140" s="62"/>
      <c r="B140" s="23"/>
      <c r="C140" s="23"/>
      <c r="D140" s="23"/>
      <c r="E140" s="23"/>
      <c r="F140" s="23"/>
      <c r="G140" s="23"/>
      <c r="H140" s="23"/>
      <c r="I140" s="23"/>
    </row>
    <row r="142" spans="1:22">
      <c r="A142" s="59" t="s">
        <v>182</v>
      </c>
      <c r="B142" s="59" t="s">
        <v>186</v>
      </c>
      <c r="C142" s="59" t="s">
        <v>187</v>
      </c>
      <c r="D142" s="59" t="s">
        <v>176</v>
      </c>
      <c r="E142" s="59" t="s">
        <v>164</v>
      </c>
      <c r="F142" s="59" t="s">
        <v>177</v>
      </c>
      <c r="G142" s="59" t="s">
        <v>178</v>
      </c>
      <c r="H142" s="59" t="s">
        <v>179</v>
      </c>
      <c r="I142" s="59" t="s">
        <v>211</v>
      </c>
    </row>
    <row r="143" spans="1:22">
      <c r="A143" s="59" t="s">
        <v>188</v>
      </c>
      <c r="B143" s="53">
        <f>P76</f>
        <v>24.955381541517919</v>
      </c>
      <c r="C143" s="61">
        <v>0</v>
      </c>
      <c r="D143" s="60">
        <v>0</v>
      </c>
      <c r="E143" s="113">
        <f>'Final Report'!D15</f>
        <v>241</v>
      </c>
      <c r="F143" s="53">
        <f t="shared" ref="F143:F149" si="19">(B143/E143)*1000</f>
        <v>103.54930100214904</v>
      </c>
      <c r="G143" s="61">
        <v>60</v>
      </c>
      <c r="H143" s="61">
        <f>(E143*G143)/1000</f>
        <v>14.46</v>
      </c>
      <c r="I143" s="53">
        <f>B143-H143</f>
        <v>10.495381541517919</v>
      </c>
    </row>
    <row r="144" spans="1:22">
      <c r="A144" s="59" t="s">
        <v>189</v>
      </c>
      <c r="B144" s="53">
        <f>N87+N88+N89+N90+N91+N92+N93+N94+N95</f>
        <v>8.45685166722056</v>
      </c>
      <c r="C144" s="61">
        <v>0</v>
      </c>
      <c r="D144" s="60">
        <v>0</v>
      </c>
      <c r="E144" s="113">
        <f>'Final Report'!D15</f>
        <v>241</v>
      </c>
      <c r="F144" s="53">
        <f t="shared" si="19"/>
        <v>35.090670818342574</v>
      </c>
      <c r="G144" s="61">
        <v>25</v>
      </c>
      <c r="H144" s="61">
        <f t="shared" ref="H144:H149" si="20">(E144*G144)/1000</f>
        <v>6.0250000000000004</v>
      </c>
      <c r="I144" s="53">
        <f t="shared" ref="I144:I149" si="21">B144-H144</f>
        <v>2.4318516672205597</v>
      </c>
    </row>
    <row r="145" spans="1:9">
      <c r="A145" s="59" t="s">
        <v>176</v>
      </c>
      <c r="B145" s="53">
        <f>N112+N114</f>
        <v>8.5420454545454554</v>
      </c>
      <c r="C145" s="61">
        <v>0</v>
      </c>
      <c r="D145" s="60">
        <v>0</v>
      </c>
      <c r="E145" s="113">
        <f>'Final Report'!D15</f>
        <v>241</v>
      </c>
      <c r="F145" s="53">
        <f t="shared" si="19"/>
        <v>35.444172010562056</v>
      </c>
      <c r="G145" s="61">
        <v>25</v>
      </c>
      <c r="H145" s="61">
        <f t="shared" si="20"/>
        <v>6.0250000000000004</v>
      </c>
      <c r="I145" s="53">
        <f t="shared" si="21"/>
        <v>2.517045454545455</v>
      </c>
    </row>
    <row r="146" spans="1:9">
      <c r="A146" s="59" t="s">
        <v>190</v>
      </c>
      <c r="B146" s="53">
        <f>P120+P123</f>
        <v>7.4921992992266251</v>
      </c>
      <c r="C146" s="53">
        <f>B146*0.14</f>
        <v>1.0489079018917276</v>
      </c>
      <c r="D146" s="60">
        <f>B146*0.18</f>
        <v>1.3485958738607924</v>
      </c>
      <c r="E146" s="113">
        <f>'Final Report'!D15</f>
        <v>241</v>
      </c>
      <c r="F146" s="53">
        <f t="shared" si="19"/>
        <v>31.087963897205913</v>
      </c>
      <c r="G146" s="61">
        <v>25</v>
      </c>
      <c r="H146" s="61">
        <f t="shared" si="20"/>
        <v>6.0250000000000004</v>
      </c>
      <c r="I146" s="53">
        <f t="shared" si="21"/>
        <v>1.4671992992266247</v>
      </c>
    </row>
    <row r="147" spans="1:9">
      <c r="A147" s="59" t="s">
        <v>191</v>
      </c>
      <c r="B147" s="53">
        <f>N110</f>
        <v>0.69922680412371108</v>
      </c>
      <c r="C147" s="61">
        <v>0</v>
      </c>
      <c r="D147" s="60">
        <v>0</v>
      </c>
      <c r="E147" s="113">
        <f>'Final Report'!D15</f>
        <v>241</v>
      </c>
      <c r="F147" s="53">
        <f t="shared" si="19"/>
        <v>2.9013560337083448</v>
      </c>
      <c r="G147" s="61">
        <v>10</v>
      </c>
      <c r="H147" s="61">
        <f t="shared" si="20"/>
        <v>2.41</v>
      </c>
      <c r="I147" s="53">
        <f t="shared" si="21"/>
        <v>-1.7107731958762891</v>
      </c>
    </row>
    <row r="148" spans="1:9">
      <c r="A148" s="59" t="s">
        <v>169</v>
      </c>
      <c r="B148" s="53">
        <f>P83</f>
        <v>22.490842105263159</v>
      </c>
      <c r="C148" s="53">
        <f>B148*0.25</f>
        <v>5.6227105263157897</v>
      </c>
      <c r="D148" s="60">
        <f>B148*0.25</f>
        <v>5.6227105263157897</v>
      </c>
      <c r="E148" s="113">
        <f>'Final Report'!D15</f>
        <v>241</v>
      </c>
      <c r="F148" s="53">
        <f t="shared" si="19"/>
        <v>93.322996287398993</v>
      </c>
      <c r="G148" s="61">
        <v>75</v>
      </c>
      <c r="H148" s="61">
        <f t="shared" si="20"/>
        <v>18.074999999999999</v>
      </c>
      <c r="I148" s="53">
        <f t="shared" si="21"/>
        <v>4.4158421052631596</v>
      </c>
    </row>
    <row r="149" spans="1:9">
      <c r="A149" s="63" t="s">
        <v>192</v>
      </c>
      <c r="B149" s="64">
        <f>N77</f>
        <v>4.5770729000000001</v>
      </c>
      <c r="C149" s="70">
        <v>0</v>
      </c>
      <c r="D149" s="70">
        <v>0</v>
      </c>
      <c r="E149" s="113">
        <f>'Final Report'!D15</f>
        <v>241</v>
      </c>
      <c r="F149" s="53">
        <f t="shared" si="19"/>
        <v>18.992003734439837</v>
      </c>
      <c r="G149" s="70">
        <v>23</v>
      </c>
      <c r="H149" s="61">
        <f t="shared" si="20"/>
        <v>5.5430000000000001</v>
      </c>
      <c r="I149" s="53">
        <f t="shared" si="21"/>
        <v>-0.96592710000000004</v>
      </c>
    </row>
  </sheetData>
  <mergeCells count="6">
    <mergeCell ref="A136:A139"/>
    <mergeCell ref="A1:N1"/>
    <mergeCell ref="S69:T69"/>
    <mergeCell ref="K132:L132"/>
    <mergeCell ref="S132:T132"/>
    <mergeCell ref="K133:L133"/>
  </mergeCells>
  <conditionalFormatting sqref="N3:O131">
    <cfRule type="cellIs" dxfId="2" priority="3" operator="lessThan">
      <formula>0</formula>
    </cfRule>
  </conditionalFormatting>
  <conditionalFormatting sqref="I143:I149">
    <cfRule type="cellIs" dxfId="1" priority="2" operator="lessThan">
      <formula>0</formula>
    </cfRule>
  </conditionalFormatting>
  <conditionalFormatting sqref="N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&amp;L_x000D_&amp;1#&amp;"Calibri"&amp;8&amp;K000000 Sensitivity: Business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to 20 Feb 2021</vt:lpstr>
      <vt:lpstr>Dec-21</vt:lpstr>
      <vt:lpstr>Final Report</vt:lpstr>
      <vt:lpstr>Jan-22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2022-02-07T09:10:05Z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23fa3b-1752-4359-9048-1d590bd7e892_Enabled">
    <vt:lpwstr>true</vt:lpwstr>
  </property>
  <property fmtid="{D5CDD505-2E9C-101B-9397-08002B2CF9AE}" pid="3" name="MSIP_Label_cc23fa3b-1752-4359-9048-1d590bd7e892_SetDate">
    <vt:lpwstr>2022-02-04T09:29:02Z</vt:lpwstr>
  </property>
  <property fmtid="{D5CDD505-2E9C-101B-9397-08002B2CF9AE}" pid="4" name="MSIP_Label_cc23fa3b-1752-4359-9048-1d590bd7e892_Method">
    <vt:lpwstr>Privileged</vt:lpwstr>
  </property>
  <property fmtid="{D5CDD505-2E9C-101B-9397-08002B2CF9AE}" pid="5" name="MSIP_Label_cc23fa3b-1752-4359-9048-1d590bd7e892_Name">
    <vt:lpwstr>cc23fa3b-1752-4359-9048-1d590bd7e892</vt:lpwstr>
  </property>
  <property fmtid="{D5CDD505-2E9C-101B-9397-08002B2CF9AE}" pid="6" name="MSIP_Label_cc23fa3b-1752-4359-9048-1d590bd7e892_SiteId">
    <vt:lpwstr>8b4a07ae-cf39-41d3-8e23-5c8d4c152da5</vt:lpwstr>
  </property>
  <property fmtid="{D5CDD505-2E9C-101B-9397-08002B2CF9AE}" pid="7" name="MSIP_Label_cc23fa3b-1752-4359-9048-1d590bd7e892_ActionId">
    <vt:lpwstr>9af47d28-36df-4f3b-9c48-b90dea94d033</vt:lpwstr>
  </property>
  <property fmtid="{D5CDD505-2E9C-101B-9397-08002B2CF9AE}" pid="8" name="MSIP_Label_cc23fa3b-1752-4359-9048-1d590bd7e892_ContentBits">
    <vt:lpwstr>2</vt:lpwstr>
  </property>
</Properties>
</file>