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4680" windowHeight="15560" tabRatio="500" activeTab="2"/>
  </bookViews>
  <sheets>
    <sheet name="AWS Cost Projections" sheetId="3" r:id="rId1"/>
    <sheet name="Azure Cost Projections" sheetId="4" r:id="rId2"/>
    <sheet name="Trends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4" l="1"/>
  <c r="C8" i="4"/>
  <c r="B18" i="4"/>
  <c r="C39" i="4"/>
  <c r="D7" i="4"/>
  <c r="D8" i="4"/>
  <c r="D39" i="4"/>
  <c r="E7" i="4"/>
  <c r="E8" i="4"/>
  <c r="E39" i="4"/>
  <c r="F7" i="4"/>
  <c r="F8" i="4"/>
  <c r="F39" i="4"/>
  <c r="B7" i="4"/>
  <c r="B8" i="4"/>
  <c r="B39" i="4"/>
  <c r="B33" i="4"/>
  <c r="B46" i="4"/>
  <c r="B29" i="4"/>
  <c r="C13" i="4"/>
  <c r="C44" i="4"/>
  <c r="D13" i="4"/>
  <c r="D44" i="4"/>
  <c r="E13" i="4"/>
  <c r="E44" i="4"/>
  <c r="F13" i="4"/>
  <c r="F44" i="4"/>
  <c r="B13" i="4"/>
  <c r="B44" i="4"/>
  <c r="C9" i="4"/>
  <c r="C10" i="4"/>
  <c r="C11" i="4"/>
  <c r="B25" i="4"/>
  <c r="C42" i="4"/>
  <c r="D9" i="4"/>
  <c r="D10" i="4"/>
  <c r="D11" i="4"/>
  <c r="D42" i="4"/>
  <c r="E9" i="4"/>
  <c r="E10" i="4"/>
  <c r="E11" i="4"/>
  <c r="E42" i="4"/>
  <c r="F9" i="4"/>
  <c r="F10" i="4"/>
  <c r="F11" i="4"/>
  <c r="F42" i="4"/>
  <c r="B9" i="4"/>
  <c r="B10" i="4"/>
  <c r="B11" i="4"/>
  <c r="B42" i="4"/>
  <c r="C12" i="4"/>
  <c r="C43" i="4"/>
  <c r="D12" i="4"/>
  <c r="D43" i="4"/>
  <c r="E12" i="4"/>
  <c r="E43" i="4"/>
  <c r="F12" i="4"/>
  <c r="F43" i="4"/>
  <c r="B12" i="4"/>
  <c r="B43" i="4"/>
  <c r="C41" i="4"/>
  <c r="D41" i="4"/>
  <c r="E41" i="4"/>
  <c r="F41" i="4"/>
  <c r="B41" i="4"/>
  <c r="C40" i="4"/>
  <c r="D40" i="4"/>
  <c r="E40" i="4"/>
  <c r="F40" i="4"/>
  <c r="B40" i="4"/>
  <c r="H19" i="4"/>
  <c r="B30" i="4"/>
  <c r="B19" i="4"/>
  <c r="F45" i="4"/>
  <c r="F46" i="4"/>
  <c r="F48" i="4"/>
  <c r="E45" i="4"/>
  <c r="E46" i="4"/>
  <c r="E48" i="4"/>
  <c r="D45" i="4"/>
  <c r="D46" i="4"/>
  <c r="D48" i="4"/>
  <c r="C45" i="4"/>
  <c r="C46" i="4"/>
  <c r="C48" i="4"/>
  <c r="B45" i="4"/>
  <c r="B48" i="4"/>
  <c r="B20" i="3"/>
  <c r="B19" i="3"/>
  <c r="B18" i="3"/>
  <c r="B23" i="3"/>
  <c r="F56" i="3"/>
  <c r="E56" i="3"/>
  <c r="D56" i="3"/>
  <c r="C56" i="3"/>
  <c r="B56" i="3"/>
  <c r="F47" i="3"/>
  <c r="C13" i="3"/>
  <c r="D13" i="3"/>
  <c r="E13" i="3"/>
  <c r="F13" i="3"/>
  <c r="B13" i="3"/>
  <c r="F9" i="3"/>
  <c r="F10" i="3"/>
  <c r="F11" i="3"/>
  <c r="F12" i="3"/>
  <c r="F53" i="3"/>
  <c r="E9" i="3"/>
  <c r="E10" i="3"/>
  <c r="E11" i="3"/>
  <c r="E12" i="3"/>
  <c r="E53" i="3"/>
  <c r="D9" i="3"/>
  <c r="D10" i="3"/>
  <c r="D11" i="3"/>
  <c r="D12" i="3"/>
  <c r="D53" i="3"/>
  <c r="C9" i="3"/>
  <c r="C10" i="3"/>
  <c r="C11" i="3"/>
  <c r="C12" i="3"/>
  <c r="C53" i="3"/>
  <c r="F52" i="3"/>
  <c r="E52" i="3"/>
  <c r="D52" i="3"/>
  <c r="C52" i="3"/>
  <c r="F51" i="3"/>
  <c r="E51" i="3"/>
  <c r="D51" i="3"/>
  <c r="C51" i="3"/>
  <c r="F50" i="3"/>
  <c r="E50" i="3"/>
  <c r="D50" i="3"/>
  <c r="C50" i="3"/>
  <c r="B9" i="3"/>
  <c r="B50" i="3"/>
  <c r="B49" i="3"/>
  <c r="C49" i="3"/>
  <c r="D49" i="3"/>
  <c r="E49" i="3"/>
  <c r="F49" i="3"/>
  <c r="C57" i="3"/>
  <c r="D57" i="3"/>
  <c r="E57" i="3"/>
  <c r="F57" i="3"/>
  <c r="B57" i="3"/>
  <c r="C55" i="3"/>
  <c r="D55" i="3"/>
  <c r="E55" i="3"/>
  <c r="F55" i="3"/>
  <c r="B55" i="3"/>
  <c r="B36" i="3"/>
  <c r="F7" i="3"/>
  <c r="F54" i="3"/>
  <c r="E7" i="3"/>
  <c r="E54" i="3"/>
  <c r="D7" i="3"/>
  <c r="D54" i="3"/>
  <c r="C7" i="3"/>
  <c r="C54" i="3"/>
  <c r="B10" i="3"/>
  <c r="B11" i="3"/>
  <c r="B12" i="3"/>
  <c r="B7" i="3"/>
  <c r="B54" i="3"/>
  <c r="B52" i="3"/>
  <c r="C8" i="3"/>
  <c r="C48" i="3"/>
  <c r="D8" i="3"/>
  <c r="D48" i="3"/>
  <c r="E8" i="3"/>
  <c r="E48" i="3"/>
  <c r="F8" i="3"/>
  <c r="F48" i="3"/>
  <c r="B8" i="3"/>
  <c r="B48" i="3"/>
  <c r="E47" i="3"/>
  <c r="D47" i="3"/>
  <c r="C47" i="3"/>
  <c r="B47" i="3"/>
  <c r="F59" i="3"/>
  <c r="E59" i="3"/>
  <c r="D59" i="3"/>
  <c r="C59" i="3"/>
  <c r="B51" i="3"/>
  <c r="B53" i="3"/>
  <c r="B59" i="3"/>
  <c r="B38" i="3"/>
  <c r="B37" i="3"/>
</calcChain>
</file>

<file path=xl/comments1.xml><?xml version="1.0" encoding="utf-8"?>
<comments xmlns="http://schemas.openxmlformats.org/spreadsheetml/2006/main">
  <authors>
    <author>Tushar Khichariya</author>
  </authors>
  <commentList>
    <comment ref="F7" authorId="0">
      <text>
        <r>
          <rPr>
            <sz val="9"/>
            <color indexed="81"/>
            <rFont val="Calibri"/>
            <family val="2"/>
          </rPr>
          <t xml:space="preserve">row 2 x row 3 x row 4 x row 5 x row 6
</t>
        </r>
      </text>
    </comment>
    <comment ref="F9" authorId="0">
      <text>
        <r>
          <rPr>
            <sz val="9"/>
            <color indexed="81"/>
            <rFont val="Calibri"/>
            <family val="2"/>
          </rPr>
          <t xml:space="preserve">(# of devices) x (# of patients/device) x (# of images/patient) x # of days/ year) </t>
        </r>
      </text>
    </comment>
    <comment ref="F11" authorId="0">
      <text>
        <r>
          <rPr>
            <sz val="9"/>
            <color indexed="81"/>
            <rFont val="Calibri"/>
            <family val="2"/>
          </rPr>
          <t>No of report upload and download is 75% of images uploaded/downloaded  as per original working sheet</t>
        </r>
      </text>
    </comment>
    <comment ref="F13" authorId="0">
      <text>
        <r>
          <rPr>
            <sz val="9"/>
            <color indexed="81"/>
            <rFont val="Calibri"/>
            <family val="2"/>
          </rPr>
          <t>Images downloaded by experts is 75% of images uploaded</t>
        </r>
      </text>
    </comment>
    <comment ref="A17" authorId="0">
      <text>
        <r>
          <rPr>
            <b/>
            <sz val="9"/>
            <color indexed="81"/>
            <rFont val="Calibri"/>
            <family val="2"/>
            <charset val="136"/>
          </rPr>
          <t>Amazon storage pricing dropped at 3% pr year over last 6 year</t>
        </r>
      </text>
    </comment>
    <comment ref="B41" authorId="0">
      <text>
        <r>
          <rPr>
            <b/>
            <sz val="9"/>
            <color indexed="81"/>
            <rFont val="Calibri"/>
            <family val="2"/>
            <charset val="136"/>
          </rPr>
          <t xml:space="preserve">= </t>
        </r>
        <r>
          <rPr>
            <sz val="9"/>
            <color indexed="81"/>
            <rFont val="Calibri"/>
            <family val="2"/>
          </rPr>
          <t>0.265 $/hour x 24 hrs x 30 days</t>
        </r>
      </text>
    </comment>
    <comment ref="B44" authorId="0">
      <text>
        <r>
          <rPr>
            <sz val="9"/>
            <color indexed="81"/>
            <rFont val="Calibri"/>
            <family val="2"/>
          </rPr>
          <t>=0.028 $/hr x 24 hrs x 30 days</t>
        </r>
      </text>
    </comment>
    <comment ref="F47" authorId="0">
      <text>
        <r>
          <rPr>
            <sz val="9"/>
            <color indexed="81"/>
            <rFont val="Calibri"/>
            <family val="2"/>
          </rPr>
          <t>Assuming that images are on S3 for 2 months and then moved to Glacier storage.
This implies, at any point there would be 2 months of images in S3</t>
        </r>
      </text>
    </comment>
    <comment ref="F48" authorId="0">
      <text>
        <r>
          <rPr>
            <sz val="9"/>
            <color indexed="81"/>
            <rFont val="Calibri"/>
            <family val="2"/>
          </rPr>
          <t xml:space="preserve">Assuming that images are purged after a year.
Assuming the average duration 1 TB of images  would be on Glacier during a year is 5.5 months.
</t>
        </r>
      </text>
    </comment>
    <comment ref="F51" authorId="0">
      <text>
        <r>
          <rPr>
            <sz val="9"/>
            <color indexed="81"/>
            <rFont val="Calibri"/>
            <family val="2"/>
          </rPr>
          <t xml:space="preserve">(No. of requests/1000) x (price per 1000 requests)
</t>
        </r>
      </text>
    </comment>
    <comment ref="F54" authorId="0">
      <text>
        <r>
          <rPr>
            <sz val="9"/>
            <color indexed="81"/>
            <rFont val="Calibri"/>
            <family val="2"/>
          </rPr>
          <t>(Total TBs downloaded by experts) x (cost/TB)
Total experts downloads per month is less than 10TB</t>
        </r>
      </text>
    </comment>
  </commentList>
</comments>
</file>

<file path=xl/comments2.xml><?xml version="1.0" encoding="utf-8"?>
<comments xmlns="http://schemas.openxmlformats.org/spreadsheetml/2006/main">
  <authors>
    <author>Tushar Khichariya</author>
  </authors>
  <commentList>
    <comment ref="F7" authorId="0">
      <text>
        <r>
          <rPr>
            <sz val="9"/>
            <color indexed="81"/>
            <rFont val="Calibri"/>
            <family val="2"/>
          </rPr>
          <t xml:space="preserve">row 2 x row 3 x row 4 x row 5 x row 6
</t>
        </r>
      </text>
    </comment>
    <comment ref="F9" authorId="0">
      <text>
        <r>
          <rPr>
            <sz val="9"/>
            <color indexed="81"/>
            <rFont val="Calibri"/>
            <family val="2"/>
          </rPr>
          <t xml:space="preserve">(# of devices) x (# of patients/device) x (# of images/patient) x # of days/ year) </t>
        </r>
      </text>
    </comment>
    <comment ref="F11" authorId="0">
      <text>
        <r>
          <rPr>
            <sz val="9"/>
            <color indexed="81"/>
            <rFont val="Calibri"/>
            <family val="2"/>
          </rPr>
          <t>No of report upload and download is 75% of images uploaded/downloaded  as per original working sheet</t>
        </r>
      </text>
    </comment>
    <comment ref="F13" authorId="0">
      <text>
        <r>
          <rPr>
            <sz val="9"/>
            <color indexed="81"/>
            <rFont val="Calibri"/>
            <family val="2"/>
          </rPr>
          <t>Images downloaded by experts is 75% of images uploaded</t>
        </r>
      </text>
    </comment>
    <comment ref="A17" authorId="0">
      <text>
        <r>
          <rPr>
            <sz val="9"/>
            <color indexed="81"/>
            <rFont val="Calibri"/>
            <family val="2"/>
          </rPr>
          <t>Azure pricing dropped at 3% pr year over last 2 year</t>
        </r>
      </text>
    </comment>
    <comment ref="B22" authorId="0">
      <text>
        <r>
          <rPr>
            <sz val="9"/>
            <color indexed="81"/>
            <rFont val="Calibri"/>
            <family val="2"/>
          </rPr>
          <t>Assuming 5GB data on average/month
5GB data cost is $100/month for Standard/S1 DB</t>
        </r>
      </text>
    </comment>
    <comment ref="B33" authorId="0">
      <text>
        <r>
          <rPr>
            <b/>
            <sz val="9"/>
            <color indexed="81"/>
            <rFont val="Calibri"/>
            <family val="2"/>
            <charset val="136"/>
          </rPr>
          <t xml:space="preserve">= </t>
        </r>
        <r>
          <rPr>
            <sz val="9"/>
            <color indexed="81"/>
            <rFont val="Calibri"/>
            <family val="2"/>
          </rPr>
          <t>0.24 $/hour x 24 hrs x 30 days</t>
        </r>
      </text>
    </comment>
    <comment ref="F39" authorId="0">
      <text>
        <r>
          <rPr>
            <sz val="9"/>
            <color indexed="81"/>
            <rFont val="Calibri"/>
            <family val="2"/>
          </rPr>
          <t>Assuming that images are on blob  for 12 months and then purged.
This implies, there would be 6.5 months of images on average through the year</t>
        </r>
      </text>
    </comment>
    <comment ref="F41" authorId="0">
      <text>
        <r>
          <rPr>
            <sz val="9"/>
            <color indexed="81"/>
            <rFont val="Calibri"/>
            <family val="2"/>
          </rPr>
          <t xml:space="preserve">(No. of requests/100000) x (price per 100000 requests)
</t>
        </r>
      </text>
    </comment>
    <comment ref="F44" authorId="0">
      <text>
        <r>
          <rPr>
            <sz val="9"/>
            <color indexed="81"/>
            <rFont val="Calibri"/>
            <family val="2"/>
          </rPr>
          <t>(Total TBs downloaded by experts) x (cost/TB)
Total experts downloads per month is less than 10TB</t>
        </r>
      </text>
    </comment>
  </commentList>
</comments>
</file>

<file path=xl/sharedStrings.xml><?xml version="1.0" encoding="utf-8"?>
<sst xmlns="http://schemas.openxmlformats.org/spreadsheetml/2006/main" count="118" uniqueCount="72">
  <si>
    <t>2014-15</t>
  </si>
  <si>
    <t>2015-16</t>
  </si>
  <si>
    <t>2016-17</t>
  </si>
  <si>
    <t>2017-18</t>
  </si>
  <si>
    <t>2018-19</t>
  </si>
  <si>
    <t>Requests (Put Images)</t>
  </si>
  <si>
    <t>Requests (Get Images)</t>
  </si>
  <si>
    <t>Requests (Get Reports Data)</t>
  </si>
  <si>
    <t>Requests (Put Reports Data)</t>
  </si>
  <si>
    <t>First 1 TB/Month</t>
  </si>
  <si>
    <t>Next 49TB/Month</t>
  </si>
  <si>
    <t>Next 450TB/Month</t>
  </si>
  <si>
    <t>Requests Pricing</t>
  </si>
  <si>
    <t>Non-GET Requests (per 1000 Requests)</t>
  </si>
  <si>
    <t>GET Requests (per 1000 Requests)</t>
  </si>
  <si>
    <t>Data Transfer Pricing S3 to Interent</t>
  </si>
  <si>
    <t>Upto 10TB/Month</t>
  </si>
  <si>
    <t>Next 40TB/Month</t>
  </si>
  <si>
    <t>Next 100TB/Month</t>
  </si>
  <si>
    <t>USD/TB</t>
  </si>
  <si>
    <t>USD/1000 Reqs</t>
  </si>
  <si>
    <t>USD/Month</t>
  </si>
  <si>
    <t>Total Yearly Cost (USD)</t>
  </si>
  <si>
    <t>Amazon AWS Pricing</t>
  </si>
  <si>
    <t>Amazon RDS</t>
  </si>
  <si>
    <t>US Standard Storage Rate: S3</t>
  </si>
  <si>
    <t>S3 Storage Cost</t>
  </si>
  <si>
    <t>Glacier Storage Cost</t>
  </si>
  <si>
    <t># Requests (Get- Reports Data)/Year</t>
  </si>
  <si>
    <t># Requests (Put- Reports Data)/Year</t>
  </si>
  <si>
    <t>APAC (Sydney)</t>
  </si>
  <si>
    <t>S3 Data Transfer to Internet</t>
  </si>
  <si>
    <t>EC2 Cost</t>
  </si>
  <si>
    <t>Image Storage (in TB)/Year</t>
  </si>
  <si>
    <t>Image Storage (in TB) / Month</t>
  </si>
  <si>
    <t>Description</t>
  </si>
  <si>
    <t>No. of Patients/Day/Device</t>
  </si>
  <si>
    <t>Working days/year</t>
  </si>
  <si>
    <t>File size/image (MB)</t>
  </si>
  <si>
    <t>No. of images / Patient</t>
  </si>
  <si>
    <t># S3 images download by experts TB/Year</t>
  </si>
  <si>
    <t xml:space="preserve">No of Acquisition Devices </t>
  </si>
  <si>
    <t>c3.xlarge (4 vCPU, 7.5GB RAM, 2x40 GB SSD)</t>
  </si>
  <si>
    <t>db.m3.xlarge (4vCPU, 15GB)</t>
  </si>
  <si>
    <t>Amazon RDS Mulit-Availability Zone</t>
  </si>
  <si>
    <t>Compute (EC2 Linux)</t>
  </si>
  <si>
    <t>Elastic Load Balancer</t>
  </si>
  <si>
    <t>Load Balancing</t>
  </si>
  <si>
    <t>Elastic Load Balancer-Month</t>
  </si>
  <si>
    <t>AWS Costing (Per Year)</t>
  </si>
  <si>
    <t># Put Requests (Image uploads)/Year</t>
  </si>
  <si>
    <t># Get Requests (Images downloads)/Year</t>
  </si>
  <si>
    <t>Upload request Pricing</t>
  </si>
  <si>
    <t>Glacier Upload Request Price</t>
  </si>
  <si>
    <t>Glacier upload request pricing</t>
  </si>
  <si>
    <t>APAC SouthEast (BLOB LRS)</t>
  </si>
  <si>
    <t>First 1-50 TB/Month</t>
  </si>
  <si>
    <t>51-500 TB/Month</t>
  </si>
  <si>
    <t>SQL Database</t>
  </si>
  <si>
    <t>USD/100,000 Xns</t>
  </si>
  <si>
    <t>Request Cost (Read/Write)/100,000 Transactions</t>
  </si>
  <si>
    <t>0-5 GB/Month</t>
  </si>
  <si>
    <t>5GB - 10 TB/Month</t>
  </si>
  <si>
    <t>11-50 TB/Month</t>
  </si>
  <si>
    <t>A3 Large (4 vCPU, 7GB RAM)</t>
  </si>
  <si>
    <t>BLOB Storage Cost</t>
  </si>
  <si>
    <t>Azure Data Transfer to Internet</t>
  </si>
  <si>
    <t>Compute Cost</t>
  </si>
  <si>
    <t>Compute (VM Linux)</t>
  </si>
  <si>
    <t>SQL DB</t>
  </si>
  <si>
    <t>Data Transfer Pricing Azure to Interent (Zone2)</t>
  </si>
  <si>
    <t>1GB - 10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</si>
</sst>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9"/>
      <color indexed="81"/>
      <name val="Calibri"/>
      <family val="2"/>
      <charset val="136"/>
    </font>
    <font>
      <sz val="9"/>
      <color indexed="8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1" fontId="0" fillId="0" borderId="0" xfId="0" applyNumberFormat="1" applyFill="1" applyBorder="1"/>
    <xf numFmtId="1" fontId="0" fillId="0" borderId="0" xfId="0" applyNumberFormat="1"/>
    <xf numFmtId="0" fontId="0" fillId="2" borderId="7" xfId="0" applyFill="1" applyBorder="1"/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4" fillId="3" borderId="7" xfId="0" applyFont="1" applyFill="1" applyBorder="1"/>
    <xf numFmtId="0" fontId="4" fillId="3" borderId="0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" fontId="0" fillId="0" borderId="0" xfId="0" applyNumberFormat="1" applyBorder="1"/>
    <xf numFmtId="1" fontId="0" fillId="0" borderId="8" xfId="0" applyNumberFormat="1" applyBorder="1"/>
    <xf numFmtId="2" fontId="0" fillId="0" borderId="0" xfId="0" applyNumberFormat="1" applyBorder="1"/>
    <xf numFmtId="0" fontId="4" fillId="0" borderId="0" xfId="0" applyFont="1" applyBorder="1" applyAlignment="1">
      <alignment horizontal="center"/>
    </xf>
    <xf numFmtId="0" fontId="4" fillId="3" borderId="9" xfId="0" applyFont="1" applyFill="1" applyBorder="1"/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4" borderId="1" xfId="0" applyFont="1" applyFill="1" applyBorder="1"/>
    <xf numFmtId="164" fontId="4" fillId="4" borderId="2" xfId="3" applyNumberFormat="1" applyFont="1" applyFill="1" applyBorder="1"/>
    <xf numFmtId="164" fontId="4" fillId="4" borderId="3" xfId="3" applyNumberFormat="1" applyFont="1" applyFill="1" applyBorder="1"/>
    <xf numFmtId="0" fontId="4" fillId="5" borderId="4" xfId="0" applyFont="1" applyFill="1" applyBorder="1"/>
    <xf numFmtId="0" fontId="4" fillId="5" borderId="5" xfId="0" applyFont="1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/>
    <xf numFmtId="1" fontId="0" fillId="0" borderId="8" xfId="0" applyNumberFormat="1" applyFill="1" applyBorder="1"/>
    <xf numFmtId="0" fontId="0" fillId="0" borderId="13" xfId="0" applyBorder="1"/>
    <xf numFmtId="0" fontId="0" fillId="0" borderId="14" xfId="0" applyBorder="1"/>
    <xf numFmtId="0" fontId="4" fillId="0" borderId="7" xfId="0" applyFont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</cellXfs>
  <cellStyles count="120">
    <cellStyle name="Comma" xfId="3" builtinId="3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9"/>
  <sheetViews>
    <sheetView topLeftCell="A25" workbookViewId="0">
      <selection activeCell="F47" sqref="F47:F49"/>
    </sheetView>
  </sheetViews>
  <sheetFormatPr baseColWidth="10" defaultRowHeight="15" x14ac:dyDescent="0"/>
  <cols>
    <col min="1" max="1" width="51.6640625" bestFit="1" customWidth="1"/>
    <col min="2" max="2" width="14.83203125" bestFit="1" customWidth="1"/>
    <col min="3" max="3" width="11" bestFit="1" customWidth="1"/>
    <col min="4" max="4" width="11.83203125" bestFit="1" customWidth="1"/>
    <col min="5" max="5" width="12" bestFit="1" customWidth="1"/>
    <col min="6" max="6" width="14" bestFit="1" customWidth="1"/>
    <col min="8" max="8" width="12.6640625" customWidth="1"/>
    <col min="9" max="13" width="10.83203125" customWidth="1"/>
    <col min="15" max="15" width="14.83203125" bestFit="1" customWidth="1"/>
  </cols>
  <sheetData>
    <row r="1" spans="1:13" ht="16" thickBot="1">
      <c r="A1" s="14" t="s">
        <v>35</v>
      </c>
      <c r="B1" s="15" t="s">
        <v>0</v>
      </c>
      <c r="C1" s="15" t="s">
        <v>1</v>
      </c>
      <c r="D1" s="15" t="s">
        <v>2</v>
      </c>
      <c r="E1" s="15" t="s">
        <v>3</v>
      </c>
      <c r="F1" s="16" t="s">
        <v>4</v>
      </c>
    </row>
    <row r="2" spans="1:13">
      <c r="A2" s="27" t="s">
        <v>41</v>
      </c>
      <c r="B2" s="4">
        <v>14</v>
      </c>
      <c r="C2" s="1">
        <v>140</v>
      </c>
      <c r="D2" s="1">
        <v>392</v>
      </c>
      <c r="E2" s="1">
        <v>882</v>
      </c>
      <c r="F2" s="24">
        <v>1645</v>
      </c>
      <c r="J2" s="1"/>
      <c r="K2" s="1"/>
      <c r="L2" s="1"/>
      <c r="M2" s="1"/>
    </row>
    <row r="3" spans="1:13">
      <c r="A3" s="28" t="s">
        <v>36</v>
      </c>
      <c r="B3" s="4">
        <v>20</v>
      </c>
      <c r="C3" s="1">
        <v>20</v>
      </c>
      <c r="D3" s="1">
        <v>20</v>
      </c>
      <c r="E3" s="1">
        <v>20</v>
      </c>
      <c r="F3" s="24">
        <v>20</v>
      </c>
      <c r="J3" s="1"/>
      <c r="K3" s="1"/>
      <c r="L3" s="1"/>
      <c r="M3" s="1"/>
    </row>
    <row r="4" spans="1:13">
      <c r="A4" s="28" t="s">
        <v>39</v>
      </c>
      <c r="B4" s="4">
        <v>2</v>
      </c>
      <c r="C4" s="1">
        <v>2</v>
      </c>
      <c r="D4" s="1">
        <v>2</v>
      </c>
      <c r="E4" s="1">
        <v>2</v>
      </c>
      <c r="F4" s="24">
        <v>2</v>
      </c>
      <c r="J4" s="1"/>
      <c r="K4" s="1"/>
      <c r="L4" s="1"/>
      <c r="M4" s="1"/>
    </row>
    <row r="5" spans="1:13">
      <c r="A5" s="28" t="s">
        <v>38</v>
      </c>
      <c r="B5" s="4">
        <v>2</v>
      </c>
      <c r="C5" s="1">
        <v>2</v>
      </c>
      <c r="D5" s="1">
        <v>2</v>
      </c>
      <c r="E5" s="1">
        <v>2</v>
      </c>
      <c r="F5" s="24">
        <v>2</v>
      </c>
      <c r="J5" s="1"/>
      <c r="K5" s="1"/>
      <c r="L5" s="1"/>
      <c r="M5" s="1"/>
    </row>
    <row r="6" spans="1:13">
      <c r="A6" s="28" t="s">
        <v>37</v>
      </c>
      <c r="B6" s="4">
        <v>300</v>
      </c>
      <c r="C6" s="1">
        <v>300</v>
      </c>
      <c r="D6" s="1">
        <v>300</v>
      </c>
      <c r="E6" s="1">
        <v>300</v>
      </c>
      <c r="F6" s="24">
        <v>300</v>
      </c>
      <c r="J6" s="1"/>
      <c r="K6" s="1"/>
      <c r="L6" s="1"/>
      <c r="M6" s="1"/>
    </row>
    <row r="7" spans="1:13">
      <c r="A7" s="27" t="s">
        <v>33</v>
      </c>
      <c r="B7" s="4">
        <f>B2*B3*B4*B5*B6/1000/1000</f>
        <v>0.33600000000000002</v>
      </c>
      <c r="C7" s="4">
        <f>C2*C3*C4*C5*C6/1000/1000</f>
        <v>3.36</v>
      </c>
      <c r="D7" s="4">
        <f t="shared" ref="D7:F7" si="0">D2*D3*D4*D5*D6/1000/1000</f>
        <v>9.4079999999999995</v>
      </c>
      <c r="E7" s="4">
        <f t="shared" si="0"/>
        <v>21.167999999999999</v>
      </c>
      <c r="F7" s="5">
        <f t="shared" si="0"/>
        <v>39.479999999999997</v>
      </c>
      <c r="J7" s="1"/>
      <c r="K7" s="1"/>
      <c r="L7" s="1"/>
      <c r="M7" s="1"/>
    </row>
    <row r="8" spans="1:13">
      <c r="A8" s="27" t="s">
        <v>34</v>
      </c>
      <c r="B8" s="12">
        <f>B7/12</f>
        <v>2.8000000000000001E-2</v>
      </c>
      <c r="C8" s="4">
        <f t="shared" ref="C8:F8" si="1">C7/12</f>
        <v>0.27999999999999997</v>
      </c>
      <c r="D8" s="4">
        <f t="shared" si="1"/>
        <v>0.78399999999999992</v>
      </c>
      <c r="E8" s="4">
        <f t="shared" si="1"/>
        <v>1.764</v>
      </c>
      <c r="F8" s="5">
        <f t="shared" si="1"/>
        <v>3.2899999999999996</v>
      </c>
      <c r="J8" s="1"/>
      <c r="K8" s="1"/>
      <c r="L8" s="1"/>
      <c r="M8" s="1"/>
    </row>
    <row r="9" spans="1:13">
      <c r="A9" s="27" t="s">
        <v>50</v>
      </c>
      <c r="B9" s="4">
        <f>B2*B3*B4*B6</f>
        <v>168000</v>
      </c>
      <c r="C9" s="4">
        <f t="shared" ref="C9:F9" si="2">C2*C3*C4*C6</f>
        <v>1680000</v>
      </c>
      <c r="D9" s="4">
        <f t="shared" si="2"/>
        <v>4704000</v>
      </c>
      <c r="E9" s="4">
        <f t="shared" si="2"/>
        <v>10584000</v>
      </c>
      <c r="F9" s="5">
        <f t="shared" si="2"/>
        <v>19740000</v>
      </c>
    </row>
    <row r="10" spans="1:13">
      <c r="A10" s="27" t="s">
        <v>51</v>
      </c>
      <c r="B10" s="4">
        <f>B9</f>
        <v>168000</v>
      </c>
      <c r="C10" s="4">
        <f t="shared" ref="C10:F10" si="3">C9</f>
        <v>1680000</v>
      </c>
      <c r="D10" s="4">
        <f t="shared" si="3"/>
        <v>4704000</v>
      </c>
      <c r="E10" s="4">
        <f t="shared" si="3"/>
        <v>10584000</v>
      </c>
      <c r="F10" s="5">
        <f t="shared" si="3"/>
        <v>19740000</v>
      </c>
    </row>
    <row r="11" spans="1:13">
      <c r="A11" s="27" t="s">
        <v>28</v>
      </c>
      <c r="B11" s="4">
        <f>0.75*B10</f>
        <v>126000</v>
      </c>
      <c r="C11" s="4">
        <f t="shared" ref="C11:F11" si="4">0.75*C10</f>
        <v>1260000</v>
      </c>
      <c r="D11" s="4">
        <f t="shared" si="4"/>
        <v>3528000</v>
      </c>
      <c r="E11" s="4">
        <f t="shared" si="4"/>
        <v>7938000</v>
      </c>
      <c r="F11" s="5">
        <f t="shared" si="4"/>
        <v>14805000</v>
      </c>
    </row>
    <row r="12" spans="1:13">
      <c r="A12" s="27" t="s">
        <v>29</v>
      </c>
      <c r="B12" s="4">
        <f>B11</f>
        <v>126000</v>
      </c>
      <c r="C12" s="4">
        <f t="shared" ref="C12:F12" si="5">C11</f>
        <v>1260000</v>
      </c>
      <c r="D12" s="4">
        <f t="shared" si="5"/>
        <v>3528000</v>
      </c>
      <c r="E12" s="4">
        <f t="shared" si="5"/>
        <v>7938000</v>
      </c>
      <c r="F12" s="5">
        <f t="shared" si="5"/>
        <v>14805000</v>
      </c>
    </row>
    <row r="13" spans="1:13" ht="16" thickBot="1">
      <c r="A13" s="29" t="s">
        <v>40</v>
      </c>
      <c r="B13" s="25">
        <f>B7*0.75</f>
        <v>0.252</v>
      </c>
      <c r="C13" s="25">
        <f t="shared" ref="C13:F13" si="6">C7*0.75</f>
        <v>2.52</v>
      </c>
      <c r="D13" s="25">
        <f t="shared" si="6"/>
        <v>7.0559999999999992</v>
      </c>
      <c r="E13" s="25">
        <f t="shared" si="6"/>
        <v>15.875999999999999</v>
      </c>
      <c r="F13" s="26">
        <f t="shared" si="6"/>
        <v>29.61</v>
      </c>
    </row>
    <row r="15" spans="1:13" ht="16" thickBot="1"/>
    <row r="16" spans="1:13">
      <c r="A16" s="20" t="s">
        <v>23</v>
      </c>
      <c r="B16" s="21"/>
      <c r="C16" s="22"/>
      <c r="D16" s="22"/>
      <c r="E16" s="22"/>
      <c r="F16" s="23"/>
    </row>
    <row r="17" spans="1:6">
      <c r="A17" s="3" t="s">
        <v>25</v>
      </c>
      <c r="B17" s="13" t="s">
        <v>19</v>
      </c>
      <c r="C17" s="4"/>
      <c r="D17" s="4"/>
      <c r="E17" s="4"/>
      <c r="F17" s="5"/>
    </row>
    <row r="18" spans="1:6">
      <c r="A18" s="6" t="s">
        <v>9</v>
      </c>
      <c r="B18" s="4">
        <f>0.03*1000</f>
        <v>30</v>
      </c>
      <c r="C18" s="4"/>
      <c r="D18" s="4"/>
      <c r="E18" s="4"/>
      <c r="F18" s="5"/>
    </row>
    <row r="19" spans="1:6">
      <c r="A19" s="6" t="s">
        <v>10</v>
      </c>
      <c r="B19" s="4">
        <f>0.0295*1000</f>
        <v>29.5</v>
      </c>
      <c r="C19" s="4"/>
      <c r="D19" s="4"/>
      <c r="E19" s="4"/>
      <c r="F19" s="5"/>
    </row>
    <row r="20" spans="1:6">
      <c r="A20" s="6" t="s">
        <v>11</v>
      </c>
      <c r="B20" s="4">
        <f>0.029*1000</f>
        <v>29</v>
      </c>
      <c r="C20" s="4"/>
      <c r="D20" s="4"/>
      <c r="E20" s="4"/>
      <c r="F20" s="5"/>
    </row>
    <row r="21" spans="1:6">
      <c r="A21" s="6"/>
      <c r="B21" s="4"/>
      <c r="C21" s="4"/>
      <c r="D21" s="4"/>
      <c r="E21" s="4"/>
      <c r="F21" s="5"/>
    </row>
    <row r="22" spans="1:6">
      <c r="A22" s="3" t="s">
        <v>27</v>
      </c>
      <c r="B22" s="13" t="s">
        <v>19</v>
      </c>
      <c r="C22" s="4"/>
      <c r="D22" s="4"/>
      <c r="E22" s="4"/>
      <c r="F22" s="5"/>
    </row>
    <row r="23" spans="1:6">
      <c r="A23" s="6" t="s">
        <v>30</v>
      </c>
      <c r="B23" s="4">
        <f>0.012*1000</f>
        <v>12</v>
      </c>
      <c r="C23" s="4"/>
      <c r="D23" s="4"/>
      <c r="E23" s="4"/>
      <c r="F23" s="5"/>
    </row>
    <row r="24" spans="1:6">
      <c r="A24" s="6"/>
      <c r="B24" s="4"/>
      <c r="C24" s="4"/>
      <c r="D24" s="4"/>
      <c r="E24" s="4"/>
      <c r="F24" s="5"/>
    </row>
    <row r="25" spans="1:6">
      <c r="A25" s="3" t="s">
        <v>53</v>
      </c>
      <c r="B25" s="13" t="s">
        <v>20</v>
      </c>
      <c r="C25" s="4"/>
      <c r="D25" s="4"/>
      <c r="E25" s="4"/>
      <c r="F25" s="5"/>
    </row>
    <row r="26" spans="1:6">
      <c r="A26" s="6" t="s">
        <v>52</v>
      </c>
      <c r="B26" s="4">
        <v>0.06</v>
      </c>
      <c r="C26" s="4"/>
      <c r="D26" s="4"/>
      <c r="E26" s="4"/>
      <c r="F26" s="5"/>
    </row>
    <row r="27" spans="1:6">
      <c r="A27" s="6"/>
      <c r="B27" s="4"/>
      <c r="C27" s="4"/>
      <c r="D27" s="4"/>
      <c r="E27" s="4"/>
      <c r="F27" s="5"/>
    </row>
    <row r="28" spans="1:6">
      <c r="A28" s="3" t="s">
        <v>44</v>
      </c>
      <c r="B28" s="13" t="s">
        <v>21</v>
      </c>
      <c r="C28" s="4"/>
      <c r="D28" s="4"/>
      <c r="E28" s="4"/>
      <c r="F28" s="5"/>
    </row>
    <row r="29" spans="1:6">
      <c r="A29" s="6" t="s">
        <v>43</v>
      </c>
      <c r="B29" s="4">
        <v>350</v>
      </c>
      <c r="C29" s="4"/>
      <c r="D29" s="4"/>
      <c r="E29" s="4"/>
      <c r="F29" s="5"/>
    </row>
    <row r="30" spans="1:6">
      <c r="A30" s="6"/>
      <c r="B30" s="4"/>
      <c r="C30" s="4"/>
      <c r="D30" s="4"/>
      <c r="E30" s="4"/>
      <c r="F30" s="5"/>
    </row>
    <row r="31" spans="1:6">
      <c r="A31" s="3" t="s">
        <v>12</v>
      </c>
      <c r="B31" s="13" t="s">
        <v>20</v>
      </c>
      <c r="C31" s="4"/>
      <c r="D31" s="4"/>
      <c r="E31" s="4"/>
      <c r="F31" s="5"/>
    </row>
    <row r="32" spans="1:6">
      <c r="A32" s="6" t="s">
        <v>13</v>
      </c>
      <c r="B32" s="4">
        <v>5.0000000000000001E-3</v>
      </c>
      <c r="C32" s="4"/>
      <c r="D32" s="4"/>
      <c r="E32" s="4"/>
      <c r="F32" s="5"/>
    </row>
    <row r="33" spans="1:6">
      <c r="A33" s="6" t="s">
        <v>14</v>
      </c>
      <c r="B33" s="4">
        <v>4.0000000000000001E-3</v>
      </c>
      <c r="C33" s="4"/>
      <c r="D33" s="4"/>
      <c r="E33" s="4"/>
      <c r="F33" s="5"/>
    </row>
    <row r="34" spans="1:6">
      <c r="A34" s="6"/>
      <c r="B34" s="4"/>
      <c r="C34" s="4"/>
      <c r="D34" s="4"/>
      <c r="E34" s="4"/>
      <c r="F34" s="5"/>
    </row>
    <row r="35" spans="1:6">
      <c r="A35" s="3" t="s">
        <v>15</v>
      </c>
      <c r="B35" s="13" t="s">
        <v>19</v>
      </c>
      <c r="C35" s="4"/>
      <c r="D35" s="4"/>
      <c r="E35" s="4"/>
      <c r="F35" s="5"/>
    </row>
    <row r="36" spans="1:6">
      <c r="A36" s="6" t="s">
        <v>16</v>
      </c>
      <c r="B36" s="4">
        <f>0.19*1000</f>
        <v>190</v>
      </c>
      <c r="C36" s="4"/>
      <c r="D36" s="4"/>
      <c r="E36" s="4"/>
      <c r="F36" s="5"/>
    </row>
    <row r="37" spans="1:6">
      <c r="A37" s="6" t="s">
        <v>17</v>
      </c>
      <c r="B37" s="4">
        <f>0.15*1000</f>
        <v>150</v>
      </c>
      <c r="C37" s="4"/>
      <c r="D37" s="4"/>
      <c r="E37" s="4"/>
      <c r="F37" s="5"/>
    </row>
    <row r="38" spans="1:6">
      <c r="A38" s="6" t="s">
        <v>18</v>
      </c>
      <c r="B38" s="4">
        <f>0.13*1000</f>
        <v>130</v>
      </c>
      <c r="C38" s="4"/>
      <c r="D38" s="4"/>
      <c r="E38" s="4"/>
      <c r="F38" s="5"/>
    </row>
    <row r="39" spans="1:6">
      <c r="A39" s="6"/>
      <c r="B39" s="4"/>
      <c r="C39" s="4"/>
      <c r="D39" s="4"/>
      <c r="E39" s="4"/>
      <c r="F39" s="5"/>
    </row>
    <row r="40" spans="1:6">
      <c r="A40" s="3" t="s">
        <v>45</v>
      </c>
      <c r="B40" s="13" t="s">
        <v>21</v>
      </c>
      <c r="C40" s="4"/>
      <c r="D40" s="4"/>
      <c r="E40" s="4"/>
      <c r="F40" s="5"/>
    </row>
    <row r="41" spans="1:6">
      <c r="A41" s="6" t="s">
        <v>42</v>
      </c>
      <c r="B41" s="4">
        <v>190</v>
      </c>
      <c r="C41" s="4"/>
      <c r="D41" s="4"/>
      <c r="E41" s="4"/>
      <c r="F41" s="5"/>
    </row>
    <row r="42" spans="1:6">
      <c r="A42" s="6"/>
      <c r="B42" s="4"/>
      <c r="C42" s="4"/>
      <c r="D42" s="4"/>
      <c r="E42" s="4"/>
      <c r="F42" s="5"/>
    </row>
    <row r="43" spans="1:6">
      <c r="A43" s="3" t="s">
        <v>47</v>
      </c>
      <c r="B43" s="13" t="s">
        <v>21</v>
      </c>
      <c r="C43" s="4"/>
      <c r="D43" s="4"/>
      <c r="E43" s="4"/>
      <c r="F43" s="5"/>
    </row>
    <row r="44" spans="1:6">
      <c r="A44" s="6" t="s">
        <v>48</v>
      </c>
      <c r="B44" s="4">
        <v>20</v>
      </c>
      <c r="C44" s="4"/>
      <c r="D44" s="4"/>
      <c r="E44" s="4"/>
      <c r="F44" s="5"/>
    </row>
    <row r="45" spans="1:6">
      <c r="A45" s="6"/>
      <c r="B45" s="4"/>
      <c r="C45" s="4"/>
      <c r="D45" s="4"/>
      <c r="E45" s="4"/>
      <c r="F45" s="5"/>
    </row>
    <row r="46" spans="1:6">
      <c r="A46" s="7" t="s">
        <v>49</v>
      </c>
      <c r="B46" s="8" t="s">
        <v>0</v>
      </c>
      <c r="C46" s="8" t="s">
        <v>1</v>
      </c>
      <c r="D46" s="8" t="s">
        <v>2</v>
      </c>
      <c r="E46" s="8" t="s">
        <v>3</v>
      </c>
      <c r="F46" s="9" t="s">
        <v>4</v>
      </c>
    </row>
    <row r="47" spans="1:6">
      <c r="A47" s="6" t="s">
        <v>26</v>
      </c>
      <c r="B47" s="10">
        <f>B8*2*12*B18</f>
        <v>20.16</v>
      </c>
      <c r="C47" s="10">
        <f>C8*2*12*B19</f>
        <v>198.23999999999995</v>
      </c>
      <c r="D47" s="10">
        <f>D8*2*12*B19</f>
        <v>555.072</v>
      </c>
      <c r="E47" s="10">
        <f>E8*2*12*B19</f>
        <v>1248.912</v>
      </c>
      <c r="F47" s="11">
        <f>F8*2*12*B20</f>
        <v>2289.8399999999997</v>
      </c>
    </row>
    <row r="48" spans="1:6">
      <c r="A48" s="6" t="s">
        <v>27</v>
      </c>
      <c r="B48" s="10">
        <f>B8*5.5*$B$23</f>
        <v>1.8479999999999999</v>
      </c>
      <c r="C48" s="10">
        <f t="shared" ref="C48:F48" si="7">C8*5.5*$B$23</f>
        <v>18.479999999999997</v>
      </c>
      <c r="D48" s="10">
        <f t="shared" si="7"/>
        <v>51.743999999999993</v>
      </c>
      <c r="E48" s="10">
        <f t="shared" si="7"/>
        <v>116.42400000000001</v>
      </c>
      <c r="F48" s="11">
        <f t="shared" si="7"/>
        <v>217.14</v>
      </c>
    </row>
    <row r="49" spans="1:10">
      <c r="A49" s="6" t="s">
        <v>54</v>
      </c>
      <c r="B49" s="10">
        <f>B9/1000*$B26</f>
        <v>10.08</v>
      </c>
      <c r="C49" s="10">
        <f t="shared" ref="C49:F49" si="8">C9/1000*$B26</f>
        <v>100.8</v>
      </c>
      <c r="D49" s="10">
        <f t="shared" si="8"/>
        <v>282.24</v>
      </c>
      <c r="E49" s="10">
        <f t="shared" si="8"/>
        <v>635.04</v>
      </c>
      <c r="F49" s="11">
        <f t="shared" si="8"/>
        <v>1184.3999999999999</v>
      </c>
    </row>
    <row r="50" spans="1:10">
      <c r="A50" s="6" t="s">
        <v>5</v>
      </c>
      <c r="B50" s="10">
        <f>B9/1000*$B$32</f>
        <v>0.84</v>
      </c>
      <c r="C50" s="10">
        <f>C9/1000*$B$32</f>
        <v>8.4</v>
      </c>
      <c r="D50" s="10">
        <f>D9/1000*$B$32</f>
        <v>23.52</v>
      </c>
      <c r="E50" s="10">
        <f>E9/1000*$B$32</f>
        <v>52.92</v>
      </c>
      <c r="F50" s="11">
        <f>F9/1000*$B$32</f>
        <v>98.7</v>
      </c>
    </row>
    <row r="51" spans="1:10">
      <c r="A51" s="6" t="s">
        <v>6</v>
      </c>
      <c r="B51" s="12">
        <f t="shared" ref="B51:F52" si="9">B10/1000*$B$33</f>
        <v>0.67200000000000004</v>
      </c>
      <c r="C51" s="10">
        <f t="shared" si="9"/>
        <v>6.72</v>
      </c>
      <c r="D51" s="10">
        <f t="shared" si="9"/>
        <v>18.815999999999999</v>
      </c>
      <c r="E51" s="10">
        <f t="shared" si="9"/>
        <v>42.335999999999999</v>
      </c>
      <c r="F51" s="11">
        <f t="shared" si="9"/>
        <v>78.960000000000008</v>
      </c>
      <c r="J51" s="2"/>
    </row>
    <row r="52" spans="1:10">
      <c r="A52" s="6" t="s">
        <v>7</v>
      </c>
      <c r="B52" s="12">
        <f t="shared" si="9"/>
        <v>0.504</v>
      </c>
      <c r="C52" s="10">
        <f t="shared" si="9"/>
        <v>5.04</v>
      </c>
      <c r="D52" s="10">
        <f t="shared" si="9"/>
        <v>14.112</v>
      </c>
      <c r="E52" s="10">
        <f t="shared" si="9"/>
        <v>31.751999999999999</v>
      </c>
      <c r="F52" s="11">
        <f t="shared" si="9"/>
        <v>59.22</v>
      </c>
    </row>
    <row r="53" spans="1:10">
      <c r="A53" s="6" t="s">
        <v>8</v>
      </c>
      <c r="B53" s="12">
        <f>B12/1000*$B$32</f>
        <v>0.63</v>
      </c>
      <c r="C53" s="10">
        <f>C12/1000*$B$32</f>
        <v>6.3</v>
      </c>
      <c r="D53" s="10">
        <f>D12/1000*$B$32</f>
        <v>17.64</v>
      </c>
      <c r="E53" s="10">
        <f>E12/1000*$B$32</f>
        <v>39.69</v>
      </c>
      <c r="F53" s="11">
        <f>F12/1000*$B$32</f>
        <v>74.025000000000006</v>
      </c>
    </row>
    <row r="54" spans="1:10">
      <c r="A54" s="6" t="s">
        <v>31</v>
      </c>
      <c r="B54" s="10">
        <f>B36*B13</f>
        <v>47.88</v>
      </c>
      <c r="C54" s="10">
        <f>B36*C13</f>
        <v>478.8</v>
      </c>
      <c r="D54" s="10">
        <f>B36*D13</f>
        <v>1340.6399999999999</v>
      </c>
      <c r="E54" s="10">
        <f>B36*E13</f>
        <v>3016.44</v>
      </c>
      <c r="F54" s="11">
        <f>B36*F13</f>
        <v>5625.9</v>
      </c>
    </row>
    <row r="55" spans="1:10">
      <c r="A55" s="6" t="s">
        <v>24</v>
      </c>
      <c r="B55" s="4">
        <f>$B$29*12</f>
        <v>4200</v>
      </c>
      <c r="C55" s="4">
        <f t="shared" ref="C55:F55" si="10">$B$29*12</f>
        <v>4200</v>
      </c>
      <c r="D55" s="4">
        <f t="shared" si="10"/>
        <v>4200</v>
      </c>
      <c r="E55" s="4">
        <f t="shared" si="10"/>
        <v>4200</v>
      </c>
      <c r="F55" s="11">
        <f t="shared" si="10"/>
        <v>4200</v>
      </c>
    </row>
    <row r="56" spans="1:10">
      <c r="A56" s="6" t="s">
        <v>32</v>
      </c>
      <c r="B56" s="4">
        <f>$B$41*12</f>
        <v>2280</v>
      </c>
      <c r="C56" s="4">
        <f>$B$41*12</f>
        <v>2280</v>
      </c>
      <c r="D56" s="4">
        <f>$B$41*12</f>
        <v>2280</v>
      </c>
      <c r="E56" s="4">
        <f>$B$41*12</f>
        <v>2280</v>
      </c>
      <c r="F56" s="11">
        <f>$B$41*12</f>
        <v>2280</v>
      </c>
    </row>
    <row r="57" spans="1:10">
      <c r="A57" s="6" t="s">
        <v>46</v>
      </c>
      <c r="B57" s="4">
        <f>$B44*12</f>
        <v>240</v>
      </c>
      <c r="C57" s="4">
        <f t="shared" ref="C57:F57" si="11">$B44*12</f>
        <v>240</v>
      </c>
      <c r="D57" s="4">
        <f t="shared" si="11"/>
        <v>240</v>
      </c>
      <c r="E57" s="4">
        <f t="shared" si="11"/>
        <v>240</v>
      </c>
      <c r="F57" s="11">
        <f t="shared" si="11"/>
        <v>240</v>
      </c>
    </row>
    <row r="58" spans="1:10" ht="16" thickBot="1">
      <c r="A58" s="6"/>
      <c r="B58" s="4"/>
      <c r="C58" s="4"/>
      <c r="D58" s="4"/>
      <c r="E58" s="4"/>
      <c r="F58" s="5"/>
      <c r="I58" s="2"/>
    </row>
    <row r="59" spans="1:10" ht="16" thickBot="1">
      <c r="A59" s="17" t="s">
        <v>22</v>
      </c>
      <c r="B59" s="18">
        <f>SUM(B47:B56)</f>
        <v>6562.6139999999996</v>
      </c>
      <c r="C59" s="18">
        <f>SUM(C47:C56)</f>
        <v>7302.78</v>
      </c>
      <c r="D59" s="18">
        <f>SUM(D47:D56)</f>
        <v>8783.7839999999997</v>
      </c>
      <c r="E59" s="18">
        <f>SUM(E47:E56)</f>
        <v>11663.513999999999</v>
      </c>
      <c r="F59" s="19">
        <f>SUM(F47:F56)</f>
        <v>16108.184999999998</v>
      </c>
    </row>
  </sheetData>
  <pageMargins left="0.75" right="0.75" top="1" bottom="1" header="0.5" footer="0.5"/>
  <pageSetup orientation="portrait" horizontalDpi="4294967292" verticalDpi="4294967292"/>
  <ignoredErrors>
    <ignoredError sqref="B11:F11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8"/>
  <sheetViews>
    <sheetView workbookViewId="0">
      <selection activeCell="F39" sqref="F39"/>
    </sheetView>
  </sheetViews>
  <sheetFormatPr baseColWidth="10" defaultRowHeight="15" x14ac:dyDescent="0"/>
  <cols>
    <col min="1" max="1" width="51.6640625" bestFit="1" customWidth="1"/>
    <col min="2" max="2" width="14.83203125" bestFit="1" customWidth="1"/>
    <col min="3" max="3" width="11" bestFit="1" customWidth="1"/>
    <col min="4" max="4" width="11.83203125" bestFit="1" customWidth="1"/>
    <col min="5" max="5" width="12" bestFit="1" customWidth="1"/>
    <col min="6" max="6" width="14" bestFit="1" customWidth="1"/>
    <col min="8" max="8" width="12.6640625" customWidth="1"/>
    <col min="9" max="13" width="10.83203125" customWidth="1"/>
    <col min="15" max="15" width="14.83203125" bestFit="1" customWidth="1"/>
  </cols>
  <sheetData>
    <row r="1" spans="1:13" ht="16" thickBot="1">
      <c r="A1" s="14" t="s">
        <v>35</v>
      </c>
      <c r="B1" s="15" t="s">
        <v>0</v>
      </c>
      <c r="C1" s="15" t="s">
        <v>1</v>
      </c>
      <c r="D1" s="15" t="s">
        <v>2</v>
      </c>
      <c r="E1" s="15" t="s">
        <v>3</v>
      </c>
      <c r="F1" s="16" t="s">
        <v>4</v>
      </c>
    </row>
    <row r="2" spans="1:13">
      <c r="A2" s="27" t="s">
        <v>41</v>
      </c>
      <c r="B2" s="4">
        <v>14</v>
      </c>
      <c r="C2" s="1">
        <v>140</v>
      </c>
      <c r="D2" s="1">
        <v>392</v>
      </c>
      <c r="E2" s="1">
        <v>882</v>
      </c>
      <c r="F2" s="24">
        <v>1645</v>
      </c>
      <c r="J2" s="1"/>
      <c r="K2" s="1"/>
      <c r="L2" s="1"/>
      <c r="M2" s="1"/>
    </row>
    <row r="3" spans="1:13">
      <c r="A3" s="28" t="s">
        <v>36</v>
      </c>
      <c r="B3" s="4">
        <v>20</v>
      </c>
      <c r="C3" s="1">
        <v>20</v>
      </c>
      <c r="D3" s="1">
        <v>20</v>
      </c>
      <c r="E3" s="1">
        <v>20</v>
      </c>
      <c r="F3" s="24">
        <v>20</v>
      </c>
      <c r="J3" s="1"/>
      <c r="K3" s="1"/>
      <c r="L3" s="1"/>
      <c r="M3" s="1"/>
    </row>
    <row r="4" spans="1:13">
      <c r="A4" s="28" t="s">
        <v>39</v>
      </c>
      <c r="B4" s="4">
        <v>2</v>
      </c>
      <c r="C4" s="1">
        <v>2</v>
      </c>
      <c r="D4" s="1">
        <v>2</v>
      </c>
      <c r="E4" s="1">
        <v>2</v>
      </c>
      <c r="F4" s="24">
        <v>2</v>
      </c>
      <c r="J4" s="1"/>
      <c r="K4" s="1"/>
      <c r="L4" s="1"/>
      <c r="M4" s="1"/>
    </row>
    <row r="5" spans="1:13">
      <c r="A5" s="28" t="s">
        <v>38</v>
      </c>
      <c r="B5" s="4">
        <v>2</v>
      </c>
      <c r="C5" s="1">
        <v>2</v>
      </c>
      <c r="D5" s="1">
        <v>2</v>
      </c>
      <c r="E5" s="1">
        <v>2</v>
      </c>
      <c r="F5" s="24">
        <v>2</v>
      </c>
      <c r="J5" s="1"/>
      <c r="K5" s="1"/>
      <c r="L5" s="1"/>
      <c r="M5" s="1"/>
    </row>
    <row r="6" spans="1:13">
      <c r="A6" s="28" t="s">
        <v>37</v>
      </c>
      <c r="B6" s="4">
        <v>300</v>
      </c>
      <c r="C6" s="1">
        <v>300</v>
      </c>
      <c r="D6" s="1">
        <v>300</v>
      </c>
      <c r="E6" s="1">
        <v>300</v>
      </c>
      <c r="F6" s="24">
        <v>300</v>
      </c>
      <c r="J6" s="1"/>
      <c r="K6" s="1"/>
      <c r="L6" s="1"/>
      <c r="M6" s="1"/>
    </row>
    <row r="7" spans="1:13">
      <c r="A7" s="27" t="s">
        <v>33</v>
      </c>
      <c r="B7" s="4">
        <f>B2*B3*B4*B5*B6/1000/1000</f>
        <v>0.33600000000000002</v>
      </c>
      <c r="C7" s="4">
        <f>C2*C3*C4*C5*C6/1000/1000</f>
        <v>3.36</v>
      </c>
      <c r="D7" s="4">
        <f t="shared" ref="D7:F7" si="0">D2*D3*D4*D5*D6/1000/1000</f>
        <v>9.4079999999999995</v>
      </c>
      <c r="E7" s="4">
        <f t="shared" si="0"/>
        <v>21.167999999999999</v>
      </c>
      <c r="F7" s="5">
        <f t="shared" si="0"/>
        <v>39.479999999999997</v>
      </c>
      <c r="J7" s="1"/>
      <c r="K7" s="1"/>
      <c r="L7" s="1"/>
      <c r="M7" s="1"/>
    </row>
    <row r="8" spans="1:13">
      <c r="A8" s="27" t="s">
        <v>34</v>
      </c>
      <c r="B8" s="12">
        <f>B7/12</f>
        <v>2.8000000000000001E-2</v>
      </c>
      <c r="C8" s="4">
        <f t="shared" ref="C8:F8" si="1">C7/12</f>
        <v>0.27999999999999997</v>
      </c>
      <c r="D8" s="4">
        <f t="shared" si="1"/>
        <v>0.78399999999999992</v>
      </c>
      <c r="E8" s="4">
        <f t="shared" si="1"/>
        <v>1.764</v>
      </c>
      <c r="F8" s="5">
        <f t="shared" si="1"/>
        <v>3.2899999999999996</v>
      </c>
      <c r="J8" s="1"/>
      <c r="K8" s="1"/>
      <c r="L8" s="1"/>
      <c r="M8" s="1"/>
    </row>
    <row r="9" spans="1:13">
      <c r="A9" s="27" t="s">
        <v>50</v>
      </c>
      <c r="B9" s="4">
        <f>B2*B3*B4*B6</f>
        <v>168000</v>
      </c>
      <c r="C9" s="4">
        <f t="shared" ref="C9:F9" si="2">C2*C3*C4*C6</f>
        <v>1680000</v>
      </c>
      <c r="D9" s="4">
        <f t="shared" si="2"/>
        <v>4704000</v>
      </c>
      <c r="E9" s="4">
        <f t="shared" si="2"/>
        <v>10584000</v>
      </c>
      <c r="F9" s="5">
        <f t="shared" si="2"/>
        <v>19740000</v>
      </c>
    </row>
    <row r="10" spans="1:13">
      <c r="A10" s="27" t="s">
        <v>51</v>
      </c>
      <c r="B10" s="4">
        <f>B9</f>
        <v>168000</v>
      </c>
      <c r="C10" s="4">
        <f t="shared" ref="C10:F10" si="3">C9</f>
        <v>1680000</v>
      </c>
      <c r="D10" s="4">
        <f t="shared" si="3"/>
        <v>4704000</v>
      </c>
      <c r="E10" s="4">
        <f t="shared" si="3"/>
        <v>10584000</v>
      </c>
      <c r="F10" s="5">
        <f t="shared" si="3"/>
        <v>19740000</v>
      </c>
    </row>
    <row r="11" spans="1:13">
      <c r="A11" s="27" t="s">
        <v>28</v>
      </c>
      <c r="B11" s="4">
        <f>0.75*B10</f>
        <v>126000</v>
      </c>
      <c r="C11" s="4">
        <f t="shared" ref="C11:F11" si="4">0.75*C10</f>
        <v>1260000</v>
      </c>
      <c r="D11" s="4">
        <f t="shared" si="4"/>
        <v>3528000</v>
      </c>
      <c r="E11" s="4">
        <f t="shared" si="4"/>
        <v>7938000</v>
      </c>
      <c r="F11" s="5">
        <f t="shared" si="4"/>
        <v>14805000</v>
      </c>
    </row>
    <row r="12" spans="1:13">
      <c r="A12" s="27" t="s">
        <v>29</v>
      </c>
      <c r="B12" s="4">
        <f>B11</f>
        <v>126000</v>
      </c>
      <c r="C12" s="4">
        <f t="shared" ref="C12:F12" si="5">C11</f>
        <v>1260000</v>
      </c>
      <c r="D12" s="4">
        <f t="shared" si="5"/>
        <v>3528000</v>
      </c>
      <c r="E12" s="4">
        <f t="shared" si="5"/>
        <v>7938000</v>
      </c>
      <c r="F12" s="5">
        <f t="shared" si="5"/>
        <v>14805000</v>
      </c>
    </row>
    <row r="13" spans="1:13" ht="16" thickBot="1">
      <c r="A13" s="29" t="s">
        <v>40</v>
      </c>
      <c r="B13" s="25">
        <f>B7*0.75</f>
        <v>0.252</v>
      </c>
      <c r="C13" s="25">
        <f t="shared" ref="C13:F13" si="6">C7*0.75</f>
        <v>2.52</v>
      </c>
      <c r="D13" s="25">
        <f t="shared" si="6"/>
        <v>7.0559999999999992</v>
      </c>
      <c r="E13" s="25">
        <f t="shared" si="6"/>
        <v>15.875999999999999</v>
      </c>
      <c r="F13" s="26">
        <f t="shared" si="6"/>
        <v>29.61</v>
      </c>
    </row>
    <row r="15" spans="1:13" ht="16" thickBot="1"/>
    <row r="16" spans="1:13">
      <c r="A16" s="20" t="s">
        <v>23</v>
      </c>
      <c r="B16" s="21"/>
      <c r="C16" s="22"/>
      <c r="D16" s="22"/>
      <c r="E16" s="22"/>
      <c r="F16" s="23"/>
    </row>
    <row r="17" spans="1:8">
      <c r="A17" s="3" t="s">
        <v>55</v>
      </c>
      <c r="B17" s="13" t="s">
        <v>19</v>
      </c>
      <c r="C17" s="4"/>
      <c r="D17" s="4"/>
      <c r="E17" s="4"/>
      <c r="F17" s="5"/>
    </row>
    <row r="18" spans="1:8">
      <c r="A18" s="6" t="s">
        <v>56</v>
      </c>
      <c r="B18" s="4">
        <f>0.024*1000</f>
        <v>24</v>
      </c>
      <c r="C18" s="4"/>
      <c r="D18" s="4"/>
      <c r="E18" s="4"/>
      <c r="F18" s="5"/>
    </row>
    <row r="19" spans="1:8">
      <c r="A19" s="6" t="s">
        <v>57</v>
      </c>
      <c r="B19" s="4">
        <f>0.023*1000</f>
        <v>23</v>
      </c>
      <c r="C19" s="4"/>
      <c r="D19" s="4"/>
      <c r="E19" s="4"/>
      <c r="F19" s="5"/>
      <c r="H19">
        <f>AVERAGE(1,2,3,4,5,6,7,8,9,10,11,12)</f>
        <v>6.5</v>
      </c>
    </row>
    <row r="20" spans="1:8">
      <c r="C20" s="4"/>
      <c r="D20" s="4"/>
      <c r="E20" s="4"/>
      <c r="F20" s="5"/>
    </row>
    <row r="21" spans="1:8">
      <c r="A21" s="3" t="s">
        <v>58</v>
      </c>
      <c r="B21" s="13" t="s">
        <v>21</v>
      </c>
      <c r="C21" s="4"/>
      <c r="D21" s="4"/>
      <c r="E21" s="4"/>
      <c r="F21" s="5"/>
    </row>
    <row r="22" spans="1:8">
      <c r="A22" s="6" t="s">
        <v>71</v>
      </c>
      <c r="B22" s="4">
        <v>100</v>
      </c>
      <c r="C22" s="4"/>
      <c r="D22" s="4"/>
      <c r="E22" s="4"/>
      <c r="F22" s="5"/>
    </row>
    <row r="23" spans="1:8">
      <c r="A23" s="6"/>
      <c r="B23" s="4"/>
      <c r="C23" s="4"/>
      <c r="D23" s="4"/>
      <c r="E23" s="4"/>
      <c r="F23" s="5"/>
    </row>
    <row r="24" spans="1:8">
      <c r="A24" s="3" t="s">
        <v>12</v>
      </c>
      <c r="B24" s="13" t="s">
        <v>59</v>
      </c>
      <c r="C24" s="4"/>
      <c r="D24" s="4"/>
      <c r="E24" s="4"/>
      <c r="F24" s="5"/>
    </row>
    <row r="25" spans="1:8">
      <c r="A25" s="6" t="s">
        <v>60</v>
      </c>
      <c r="B25" s="4">
        <f>0.005</f>
        <v>5.0000000000000001E-3</v>
      </c>
      <c r="C25" s="4"/>
      <c r="D25" s="4"/>
      <c r="E25" s="4"/>
      <c r="F25" s="5"/>
    </row>
    <row r="26" spans="1:8">
      <c r="A26" s="6"/>
      <c r="B26" s="4"/>
      <c r="C26" s="4"/>
      <c r="D26" s="4"/>
      <c r="E26" s="4"/>
      <c r="F26" s="5"/>
    </row>
    <row r="27" spans="1:8">
      <c r="A27" s="3" t="s">
        <v>70</v>
      </c>
      <c r="B27" s="13" t="s">
        <v>19</v>
      </c>
      <c r="C27" s="4"/>
      <c r="D27" s="4"/>
      <c r="E27" s="4"/>
      <c r="F27" s="5"/>
    </row>
    <row r="28" spans="1:8">
      <c r="A28" s="6" t="s">
        <v>61</v>
      </c>
      <c r="B28" s="4">
        <v>0</v>
      </c>
      <c r="C28" s="4"/>
      <c r="D28" s="4"/>
      <c r="E28" s="4"/>
      <c r="F28" s="5"/>
    </row>
    <row r="29" spans="1:8">
      <c r="A29" s="6" t="s">
        <v>62</v>
      </c>
      <c r="B29" s="4">
        <f>0.19*1000</f>
        <v>190</v>
      </c>
      <c r="C29" s="4"/>
      <c r="D29" s="4"/>
      <c r="E29" s="4"/>
      <c r="F29" s="5"/>
    </row>
    <row r="30" spans="1:8">
      <c r="A30" s="6" t="s">
        <v>63</v>
      </c>
      <c r="B30" s="4">
        <f>0.15*1000</f>
        <v>150</v>
      </c>
      <c r="C30" s="4"/>
      <c r="D30" s="4"/>
      <c r="E30" s="4"/>
      <c r="F30" s="5"/>
    </row>
    <row r="31" spans="1:8">
      <c r="A31" s="6"/>
      <c r="B31" s="4"/>
      <c r="C31" s="4"/>
      <c r="D31" s="4"/>
      <c r="E31" s="4"/>
      <c r="F31" s="5"/>
    </row>
    <row r="32" spans="1:8">
      <c r="A32" s="3" t="s">
        <v>68</v>
      </c>
      <c r="B32" s="13" t="s">
        <v>21</v>
      </c>
      <c r="C32" s="4"/>
      <c r="D32" s="4"/>
      <c r="E32" s="4"/>
      <c r="F32" s="5"/>
    </row>
    <row r="33" spans="1:10">
      <c r="A33" s="6" t="s">
        <v>64</v>
      </c>
      <c r="B33" s="4">
        <f>0.24*24*30</f>
        <v>172.79999999999998</v>
      </c>
      <c r="C33" s="4"/>
      <c r="D33" s="4"/>
      <c r="E33" s="4"/>
      <c r="F33" s="5"/>
    </row>
    <row r="34" spans="1:10">
      <c r="A34" s="6"/>
      <c r="B34" s="4"/>
      <c r="C34" s="4"/>
      <c r="D34" s="4"/>
      <c r="E34" s="4"/>
      <c r="F34" s="5"/>
    </row>
    <row r="35" spans="1:10">
      <c r="A35" s="6"/>
      <c r="B35" s="13"/>
      <c r="C35" s="4"/>
      <c r="D35" s="4"/>
      <c r="E35" s="4"/>
      <c r="F35" s="5"/>
    </row>
    <row r="36" spans="1:10">
      <c r="A36" s="6"/>
      <c r="B36" s="4"/>
      <c r="C36" s="4"/>
      <c r="D36" s="4"/>
      <c r="E36" s="4"/>
      <c r="F36" s="5"/>
    </row>
    <row r="37" spans="1:10">
      <c r="A37" s="6"/>
      <c r="B37" s="4"/>
      <c r="C37" s="4"/>
      <c r="D37" s="4"/>
      <c r="E37" s="4"/>
      <c r="F37" s="5"/>
    </row>
    <row r="38" spans="1:10">
      <c r="A38" s="7" t="s">
        <v>49</v>
      </c>
      <c r="B38" s="8" t="s">
        <v>0</v>
      </c>
      <c r="C38" s="8" t="s">
        <v>1</v>
      </c>
      <c r="D38" s="8" t="s">
        <v>2</v>
      </c>
      <c r="E38" s="8" t="s">
        <v>3</v>
      </c>
      <c r="F38" s="9" t="s">
        <v>4</v>
      </c>
    </row>
    <row r="39" spans="1:10">
      <c r="A39" s="6" t="s">
        <v>65</v>
      </c>
      <c r="B39" s="10">
        <f>B8*6.5*$B18*12</f>
        <v>52.416000000000004</v>
      </c>
      <c r="C39" s="10">
        <f>C8*6.5*$B18*12</f>
        <v>524.15999999999985</v>
      </c>
      <c r="D39" s="10">
        <f>D8*6.5*$B18*12</f>
        <v>1467.6479999999997</v>
      </c>
      <c r="E39" s="10">
        <f>E8*6.5*$B18*12</f>
        <v>3302.2079999999996</v>
      </c>
      <c r="F39" s="11">
        <f>F8*6.5*$B18*12</f>
        <v>6158.88</v>
      </c>
    </row>
    <row r="40" spans="1:10">
      <c r="A40" s="6" t="s">
        <v>5</v>
      </c>
      <c r="B40" s="10">
        <f t="shared" ref="B40:F43" si="7">B9/100000*$B$25</f>
        <v>8.3999999999999995E-3</v>
      </c>
      <c r="C40" s="10">
        <f t="shared" si="7"/>
        <v>8.4000000000000005E-2</v>
      </c>
      <c r="D40" s="10">
        <f t="shared" si="7"/>
        <v>0.23519999999999999</v>
      </c>
      <c r="E40" s="10">
        <f t="shared" si="7"/>
        <v>0.5292</v>
      </c>
      <c r="F40" s="11">
        <f t="shared" si="7"/>
        <v>0.9870000000000001</v>
      </c>
    </row>
    <row r="41" spans="1:10">
      <c r="A41" s="6" t="s">
        <v>6</v>
      </c>
      <c r="B41" s="12">
        <f t="shared" si="7"/>
        <v>8.3999999999999995E-3</v>
      </c>
      <c r="C41" s="12">
        <f t="shared" si="7"/>
        <v>8.4000000000000005E-2</v>
      </c>
      <c r="D41" s="12">
        <f t="shared" si="7"/>
        <v>0.23519999999999999</v>
      </c>
      <c r="E41" s="12">
        <f t="shared" si="7"/>
        <v>0.5292</v>
      </c>
      <c r="F41" s="11">
        <f t="shared" si="7"/>
        <v>0.9870000000000001</v>
      </c>
      <c r="J41" s="2"/>
    </row>
    <row r="42" spans="1:10">
      <c r="A42" s="6" t="s">
        <v>7</v>
      </c>
      <c r="B42" s="12">
        <f t="shared" si="7"/>
        <v>6.3E-3</v>
      </c>
      <c r="C42" s="12">
        <f t="shared" si="7"/>
        <v>6.3E-2</v>
      </c>
      <c r="D42" s="12">
        <f t="shared" si="7"/>
        <v>0.1764</v>
      </c>
      <c r="E42" s="12">
        <f t="shared" si="7"/>
        <v>0.39689999999999998</v>
      </c>
      <c r="F42" s="11">
        <f t="shared" si="7"/>
        <v>0.74025000000000007</v>
      </c>
    </row>
    <row r="43" spans="1:10">
      <c r="A43" s="6" t="s">
        <v>8</v>
      </c>
      <c r="B43" s="12">
        <f t="shared" si="7"/>
        <v>6.3E-3</v>
      </c>
      <c r="C43" s="12">
        <f t="shared" si="7"/>
        <v>6.3E-2</v>
      </c>
      <c r="D43" s="12">
        <f t="shared" si="7"/>
        <v>0.1764</v>
      </c>
      <c r="E43" s="12">
        <f t="shared" si="7"/>
        <v>0.39689999999999998</v>
      </c>
      <c r="F43" s="11">
        <f t="shared" si="7"/>
        <v>0.74025000000000007</v>
      </c>
    </row>
    <row r="44" spans="1:10">
      <c r="A44" s="6" t="s">
        <v>66</v>
      </c>
      <c r="B44" s="10">
        <f>$B29*B13</f>
        <v>47.88</v>
      </c>
      <c r="C44" s="10">
        <f>$B29*C13</f>
        <v>478.8</v>
      </c>
      <c r="D44" s="10">
        <f>$B29*D13</f>
        <v>1340.6399999999999</v>
      </c>
      <c r="E44" s="10">
        <f>$B29*E13</f>
        <v>3016.44</v>
      </c>
      <c r="F44" s="11">
        <f>$B29*F13</f>
        <v>5625.9</v>
      </c>
    </row>
    <row r="45" spans="1:10">
      <c r="A45" s="6" t="s">
        <v>69</v>
      </c>
      <c r="B45" s="10">
        <f>$B$22*12</f>
        <v>1200</v>
      </c>
      <c r="C45" s="10">
        <f t="shared" ref="C45:F45" si="8">$B$22*12</f>
        <v>1200</v>
      </c>
      <c r="D45" s="10">
        <f t="shared" si="8"/>
        <v>1200</v>
      </c>
      <c r="E45" s="10">
        <f t="shared" si="8"/>
        <v>1200</v>
      </c>
      <c r="F45" s="11">
        <f t="shared" si="8"/>
        <v>1200</v>
      </c>
    </row>
    <row r="46" spans="1:10">
      <c r="A46" s="6" t="s">
        <v>67</v>
      </c>
      <c r="B46" s="10">
        <f>$B$33*12</f>
        <v>2073.6</v>
      </c>
      <c r="C46" s="10">
        <f>$B$33*12</f>
        <v>2073.6</v>
      </c>
      <c r="D46" s="10">
        <f>$B$33*12</f>
        <v>2073.6</v>
      </c>
      <c r="E46" s="10">
        <f>$B$33*12</f>
        <v>2073.6</v>
      </c>
      <c r="F46" s="11">
        <f>$B$33*12</f>
        <v>2073.6</v>
      </c>
    </row>
    <row r="47" spans="1:10" ht="16" thickBot="1">
      <c r="A47" s="6"/>
      <c r="B47" s="4"/>
      <c r="C47" s="4"/>
      <c r="D47" s="4"/>
      <c r="E47" s="4"/>
      <c r="F47" s="5"/>
      <c r="I47" s="2"/>
    </row>
    <row r="48" spans="1:10" ht="16" thickBot="1">
      <c r="A48" s="17" t="s">
        <v>22</v>
      </c>
      <c r="B48" s="18">
        <f>SUM(B39:B46)</f>
        <v>3373.9254000000001</v>
      </c>
      <c r="C48" s="18">
        <f>SUM(C39:C46)</f>
        <v>4276.8539999999994</v>
      </c>
      <c r="D48" s="18">
        <f>SUM(D39:D46)</f>
        <v>6082.7111999999997</v>
      </c>
      <c r="E48" s="18">
        <f>SUM(E39:E46)</f>
        <v>9594.1002000000008</v>
      </c>
      <c r="F48" s="19">
        <f>SUM(F39:F46)</f>
        <v>15061.834499999999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AWS Cost Projections</vt:lpstr>
      <vt:lpstr>Azure Cost Projections</vt:lpstr>
      <vt:lpstr>Trends</vt:lpstr>
    </vt:vector>
  </TitlesOfParts>
  <Company>MW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Khichariya</dc:creator>
  <cp:lastModifiedBy>Tushar Khichariya</cp:lastModifiedBy>
  <dcterms:created xsi:type="dcterms:W3CDTF">2014-06-13T12:16:42Z</dcterms:created>
  <dcterms:modified xsi:type="dcterms:W3CDTF">2014-08-25T08:38:52Z</dcterms:modified>
</cp:coreProperties>
</file>