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10030\Documents\proposal\Fischer\"/>
    </mc:Choice>
  </mc:AlternateContent>
  <bookViews>
    <workbookView xWindow="0" yWindow="0" windowWidth="19200" windowHeight="9240" activeTab="2"/>
  </bookViews>
  <sheets>
    <sheet name="Overview" sheetId="8" r:id="rId1"/>
    <sheet name="Estimate" sheetId="1" r:id="rId2"/>
    <sheet name="Effort Details" sheetId="3" r:id="rId3"/>
    <sheet name="Prioritization" sheetId="2" state="hidden" r:id="rId4"/>
  </sheets>
  <definedNames>
    <definedName name="_xlnm.Print_Area" localSheetId="1">Estimate!$B$2:$F$31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8" i="1"/>
  <c r="C84" i="3" l="1"/>
  <c r="C82" i="3" l="1"/>
  <c r="C83" i="3" s="1"/>
  <c r="C85" i="3" s="1"/>
  <c r="C10" i="1" s="1"/>
  <c r="C12" i="1" l="1"/>
  <c r="C17" i="1" l="1"/>
  <c r="C31" i="1" l="1"/>
  <c r="H4" i="1" s="1"/>
  <c r="H5" i="1" l="1"/>
  <c r="E4" i="1" s="1"/>
  <c r="G4" i="1" s="1"/>
  <c r="H6" i="1" l="1"/>
  <c r="E6" i="1" s="1"/>
  <c r="G6" i="1" s="1"/>
  <c r="F4" i="1"/>
  <c r="F6" i="1" l="1"/>
  <c r="E5" i="1"/>
  <c r="E14" i="1"/>
  <c r="E19" i="1"/>
  <c r="F5" i="1" l="1"/>
  <c r="F9" i="1" s="1"/>
  <c r="G5" i="1"/>
  <c r="E21" i="1"/>
  <c r="E16" i="1"/>
  <c r="E20" i="1" l="1"/>
  <c r="E15" i="1"/>
  <c r="F10" i="1"/>
</calcChain>
</file>

<file path=xl/comments1.xml><?xml version="1.0" encoding="utf-8"?>
<comments xmlns="http://schemas.openxmlformats.org/spreadsheetml/2006/main">
  <authors>
    <author>Rajasekhar, Vishnusekhar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</rPr>
          <t xml:space="preserve">Prashant Thomas:
</t>
        </r>
        <r>
          <rPr>
            <sz val="9"/>
            <color indexed="81"/>
            <rFont val="Tahoma"/>
            <family val="2"/>
          </rPr>
          <t>Please enter your estimated start date here</t>
        </r>
      </text>
    </comment>
  </commentList>
</comments>
</file>

<file path=xl/sharedStrings.xml><?xml version="1.0" encoding="utf-8"?>
<sst xmlns="http://schemas.openxmlformats.org/spreadsheetml/2006/main" count="156" uniqueCount="142">
  <si>
    <t>Estimation parameters</t>
  </si>
  <si>
    <t>Development</t>
  </si>
  <si>
    <t>Design</t>
  </si>
  <si>
    <t>Testing</t>
  </si>
  <si>
    <t>Training</t>
  </si>
  <si>
    <t>Documentation</t>
  </si>
  <si>
    <t>Meetings</t>
  </si>
  <si>
    <t xml:space="preserve">Migration (data or content) </t>
  </si>
  <si>
    <t>Project management</t>
  </si>
  <si>
    <t>UAT</t>
  </si>
  <si>
    <t>Pre deployment process</t>
  </si>
  <si>
    <t>Deployment</t>
  </si>
  <si>
    <t>Post production testing</t>
  </si>
  <si>
    <t xml:space="preserve">Hours </t>
  </si>
  <si>
    <t xml:space="preserve">Total </t>
  </si>
  <si>
    <t xml:space="preserve">Marketing </t>
  </si>
  <si>
    <t xml:space="preserve">Inputs </t>
  </si>
  <si>
    <t>Average productive hours per day</t>
  </si>
  <si>
    <t>Earliest start date</t>
  </si>
  <si>
    <t>Earliest completion date</t>
  </si>
  <si>
    <t xml:space="preserve"> New Year's Day </t>
  </si>
  <si>
    <t>Latest start date</t>
  </si>
  <si>
    <t>Latest  completion date</t>
  </si>
  <si>
    <t>Date</t>
  </si>
  <si>
    <t>Project retrospective</t>
  </si>
  <si>
    <t xml:space="preserve">    Estimation Summary (Hours and Business days)</t>
  </si>
  <si>
    <t xml:space="preserve">Finish Date </t>
  </si>
  <si>
    <t>Research and analysis</t>
  </si>
  <si>
    <t>Requirement gathering</t>
  </si>
  <si>
    <t>Reports</t>
  </si>
  <si>
    <t>Holidays in 2016</t>
  </si>
  <si>
    <t>Knowledge transfer/ Service transition</t>
  </si>
  <si>
    <t>Accessibility test</t>
  </si>
  <si>
    <t>Expected Duration</t>
  </si>
  <si>
    <t>Triangular distribution method</t>
  </si>
  <si>
    <t>Beta distribution (PERT technique)</t>
  </si>
  <si>
    <t>Hours</t>
  </si>
  <si>
    <t>Optimistic hours</t>
  </si>
  <si>
    <t>Most likely hours**</t>
  </si>
  <si>
    <t>Pessimistic hours*</t>
  </si>
  <si>
    <t>Pessimistic</t>
  </si>
  <si>
    <t>Most likely</t>
  </si>
  <si>
    <t>Optimistic</t>
  </si>
  <si>
    <t xml:space="preserve">* Pessimistic hours= Best case hours+ Pessimistic case buffer                                                               **Most likely=(Optimistic + Pessimistic )/2                                                              ***Excluded Saturdays, Sundays and state holidays </t>
  </si>
  <si>
    <r>
      <rPr>
        <b/>
        <sz val="10"/>
        <color theme="1"/>
        <rFont val="Arial"/>
        <family val="2"/>
      </rPr>
      <t>Risk and/or "unknown"</t>
    </r>
    <r>
      <rPr>
        <sz val="10"/>
        <color theme="1"/>
        <rFont val="Arial"/>
        <family val="2"/>
      </rPr>
      <t xml:space="preserve"> (25% ; 50% ; 25% ; 10%)</t>
    </r>
  </si>
  <si>
    <r>
      <rPr>
        <b/>
        <sz val="10"/>
        <color theme="1"/>
        <rFont val="Arial"/>
        <family val="2"/>
      </rPr>
      <t xml:space="preserve">Project Complexity scale    </t>
    </r>
    <r>
      <rPr>
        <sz val="10"/>
        <color theme="1"/>
        <rFont val="Arial"/>
        <family val="2"/>
      </rPr>
      <t xml:space="preserve">                                                       Extreme(100%); high(50%) ;                                               medium(25%) ; low(10%)</t>
    </r>
  </si>
  <si>
    <r>
      <t>Pessimistic case buffer</t>
    </r>
    <r>
      <rPr>
        <sz val="10"/>
        <color theme="1"/>
        <rFont val="Arial"/>
        <family val="2"/>
      </rPr>
      <t xml:space="preserve"> (in percentage)</t>
    </r>
  </si>
  <si>
    <t>Republic Day</t>
  </si>
  <si>
    <t>Monty Thursday</t>
  </si>
  <si>
    <t>Good Friday</t>
  </si>
  <si>
    <t>Vishu</t>
  </si>
  <si>
    <t>Assembly Elections</t>
  </si>
  <si>
    <t>May Day</t>
  </si>
  <si>
    <t>Onam</t>
  </si>
  <si>
    <t>Gandhu Jayanthi</t>
  </si>
  <si>
    <t>Deepavali</t>
  </si>
  <si>
    <t>Christmas</t>
  </si>
  <si>
    <t>Sl. No.</t>
  </si>
  <si>
    <t>Comments</t>
  </si>
  <si>
    <t>Splash Screen</t>
  </si>
  <si>
    <t>Logo (Common in all screen)</t>
  </si>
  <si>
    <t>Total</t>
  </si>
  <si>
    <r>
      <t xml:space="preserve">No of resources </t>
    </r>
    <r>
      <rPr>
        <sz val="10"/>
        <color theme="1"/>
        <rFont val="Arial"/>
        <family val="2"/>
      </rPr>
      <t>(This will impact the number of business days to complete and finish date calculation.) on average</t>
    </r>
  </si>
  <si>
    <t>TBD</t>
  </si>
  <si>
    <t>Welcome / Home Screen</t>
  </si>
  <si>
    <t>API Integration</t>
  </si>
  <si>
    <t>Database Design</t>
  </si>
  <si>
    <t>Product Log</t>
  </si>
  <si>
    <t>Days</t>
  </si>
  <si>
    <t>Login</t>
  </si>
  <si>
    <t>Icon for Application Pictures,  Approvals, Product Data, Create Submittal</t>
  </si>
  <si>
    <t>Menu Items for the same</t>
  </si>
  <si>
    <t>User Registration</t>
  </si>
  <si>
    <t>Maintain Master Data</t>
  </si>
  <si>
    <t>Application Picture Type</t>
  </si>
  <si>
    <t>Project Type</t>
  </si>
  <si>
    <t>Project Sub Type</t>
  </si>
  <si>
    <t>Location</t>
  </si>
  <si>
    <t>Choose Application Picture type</t>
  </si>
  <si>
    <t>Name of the Application</t>
  </si>
  <si>
    <t>Client Name</t>
  </si>
  <si>
    <t>Location ( Select Location by GPS or specify Manually)</t>
  </si>
  <si>
    <t>Application Pictures (Salesman View)</t>
  </si>
  <si>
    <t>User Role creation &amp; assignment (sales Man, Consultant, Contractor, System Admin, Approval Manager)</t>
  </si>
  <si>
    <t>Approvals by manager of submitted images with details</t>
  </si>
  <si>
    <t>Project Name, Project Description, Project Type, Project Sub Type</t>
  </si>
  <si>
    <t xml:space="preserve">Approval Screen </t>
  </si>
  <si>
    <t>Country</t>
  </si>
  <si>
    <t>SR NO, Country, Name of project, Contractor, Sub Contractor (If Any)</t>
  </si>
  <si>
    <t>Consultant Name, Contractor Name (possibility to add more than one), Sub Contractor</t>
  </si>
  <si>
    <t>Submit for approval</t>
  </si>
  <si>
    <t>Products used (can be more than one), Date entered</t>
  </si>
  <si>
    <t>Consultant, Product, Date of entry,  Application Name, Date of approval, Approval button.</t>
  </si>
  <si>
    <t>Approvals (Approval Manager View)</t>
  </si>
  <si>
    <t xml:space="preserve">Additional  Information needed for generating Approval Copy </t>
  </si>
  <si>
    <t>Contract Title, Revision</t>
  </si>
  <si>
    <t>Contract No, MS. No.</t>
  </si>
  <si>
    <t>From , To</t>
  </si>
  <si>
    <t>Manufacturer, Local Agent or Supplier</t>
  </si>
  <si>
    <t>Products (manufacturer, Supplier)</t>
  </si>
  <si>
    <t>Material required on site date,  Expected date of arrival</t>
  </si>
  <si>
    <t>Raised by, Design Supervision, Contractor signature.</t>
  </si>
  <si>
    <t>PDF document generation</t>
  </si>
  <si>
    <t>Material description, Descipline, Specification No, attach List of documents</t>
  </si>
  <si>
    <t>Document Types ( Schedule of Items, reference drawings e.t.c.)</t>
  </si>
  <si>
    <t>PDF document generation includes attachment of all document types that were uploaded</t>
  </si>
  <si>
    <t>Product Data</t>
  </si>
  <si>
    <t xml:space="preserve">Product Name, article number, catalogue page, Loading Tables, </t>
  </si>
  <si>
    <t>International Approvals, test reports, Country of origin</t>
  </si>
  <si>
    <t>Submittal Creation</t>
  </si>
  <si>
    <t>Company Profile (list fields)</t>
  </si>
  <si>
    <t>Schedule of proposed material</t>
  </si>
  <si>
    <t>catalog page</t>
  </si>
  <si>
    <t>loading tables</t>
  </si>
  <si>
    <t>international approvals</t>
  </si>
  <si>
    <t>test reports</t>
  </si>
  <si>
    <t>compliance statements</t>
  </si>
  <si>
    <t>calculation (how is this represented)</t>
  </si>
  <si>
    <t>estimated amt ?????</t>
  </si>
  <si>
    <t>Country of origin, Previous approvals (how to identify)</t>
  </si>
  <si>
    <t>Project References (reference by the app or external references)</t>
  </si>
  <si>
    <t>User Authentication/ Authorization</t>
  </si>
  <si>
    <t>product data submittal</t>
  </si>
  <si>
    <t>Additional information for approval copy</t>
  </si>
  <si>
    <t>Create Approvals</t>
  </si>
  <si>
    <t>Application picture submittal</t>
  </si>
  <si>
    <t>General Appliication features</t>
  </si>
  <si>
    <t>Theme Development</t>
  </si>
  <si>
    <t>Requirements documentation and specification</t>
  </si>
  <si>
    <t xml:space="preserve">   Cover page</t>
  </si>
  <si>
    <t>Estimated Amount</t>
  </si>
  <si>
    <t>Fisher Mobile (Android Only) + Desktop App</t>
  </si>
  <si>
    <t>Cumulative Total (Android + Desktop)</t>
  </si>
  <si>
    <t>Cumulative Total (IOS)</t>
  </si>
  <si>
    <t>Project Name  : Fisher Mobile (Android +IOS) + Desktop App</t>
  </si>
  <si>
    <t>Ideally should be done in phase 1, But can be done in phase 2</t>
  </si>
  <si>
    <t>Phase 2</t>
  </si>
  <si>
    <t>Phase 3</t>
  </si>
  <si>
    <t>One time effor. Cannot be broken down(Phase 1)</t>
  </si>
  <si>
    <t>Phase 1</t>
  </si>
  <si>
    <t>Split into 3 phases. Phase 1 will be one day</t>
  </si>
  <si>
    <t>One time effor. Can be broken down to a day each. Phase 1 (one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</si>
</sst>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yy;@"/>
    <numFmt numFmtId="165" formatCode="&quot;$&quot;#,##0.00"/>
    <numFmt numFmtId="166" formatCode="[$INR]\ #,##0.00;[Red][$INR]\ #,##0.00"/>
  </numFmts>
  <fonts count="2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2"/>
      <color rgb="FF333333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theme="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/>
        <bgColor indexed="64"/>
      </patternFill>
    </fill>
  </fills>
  <borders count="3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 style="thin">
        <color theme="0" tint="-0.34998626667073579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146">
    <xf numFmtId="0" fontId="0" fillId="0" borderId="0" xfId="0"/>
    <xf numFmtId="1" fontId="0" fillId="0" borderId="0" xfId="0" applyNumberFormat="1"/>
    <xf numFmtId="0" fontId="0" fillId="0" borderId="0" xfId="0" applyBorder="1"/>
    <xf numFmtId="0" fontId="0" fillId="0" borderId="0" xfId="0" applyFill="1" applyBorder="1"/>
    <xf numFmtId="0" fontId="0" fillId="0" borderId="3" xfId="0" applyBorder="1"/>
    <xf numFmtId="16" fontId="7" fillId="0" borderId="4" xfId="0" applyNumberFormat="1" applyFont="1" applyBorder="1"/>
    <xf numFmtId="0" fontId="0" fillId="0" borderId="3" xfId="0" applyFill="1" applyBorder="1"/>
    <xf numFmtId="0" fontId="0" fillId="0" borderId="5" xfId="0" applyBorder="1"/>
    <xf numFmtId="16" fontId="7" fillId="0" borderId="6" xfId="0" applyNumberFormat="1" applyFont="1" applyBorder="1"/>
    <xf numFmtId="0" fontId="4" fillId="7" borderId="1" xfId="0" applyFont="1" applyFill="1" applyBorder="1"/>
    <xf numFmtId="0" fontId="4" fillId="7" borderId="2" xfId="0" applyFont="1" applyFill="1" applyBorder="1" applyAlignment="1">
      <alignment horizontal="center" wrapText="1"/>
    </xf>
    <xf numFmtId="14" fontId="0" fillId="0" borderId="0" xfId="0" applyNumberFormat="1"/>
    <xf numFmtId="0" fontId="0" fillId="0" borderId="0" xfId="0" quotePrefix="1"/>
    <xf numFmtId="0" fontId="9" fillId="0" borderId="17" xfId="0" applyFont="1" applyBorder="1"/>
    <xf numFmtId="1" fontId="9" fillId="0" borderId="17" xfId="0" applyNumberFormat="1" applyFont="1" applyBorder="1" applyAlignment="1">
      <alignment horizontal="center"/>
    </xf>
    <xf numFmtId="0" fontId="9" fillId="0" borderId="18" xfId="0" applyFont="1" applyBorder="1"/>
    <xf numFmtId="1" fontId="11" fillId="4" borderId="12" xfId="3" applyNumberFormat="1" applyFont="1" applyBorder="1" applyAlignment="1">
      <alignment horizontal="center"/>
    </xf>
    <xf numFmtId="0" fontId="9" fillId="0" borderId="17" xfId="0" applyFont="1" applyBorder="1" applyAlignment="1">
      <alignment wrapText="1"/>
    </xf>
    <xf numFmtId="0" fontId="9" fillId="0" borderId="0" xfId="0" applyFont="1" applyBorder="1" applyAlignment="1">
      <alignment vertical="center"/>
    </xf>
    <xf numFmtId="1" fontId="12" fillId="2" borderId="11" xfId="1" applyNumberFormat="1" applyFont="1" applyBorder="1" applyAlignment="1">
      <alignment horizontal="center" vertical="center"/>
    </xf>
    <xf numFmtId="0" fontId="9" fillId="0" borderId="19" xfId="0" applyFont="1" applyBorder="1"/>
    <xf numFmtId="1" fontId="13" fillId="3" borderId="13" xfId="2" applyNumberFormat="1" applyFont="1" applyBorder="1" applyAlignment="1">
      <alignment horizontal="center"/>
    </xf>
    <xf numFmtId="0" fontId="10" fillId="0" borderId="22" xfId="0" applyFont="1" applyBorder="1"/>
    <xf numFmtId="0" fontId="10" fillId="0" borderId="21" xfId="0" applyFont="1" applyBorder="1" applyAlignment="1">
      <alignment horizontal="center"/>
    </xf>
    <xf numFmtId="0" fontId="9" fillId="0" borderId="0" xfId="0" applyFont="1"/>
    <xf numFmtId="0" fontId="9" fillId="0" borderId="11" xfId="0" applyFont="1" applyBorder="1" applyAlignment="1">
      <alignment horizontal="center"/>
    </xf>
    <xf numFmtId="0" fontId="9" fillId="0" borderId="10" xfId="0" applyFont="1" applyBorder="1"/>
    <xf numFmtId="0" fontId="9" fillId="0" borderId="17" xfId="0" applyFont="1" applyBorder="1" applyAlignment="1">
      <alignment horizontal="center"/>
    </xf>
    <xf numFmtId="0" fontId="10" fillId="0" borderId="10" xfId="0" applyFont="1" applyBorder="1"/>
    <xf numFmtId="0" fontId="10" fillId="0" borderId="11" xfId="0" applyFont="1" applyBorder="1" applyAlignment="1">
      <alignment horizontal="center"/>
    </xf>
    <xf numFmtId="1" fontId="9" fillId="0" borderId="11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left"/>
    </xf>
    <xf numFmtId="1" fontId="9" fillId="0" borderId="11" xfId="0" applyNumberFormat="1" applyFont="1" applyBorder="1" applyAlignment="1">
      <alignment horizontal="center"/>
    </xf>
    <xf numFmtId="0" fontId="9" fillId="0" borderId="11" xfId="0" applyFont="1" applyBorder="1"/>
    <xf numFmtId="0" fontId="14" fillId="7" borderId="0" xfId="3" applyFont="1" applyFill="1" applyBorder="1"/>
    <xf numFmtId="14" fontId="9" fillId="0" borderId="11" xfId="0" applyNumberFormat="1" applyFont="1" applyBorder="1" applyAlignment="1">
      <alignment horizontal="center"/>
    </xf>
    <xf numFmtId="0" fontId="10" fillId="0" borderId="0" xfId="0" applyFont="1" applyBorder="1" applyAlignment="1">
      <alignment horizontal="left"/>
    </xf>
    <xf numFmtId="164" fontId="9" fillId="0" borderId="17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4" fontId="11" fillId="4" borderId="0" xfId="3" quotePrefix="1" applyNumberFormat="1" applyFont="1" applyBorder="1" applyAlignment="1">
      <alignment horizontal="center"/>
    </xf>
    <xf numFmtId="164" fontId="12" fillId="2" borderId="0" xfId="1" quotePrefix="1" applyNumberFormat="1" applyFont="1" applyBorder="1" applyAlignment="1">
      <alignment horizontal="center"/>
    </xf>
    <xf numFmtId="164" fontId="13" fillId="3" borderId="0" xfId="2" quotePrefix="1" applyNumberFormat="1" applyFont="1" applyBorder="1" applyAlignment="1">
      <alignment horizontal="center"/>
    </xf>
    <xf numFmtId="164" fontId="9" fillId="0" borderId="0" xfId="0" quotePrefix="1" applyNumberFormat="1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20" xfId="0" applyFont="1" applyBorder="1"/>
    <xf numFmtId="0" fontId="14" fillId="6" borderId="14" xfId="0" applyFont="1" applyFill="1" applyBorder="1"/>
    <xf numFmtId="0" fontId="14" fillId="6" borderId="15" xfId="0" applyFont="1" applyFill="1" applyBorder="1" applyAlignment="1">
      <alignment horizontal="center"/>
    </xf>
    <xf numFmtId="0" fontId="14" fillId="6" borderId="16" xfId="0" applyFont="1" applyFill="1" applyBorder="1" applyAlignment="1">
      <alignment horizontal="center"/>
    </xf>
    <xf numFmtId="0" fontId="16" fillId="9" borderId="23" xfId="0" applyFont="1" applyFill="1" applyBorder="1" applyAlignment="1">
      <alignment vertical="center"/>
    </xf>
    <xf numFmtId="0" fontId="16" fillId="9" borderId="24" xfId="0" applyFont="1" applyFill="1" applyBorder="1" applyAlignment="1">
      <alignment horizontal="left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25" xfId="0" applyFont="1" applyFill="1" applyBorder="1" applyAlignment="1">
      <alignment vertical="center"/>
    </xf>
    <xf numFmtId="0" fontId="16" fillId="9" borderId="0" xfId="0" applyFont="1" applyFill="1" applyBorder="1" applyAlignment="1">
      <alignment horizontal="left" vertical="center"/>
    </xf>
    <xf numFmtId="0" fontId="16" fillId="9" borderId="26" xfId="0" applyFont="1" applyFill="1" applyBorder="1" applyAlignment="1">
      <alignment vertical="center"/>
    </xf>
    <xf numFmtId="0" fontId="16" fillId="9" borderId="15" xfId="0" applyFont="1" applyFill="1" applyBorder="1" applyAlignment="1">
      <alignment horizontal="left" vertical="center"/>
    </xf>
    <xf numFmtId="0" fontId="17" fillId="10" borderId="17" xfId="0" applyFont="1" applyFill="1" applyBorder="1" applyAlignment="1">
      <alignment horizontal="center" vertical="center"/>
    </xf>
    <xf numFmtId="0" fontId="17" fillId="10" borderId="17" xfId="0" applyFont="1" applyFill="1" applyBorder="1" applyAlignment="1">
      <alignment horizontal="left" vertical="center"/>
    </xf>
    <xf numFmtId="0" fontId="0" fillId="0" borderId="17" xfId="0" applyFont="1" applyBorder="1" applyAlignment="1">
      <alignment horizontal="center" vertical="center"/>
    </xf>
    <xf numFmtId="0" fontId="17" fillId="9" borderId="17" xfId="0" applyFont="1" applyFill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  <xf numFmtId="0" fontId="17" fillId="9" borderId="17" xfId="0" applyFont="1" applyFill="1" applyBorder="1" applyAlignment="1">
      <alignment horizontal="left"/>
    </xf>
    <xf numFmtId="0" fontId="16" fillId="9" borderId="15" xfId="0" applyFont="1" applyFill="1" applyBorder="1" applyAlignment="1">
      <alignment horizontal="center" vertical="center"/>
    </xf>
    <xf numFmtId="0" fontId="15" fillId="9" borderId="0" xfId="0" applyFont="1" applyFill="1" applyBorder="1" applyAlignment="1">
      <alignment horizontal="center" vertical="center"/>
    </xf>
    <xf numFmtId="14" fontId="15" fillId="9" borderId="0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9" borderId="17" xfId="0" applyFont="1" applyFill="1" applyBorder="1" applyAlignment="1">
      <alignment horizontal="left" indent="1"/>
    </xf>
    <xf numFmtId="0" fontId="0" fillId="11" borderId="17" xfId="0" applyFont="1" applyFill="1" applyBorder="1" applyAlignment="1">
      <alignment horizontal="center"/>
    </xf>
    <xf numFmtId="0" fontId="17" fillId="11" borderId="17" xfId="0" applyFont="1" applyFill="1" applyBorder="1" applyAlignment="1">
      <alignment horizontal="left"/>
    </xf>
    <xf numFmtId="0" fontId="17" fillId="11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 vertical="center"/>
    </xf>
    <xf numFmtId="0" fontId="0" fillId="13" borderId="17" xfId="0" applyFont="1" applyFill="1" applyBorder="1" applyAlignment="1">
      <alignment horizontal="center"/>
    </xf>
    <xf numFmtId="0" fontId="18" fillId="0" borderId="17" xfId="0" applyFont="1" applyFill="1" applyBorder="1" applyAlignment="1">
      <alignment horizontal="center" vertical="center"/>
    </xf>
    <xf numFmtId="0" fontId="15" fillId="0" borderId="17" xfId="0" applyFont="1" applyBorder="1" applyAlignment="1">
      <alignment horizontal="left" vertical="center"/>
    </xf>
    <xf numFmtId="0" fontId="0" fillId="9" borderId="17" xfId="0" applyFont="1" applyFill="1" applyBorder="1" applyAlignment="1">
      <alignment horizontal="left" vertical="center" wrapText="1" indent="1"/>
    </xf>
    <xf numFmtId="0" fontId="17" fillId="0" borderId="0" xfId="0" applyFont="1"/>
    <xf numFmtId="0" fontId="15" fillId="0" borderId="0" xfId="0" applyFont="1" applyAlignment="1">
      <alignment horizontal="center"/>
    </xf>
    <xf numFmtId="0" fontId="0" fillId="9" borderId="27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left" indent="2"/>
    </xf>
    <xf numFmtId="0" fontId="0" fillId="13" borderId="17" xfId="0" applyFont="1" applyFill="1" applyBorder="1" applyAlignment="1">
      <alignment horizontal="left" indent="1"/>
    </xf>
    <xf numFmtId="0" fontId="0" fillId="0" borderId="0" xfId="0" applyAlignment="1">
      <alignment horizontal="left" indent="1"/>
    </xf>
    <xf numFmtId="0" fontId="20" fillId="9" borderId="17" xfId="0" applyFont="1" applyFill="1" applyBorder="1" applyAlignment="1">
      <alignment horizontal="left" indent="1"/>
    </xf>
    <xf numFmtId="0" fontId="18" fillId="9" borderId="17" xfId="0" applyFont="1" applyFill="1" applyBorder="1" applyAlignment="1">
      <alignment horizontal="left" wrapText="1" indent="2"/>
    </xf>
    <xf numFmtId="0" fontId="0" fillId="0" borderId="28" xfId="0" applyFont="1" applyBorder="1" applyAlignment="1">
      <alignment horizontal="left" vertical="center" indent="1"/>
    </xf>
    <xf numFmtId="0" fontId="18" fillId="0" borderId="17" xfId="0" applyFont="1" applyBorder="1" applyAlignment="1">
      <alignment horizontal="left" vertical="center" wrapText="1" indent="1"/>
    </xf>
    <xf numFmtId="0" fontId="0" fillId="0" borderId="17" xfId="0" applyFont="1" applyBorder="1" applyAlignment="1">
      <alignment horizontal="left" vertical="center" wrapText="1" indent="1"/>
    </xf>
    <xf numFmtId="0" fontId="0" fillId="9" borderId="17" xfId="0" applyFont="1" applyFill="1" applyBorder="1" applyAlignment="1">
      <alignment horizontal="left" wrapText="1" indent="1"/>
    </xf>
    <xf numFmtId="0" fontId="17" fillId="0" borderId="28" xfId="0" applyFont="1" applyBorder="1" applyAlignment="1">
      <alignment horizontal="left" vertical="center"/>
    </xf>
    <xf numFmtId="0" fontId="17" fillId="9" borderId="17" xfId="0" applyFont="1" applyFill="1" applyBorder="1" applyAlignment="1">
      <alignment horizontal="left" indent="1"/>
    </xf>
    <xf numFmtId="0" fontId="0" fillId="9" borderId="20" xfId="0" applyFont="1" applyFill="1" applyBorder="1" applyAlignment="1">
      <alignment horizontal="center" vertical="center"/>
    </xf>
    <xf numFmtId="0" fontId="18" fillId="9" borderId="17" xfId="0" applyFont="1" applyFill="1" applyBorder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right" vertical="center"/>
    </xf>
    <xf numFmtId="0" fontId="16" fillId="9" borderId="0" xfId="0" applyFont="1" applyFill="1" applyBorder="1" applyAlignment="1">
      <alignment horizontal="right" vertical="center"/>
    </xf>
    <xf numFmtId="1" fontId="21" fillId="14" borderId="0" xfId="0" applyNumberFormat="1" applyFont="1" applyFill="1"/>
    <xf numFmtId="166" fontId="0" fillId="0" borderId="0" xfId="0" applyNumberFormat="1" applyAlignment="1">
      <alignment horizontal="right" vertical="center"/>
    </xf>
    <xf numFmtId="0" fontId="9" fillId="0" borderId="10" xfId="0" applyFont="1" applyBorder="1" applyAlignment="1">
      <alignment horizontal="left" vertical="top" wrapText="1"/>
    </xf>
    <xf numFmtId="0" fontId="9" fillId="0" borderId="0" xfId="0" applyFont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8" fillId="7" borderId="10" xfId="0" applyFont="1" applyFill="1" applyBorder="1" applyAlignment="1">
      <alignment horizontal="center" vertical="top"/>
    </xf>
    <xf numFmtId="0" fontId="8" fillId="7" borderId="0" xfId="0" applyFont="1" applyFill="1" applyBorder="1" applyAlignment="1">
      <alignment horizontal="center" vertical="top"/>
    </xf>
    <xf numFmtId="0" fontId="8" fillId="7" borderId="11" xfId="0" applyFont="1" applyFill="1" applyBorder="1" applyAlignment="1">
      <alignment horizontal="center" vertical="top"/>
    </xf>
    <xf numFmtId="0" fontId="10" fillId="8" borderId="17" xfId="0" applyFont="1" applyFill="1" applyBorder="1" applyAlignment="1">
      <alignment horizontal="left" vertical="center"/>
    </xf>
    <xf numFmtId="0" fontId="8" fillId="5" borderId="7" xfId="0" applyFont="1" applyFill="1" applyBorder="1" applyAlignment="1">
      <alignment horizontal="center"/>
    </xf>
    <xf numFmtId="0" fontId="8" fillId="5" borderId="8" xfId="0" applyFont="1" applyFill="1" applyBorder="1" applyAlignment="1">
      <alignment horizontal="center"/>
    </xf>
    <xf numFmtId="0" fontId="8" fillId="5" borderId="9" xfId="0" applyFont="1" applyFill="1" applyBorder="1" applyAlignment="1">
      <alignment horizontal="center"/>
    </xf>
    <xf numFmtId="0" fontId="10" fillId="0" borderId="1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0" fontId="10" fillId="0" borderId="10" xfId="0" applyFont="1" applyBorder="1" applyAlignment="1">
      <alignment horizontal="left" vertical="top" wrapText="1"/>
    </xf>
    <xf numFmtId="0" fontId="10" fillId="0" borderId="0" xfId="0" applyFont="1" applyBorder="1" applyAlignment="1">
      <alignment horizontal="left" vertical="top" wrapText="1"/>
    </xf>
    <xf numFmtId="0" fontId="9" fillId="0" borderId="1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20" fillId="9" borderId="27" xfId="0" applyFont="1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12" borderId="28" xfId="0" applyFont="1" applyFill="1" applyBorder="1" applyAlignment="1">
      <alignment horizontal="center"/>
    </xf>
    <xf numFmtId="0" fontId="0" fillId="12" borderId="29" xfId="0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0" fillId="9" borderId="27" xfId="0" applyFont="1" applyFill="1" applyBorder="1" applyAlignment="1">
      <alignment horizontal="center" vertical="center" wrapText="1"/>
    </xf>
    <xf numFmtId="0" fontId="0" fillId="9" borderId="20" xfId="0" applyFont="1" applyFill="1" applyBorder="1" applyAlignment="1">
      <alignment horizontal="center" vertical="center" wrapText="1"/>
    </xf>
    <xf numFmtId="0" fontId="0" fillId="0" borderId="20" xfId="0" applyBorder="1" applyAlignment="1">
      <alignment vertical="center" wrapText="1"/>
    </xf>
    <xf numFmtId="0" fontId="18" fillId="9" borderId="27" xfId="0" applyFont="1" applyFill="1" applyBorder="1" applyAlignment="1">
      <alignment horizontal="center" vertical="center" wrapText="1"/>
    </xf>
    <xf numFmtId="0" fontId="0" fillId="0" borderId="20" xfId="0" applyFont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top" wrapText="1"/>
    </xf>
    <xf numFmtId="0" fontId="18" fillId="9" borderId="20" xfId="0" applyFont="1" applyFill="1" applyBorder="1" applyAlignment="1">
      <alignment horizontal="center" vertical="top" wrapText="1"/>
    </xf>
    <xf numFmtId="0" fontId="18" fillId="0" borderId="27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7" fillId="12" borderId="28" xfId="0" applyFont="1" applyFill="1" applyBorder="1" applyAlignment="1">
      <alignment horizontal="center"/>
    </xf>
    <xf numFmtId="0" fontId="17" fillId="12" borderId="29" xfId="0" applyFont="1" applyFill="1" applyBorder="1" applyAlignment="1">
      <alignment horizontal="center"/>
    </xf>
    <xf numFmtId="0" fontId="17" fillId="12" borderId="21" xfId="0" applyFont="1" applyFill="1" applyBorder="1" applyAlignment="1">
      <alignment horizontal="center"/>
    </xf>
    <xf numFmtId="0" fontId="17" fillId="12" borderId="28" xfId="0" applyFont="1" applyFill="1" applyBorder="1" applyAlignment="1">
      <alignment horizontal="center" vertical="center"/>
    </xf>
    <xf numFmtId="0" fontId="17" fillId="12" borderId="29" xfId="0" applyFont="1" applyFill="1" applyBorder="1" applyAlignment="1">
      <alignment horizontal="center" vertical="center"/>
    </xf>
    <xf numFmtId="0" fontId="17" fillId="12" borderId="21" xfId="0" applyFont="1" applyFill="1" applyBorder="1" applyAlignment="1">
      <alignment horizontal="center" vertical="center"/>
    </xf>
    <xf numFmtId="0" fontId="0" fillId="12" borderId="28" xfId="0" applyFont="1" applyFill="1" applyBorder="1" applyAlignment="1">
      <alignment horizontal="center" vertical="center"/>
    </xf>
    <xf numFmtId="0" fontId="0" fillId="12" borderId="29" xfId="0" applyFont="1" applyFill="1" applyBorder="1" applyAlignment="1">
      <alignment horizontal="center" vertical="center"/>
    </xf>
    <xf numFmtId="0" fontId="0" fillId="12" borderId="21" xfId="0" applyFont="1" applyFill="1" applyBorder="1" applyAlignment="1">
      <alignment horizontal="center" vertical="center"/>
    </xf>
    <xf numFmtId="0" fontId="18" fillId="0" borderId="20" xfId="0" applyFont="1" applyBorder="1" applyAlignment="1">
      <alignment horizontal="center" vertical="center" wrapText="1"/>
    </xf>
    <xf numFmtId="0" fontId="18" fillId="0" borderId="22" xfId="0" applyFont="1" applyBorder="1" applyAlignment="1">
      <alignment horizontal="center" vertical="center" wrapText="1"/>
    </xf>
    <xf numFmtId="0" fontId="18" fillId="9" borderId="27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9" borderId="22" xfId="0" applyFont="1" applyFill="1" applyBorder="1" applyAlignment="1">
      <alignment horizontal="center" vertical="center" wrapText="1"/>
    </xf>
    <xf numFmtId="0" fontId="18" fillId="9" borderId="20" xfId="0" applyFont="1" applyFill="1" applyBorder="1" applyAlignment="1">
      <alignment horizontal="center" vertical="center"/>
    </xf>
    <xf numFmtId="0" fontId="18" fillId="9" borderId="20" xfId="0" applyFont="1" applyFill="1" applyBorder="1" applyAlignment="1">
      <alignment horizontal="center" vertical="center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13</xdr:col>
      <xdr:colOff>508635</xdr:colOff>
      <xdr:row>27</xdr:row>
      <xdr:rowOff>186690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8433435" cy="5330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1</xdr:row>
      <xdr:rowOff>95250</xdr:rowOff>
    </xdr:from>
    <xdr:to>
      <xdr:col>1</xdr:col>
      <xdr:colOff>1229399</xdr:colOff>
      <xdr:row>4</xdr:row>
      <xdr:rowOff>19250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295275"/>
          <a:ext cx="1667549" cy="495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31"/>
  <sheetViews>
    <sheetView showGridLines="0" topLeftCell="A3" zoomScale="90" zoomScaleNormal="90" workbookViewId="0">
      <selection activeCell="B28" sqref="B28"/>
    </sheetView>
  </sheetViews>
  <sheetFormatPr defaultRowHeight="15" x14ac:dyDescent="0.25"/>
  <cols>
    <col min="2" max="2" width="45.42578125" customWidth="1"/>
    <col min="3" max="3" width="14.28515625" customWidth="1"/>
    <col min="4" max="4" width="25.7109375" customWidth="1"/>
    <col min="5" max="5" width="19.140625" customWidth="1"/>
    <col min="6" max="6" width="13" customWidth="1"/>
    <col min="7" max="7" width="17" customWidth="1"/>
    <col min="8" max="8" width="0.140625" customWidth="1"/>
    <col min="9" max="9" width="0.85546875" customWidth="1"/>
    <col min="10" max="10" width="30.140625" customWidth="1"/>
    <col min="11" max="11" width="10.7109375" bestFit="1" customWidth="1"/>
    <col min="12" max="12" width="11" customWidth="1"/>
    <col min="13" max="13" width="13.5703125" customWidth="1"/>
    <col min="15" max="15" width="13.42578125" bestFit="1" customWidth="1"/>
  </cols>
  <sheetData>
    <row r="1" spans="2:15" x14ac:dyDescent="0.25">
      <c r="B1" s="103"/>
      <c r="C1" s="104"/>
      <c r="D1" s="104"/>
      <c r="E1" s="104"/>
      <c r="F1" s="105"/>
    </row>
    <row r="2" spans="2:15" ht="18.75" customHeight="1" x14ac:dyDescent="0.25">
      <c r="B2" s="102" t="s">
        <v>134</v>
      </c>
      <c r="C2" s="102"/>
      <c r="D2" s="102"/>
      <c r="E2" s="102"/>
      <c r="F2" s="102"/>
    </row>
    <row r="3" spans="2:15" ht="19.5" customHeight="1" thickBot="1" x14ac:dyDescent="0.3">
      <c r="B3" s="99" t="s">
        <v>16</v>
      </c>
      <c r="C3" s="100"/>
      <c r="D3" s="100" t="s">
        <v>25</v>
      </c>
      <c r="E3" s="100"/>
      <c r="F3" s="101"/>
      <c r="G3" s="94" t="s">
        <v>130</v>
      </c>
      <c r="I3" s="94"/>
      <c r="L3" s="11"/>
      <c r="M3" s="11"/>
    </row>
    <row r="4" spans="2:15" x14ac:dyDescent="0.25">
      <c r="B4" s="13" t="s">
        <v>44</v>
      </c>
      <c r="C4" s="14">
        <v>10</v>
      </c>
      <c r="D4" s="15" t="s">
        <v>37</v>
      </c>
      <c r="E4" s="16">
        <f>(C31+H5+H4)</f>
        <v>175.2</v>
      </c>
      <c r="F4" s="16">
        <f>(E4/C6)/F24</f>
        <v>12.514285714285714</v>
      </c>
      <c r="G4" s="91">
        <f>E4*8</f>
        <v>1401.6</v>
      </c>
      <c r="H4" s="1">
        <f>(C4/100)*C31</f>
        <v>14.600000000000001</v>
      </c>
      <c r="I4" s="95"/>
    </row>
    <row r="5" spans="2:15" ht="39.75" thickBot="1" x14ac:dyDescent="0.3">
      <c r="B5" s="17" t="s">
        <v>45</v>
      </c>
      <c r="C5" s="14">
        <v>10</v>
      </c>
      <c r="D5" s="18" t="s">
        <v>38</v>
      </c>
      <c r="E5" s="19">
        <f>(E4+E6)/2</f>
        <v>192.71999999999997</v>
      </c>
      <c r="F5" s="19">
        <f>(E5/C6)/F24</f>
        <v>13.765714285714283</v>
      </c>
      <c r="G5" s="92">
        <f t="shared" ref="G5:G6" si="0">E5*8</f>
        <v>1541.7599999999998</v>
      </c>
      <c r="H5" s="1">
        <f>(C5/100)*C31</f>
        <v>14.600000000000001</v>
      </c>
      <c r="I5" s="95"/>
    </row>
    <row r="6" spans="2:15" ht="15.75" thickBot="1" x14ac:dyDescent="0.3">
      <c r="B6" s="17" t="s">
        <v>17</v>
      </c>
      <c r="C6" s="14">
        <v>7</v>
      </c>
      <c r="D6" s="20" t="s">
        <v>39</v>
      </c>
      <c r="E6" s="21">
        <f>E4+H6</f>
        <v>210.23999999999998</v>
      </c>
      <c r="F6" s="21">
        <f>(E6/C6)/F24</f>
        <v>15.017142857142856</v>
      </c>
      <c r="G6" s="91">
        <f t="shared" si="0"/>
        <v>1681.9199999999998</v>
      </c>
      <c r="H6" s="1">
        <f>(E4*(F23/100))</f>
        <v>35.04</v>
      </c>
      <c r="I6" s="95"/>
      <c r="J6" s="9" t="s">
        <v>30</v>
      </c>
      <c r="K6" s="10" t="s">
        <v>23</v>
      </c>
    </row>
    <row r="7" spans="2:15" ht="15.75" x14ac:dyDescent="0.25">
      <c r="B7" s="22" t="s">
        <v>0</v>
      </c>
      <c r="C7" s="23" t="s">
        <v>13</v>
      </c>
      <c r="D7" s="24"/>
      <c r="E7" s="24"/>
      <c r="F7" s="25"/>
      <c r="G7" s="94" t="s">
        <v>130</v>
      </c>
      <c r="H7" s="1"/>
      <c r="I7" s="1"/>
      <c r="J7" s="4" t="s">
        <v>20</v>
      </c>
      <c r="K7" s="5">
        <v>42370</v>
      </c>
      <c r="M7" s="2"/>
    </row>
    <row r="8" spans="2:15" ht="15.75" x14ac:dyDescent="0.25">
      <c r="B8" s="26" t="s">
        <v>28</v>
      </c>
      <c r="C8" s="27">
        <v>8</v>
      </c>
      <c r="D8" s="28" t="s">
        <v>33</v>
      </c>
      <c r="E8" s="24"/>
      <c r="F8" s="29" t="s">
        <v>36</v>
      </c>
      <c r="G8" s="95">
        <f>G4*60</f>
        <v>84096</v>
      </c>
      <c r="J8" s="4" t="s">
        <v>47</v>
      </c>
      <c r="K8" s="5">
        <v>42395</v>
      </c>
      <c r="M8" s="3"/>
    </row>
    <row r="9" spans="2:15" ht="15.75" x14ac:dyDescent="0.25">
      <c r="B9" s="26" t="s">
        <v>27</v>
      </c>
      <c r="C9" s="27">
        <v>2</v>
      </c>
      <c r="D9" s="110" t="s">
        <v>34</v>
      </c>
      <c r="E9" s="111"/>
      <c r="F9" s="30">
        <f>SUM(F4:F6)/3</f>
        <v>13.765714285714283</v>
      </c>
      <c r="G9" s="95">
        <f t="shared" ref="G9:G10" si="1">G5*60</f>
        <v>92505.599999999991</v>
      </c>
      <c r="J9" s="6" t="s">
        <v>48</v>
      </c>
      <c r="K9" s="5">
        <v>42453</v>
      </c>
      <c r="M9" s="3"/>
    </row>
    <row r="10" spans="2:15" ht="15.75" x14ac:dyDescent="0.25">
      <c r="B10" s="26" t="s">
        <v>1</v>
      </c>
      <c r="C10" s="27">
        <f>('Effort Details'!C85)</f>
        <v>88</v>
      </c>
      <c r="D10" s="31" t="s">
        <v>35</v>
      </c>
      <c r="E10" s="24"/>
      <c r="F10" s="32">
        <f>(F4+4*F5+F6)/6</f>
        <v>13.765714285714283</v>
      </c>
      <c r="G10" s="95">
        <f t="shared" si="1"/>
        <v>100915.2</v>
      </c>
      <c r="J10" s="6" t="s">
        <v>49</v>
      </c>
      <c r="K10" s="5">
        <v>42454</v>
      </c>
    </row>
    <row r="11" spans="2:15" ht="15.75" x14ac:dyDescent="0.25">
      <c r="B11" s="26" t="s">
        <v>2</v>
      </c>
      <c r="C11" s="27">
        <v>8</v>
      </c>
      <c r="D11" s="24"/>
      <c r="E11" s="24"/>
      <c r="F11" s="33"/>
      <c r="J11" s="6" t="s">
        <v>50</v>
      </c>
      <c r="K11" s="5">
        <v>42474</v>
      </c>
      <c r="O11" s="12"/>
    </row>
    <row r="12" spans="2:15" ht="15.75" x14ac:dyDescent="0.25">
      <c r="B12" s="26" t="s">
        <v>3</v>
      </c>
      <c r="C12" s="27">
        <f>(C10*0.2)</f>
        <v>17.600000000000001</v>
      </c>
      <c r="D12" s="34" t="s">
        <v>26</v>
      </c>
      <c r="E12" s="24"/>
      <c r="F12" s="35"/>
      <c r="J12" s="6" t="s">
        <v>52</v>
      </c>
      <c r="K12" s="5">
        <v>42491</v>
      </c>
      <c r="O12" s="12"/>
    </row>
    <row r="13" spans="2:15" ht="15.75" x14ac:dyDescent="0.25">
      <c r="B13" s="26" t="s">
        <v>4</v>
      </c>
      <c r="C13" s="27">
        <v>0</v>
      </c>
      <c r="D13" s="36" t="s">
        <v>18</v>
      </c>
      <c r="E13" s="37">
        <v>42597</v>
      </c>
      <c r="F13" s="35"/>
      <c r="J13" s="6" t="s">
        <v>51</v>
      </c>
      <c r="K13" s="5">
        <v>42506</v>
      </c>
    </row>
    <row r="14" spans="2:15" ht="15.75" x14ac:dyDescent="0.25">
      <c r="B14" s="26" t="s">
        <v>5</v>
      </c>
      <c r="C14" s="27">
        <v>8</v>
      </c>
      <c r="D14" s="38" t="s">
        <v>19</v>
      </c>
      <c r="E14" s="39">
        <f>WORKDAY.INTL(E13,F4,1,K7:K20)</f>
        <v>42613</v>
      </c>
      <c r="F14" s="25" t="s">
        <v>42</v>
      </c>
      <c r="J14" s="4" t="s">
        <v>53</v>
      </c>
      <c r="K14" s="5">
        <v>42626</v>
      </c>
      <c r="O14" s="12"/>
    </row>
    <row r="15" spans="2:15" ht="15.75" x14ac:dyDescent="0.25">
      <c r="B15" s="26" t="s">
        <v>6</v>
      </c>
      <c r="C15" s="27">
        <v>4</v>
      </c>
      <c r="D15" s="38" t="s">
        <v>19</v>
      </c>
      <c r="E15" s="40">
        <f>WORKDAY.INTL(E13,F5,1,K7:K20)</f>
        <v>42614</v>
      </c>
      <c r="F15" s="25" t="s">
        <v>41</v>
      </c>
      <c r="J15" s="4" t="s">
        <v>53</v>
      </c>
      <c r="K15" s="5">
        <v>42627</v>
      </c>
    </row>
    <row r="16" spans="2:15" ht="15.75" x14ac:dyDescent="0.25">
      <c r="B16" s="26" t="s">
        <v>7</v>
      </c>
      <c r="C16" s="27">
        <v>0</v>
      </c>
      <c r="D16" s="38" t="s">
        <v>19</v>
      </c>
      <c r="E16" s="41">
        <f>WORKDAY.INTL(E13,F6,1,K7:K20)</f>
        <v>42618</v>
      </c>
      <c r="F16" s="25" t="s">
        <v>40</v>
      </c>
      <c r="J16" s="4" t="s">
        <v>53</v>
      </c>
      <c r="K16" s="5">
        <v>42628</v>
      </c>
      <c r="O16" s="12"/>
    </row>
    <row r="17" spans="2:15" ht="15.75" x14ac:dyDescent="0.25">
      <c r="B17" s="26" t="s">
        <v>8</v>
      </c>
      <c r="C17" s="27">
        <f>(C10*0.05)</f>
        <v>4.4000000000000004</v>
      </c>
      <c r="D17" s="24"/>
      <c r="E17" s="42"/>
      <c r="F17" s="25"/>
      <c r="J17" s="6" t="s">
        <v>54</v>
      </c>
      <c r="K17" s="5">
        <v>42645</v>
      </c>
      <c r="O17" s="12"/>
    </row>
    <row r="18" spans="2:15" ht="15.75" x14ac:dyDescent="0.25">
      <c r="B18" s="26" t="s">
        <v>29</v>
      </c>
      <c r="C18" s="27">
        <v>0</v>
      </c>
      <c r="D18" s="36" t="s">
        <v>21</v>
      </c>
      <c r="E18" s="37">
        <v>42628</v>
      </c>
      <c r="F18" s="25"/>
      <c r="J18" s="6" t="s">
        <v>55</v>
      </c>
      <c r="K18" s="5">
        <v>42672</v>
      </c>
      <c r="L18" s="3"/>
      <c r="O18" s="12"/>
    </row>
    <row r="19" spans="2:15" ht="16.5" thickBot="1" x14ac:dyDescent="0.3">
      <c r="B19" s="26" t="s">
        <v>9</v>
      </c>
      <c r="C19" s="27">
        <v>0</v>
      </c>
      <c r="D19" s="38" t="s">
        <v>22</v>
      </c>
      <c r="E19" s="39">
        <f>WORKDAY.INTL(E18,F4,1,K7:K20)</f>
        <v>42646</v>
      </c>
      <c r="F19" s="25" t="s">
        <v>42</v>
      </c>
      <c r="J19" s="7" t="s">
        <v>56</v>
      </c>
      <c r="K19" s="8">
        <v>42730</v>
      </c>
      <c r="O19" s="12"/>
    </row>
    <row r="20" spans="2:15" x14ac:dyDescent="0.25">
      <c r="B20" s="26" t="s">
        <v>32</v>
      </c>
      <c r="C20" s="27">
        <v>0</v>
      </c>
      <c r="D20" s="38" t="s">
        <v>22</v>
      </c>
      <c r="E20" s="40">
        <f>WORKDAY.INTL(E18,F5,1,K7:K20)</f>
        <v>42647</v>
      </c>
      <c r="F20" s="25" t="s">
        <v>41</v>
      </c>
    </row>
    <row r="21" spans="2:15" ht="15.75" customHeight="1" x14ac:dyDescent="0.25">
      <c r="B21" s="26" t="s">
        <v>10</v>
      </c>
      <c r="C21" s="27">
        <v>1</v>
      </c>
      <c r="D21" s="38" t="s">
        <v>22</v>
      </c>
      <c r="E21" s="41">
        <f>WORKDAY.INTL(E18,F6,1,K7:K20)</f>
        <v>42649</v>
      </c>
      <c r="F21" s="25" t="s">
        <v>40</v>
      </c>
      <c r="O21" s="12"/>
    </row>
    <row r="22" spans="2:15" x14ac:dyDescent="0.25">
      <c r="B22" s="26" t="s">
        <v>11</v>
      </c>
      <c r="C22" s="27">
        <v>4</v>
      </c>
      <c r="D22" s="24"/>
      <c r="E22" s="24"/>
      <c r="F22" s="33"/>
      <c r="O22" s="12"/>
    </row>
    <row r="23" spans="2:15" x14ac:dyDescent="0.25">
      <c r="B23" s="26" t="s">
        <v>12</v>
      </c>
      <c r="C23" s="27">
        <v>0</v>
      </c>
      <c r="D23" s="106" t="s">
        <v>46</v>
      </c>
      <c r="E23" s="107"/>
      <c r="F23" s="25">
        <v>20</v>
      </c>
    </row>
    <row r="24" spans="2:15" x14ac:dyDescent="0.25">
      <c r="B24" s="26" t="s">
        <v>31</v>
      </c>
      <c r="C24" s="27">
        <v>1</v>
      </c>
      <c r="D24" s="108" t="s">
        <v>62</v>
      </c>
      <c r="E24" s="109"/>
      <c r="F24" s="29">
        <v>2</v>
      </c>
    </row>
    <row r="25" spans="2:15" ht="20.25" customHeight="1" x14ac:dyDescent="0.25">
      <c r="B25" s="26" t="s">
        <v>15</v>
      </c>
      <c r="C25" s="27">
        <v>0</v>
      </c>
      <c r="D25" s="108"/>
      <c r="E25" s="109"/>
      <c r="F25" s="25"/>
    </row>
    <row r="26" spans="2:15" x14ac:dyDescent="0.25">
      <c r="B26" s="26" t="s">
        <v>24</v>
      </c>
      <c r="C26" s="27">
        <v>0</v>
      </c>
      <c r="D26" s="43"/>
      <c r="E26" s="43"/>
      <c r="F26" s="25"/>
    </row>
    <row r="27" spans="2:15" ht="13.5" customHeight="1" x14ac:dyDescent="0.25">
      <c r="B27" s="26"/>
      <c r="C27" s="27"/>
      <c r="D27" s="96" t="s">
        <v>43</v>
      </c>
      <c r="E27" s="97"/>
      <c r="F27" s="98"/>
    </row>
    <row r="28" spans="2:15" ht="12" customHeight="1" x14ac:dyDescent="0.25">
      <c r="B28" s="44"/>
      <c r="C28" s="27"/>
      <c r="D28" s="96"/>
      <c r="E28" s="97"/>
      <c r="F28" s="98"/>
    </row>
    <row r="29" spans="2:15" ht="12.75" customHeight="1" x14ac:dyDescent="0.25">
      <c r="B29" s="44"/>
      <c r="C29" s="27"/>
      <c r="D29" s="96"/>
      <c r="E29" s="97"/>
      <c r="F29" s="98"/>
    </row>
    <row r="30" spans="2:15" ht="11.25" customHeight="1" x14ac:dyDescent="0.25">
      <c r="B30" s="44"/>
      <c r="C30" s="27"/>
      <c r="D30" s="96"/>
      <c r="E30" s="97"/>
      <c r="F30" s="98"/>
    </row>
    <row r="31" spans="2:15" ht="18.75" customHeight="1" x14ac:dyDescent="0.25">
      <c r="B31" s="45" t="s">
        <v>14</v>
      </c>
      <c r="C31" s="46">
        <f>SUM(C8:C30)</f>
        <v>146</v>
      </c>
      <c r="D31" s="46"/>
      <c r="E31" s="46"/>
      <c r="F31" s="47"/>
    </row>
  </sheetData>
  <mergeCells count="8">
    <mergeCell ref="D27:F30"/>
    <mergeCell ref="B3:C3"/>
    <mergeCell ref="D3:F3"/>
    <mergeCell ref="B2:F2"/>
    <mergeCell ref="B1:F1"/>
    <mergeCell ref="D23:E23"/>
    <mergeCell ref="D24:E25"/>
    <mergeCell ref="D9:E9"/>
  </mergeCells>
  <pageMargins left="0.25" right="0.25" top="0.5" bottom="0.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B59" workbookViewId="0">
      <selection activeCell="C83" sqref="C83"/>
    </sheetView>
  </sheetViews>
  <sheetFormatPr defaultRowHeight="15" x14ac:dyDescent="0.25"/>
  <cols>
    <col min="1" max="1" width="7.28515625" bestFit="1" customWidth="1"/>
    <col min="2" max="2" width="68.85546875" customWidth="1"/>
    <col min="3" max="3" width="15.7109375" bestFit="1" customWidth="1"/>
    <col min="4" max="4" width="48.5703125" customWidth="1"/>
    <col min="5" max="5" width="13.28515625" bestFit="1" customWidth="1"/>
  </cols>
  <sheetData>
    <row r="1" spans="1:5" ht="18.75" x14ac:dyDescent="0.25">
      <c r="A1" s="48">
        <v>0</v>
      </c>
      <c r="B1" s="49"/>
      <c r="C1" s="50"/>
      <c r="D1" s="50"/>
      <c r="E1" s="65"/>
    </row>
    <row r="2" spans="1:5" ht="18.75" x14ac:dyDescent="0.25">
      <c r="A2" s="51"/>
      <c r="B2" s="52"/>
      <c r="C2" s="50"/>
      <c r="D2" s="50"/>
      <c r="E2" s="65"/>
    </row>
    <row r="3" spans="1:5" ht="18.75" x14ac:dyDescent="0.25">
      <c r="A3" s="51"/>
      <c r="B3" s="93" t="s">
        <v>131</v>
      </c>
      <c r="C3" s="64">
        <v>42591</v>
      </c>
      <c r="D3" s="50"/>
      <c r="E3" s="65"/>
    </row>
    <row r="4" spans="1:5" ht="18.75" x14ac:dyDescent="0.25">
      <c r="A4" s="51"/>
      <c r="B4" s="52"/>
      <c r="C4" s="63"/>
      <c r="D4" s="50"/>
      <c r="E4" s="65"/>
    </row>
    <row r="5" spans="1:5" ht="18.75" x14ac:dyDescent="0.25">
      <c r="A5" s="53"/>
      <c r="B5" s="54"/>
      <c r="C5" s="62"/>
      <c r="D5" s="50"/>
      <c r="E5" s="65"/>
    </row>
    <row r="6" spans="1:5" ht="15.75" x14ac:dyDescent="0.25">
      <c r="A6" s="55" t="s">
        <v>57</v>
      </c>
      <c r="B6" s="55" t="s">
        <v>67</v>
      </c>
      <c r="C6" s="55" t="s">
        <v>68</v>
      </c>
      <c r="D6" s="56" t="s">
        <v>58</v>
      </c>
      <c r="E6" s="2"/>
    </row>
    <row r="7" spans="1:5" ht="15.75" x14ac:dyDescent="0.25">
      <c r="A7" s="70">
        <v>1</v>
      </c>
      <c r="B7" s="73" t="s">
        <v>59</v>
      </c>
      <c r="C7" s="57"/>
      <c r="D7" s="72" t="s">
        <v>63</v>
      </c>
    </row>
    <row r="8" spans="1:5" ht="15.75" x14ac:dyDescent="0.25">
      <c r="A8" s="70">
        <v>2</v>
      </c>
      <c r="B8" s="58" t="s">
        <v>64</v>
      </c>
      <c r="C8" s="140">
        <v>1</v>
      </c>
      <c r="D8" s="127" t="s">
        <v>139</v>
      </c>
    </row>
    <row r="9" spans="1:5" x14ac:dyDescent="0.25">
      <c r="A9" s="70"/>
      <c r="B9" s="59" t="s">
        <v>60</v>
      </c>
      <c r="C9" s="141"/>
      <c r="D9" s="128"/>
    </row>
    <row r="10" spans="1:5" x14ac:dyDescent="0.25">
      <c r="A10" s="70"/>
      <c r="B10" s="59" t="s">
        <v>70</v>
      </c>
      <c r="C10" s="141"/>
      <c r="D10" s="128"/>
    </row>
    <row r="11" spans="1:5" x14ac:dyDescent="0.25">
      <c r="A11" s="70"/>
      <c r="B11" s="74" t="s">
        <v>71</v>
      </c>
      <c r="C11" s="142"/>
      <c r="D11" s="114"/>
    </row>
    <row r="12" spans="1:5" x14ac:dyDescent="0.25">
      <c r="A12" s="70"/>
      <c r="B12" s="135"/>
      <c r="C12" s="136"/>
      <c r="D12" s="137"/>
    </row>
    <row r="13" spans="1:5" ht="15.75" customHeight="1" x14ac:dyDescent="0.25">
      <c r="A13" s="70">
        <v>3</v>
      </c>
      <c r="B13" s="58" t="s">
        <v>121</v>
      </c>
      <c r="C13" s="140">
        <v>1.5</v>
      </c>
      <c r="D13" s="127" t="s">
        <v>139</v>
      </c>
    </row>
    <row r="14" spans="1:5" x14ac:dyDescent="0.25">
      <c r="A14" s="70"/>
      <c r="B14" s="60" t="s">
        <v>69</v>
      </c>
      <c r="C14" s="141"/>
      <c r="D14" s="138"/>
    </row>
    <row r="15" spans="1:5" ht="31.5" x14ac:dyDescent="0.25">
      <c r="A15" s="70"/>
      <c r="B15" s="84" t="s">
        <v>83</v>
      </c>
      <c r="C15" s="141"/>
      <c r="D15" s="138"/>
    </row>
    <row r="16" spans="1:5" x14ac:dyDescent="0.25">
      <c r="A16" s="70"/>
      <c r="B16" s="80" t="s">
        <v>72</v>
      </c>
      <c r="C16" s="142"/>
      <c r="D16" s="139"/>
    </row>
    <row r="17" spans="1:4" ht="15.75" x14ac:dyDescent="0.25">
      <c r="A17" s="70"/>
      <c r="B17" s="132"/>
      <c r="C17" s="133"/>
      <c r="D17" s="134"/>
    </row>
    <row r="18" spans="1:4" ht="15.75" customHeight="1" x14ac:dyDescent="0.25">
      <c r="A18" s="70">
        <v>4</v>
      </c>
      <c r="B18" s="87" t="s">
        <v>73</v>
      </c>
      <c r="C18" s="140">
        <v>1</v>
      </c>
      <c r="D18" s="127" t="s">
        <v>140</v>
      </c>
    </row>
    <row r="19" spans="1:4" ht="15" customHeight="1" x14ac:dyDescent="0.25">
      <c r="A19" s="70"/>
      <c r="B19" s="83" t="s">
        <v>74</v>
      </c>
      <c r="C19" s="144"/>
      <c r="D19" s="138"/>
    </row>
    <row r="20" spans="1:4" ht="15" customHeight="1" x14ac:dyDescent="0.25">
      <c r="A20" s="70"/>
      <c r="B20" s="83" t="s">
        <v>75</v>
      </c>
      <c r="C20" s="144"/>
      <c r="D20" s="138"/>
    </row>
    <row r="21" spans="1:4" ht="15" customHeight="1" x14ac:dyDescent="0.25">
      <c r="A21" s="70"/>
      <c r="B21" s="83" t="s">
        <v>76</v>
      </c>
      <c r="C21" s="144"/>
      <c r="D21" s="138"/>
    </row>
    <row r="22" spans="1:4" ht="15" customHeight="1" x14ac:dyDescent="0.25">
      <c r="A22" s="70"/>
      <c r="B22" s="83" t="s">
        <v>99</v>
      </c>
      <c r="C22" s="144"/>
      <c r="D22" s="138"/>
    </row>
    <row r="23" spans="1:4" ht="15.75" customHeight="1" x14ac:dyDescent="0.25">
      <c r="A23" s="70"/>
      <c r="B23" s="83" t="s">
        <v>77</v>
      </c>
      <c r="C23" s="144"/>
      <c r="D23" s="138"/>
    </row>
    <row r="24" spans="1:4" ht="15.75" customHeight="1" x14ac:dyDescent="0.25">
      <c r="A24" s="70"/>
      <c r="B24" s="83" t="s">
        <v>87</v>
      </c>
      <c r="C24" s="144"/>
      <c r="D24" s="138"/>
    </row>
    <row r="25" spans="1:4" ht="15.75" customHeight="1" x14ac:dyDescent="0.25">
      <c r="A25" s="70"/>
      <c r="B25" s="83" t="s">
        <v>104</v>
      </c>
      <c r="C25" s="144"/>
      <c r="D25" s="139"/>
    </row>
    <row r="26" spans="1:4" ht="15.75" x14ac:dyDescent="0.25">
      <c r="A26" s="71"/>
      <c r="B26" s="129"/>
      <c r="C26" s="130"/>
      <c r="D26" s="131"/>
    </row>
    <row r="27" spans="1:4" ht="16.5" customHeight="1" x14ac:dyDescent="0.25">
      <c r="A27" s="71">
        <v>5</v>
      </c>
      <c r="B27" s="61" t="s">
        <v>82</v>
      </c>
      <c r="C27" s="115">
        <v>2</v>
      </c>
      <c r="D27" s="122" t="s">
        <v>139</v>
      </c>
    </row>
    <row r="28" spans="1:4" ht="16.5" customHeight="1" x14ac:dyDescent="0.25">
      <c r="A28" s="71"/>
      <c r="B28" s="66" t="s">
        <v>78</v>
      </c>
      <c r="C28" s="113"/>
      <c r="D28" s="145"/>
    </row>
    <row r="29" spans="1:4" ht="16.5" customHeight="1" x14ac:dyDescent="0.25">
      <c r="A29" s="71"/>
      <c r="B29" s="66" t="s">
        <v>79</v>
      </c>
      <c r="C29" s="113"/>
      <c r="D29" s="138"/>
    </row>
    <row r="30" spans="1:4" ht="16.5" customHeight="1" x14ac:dyDescent="0.25">
      <c r="A30" s="71"/>
      <c r="B30" s="66" t="s">
        <v>85</v>
      </c>
      <c r="C30" s="113"/>
      <c r="D30" s="138"/>
    </row>
    <row r="31" spans="1:4" ht="28.5" customHeight="1" x14ac:dyDescent="0.25">
      <c r="A31" s="71"/>
      <c r="B31" s="86" t="s">
        <v>89</v>
      </c>
      <c r="C31" s="113"/>
      <c r="D31" s="138"/>
    </row>
    <row r="32" spans="1:4" ht="16.5" customHeight="1" x14ac:dyDescent="0.25">
      <c r="A32" s="71"/>
      <c r="B32" s="66" t="s">
        <v>80</v>
      </c>
      <c r="C32" s="113"/>
      <c r="D32" s="138"/>
    </row>
    <row r="33" spans="1:4" ht="16.5" customHeight="1" x14ac:dyDescent="0.25">
      <c r="A33" s="71"/>
      <c r="B33" s="66" t="s">
        <v>81</v>
      </c>
      <c r="C33" s="113"/>
      <c r="D33" s="138"/>
    </row>
    <row r="34" spans="1:4" ht="16.5" customHeight="1" x14ac:dyDescent="0.25">
      <c r="A34" s="71"/>
      <c r="B34" s="66" t="s">
        <v>91</v>
      </c>
      <c r="C34" s="113"/>
      <c r="D34" s="138"/>
    </row>
    <row r="35" spans="1:4" ht="16.5" customHeight="1" x14ac:dyDescent="0.25">
      <c r="A35" s="71"/>
      <c r="B35" s="66" t="s">
        <v>90</v>
      </c>
      <c r="C35" s="114"/>
      <c r="D35" s="139"/>
    </row>
    <row r="36" spans="1:4" x14ac:dyDescent="0.25">
      <c r="A36" s="71"/>
      <c r="B36" s="116"/>
      <c r="C36" s="117"/>
      <c r="D36" s="118"/>
    </row>
    <row r="37" spans="1:4" ht="15.75" customHeight="1" x14ac:dyDescent="0.25">
      <c r="A37" s="71">
        <v>6</v>
      </c>
      <c r="B37" s="61" t="s">
        <v>93</v>
      </c>
      <c r="C37" s="119"/>
      <c r="D37" s="119" t="s">
        <v>136</v>
      </c>
    </row>
    <row r="38" spans="1:4" ht="15.75" customHeight="1" x14ac:dyDescent="0.25">
      <c r="A38" s="71"/>
      <c r="B38" s="66" t="s">
        <v>84</v>
      </c>
      <c r="C38" s="120"/>
      <c r="D38" s="120"/>
    </row>
    <row r="39" spans="1:4" ht="15.75" customHeight="1" x14ac:dyDescent="0.25">
      <c r="A39" s="71"/>
      <c r="B39" s="66" t="s">
        <v>86</v>
      </c>
      <c r="C39" s="120"/>
      <c r="D39" s="113"/>
    </row>
    <row r="40" spans="1:4" ht="15.75" customHeight="1" x14ac:dyDescent="0.25">
      <c r="A40" s="71"/>
      <c r="B40" s="66" t="s">
        <v>88</v>
      </c>
      <c r="C40" s="120"/>
      <c r="D40" s="113"/>
    </row>
    <row r="41" spans="1:4" ht="30.75" customHeight="1" x14ac:dyDescent="0.25">
      <c r="A41" s="71"/>
      <c r="B41" s="86" t="s">
        <v>92</v>
      </c>
      <c r="C41" s="143"/>
      <c r="D41" s="114"/>
    </row>
    <row r="42" spans="1:4" x14ac:dyDescent="0.25">
      <c r="A42" s="71"/>
      <c r="B42" s="116"/>
      <c r="C42" s="117"/>
      <c r="D42" s="118"/>
    </row>
    <row r="43" spans="1:4" ht="15.75" customHeight="1" x14ac:dyDescent="0.25">
      <c r="A43" s="71">
        <v>7</v>
      </c>
      <c r="B43" s="61" t="s">
        <v>94</v>
      </c>
      <c r="C43" s="119">
        <v>0</v>
      </c>
      <c r="D43" s="119" t="s">
        <v>136</v>
      </c>
    </row>
    <row r="44" spans="1:4" ht="15.75" customHeight="1" x14ac:dyDescent="0.25">
      <c r="A44" s="71"/>
      <c r="B44" s="60" t="s">
        <v>96</v>
      </c>
      <c r="C44" s="113"/>
      <c r="D44" s="120"/>
    </row>
    <row r="45" spans="1:4" ht="15.75" customHeight="1" x14ac:dyDescent="0.25">
      <c r="A45" s="71"/>
      <c r="B45" s="60" t="s">
        <v>95</v>
      </c>
      <c r="C45" s="113"/>
      <c r="D45" s="120"/>
    </row>
    <row r="46" spans="1:4" ht="15.75" customHeight="1" x14ac:dyDescent="0.25">
      <c r="A46" s="71"/>
      <c r="B46" s="60" t="s">
        <v>97</v>
      </c>
      <c r="C46" s="113"/>
      <c r="D46" s="120"/>
    </row>
    <row r="47" spans="1:4" ht="15.75" customHeight="1" x14ac:dyDescent="0.25">
      <c r="A47" s="71"/>
      <c r="B47" s="60" t="s">
        <v>98</v>
      </c>
      <c r="C47" s="113"/>
      <c r="D47" s="120"/>
    </row>
    <row r="48" spans="1:4" ht="27.75" customHeight="1" x14ac:dyDescent="0.25">
      <c r="A48" s="71"/>
      <c r="B48" s="85" t="s">
        <v>103</v>
      </c>
      <c r="C48" s="113"/>
      <c r="D48" s="120"/>
    </row>
    <row r="49" spans="1:4" ht="15.75" customHeight="1" x14ac:dyDescent="0.25">
      <c r="A49" s="71"/>
      <c r="B49" s="60" t="s">
        <v>100</v>
      </c>
      <c r="C49" s="113"/>
      <c r="D49" s="120"/>
    </row>
    <row r="50" spans="1:4" ht="15.75" customHeight="1" x14ac:dyDescent="0.25">
      <c r="A50" s="71"/>
      <c r="B50" s="60" t="s">
        <v>101</v>
      </c>
      <c r="C50" s="113"/>
      <c r="D50" s="120"/>
    </row>
    <row r="51" spans="1:4" ht="15.75" customHeight="1" x14ac:dyDescent="0.25">
      <c r="A51" s="71"/>
      <c r="B51" s="60"/>
      <c r="C51" s="113"/>
      <c r="D51" s="120"/>
    </row>
    <row r="52" spans="1:4" ht="26.25" customHeight="1" x14ac:dyDescent="0.25">
      <c r="A52" s="71"/>
      <c r="B52" s="85" t="s">
        <v>105</v>
      </c>
      <c r="C52" s="114"/>
      <c r="D52" s="114"/>
    </row>
    <row r="53" spans="1:4" x14ac:dyDescent="0.25">
      <c r="A53" s="71"/>
      <c r="B53" s="116"/>
      <c r="C53" s="117"/>
      <c r="D53" s="118"/>
    </row>
    <row r="54" spans="1:4" ht="15.75" customHeight="1" x14ac:dyDescent="0.25">
      <c r="A54" s="71">
        <v>8</v>
      </c>
      <c r="B54" s="61" t="s">
        <v>106</v>
      </c>
      <c r="C54" s="119">
        <v>1</v>
      </c>
      <c r="D54" s="125" t="s">
        <v>135</v>
      </c>
    </row>
    <row r="55" spans="1:4" ht="15.75" customHeight="1" x14ac:dyDescent="0.25">
      <c r="A55" s="71"/>
      <c r="B55" s="60" t="s">
        <v>107</v>
      </c>
      <c r="C55" s="120"/>
      <c r="D55" s="126"/>
    </row>
    <row r="56" spans="1:4" ht="15.75" customHeight="1" x14ac:dyDescent="0.25">
      <c r="A56" s="71"/>
      <c r="B56" s="60" t="s">
        <v>108</v>
      </c>
      <c r="C56" s="120"/>
      <c r="D56" s="126"/>
    </row>
    <row r="57" spans="1:4" ht="15.75" customHeight="1" x14ac:dyDescent="0.25">
      <c r="A57" s="71"/>
      <c r="B57" s="116"/>
      <c r="C57" s="117"/>
      <c r="D57" s="118"/>
    </row>
    <row r="58" spans="1:4" ht="15.75" customHeight="1" x14ac:dyDescent="0.25">
      <c r="A58" s="71">
        <v>10</v>
      </c>
      <c r="B58" s="61" t="s">
        <v>109</v>
      </c>
      <c r="C58" s="77"/>
      <c r="D58" s="122" t="s">
        <v>137</v>
      </c>
    </row>
    <row r="59" spans="1:4" ht="15.75" customHeight="1" x14ac:dyDescent="0.25">
      <c r="A59" s="71"/>
      <c r="B59" s="90" t="s">
        <v>129</v>
      </c>
      <c r="C59" s="89"/>
      <c r="D59" s="123"/>
    </row>
    <row r="60" spans="1:4" ht="15.75" customHeight="1" x14ac:dyDescent="0.25">
      <c r="A60" s="71"/>
      <c r="B60" s="81" t="s">
        <v>110</v>
      </c>
      <c r="C60" s="120"/>
      <c r="D60" s="123"/>
    </row>
    <row r="61" spans="1:4" ht="18" customHeight="1" x14ac:dyDescent="0.25">
      <c r="A61" s="71"/>
      <c r="B61" s="82" t="s">
        <v>111</v>
      </c>
      <c r="C61" s="113"/>
      <c r="D61" s="123"/>
    </row>
    <row r="62" spans="1:4" ht="15.75" customHeight="1" x14ac:dyDescent="0.25">
      <c r="A62" s="71"/>
      <c r="B62" s="78" t="s">
        <v>112</v>
      </c>
      <c r="C62" s="113"/>
      <c r="D62" s="123"/>
    </row>
    <row r="63" spans="1:4" ht="15.75" customHeight="1" x14ac:dyDescent="0.25">
      <c r="A63" s="71"/>
      <c r="B63" s="78" t="s">
        <v>113</v>
      </c>
      <c r="C63" s="113"/>
      <c r="D63" s="123"/>
    </row>
    <row r="64" spans="1:4" ht="15.75" customHeight="1" x14ac:dyDescent="0.25">
      <c r="A64" s="71"/>
      <c r="B64" s="81" t="s">
        <v>114</v>
      </c>
      <c r="C64" s="120"/>
      <c r="D64" s="123"/>
    </row>
    <row r="65" spans="1:4" ht="15.75" customHeight="1" x14ac:dyDescent="0.25">
      <c r="A65" s="71"/>
      <c r="B65" s="78" t="s">
        <v>115</v>
      </c>
      <c r="C65" s="113"/>
      <c r="D65" s="123"/>
    </row>
    <row r="66" spans="1:4" ht="15.75" customHeight="1" x14ac:dyDescent="0.25">
      <c r="A66" s="71"/>
      <c r="B66" s="81" t="s">
        <v>116</v>
      </c>
      <c r="C66" s="120"/>
      <c r="D66" s="123"/>
    </row>
    <row r="67" spans="1:4" s="80" customFormat="1" ht="15.75" customHeight="1" x14ac:dyDescent="0.25">
      <c r="A67" s="79"/>
      <c r="B67" s="78" t="s">
        <v>117</v>
      </c>
      <c r="C67" s="121"/>
      <c r="D67" s="123"/>
    </row>
    <row r="68" spans="1:4" s="80" customFormat="1" ht="15.75" customHeight="1" x14ac:dyDescent="0.25">
      <c r="A68" s="79"/>
      <c r="B68" s="78" t="s">
        <v>118</v>
      </c>
      <c r="C68" s="121"/>
      <c r="D68" s="123"/>
    </row>
    <row r="69" spans="1:4" s="80" customFormat="1" ht="15.75" customHeight="1" x14ac:dyDescent="0.25">
      <c r="A69" s="79"/>
      <c r="B69" s="78" t="s">
        <v>119</v>
      </c>
      <c r="C69" s="121"/>
      <c r="D69" s="123"/>
    </row>
    <row r="70" spans="1:4" s="80" customFormat="1" ht="15.75" customHeight="1" x14ac:dyDescent="0.25">
      <c r="A70" s="79"/>
      <c r="B70" s="78" t="s">
        <v>120</v>
      </c>
      <c r="C70" s="121"/>
      <c r="D70" s="124"/>
    </row>
    <row r="71" spans="1:4" ht="15.75" customHeight="1" x14ac:dyDescent="0.25">
      <c r="A71" s="71"/>
      <c r="B71" s="116"/>
      <c r="C71" s="117"/>
      <c r="D71" s="118"/>
    </row>
    <row r="72" spans="1:4" ht="15.75" customHeight="1" x14ac:dyDescent="0.25">
      <c r="A72" s="71">
        <v>11</v>
      </c>
      <c r="B72" s="88" t="s">
        <v>65</v>
      </c>
      <c r="C72" s="112">
        <v>1</v>
      </c>
      <c r="D72" s="112" t="s">
        <v>141</v>
      </c>
    </row>
    <row r="73" spans="1:4" ht="15.75" customHeight="1" x14ac:dyDescent="0.25">
      <c r="A73" s="71"/>
      <c r="B73" s="81" t="s">
        <v>122</v>
      </c>
      <c r="C73" s="113"/>
      <c r="D73" s="113"/>
    </row>
    <row r="74" spans="1:4" ht="15.75" customHeight="1" x14ac:dyDescent="0.25">
      <c r="A74" s="71"/>
      <c r="B74" s="81" t="s">
        <v>123</v>
      </c>
      <c r="C74" s="113"/>
      <c r="D74" s="113"/>
    </row>
    <row r="75" spans="1:4" ht="15.75" customHeight="1" x14ac:dyDescent="0.25">
      <c r="A75" s="71"/>
      <c r="B75" s="81" t="s">
        <v>124</v>
      </c>
      <c r="C75" s="113"/>
      <c r="D75" s="113"/>
    </row>
    <row r="76" spans="1:4" ht="15.75" customHeight="1" x14ac:dyDescent="0.25">
      <c r="A76" s="71"/>
      <c r="B76" s="81" t="s">
        <v>125</v>
      </c>
      <c r="C76" s="113"/>
      <c r="D76" s="113"/>
    </row>
    <row r="77" spans="1:4" ht="15.75" customHeight="1" x14ac:dyDescent="0.25">
      <c r="A77" s="71"/>
      <c r="B77" s="81" t="s">
        <v>102</v>
      </c>
      <c r="C77" s="114"/>
      <c r="D77" s="114"/>
    </row>
    <row r="78" spans="1:4" ht="15.75" customHeight="1" x14ac:dyDescent="0.25">
      <c r="A78" s="71">
        <v>12</v>
      </c>
      <c r="B78" s="88" t="s">
        <v>126</v>
      </c>
      <c r="C78" s="112">
        <v>1</v>
      </c>
      <c r="D78" s="112" t="s">
        <v>138</v>
      </c>
    </row>
    <row r="79" spans="1:4" ht="15.75" customHeight="1" x14ac:dyDescent="0.25">
      <c r="A79" s="71"/>
      <c r="B79" s="81" t="s">
        <v>66</v>
      </c>
      <c r="C79" s="113"/>
      <c r="D79" s="113"/>
    </row>
    <row r="80" spans="1:4" ht="15.75" customHeight="1" x14ac:dyDescent="0.25">
      <c r="A80" s="71"/>
      <c r="B80" s="81" t="s">
        <v>127</v>
      </c>
      <c r="C80" s="113"/>
      <c r="D80" s="113"/>
    </row>
    <row r="81" spans="1:4" ht="15.75" customHeight="1" x14ac:dyDescent="0.25">
      <c r="A81" s="71"/>
      <c r="B81" s="81" t="s">
        <v>128</v>
      </c>
      <c r="C81" s="114"/>
      <c r="D81" s="114"/>
    </row>
    <row r="82" spans="1:4" ht="15.75" x14ac:dyDescent="0.25">
      <c r="A82" s="67"/>
      <c r="B82" s="68" t="s">
        <v>61</v>
      </c>
      <c r="C82" s="69">
        <f>SUM(C8:C71)</f>
        <v>6.5</v>
      </c>
      <c r="D82" s="68"/>
    </row>
    <row r="83" spans="1:4" ht="15.75" x14ac:dyDescent="0.25">
      <c r="B83" s="75" t="s">
        <v>132</v>
      </c>
      <c r="C83" s="76">
        <f>(C82*8)</f>
        <v>52</v>
      </c>
    </row>
    <row r="84" spans="1:4" ht="15.75" x14ac:dyDescent="0.25">
      <c r="B84" s="75" t="s">
        <v>133</v>
      </c>
      <c r="C84" s="76">
        <f>4.5*8</f>
        <v>36</v>
      </c>
    </row>
    <row r="85" spans="1:4" x14ac:dyDescent="0.25">
      <c r="B85" t="s">
        <v>61</v>
      </c>
      <c r="C85" s="76">
        <f>SUM(C83:C84)</f>
        <v>88</v>
      </c>
    </row>
  </sheetData>
  <mergeCells count="30">
    <mergeCell ref="D8:D11"/>
    <mergeCell ref="B26:D26"/>
    <mergeCell ref="B36:D36"/>
    <mergeCell ref="B42:D42"/>
    <mergeCell ref="B17:D17"/>
    <mergeCell ref="B12:D12"/>
    <mergeCell ref="D13:D16"/>
    <mergeCell ref="C13:C16"/>
    <mergeCell ref="C8:C11"/>
    <mergeCell ref="C37:C41"/>
    <mergeCell ref="C18:C25"/>
    <mergeCell ref="D37:D41"/>
    <mergeCell ref="D18:D25"/>
    <mergeCell ref="D27:D35"/>
    <mergeCell ref="D78:D81"/>
    <mergeCell ref="D72:D77"/>
    <mergeCell ref="C72:C77"/>
    <mergeCell ref="C78:C81"/>
    <mergeCell ref="C27:C35"/>
    <mergeCell ref="B71:D71"/>
    <mergeCell ref="C54:C56"/>
    <mergeCell ref="C60:C63"/>
    <mergeCell ref="B53:D53"/>
    <mergeCell ref="D43:D52"/>
    <mergeCell ref="C43:C52"/>
    <mergeCell ref="C64:C65"/>
    <mergeCell ref="C66:C70"/>
    <mergeCell ref="D58:D70"/>
    <mergeCell ref="D54:D56"/>
    <mergeCell ref="B57:D5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41" sqref="G41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Overview</vt:lpstr>
      <vt:lpstr>Estimate</vt:lpstr>
      <vt:lpstr>Effort Details</vt:lpstr>
      <vt:lpstr>Prioritization</vt:lpstr>
      <vt:lpstr>Estimate!Print_Area</vt:lpstr>
    </vt:vector>
  </TitlesOfParts>
  <Company>Verbat Technologies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Estimation Calculator</dc:title>
  <dc:creator>prashant.thomas</dc:creator>
  <cp:lastModifiedBy>Prashant Thomas</cp:lastModifiedBy>
  <cp:lastPrinted>2016-02-18T18:03:09Z</cp:lastPrinted>
  <dcterms:created xsi:type="dcterms:W3CDTF">2016-01-27T04:13:55Z</dcterms:created>
  <dcterms:modified xsi:type="dcterms:W3CDTF">2016-08-10T11:27:42Z</dcterms:modified>
</cp:coreProperties>
</file>