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Oman insurance Sitefinity upgrade\"/>
    </mc:Choice>
  </mc:AlternateContent>
  <bookViews>
    <workbookView xWindow="0" yWindow="0" windowWidth="20490" windowHeight="7755" tabRatio="500" firstSheet="1" activeTab="1"/>
  </bookViews>
  <sheets>
    <sheet name="Estimate" sheetId="4" state="hidden" r:id="rId1"/>
    <sheet name="Sitefinity Upgrade 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D51" i="3"/>
  <c r="D11" i="3"/>
  <c r="C58" i="3"/>
  <c r="D52" i="3" l="1"/>
  <c r="D59" i="3" s="1"/>
  <c r="C10" i="4" s="1"/>
  <c r="C31" i="4" s="1"/>
  <c r="H4" i="4" s="1"/>
  <c r="H5" i="4" l="1"/>
  <c r="E4" i="4" s="1"/>
  <c r="G4" i="4" s="1"/>
  <c r="G8" i="4" s="1"/>
  <c r="H6" i="4" l="1"/>
  <c r="E6" i="4" s="1"/>
  <c r="G6" i="4" s="1"/>
  <c r="G10" i="4" s="1"/>
  <c r="F4" i="4"/>
  <c r="E19" i="4" s="1"/>
  <c r="E14" i="4" l="1"/>
  <c r="E5" i="4"/>
  <c r="G5" i="4" s="1"/>
  <c r="G9" i="4" s="1"/>
  <c r="F6" i="4"/>
  <c r="E21" i="4" s="1"/>
  <c r="E16" i="4" l="1"/>
  <c r="F5" i="4"/>
  <c r="E15" i="4" s="1"/>
  <c r="E20" i="4" l="1"/>
  <c r="F9" i="4"/>
  <c r="F10" i="4"/>
  <c r="K10" i="3" l="1"/>
  <c r="K9" i="3"/>
  <c r="K8" i="3"/>
  <c r="C49" i="3" l="1"/>
  <c r="C51" i="3" s="1"/>
  <c r="C52" i="3" s="1"/>
  <c r="K13" i="3"/>
  <c r="I11" i="3" l="1"/>
  <c r="K11" i="3" s="1"/>
  <c r="K12" i="3" l="1"/>
  <c r="K14" i="3" s="1"/>
  <c r="I14" i="3"/>
  <c r="C59" i="3" l="1"/>
</calcChain>
</file>

<file path=xl/comments1.xml><?xml version="1.0" encoding="utf-8"?>
<comments xmlns="http://schemas.openxmlformats.org/spreadsheetml/2006/main">
  <authors>
    <author>Rajasekhar, Vishnusekhar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Prashant Thomas:
</t>
        </r>
        <r>
          <rPr>
            <sz val="9"/>
            <color indexed="81"/>
            <rFont val="Tahoma"/>
            <family val="2"/>
          </rPr>
          <t>Please enter your estimated start date here</t>
        </r>
      </text>
    </comment>
  </commentList>
</comments>
</file>

<file path=xl/sharedStrings.xml><?xml version="1.0" encoding="utf-8"?>
<sst xmlns="http://schemas.openxmlformats.org/spreadsheetml/2006/main" count="140" uniqueCount="129">
  <si>
    <t>Project Management</t>
  </si>
  <si>
    <t>Sl. No.</t>
  </si>
  <si>
    <t>Module</t>
  </si>
  <si>
    <t>UAT Support &amp; Implementation</t>
  </si>
  <si>
    <t>TOTAL</t>
  </si>
  <si>
    <t>Man Days</t>
  </si>
  <si>
    <t>Man Hours</t>
  </si>
  <si>
    <t>OpenCart</t>
  </si>
  <si>
    <t>Friday</t>
  </si>
  <si>
    <t>Resource Type</t>
  </si>
  <si>
    <t>Number</t>
  </si>
  <si>
    <t>Hours</t>
  </si>
  <si>
    <t>Price/Hour</t>
  </si>
  <si>
    <t>Total</t>
  </si>
  <si>
    <t>Senior Business Analyst</t>
  </si>
  <si>
    <t>Project Manager</t>
  </si>
  <si>
    <t>UI/UX Designer</t>
  </si>
  <si>
    <t>Senior Developer</t>
  </si>
  <si>
    <t>Junior Developer</t>
  </si>
  <si>
    <t>QA</t>
  </si>
  <si>
    <t>Backup project manager, database, CMS asseblies and configurations</t>
  </si>
  <si>
    <t>Assemblies migraion</t>
  </si>
  <si>
    <t>Language support and content localization</t>
  </si>
  <si>
    <t>Apply Security Updates and patches</t>
  </si>
  <si>
    <t xml:space="preserve">Migration of images, videos and </t>
  </si>
  <si>
    <t>Document Current implementation, Customizations, external module integrations</t>
  </si>
  <si>
    <t>Configuring the application for migration</t>
  </si>
  <si>
    <t>Upgrade Verification</t>
  </si>
  <si>
    <t>Install New SiteFinity Version using the sitefinity project manager</t>
  </si>
  <si>
    <t>Install SiteFinity SDK</t>
  </si>
  <si>
    <t>Create &amp; Configure Sitefinity Project</t>
  </si>
  <si>
    <t>Configure IIS</t>
  </si>
  <si>
    <t>Configure system settings</t>
  </si>
  <si>
    <t>Disable the backend UI </t>
  </si>
  <si>
    <t>Configure SMTP settings </t>
  </si>
  <si>
    <t>Cache settings</t>
  </si>
  <si>
    <t>Security settings</t>
  </si>
  <si>
    <t>Database configuration </t>
  </si>
  <si>
    <t>URL and link settings</t>
  </si>
  <si>
    <t>Custom error pages </t>
  </si>
  <si>
    <t>Configure the application restart behavior during uploads</t>
  </si>
  <si>
    <t>Configure the IIS to host Sitefinity CMS projects</t>
  </si>
  <si>
    <t>Run a Sitefinity CMS instance of an ASP.NET application</t>
  </si>
  <si>
    <t>Work with Sitefinity CMS Project Manager</t>
  </si>
  <si>
    <t>Create a project</t>
  </si>
  <si>
    <t>Configure and start a project</t>
  </si>
  <si>
    <t>Activate Licensing</t>
  </si>
  <si>
    <t>Create configuration classes</t>
  </si>
  <si>
    <t>Security &amp; Authentication</t>
  </si>
  <si>
    <t>Users, roles , permisiions</t>
  </si>
  <si>
    <t>Logging, Tracking &amp; debugging</t>
  </si>
  <si>
    <t>Enable debugging and tracing of applications</t>
  </si>
  <si>
    <t>Configure the Audit trail module Administration</t>
  </si>
  <si>
    <t>Configure ELMAH (Error Logging Modules and Handlers)  on your site</t>
  </si>
  <si>
    <t>Performance Diagnostics module </t>
  </si>
  <si>
    <t>Install Sitefinity 9.2 instance</t>
  </si>
  <si>
    <t>Migrate related data</t>
  </si>
  <si>
    <t>Quality Analysis &amp; Testing</t>
  </si>
  <si>
    <t>Upgrade</t>
  </si>
  <si>
    <t>Sitefinity Upgrade Preliminary Preparation</t>
  </si>
  <si>
    <t>Deploy upgraded project to site</t>
  </si>
  <si>
    <r>
      <t>Deployment to VPS or shared hosting only (</t>
    </r>
    <r>
      <rPr>
        <b/>
        <i/>
        <sz val="12"/>
        <color theme="1"/>
        <rFont val="Calibri"/>
        <family val="2"/>
        <scheme val="minor"/>
      </rPr>
      <t>Does not include deployment to Azure cloud/webapps or AWS</t>
    </r>
    <r>
      <rPr>
        <sz val="12"/>
        <color theme="1"/>
        <rFont val="Calibri"/>
        <family val="2"/>
        <scheme val="minor"/>
      </rPr>
      <t>)</t>
    </r>
  </si>
  <si>
    <t>Functional and integration testing</t>
  </si>
  <si>
    <t>SEO updates</t>
  </si>
  <si>
    <t>Payment gateway Integration</t>
  </si>
  <si>
    <t>Project Name  : Fisher Mobile (Android +IOS) + Desktop App</t>
  </si>
  <si>
    <t xml:space="preserve">Inputs </t>
  </si>
  <si>
    <t xml:space="preserve">    Estimation Summary (Hours and Business days)</t>
  </si>
  <si>
    <t>Estimated Amount</t>
  </si>
  <si>
    <r>
      <rPr>
        <b/>
        <sz val="10"/>
        <color theme="1"/>
        <rFont val="Arial"/>
        <family val="2"/>
      </rPr>
      <t>Risk and/or "unknown"</t>
    </r>
    <r>
      <rPr>
        <sz val="10"/>
        <color theme="1"/>
        <rFont val="Arial"/>
        <family val="2"/>
      </rPr>
      <t xml:space="preserve"> (25% ; 50% ; 25% ; 10%)</t>
    </r>
  </si>
  <si>
    <t>Optimistic hours</t>
  </si>
  <si>
    <r>
      <rPr>
        <b/>
        <sz val="10"/>
        <color theme="1"/>
        <rFont val="Arial"/>
        <family val="2"/>
      </rPr>
      <t xml:space="preserve">Project Complexity scale    </t>
    </r>
    <r>
      <rPr>
        <sz val="10"/>
        <color theme="1"/>
        <rFont val="Arial"/>
        <family val="2"/>
      </rPr>
      <t xml:space="preserve">                                                       Extreme(100%); high(50%) ;                                               medium(25%) ; low(10%)</t>
    </r>
  </si>
  <si>
    <t>Most likely hours**</t>
  </si>
  <si>
    <t>Average productive hours per day</t>
  </si>
  <si>
    <t>Pessimistic hours*</t>
  </si>
  <si>
    <t>Holidays in 2016</t>
  </si>
  <si>
    <t>Date</t>
  </si>
  <si>
    <t>Estimation parameters</t>
  </si>
  <si>
    <t xml:space="preserve">Hours </t>
  </si>
  <si>
    <t xml:space="preserve"> New Year's Day </t>
  </si>
  <si>
    <t>Requirement gathering</t>
  </si>
  <si>
    <t>Expected Duration</t>
  </si>
  <si>
    <t>Republic Day</t>
  </si>
  <si>
    <t>Research and analysis</t>
  </si>
  <si>
    <t>Triangular distribution method</t>
  </si>
  <si>
    <t>Monty Thursday</t>
  </si>
  <si>
    <t>Development</t>
  </si>
  <si>
    <t>Beta distribution (PERT technique)</t>
  </si>
  <si>
    <t>Good Friday</t>
  </si>
  <si>
    <t>Design</t>
  </si>
  <si>
    <t>Vishu</t>
  </si>
  <si>
    <t>Testing</t>
  </si>
  <si>
    <t xml:space="preserve">Finish Date </t>
  </si>
  <si>
    <t>May Day</t>
  </si>
  <si>
    <t>Training</t>
  </si>
  <si>
    <t>Earliest start date</t>
  </si>
  <si>
    <t>Assembly Elections</t>
  </si>
  <si>
    <t>Documentation</t>
  </si>
  <si>
    <t>Earliest completion date</t>
  </si>
  <si>
    <t>Optimistic</t>
  </si>
  <si>
    <t>Onam</t>
  </si>
  <si>
    <t>Meetings</t>
  </si>
  <si>
    <t>Most likely</t>
  </si>
  <si>
    <t xml:space="preserve">Migration (data or content) </t>
  </si>
  <si>
    <t>Pessimistic</t>
  </si>
  <si>
    <t>Project management</t>
  </si>
  <si>
    <t>Gandhu Jayanthi</t>
  </si>
  <si>
    <t>Reports</t>
  </si>
  <si>
    <t>Latest start date</t>
  </si>
  <si>
    <t>Deepavali</t>
  </si>
  <si>
    <t>UAT</t>
  </si>
  <si>
    <t>Latest  completion date</t>
  </si>
  <si>
    <t>Christmas</t>
  </si>
  <si>
    <t>Accessibility test</t>
  </si>
  <si>
    <t>Pre deployment process</t>
  </si>
  <si>
    <t>Deployment</t>
  </si>
  <si>
    <t>Post production testing</t>
  </si>
  <si>
    <r>
      <t>Pessimistic case buffer</t>
    </r>
    <r>
      <rPr>
        <sz val="10"/>
        <color theme="1"/>
        <rFont val="Arial"/>
        <family val="2"/>
      </rPr>
      <t xml:space="preserve"> (in percentage)</t>
    </r>
  </si>
  <si>
    <t>Knowledge transfer/ Service transition</t>
  </si>
  <si>
    <r>
      <t xml:space="preserve">No of resources </t>
    </r>
    <r>
      <rPr>
        <sz val="10"/>
        <color theme="1"/>
        <rFont val="Arial"/>
        <family val="2"/>
      </rPr>
      <t>(This will impact the number of business days to complete and finish date calculation.) on average</t>
    </r>
  </si>
  <si>
    <t xml:space="preserve">Marketing </t>
  </si>
  <si>
    <t>Project retrospective</t>
  </si>
  <si>
    <t xml:space="preserve">* Pessimistic hours= Best case hours+ Pessimistic case buffer                                                               **Most likely=(Optimistic + Pessimistic )/2                                                              ***Excluded Saturdays, Sundays and state holidays </t>
  </si>
  <si>
    <t xml:space="preserve">Total </t>
  </si>
  <si>
    <t>Total Upgrade Time</t>
  </si>
  <si>
    <t>Total Preparation Time</t>
  </si>
  <si>
    <t>Upgrade time + preparation time</t>
  </si>
  <si>
    <t>Authentication and Single Sign On (SSO) &amp; social media integration</t>
  </si>
  <si>
    <t>Setup email campaigns (newsletter), Personalization &amp; CMS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</si>
</sst>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INR]\ #,##0.00;[Red][$INR]\ #,##0.00"/>
    <numFmt numFmtId="166" formatCode="m/d/yyyy;@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E2E2E"/>
      <name val="Open Sans"/>
      <family val="2"/>
    </font>
    <font>
      <b/>
      <i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2"/>
      <color rgb="FF333333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trike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</cellStyleXfs>
  <cellXfs count="12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/>
    <xf numFmtId="0" fontId="3" fillId="2" borderId="3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14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3"/>
    </xf>
    <xf numFmtId="0" fontId="0" fillId="0" borderId="3" xfId="0" applyFont="1" applyBorder="1" applyAlignment="1">
      <alignment horizontal="left" vertical="center" indent="1"/>
    </xf>
    <xf numFmtId="0" fontId="0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4" borderId="3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vertical="center" indent="2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3" fillId="4" borderId="3" xfId="0" applyFont="1" applyFill="1" applyBorder="1" applyAlignment="1">
      <alignment horizontal="left" vertical="center"/>
    </xf>
    <xf numFmtId="1" fontId="9" fillId="12" borderId="0" xfId="0" applyNumberFormat="1" applyFont="1" applyFill="1"/>
    <xf numFmtId="14" fontId="0" fillId="0" borderId="0" xfId="0" applyNumberFormat="1"/>
    <xf numFmtId="0" fontId="15" fillId="0" borderId="3" xfId="0" applyFont="1" applyBorder="1"/>
    <xf numFmtId="1" fontId="15" fillId="0" borderId="3" xfId="0" applyNumberFormat="1" applyFont="1" applyBorder="1" applyAlignment="1">
      <alignment horizontal="center"/>
    </xf>
    <xf numFmtId="0" fontId="15" fillId="0" borderId="16" xfId="0" applyFont="1" applyBorder="1"/>
    <xf numFmtId="1" fontId="16" fillId="8" borderId="17" xfId="21" applyNumberFormat="1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right" vertical="center"/>
    </xf>
    <xf numFmtId="0" fontId="15" fillId="0" borderId="3" xfId="0" applyFont="1" applyBorder="1" applyAlignment="1">
      <alignment wrapText="1"/>
    </xf>
    <xf numFmtId="0" fontId="15" fillId="0" borderId="0" xfId="0" applyFont="1" applyBorder="1" applyAlignment="1">
      <alignment vertical="center"/>
    </xf>
    <xf numFmtId="1" fontId="17" fillId="6" borderId="15" xfId="19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5" fillId="0" borderId="18" xfId="0" applyFont="1" applyBorder="1"/>
    <xf numFmtId="1" fontId="18" fillId="7" borderId="19" xfId="20" applyNumberFormat="1" applyFont="1" applyBorder="1" applyAlignment="1">
      <alignment horizontal="center"/>
    </xf>
    <xf numFmtId="0" fontId="10" fillId="11" borderId="20" xfId="0" applyFont="1" applyFill="1" applyBorder="1"/>
    <xf numFmtId="0" fontId="10" fillId="11" borderId="21" xfId="0" applyFont="1" applyFill="1" applyBorder="1" applyAlignment="1">
      <alignment horizontal="center" wrapText="1"/>
    </xf>
    <xf numFmtId="0" fontId="14" fillId="0" borderId="22" xfId="0" applyFont="1" applyBorder="1"/>
    <xf numFmtId="0" fontId="14" fillId="0" borderId="23" xfId="0" applyFont="1" applyBorder="1" applyAlignment="1">
      <alignment horizontal="center"/>
    </xf>
    <xf numFmtId="0" fontId="15" fillId="0" borderId="0" xfId="0" applyFont="1"/>
    <xf numFmtId="0" fontId="15" fillId="0" borderId="15" xfId="0" applyFont="1" applyBorder="1" applyAlignment="1">
      <alignment horizontal="center"/>
    </xf>
    <xf numFmtId="0" fontId="0" fillId="0" borderId="24" xfId="0" applyBorder="1"/>
    <xf numFmtId="16" fontId="19" fillId="0" borderId="25" xfId="0" applyNumberFormat="1" applyFont="1" applyBorder="1"/>
    <xf numFmtId="0" fontId="0" fillId="0" borderId="0" xfId="0" applyBorder="1"/>
    <xf numFmtId="0" fontId="15" fillId="0" borderId="14" xfId="0" applyFont="1" applyBorder="1"/>
    <xf numFmtId="0" fontId="15" fillId="0" borderId="3" xfId="0" applyFont="1" applyBorder="1" applyAlignment="1">
      <alignment horizontal="center"/>
    </xf>
    <xf numFmtId="0" fontId="14" fillId="0" borderId="14" xfId="0" applyFont="1" applyBorder="1"/>
    <xf numFmtId="0" fontId="14" fillId="0" borderId="15" xfId="0" applyFont="1" applyBorder="1" applyAlignment="1">
      <alignment horizontal="center"/>
    </xf>
    <xf numFmtId="0" fontId="0" fillId="0" borderId="0" xfId="0" applyFill="1" applyBorder="1"/>
    <xf numFmtId="1" fontId="15" fillId="0" borderId="15" xfId="0" applyNumberFormat="1" applyFont="1" applyFill="1" applyBorder="1" applyAlignment="1">
      <alignment horizontal="center"/>
    </xf>
    <xf numFmtId="0" fontId="0" fillId="0" borderId="24" xfId="0" applyFill="1" applyBorder="1"/>
    <xf numFmtId="0" fontId="15" fillId="0" borderId="0" xfId="0" applyFont="1" applyFill="1" applyBorder="1" applyAlignment="1">
      <alignment horizontal="left"/>
    </xf>
    <xf numFmtId="1" fontId="15" fillId="0" borderId="15" xfId="0" applyNumberFormat="1" applyFont="1" applyBorder="1" applyAlignment="1">
      <alignment horizontal="center"/>
    </xf>
    <xf numFmtId="0" fontId="15" fillId="0" borderId="15" xfId="0" applyFont="1" applyBorder="1"/>
    <xf numFmtId="0" fontId="0" fillId="0" borderId="0" xfId="0" quotePrefix="1"/>
    <xf numFmtId="0" fontId="20" fillId="11" borderId="0" xfId="21" applyFont="1" applyFill="1" applyBorder="1"/>
    <xf numFmtId="14" fontId="15" fillId="0" borderId="15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166" fontId="15" fillId="0" borderId="3" xfId="0" quotePrefix="1" applyNumberFormat="1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66" fontId="16" fillId="8" borderId="0" xfId="21" quotePrefix="1" applyNumberFormat="1" applyFont="1" applyBorder="1" applyAlignment="1">
      <alignment horizontal="center"/>
    </xf>
    <xf numFmtId="166" fontId="17" fillId="6" borderId="0" xfId="19" quotePrefix="1" applyNumberFormat="1" applyFont="1" applyBorder="1" applyAlignment="1">
      <alignment horizontal="center"/>
    </xf>
    <xf numFmtId="166" fontId="18" fillId="7" borderId="0" xfId="20" quotePrefix="1" applyNumberFormat="1" applyFont="1" applyBorder="1" applyAlignment="1">
      <alignment horizontal="center"/>
    </xf>
    <xf numFmtId="166" fontId="15" fillId="0" borderId="0" xfId="0" quotePrefix="1" applyNumberFormat="1" applyFont="1" applyBorder="1" applyAlignment="1">
      <alignment horizontal="center"/>
    </xf>
    <xf numFmtId="0" fontId="0" fillId="0" borderId="26" xfId="0" applyBorder="1"/>
    <xf numFmtId="16" fontId="19" fillId="0" borderId="27" xfId="0" applyNumberFormat="1" applyFont="1" applyBorder="1"/>
    <xf numFmtId="0" fontId="15" fillId="0" borderId="0" xfId="0" applyFont="1" applyBorder="1" applyAlignment="1">
      <alignment horizontal="center"/>
    </xf>
    <xf numFmtId="0" fontId="15" fillId="0" borderId="28" xfId="0" applyFont="1" applyBorder="1"/>
    <xf numFmtId="0" fontId="20" fillId="13" borderId="29" xfId="0" applyFont="1" applyFill="1" applyBorder="1"/>
    <xf numFmtId="0" fontId="20" fillId="13" borderId="9" xfId="0" applyFont="1" applyFill="1" applyBorder="1" applyAlignment="1">
      <alignment horizontal="center"/>
    </xf>
    <xf numFmtId="0" fontId="20" fillId="13" borderId="30" xfId="0" applyFont="1" applyFill="1" applyBorder="1" applyAlignment="1">
      <alignment horizontal="center"/>
    </xf>
    <xf numFmtId="0" fontId="3" fillId="0" borderId="3" xfId="0" applyFont="1" applyBorder="1" applyAlignment="1">
      <alignment horizontal="right" vertical="center" indent="1"/>
    </xf>
    <xf numFmtId="0" fontId="0" fillId="4" borderId="3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2" borderId="1" xfId="0" applyFont="1" applyFill="1" applyBorder="1"/>
    <xf numFmtId="0" fontId="23" fillId="0" borderId="3" xfId="0" applyFont="1" applyBorder="1"/>
    <xf numFmtId="0" fontId="23" fillId="2" borderId="3" xfId="0" applyFont="1" applyFill="1" applyBorder="1"/>
    <xf numFmtId="0" fontId="23" fillId="0" borderId="3" xfId="0" applyFont="1" applyBorder="1" applyAlignment="1">
      <alignment vertical="center"/>
    </xf>
    <xf numFmtId="0" fontId="23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vertical="center"/>
    </xf>
    <xf numFmtId="0" fontId="0" fillId="2" borderId="31" xfId="0" applyFont="1" applyFill="1" applyBorder="1"/>
    <xf numFmtId="0" fontId="0" fillId="2" borderId="3" xfId="0" applyFont="1" applyFill="1" applyBorder="1" applyAlignment="1">
      <alignment horizontal="right" vertical="center"/>
    </xf>
    <xf numFmtId="0" fontId="0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 indent="2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indent="1"/>
    </xf>
    <xf numFmtId="0" fontId="3" fillId="0" borderId="3" xfId="0" applyFont="1" applyBorder="1" applyAlignment="1">
      <alignment horizontal="right" vertical="center"/>
    </xf>
    <xf numFmtId="0" fontId="14" fillId="0" borderId="14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3" fillId="9" borderId="11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horizontal="center" vertical="top"/>
    </xf>
    <xf numFmtId="0" fontId="13" fillId="11" borderId="0" xfId="0" applyFont="1" applyFill="1" applyBorder="1" applyAlignment="1">
      <alignment horizontal="center" vertical="top"/>
    </xf>
    <xf numFmtId="0" fontId="13" fillId="11" borderId="15" xfId="0" applyFont="1" applyFill="1" applyBorder="1" applyAlignment="1">
      <alignment horizontal="center" vertical="top"/>
    </xf>
    <xf numFmtId="0" fontId="15" fillId="0" borderId="14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</cellXfs>
  <cellStyles count="22">
    <cellStyle name="Bad" xfId="2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Good" xfId="1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eutral" xfId="2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1</xdr:col>
      <xdr:colOff>1162724</xdr:colOff>
      <xdr:row>3</xdr:row>
      <xdr:rowOff>95450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00025"/>
          <a:ext cx="1667549" cy="4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topLeftCell="A2" workbookViewId="0">
      <selection activeCell="G26" sqref="G26"/>
    </sheetView>
  </sheetViews>
  <sheetFormatPr defaultRowHeight="15.75" x14ac:dyDescent="0.25"/>
  <cols>
    <col min="2" max="2" width="39.75" customWidth="1"/>
    <col min="3" max="3" width="12.5" customWidth="1"/>
    <col min="4" max="4" width="22.5" customWidth="1"/>
    <col min="5" max="5" width="16.75" customWidth="1"/>
    <col min="6" max="6" width="11.375" customWidth="1"/>
    <col min="7" max="7" width="14.875" customWidth="1"/>
    <col min="8" max="8" width="8" customWidth="1"/>
    <col min="9" max="9" width="11.75" customWidth="1"/>
    <col min="10" max="10" width="26.375" customWidth="1"/>
    <col min="11" max="11" width="9.375" bestFit="1" customWidth="1"/>
    <col min="12" max="12" width="9.625" customWidth="1"/>
    <col min="13" max="13" width="11.875" customWidth="1"/>
    <col min="15" max="15" width="11.75" bestFit="1" customWidth="1"/>
  </cols>
  <sheetData>
    <row r="1" spans="2:15" x14ac:dyDescent="0.25">
      <c r="B1" s="113"/>
      <c r="C1" s="114"/>
      <c r="D1" s="114"/>
      <c r="E1" s="114"/>
      <c r="F1" s="115"/>
    </row>
    <row r="2" spans="2:15" x14ac:dyDescent="0.25">
      <c r="B2" s="116" t="s">
        <v>65</v>
      </c>
      <c r="C2" s="116"/>
      <c r="D2" s="116"/>
      <c r="E2" s="116"/>
      <c r="F2" s="116"/>
    </row>
    <row r="3" spans="2:15" ht="16.5" thickBot="1" x14ac:dyDescent="0.3">
      <c r="B3" s="117" t="s">
        <v>66</v>
      </c>
      <c r="C3" s="118"/>
      <c r="D3" s="118" t="s">
        <v>67</v>
      </c>
      <c r="E3" s="118"/>
      <c r="F3" s="119"/>
      <c r="G3" s="40" t="s">
        <v>68</v>
      </c>
      <c r="I3" s="40"/>
      <c r="L3" s="41"/>
      <c r="M3" s="41"/>
    </row>
    <row r="4" spans="2:15" x14ac:dyDescent="0.25">
      <c r="B4" s="42" t="s">
        <v>69</v>
      </c>
      <c r="C4" s="43">
        <v>25</v>
      </c>
      <c r="D4" s="44" t="s">
        <v>70</v>
      </c>
      <c r="E4" s="45">
        <f>(C31+H5+H4)</f>
        <v>624</v>
      </c>
      <c r="F4" s="45">
        <f>(E4/C6)/F24</f>
        <v>39</v>
      </c>
      <c r="G4" s="46">
        <f>E4*8</f>
        <v>4992</v>
      </c>
      <c r="H4" s="47">
        <f>(C4/100)*C31</f>
        <v>104</v>
      </c>
      <c r="I4" s="48"/>
    </row>
    <row r="5" spans="2:15" ht="39.75" thickBot="1" x14ac:dyDescent="0.3">
      <c r="B5" s="49" t="s">
        <v>71</v>
      </c>
      <c r="C5" s="43">
        <v>25</v>
      </c>
      <c r="D5" s="50" t="s">
        <v>72</v>
      </c>
      <c r="E5" s="51">
        <f>(E4+E6)/2</f>
        <v>655.20000000000005</v>
      </c>
      <c r="F5" s="51">
        <f>(E5/C6)/F24</f>
        <v>40.950000000000003</v>
      </c>
      <c r="G5" s="52">
        <f t="shared" ref="G5:G6" si="0">E5*8</f>
        <v>5241.6000000000004</v>
      </c>
      <c r="H5" s="47">
        <f>(C5/100)*C31</f>
        <v>104</v>
      </c>
      <c r="I5" s="48"/>
    </row>
    <row r="6" spans="2:15" ht="16.5" thickBot="1" x14ac:dyDescent="0.3">
      <c r="B6" s="49" t="s">
        <v>73</v>
      </c>
      <c r="C6" s="43">
        <v>8</v>
      </c>
      <c r="D6" s="53" t="s">
        <v>74</v>
      </c>
      <c r="E6" s="54">
        <f>E4+H6</f>
        <v>686.4</v>
      </c>
      <c r="F6" s="54">
        <f>(E6/C6)/F24</f>
        <v>42.9</v>
      </c>
      <c r="G6" s="46">
        <f t="shared" si="0"/>
        <v>5491.2</v>
      </c>
      <c r="H6" s="47">
        <f>(E4*(F23/100))</f>
        <v>62.400000000000006</v>
      </c>
      <c r="I6" s="48"/>
      <c r="J6" s="55" t="s">
        <v>75</v>
      </c>
      <c r="K6" s="56" t="s">
        <v>76</v>
      </c>
    </row>
    <row r="7" spans="2:15" x14ac:dyDescent="0.25">
      <c r="B7" s="57" t="s">
        <v>77</v>
      </c>
      <c r="C7" s="58" t="s">
        <v>78</v>
      </c>
      <c r="D7" s="59"/>
      <c r="E7" s="59"/>
      <c r="F7" s="60"/>
      <c r="G7" s="40" t="s">
        <v>68</v>
      </c>
      <c r="H7" s="47"/>
      <c r="I7" s="47"/>
      <c r="J7" s="61" t="s">
        <v>79</v>
      </c>
      <c r="K7" s="62">
        <v>42370</v>
      </c>
      <c r="M7" s="63"/>
    </row>
    <row r="8" spans="2:15" x14ac:dyDescent="0.25">
      <c r="B8" s="64" t="s">
        <v>80</v>
      </c>
      <c r="C8" s="65">
        <v>0</v>
      </c>
      <c r="D8" s="66" t="s">
        <v>81</v>
      </c>
      <c r="E8" s="59"/>
      <c r="F8" s="67" t="s">
        <v>11</v>
      </c>
      <c r="G8" s="48">
        <f>G4*65</f>
        <v>324480</v>
      </c>
      <c r="J8" s="61" t="s">
        <v>82</v>
      </c>
      <c r="K8" s="62">
        <v>42395</v>
      </c>
      <c r="M8" s="68"/>
    </row>
    <row r="9" spans="2:15" x14ac:dyDescent="0.25">
      <c r="B9" s="64" t="s">
        <v>83</v>
      </c>
      <c r="C9" s="65">
        <v>40</v>
      </c>
      <c r="D9" s="120" t="s">
        <v>84</v>
      </c>
      <c r="E9" s="121"/>
      <c r="F9" s="69">
        <f>SUM(F4:F6)/3</f>
        <v>40.949999999999996</v>
      </c>
      <c r="G9" s="48">
        <f t="shared" ref="G9:G10" si="1">G5*65</f>
        <v>340704</v>
      </c>
      <c r="J9" s="70" t="s">
        <v>85</v>
      </c>
      <c r="K9" s="62">
        <v>42453</v>
      </c>
      <c r="M9" s="68"/>
    </row>
    <row r="10" spans="2:15" x14ac:dyDescent="0.25">
      <c r="B10" s="64" t="s">
        <v>86</v>
      </c>
      <c r="C10" s="65">
        <f>'Sitefinity Upgrade '!D59 *8</f>
        <v>360</v>
      </c>
      <c r="D10" s="71" t="s">
        <v>87</v>
      </c>
      <c r="E10" s="59"/>
      <c r="F10" s="72">
        <f>(F4+4*F5+F6)/6</f>
        <v>40.950000000000003</v>
      </c>
      <c r="G10" s="48">
        <f t="shared" si="1"/>
        <v>356928</v>
      </c>
      <c r="J10" s="70" t="s">
        <v>88</v>
      </c>
      <c r="K10" s="62">
        <v>42454</v>
      </c>
    </row>
    <row r="11" spans="2:15" x14ac:dyDescent="0.25">
      <c r="B11" s="64" t="s">
        <v>89</v>
      </c>
      <c r="C11" s="65">
        <v>0</v>
      </c>
      <c r="D11" s="59"/>
      <c r="E11" s="59"/>
      <c r="F11" s="73"/>
      <c r="J11" s="70" t="s">
        <v>90</v>
      </c>
      <c r="K11" s="62">
        <v>42474</v>
      </c>
      <c r="O11" s="74"/>
    </row>
    <row r="12" spans="2:15" x14ac:dyDescent="0.25">
      <c r="B12" s="64" t="s">
        <v>91</v>
      </c>
      <c r="C12" s="65">
        <v>0</v>
      </c>
      <c r="D12" s="75" t="s">
        <v>92</v>
      </c>
      <c r="E12" s="59"/>
      <c r="F12" s="76"/>
      <c r="J12" s="70" t="s">
        <v>93</v>
      </c>
      <c r="K12" s="62">
        <v>42491</v>
      </c>
      <c r="O12" s="74"/>
    </row>
    <row r="13" spans="2:15" x14ac:dyDescent="0.25">
      <c r="B13" s="64" t="s">
        <v>94</v>
      </c>
      <c r="C13" s="65">
        <v>0</v>
      </c>
      <c r="D13" s="77" t="s">
        <v>95</v>
      </c>
      <c r="E13" s="78">
        <v>42705</v>
      </c>
      <c r="F13" s="76"/>
      <c r="J13" s="70" t="s">
        <v>96</v>
      </c>
      <c r="K13" s="62">
        <v>42506</v>
      </c>
    </row>
    <row r="14" spans="2:15" x14ac:dyDescent="0.25">
      <c r="B14" s="64" t="s">
        <v>97</v>
      </c>
      <c r="C14" s="65">
        <v>0</v>
      </c>
      <c r="D14" s="79" t="s">
        <v>98</v>
      </c>
      <c r="E14" s="80">
        <f>WORKDAY.INTL(E13,F4,1,K7:K20)</f>
        <v>42761</v>
      </c>
      <c r="F14" s="60" t="s">
        <v>99</v>
      </c>
      <c r="J14" s="61" t="s">
        <v>100</v>
      </c>
      <c r="K14" s="62">
        <v>42626</v>
      </c>
      <c r="O14" s="74"/>
    </row>
    <row r="15" spans="2:15" x14ac:dyDescent="0.25">
      <c r="B15" s="64" t="s">
        <v>101</v>
      </c>
      <c r="C15" s="65">
        <v>16</v>
      </c>
      <c r="D15" s="79" t="s">
        <v>98</v>
      </c>
      <c r="E15" s="81">
        <f>WORKDAY.INTL(E13,F5,1,K7:K20)</f>
        <v>42762</v>
      </c>
      <c r="F15" s="60" t="s">
        <v>102</v>
      </c>
      <c r="J15" s="61" t="s">
        <v>100</v>
      </c>
      <c r="K15" s="62">
        <v>42627</v>
      </c>
    </row>
    <row r="16" spans="2:15" x14ac:dyDescent="0.25">
      <c r="B16" s="64" t="s">
        <v>103</v>
      </c>
      <c r="C16" s="65">
        <v>0</v>
      </c>
      <c r="D16" s="79" t="s">
        <v>98</v>
      </c>
      <c r="E16" s="82">
        <f>WORKDAY.INTL(E13,F6,1,K7:K20)</f>
        <v>42766</v>
      </c>
      <c r="F16" s="60" t="s">
        <v>104</v>
      </c>
      <c r="J16" s="61" t="s">
        <v>100</v>
      </c>
      <c r="K16" s="62">
        <v>42628</v>
      </c>
      <c r="O16" s="74"/>
    </row>
    <row r="17" spans="2:15" x14ac:dyDescent="0.25">
      <c r="B17" s="64" t="s">
        <v>105</v>
      </c>
      <c r="C17" s="65">
        <v>0</v>
      </c>
      <c r="D17" s="59"/>
      <c r="E17" s="83"/>
      <c r="F17" s="60"/>
      <c r="J17" s="70" t="s">
        <v>106</v>
      </c>
      <c r="K17" s="62">
        <v>42645</v>
      </c>
      <c r="O17" s="74"/>
    </row>
    <row r="18" spans="2:15" x14ac:dyDescent="0.25">
      <c r="B18" s="64" t="s">
        <v>107</v>
      </c>
      <c r="C18" s="65">
        <v>0</v>
      </c>
      <c r="D18" s="77" t="s">
        <v>108</v>
      </c>
      <c r="E18" s="78">
        <v>42719</v>
      </c>
      <c r="F18" s="60"/>
      <c r="J18" s="70" t="s">
        <v>109</v>
      </c>
      <c r="K18" s="62">
        <v>42672</v>
      </c>
      <c r="L18" s="68"/>
      <c r="O18" s="74"/>
    </row>
    <row r="19" spans="2:15" ht="16.5" thickBot="1" x14ac:dyDescent="0.3">
      <c r="B19" s="64" t="s">
        <v>110</v>
      </c>
      <c r="C19" s="65">
        <v>0</v>
      </c>
      <c r="D19" s="79" t="s">
        <v>111</v>
      </c>
      <c r="E19" s="80">
        <f>WORKDAY.INTL(E18,F4,1,K7:K20)</f>
        <v>42775</v>
      </c>
      <c r="F19" s="60" t="s">
        <v>99</v>
      </c>
      <c r="J19" s="84" t="s">
        <v>112</v>
      </c>
      <c r="K19" s="85">
        <v>42730</v>
      </c>
      <c r="O19" s="74"/>
    </row>
    <row r="20" spans="2:15" x14ac:dyDescent="0.25">
      <c r="B20" s="64" t="s">
        <v>113</v>
      </c>
      <c r="C20" s="65">
        <v>0</v>
      </c>
      <c r="D20" s="79" t="s">
        <v>111</v>
      </c>
      <c r="E20" s="81">
        <f>WORKDAY.INTL(E18,F5,1,K7:K20)</f>
        <v>42776</v>
      </c>
      <c r="F20" s="60" t="s">
        <v>102</v>
      </c>
    </row>
    <row r="21" spans="2:15" ht="15.75" customHeight="1" x14ac:dyDescent="0.25">
      <c r="B21" s="64" t="s">
        <v>114</v>
      </c>
      <c r="C21" s="65">
        <v>0</v>
      </c>
      <c r="D21" s="79" t="s">
        <v>111</v>
      </c>
      <c r="E21" s="82">
        <f>WORKDAY.INTL(E18,F6,1,K7:K20)</f>
        <v>42780</v>
      </c>
      <c r="F21" s="60" t="s">
        <v>104</v>
      </c>
      <c r="O21" s="74"/>
    </row>
    <row r="22" spans="2:15" x14ac:dyDescent="0.25">
      <c r="B22" s="64" t="s">
        <v>115</v>
      </c>
      <c r="C22" s="65">
        <v>0</v>
      </c>
      <c r="D22" s="59"/>
      <c r="E22" s="59"/>
      <c r="F22" s="73"/>
      <c r="O22" s="74"/>
    </row>
    <row r="23" spans="2:15" x14ac:dyDescent="0.25">
      <c r="B23" s="64" t="s">
        <v>116</v>
      </c>
      <c r="C23" s="65">
        <v>0</v>
      </c>
      <c r="D23" s="122" t="s">
        <v>117</v>
      </c>
      <c r="E23" s="123"/>
      <c r="F23" s="60">
        <v>10</v>
      </c>
    </row>
    <row r="24" spans="2:15" x14ac:dyDescent="0.25">
      <c r="B24" s="64" t="s">
        <v>118</v>
      </c>
      <c r="C24" s="65">
        <v>0</v>
      </c>
      <c r="D24" s="108" t="s">
        <v>119</v>
      </c>
      <c r="E24" s="109"/>
      <c r="F24" s="67">
        <v>2</v>
      </c>
    </row>
    <row r="25" spans="2:15" x14ac:dyDescent="0.25">
      <c r="B25" s="64" t="s">
        <v>120</v>
      </c>
      <c r="C25" s="65">
        <v>0</v>
      </c>
      <c r="D25" s="108"/>
      <c r="E25" s="109"/>
      <c r="F25" s="60"/>
    </row>
    <row r="26" spans="2:15" x14ac:dyDescent="0.25">
      <c r="B26" s="64" t="s">
        <v>121</v>
      </c>
      <c r="C26" s="65">
        <v>0</v>
      </c>
      <c r="D26" s="86"/>
      <c r="E26" s="86"/>
      <c r="F26" s="60"/>
    </row>
    <row r="27" spans="2:15" x14ac:dyDescent="0.25">
      <c r="B27" s="64"/>
      <c r="C27" s="65"/>
      <c r="D27" s="110" t="s">
        <v>122</v>
      </c>
      <c r="E27" s="111"/>
      <c r="F27" s="112"/>
    </row>
    <row r="28" spans="2:15" x14ac:dyDescent="0.25">
      <c r="B28" s="87"/>
      <c r="C28" s="65"/>
      <c r="D28" s="110"/>
      <c r="E28" s="111"/>
      <c r="F28" s="112"/>
    </row>
    <row r="29" spans="2:15" x14ac:dyDescent="0.25">
      <c r="B29" s="87"/>
      <c r="C29" s="65"/>
      <c r="D29" s="110"/>
      <c r="E29" s="111"/>
      <c r="F29" s="112"/>
    </row>
    <row r="30" spans="2:15" x14ac:dyDescent="0.25">
      <c r="B30" s="87"/>
      <c r="C30" s="65"/>
      <c r="D30" s="110"/>
      <c r="E30" s="111"/>
      <c r="F30" s="112"/>
    </row>
    <row r="31" spans="2:15" x14ac:dyDescent="0.25">
      <c r="B31" s="88" t="s">
        <v>123</v>
      </c>
      <c r="C31" s="89">
        <f>SUM(C8:C30)</f>
        <v>416</v>
      </c>
      <c r="D31" s="89"/>
      <c r="E31" s="89"/>
      <c r="F31" s="90"/>
    </row>
  </sheetData>
  <mergeCells count="8">
    <mergeCell ref="D24:E25"/>
    <mergeCell ref="D27:F30"/>
    <mergeCell ref="B1:F1"/>
    <mergeCell ref="B2:F2"/>
    <mergeCell ref="B3:C3"/>
    <mergeCell ref="D3:F3"/>
    <mergeCell ref="D9:E9"/>
    <mergeCell ref="D23:E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9"/>
  <sheetViews>
    <sheetView tabSelected="1" topLeftCell="A45" zoomScale="80" zoomScaleNormal="80" workbookViewId="0">
      <selection activeCell="E59" sqref="E59"/>
    </sheetView>
  </sheetViews>
  <sheetFormatPr defaultColWidth="10.875" defaultRowHeight="15.75" outlineLevelRow="1" x14ac:dyDescent="0.25"/>
  <cols>
    <col min="1" max="1" width="7.5" style="2" customWidth="1"/>
    <col min="2" max="2" width="66.25" style="1" customWidth="1"/>
    <col min="3" max="3" width="16.25" style="1" customWidth="1"/>
    <col min="4" max="4" width="13.875" style="3" customWidth="1"/>
    <col min="5" max="5" width="10.25" style="1" customWidth="1"/>
    <col min="6" max="6" width="10.875" style="1"/>
    <col min="7" max="7" width="22.5" style="1" bestFit="1" customWidth="1"/>
    <col min="8" max="16384" width="10.875" style="1"/>
  </cols>
  <sheetData>
    <row r="1" spans="1:11" ht="15.75" customHeight="1" x14ac:dyDescent="0.25">
      <c r="A1" s="8"/>
      <c r="B1" s="9"/>
      <c r="C1" s="11"/>
      <c r="D1" s="11"/>
      <c r="E1" s="19"/>
      <c r="F1" s="19"/>
      <c r="G1" s="19"/>
      <c r="H1" s="19"/>
    </row>
    <row r="2" spans="1:11" ht="15.75" customHeight="1" x14ac:dyDescent="0.25">
      <c r="A2" s="10"/>
      <c r="B2" s="11"/>
      <c r="C2" s="11"/>
      <c r="D2" s="11"/>
      <c r="E2" s="19"/>
      <c r="F2" s="19"/>
      <c r="G2" s="19"/>
      <c r="H2" s="19"/>
    </row>
    <row r="3" spans="1:11" ht="15.75" customHeight="1" x14ac:dyDescent="0.25">
      <c r="A3" s="10"/>
      <c r="B3" s="30" t="s">
        <v>7</v>
      </c>
      <c r="C3" s="7"/>
      <c r="D3" s="15">
        <v>42608</v>
      </c>
      <c r="E3" s="19"/>
      <c r="F3" s="19"/>
      <c r="G3" s="19"/>
      <c r="H3" s="19"/>
    </row>
    <row r="4" spans="1:11" ht="15.75" customHeight="1" x14ac:dyDescent="0.25">
      <c r="A4" s="10"/>
      <c r="B4" s="7"/>
      <c r="C4" s="7"/>
      <c r="D4" s="16" t="s">
        <v>8</v>
      </c>
      <c r="E4" s="19"/>
      <c r="F4" s="19"/>
      <c r="G4" s="19"/>
      <c r="H4" s="19"/>
    </row>
    <row r="5" spans="1:11" ht="15.75" customHeight="1" x14ac:dyDescent="0.25">
      <c r="A5" s="12"/>
      <c r="B5" s="13"/>
      <c r="C5" s="13"/>
      <c r="D5" s="14"/>
      <c r="E5" s="19"/>
      <c r="F5" s="19"/>
      <c r="G5" s="93"/>
      <c r="H5" s="93"/>
      <c r="I5" s="94"/>
      <c r="J5" s="94"/>
      <c r="K5" s="94"/>
    </row>
    <row r="6" spans="1:11" s="19" customFormat="1" ht="18" customHeight="1" x14ac:dyDescent="0.25">
      <c r="A6" s="17" t="s">
        <v>1</v>
      </c>
      <c r="B6" s="18" t="s">
        <v>2</v>
      </c>
      <c r="C6" s="17" t="s">
        <v>6</v>
      </c>
      <c r="D6" s="17" t="s">
        <v>5</v>
      </c>
      <c r="G6" s="95" t="s">
        <v>9</v>
      </c>
      <c r="H6" s="95" t="s">
        <v>10</v>
      </c>
      <c r="I6" s="95" t="s">
        <v>11</v>
      </c>
      <c r="J6" s="95" t="s">
        <v>12</v>
      </c>
      <c r="K6" s="95" t="s">
        <v>13</v>
      </c>
    </row>
    <row r="7" spans="1:11" s="21" customFormat="1" ht="18" customHeight="1" x14ac:dyDescent="0.25">
      <c r="A7" s="20"/>
      <c r="B7" s="29" t="s">
        <v>59</v>
      </c>
      <c r="C7" s="28"/>
      <c r="D7" s="105"/>
      <c r="G7" s="96"/>
      <c r="H7" s="96"/>
      <c r="I7" s="95"/>
      <c r="J7" s="95"/>
      <c r="K7" s="95"/>
    </row>
    <row r="8" spans="1:11" s="21" customFormat="1" ht="18" customHeight="1" x14ac:dyDescent="0.25">
      <c r="A8" s="20">
        <v>1</v>
      </c>
      <c r="B8" s="27" t="s">
        <v>25</v>
      </c>
      <c r="C8" s="28">
        <v>16</v>
      </c>
      <c r="D8" s="20">
        <v>2</v>
      </c>
      <c r="G8" s="96" t="s">
        <v>14</v>
      </c>
      <c r="H8" s="96">
        <v>1</v>
      </c>
      <c r="I8" s="95">
        <v>64</v>
      </c>
      <c r="J8" s="95">
        <v>20</v>
      </c>
      <c r="K8" s="95">
        <f t="shared" ref="K8:K13" si="0">J8*I8</f>
        <v>1280</v>
      </c>
    </row>
    <row r="9" spans="1:11" s="21" customFormat="1" ht="18" customHeight="1" x14ac:dyDescent="0.25">
      <c r="A9" s="20">
        <v>2</v>
      </c>
      <c r="B9" s="27" t="s">
        <v>20</v>
      </c>
      <c r="C9" s="28">
        <v>16</v>
      </c>
      <c r="D9" s="20">
        <v>2</v>
      </c>
      <c r="G9" s="95" t="s">
        <v>15</v>
      </c>
      <c r="H9" s="95">
        <v>1</v>
      </c>
      <c r="I9" s="95">
        <v>32</v>
      </c>
      <c r="J9" s="95">
        <v>22</v>
      </c>
      <c r="K9" s="95">
        <f t="shared" si="0"/>
        <v>704</v>
      </c>
    </row>
    <row r="10" spans="1:11" s="21" customFormat="1" ht="18" customHeight="1" x14ac:dyDescent="0.25">
      <c r="A10" s="20">
        <v>3</v>
      </c>
      <c r="B10" s="27" t="s">
        <v>26</v>
      </c>
      <c r="C10" s="28">
        <v>16</v>
      </c>
      <c r="D10" s="20">
        <v>2</v>
      </c>
      <c r="G10" s="95" t="s">
        <v>16</v>
      </c>
      <c r="H10" s="95">
        <v>1</v>
      </c>
      <c r="I10" s="97">
        <v>8</v>
      </c>
      <c r="J10" s="97">
        <v>14</v>
      </c>
      <c r="K10" s="95">
        <f t="shared" si="0"/>
        <v>112</v>
      </c>
    </row>
    <row r="11" spans="1:11" s="21" customFormat="1" ht="18" customHeight="1" x14ac:dyDescent="0.25">
      <c r="A11" s="20"/>
      <c r="B11" s="91" t="s">
        <v>125</v>
      </c>
      <c r="C11" s="107">
        <f>SUM(C8:C10)</f>
        <v>48</v>
      </c>
      <c r="D11" s="23">
        <f>SUM(D8:D10)</f>
        <v>6</v>
      </c>
      <c r="G11" s="97" t="s">
        <v>17</v>
      </c>
      <c r="H11" s="97">
        <v>1</v>
      </c>
      <c r="I11" s="97">
        <f>SUM(C47,C49)</f>
        <v>48</v>
      </c>
      <c r="J11" s="97">
        <v>18</v>
      </c>
      <c r="K11" s="95">
        <f t="shared" si="0"/>
        <v>864</v>
      </c>
    </row>
    <row r="12" spans="1:11" s="21" customFormat="1" ht="18" customHeight="1" x14ac:dyDescent="0.25">
      <c r="A12" s="20"/>
      <c r="B12" s="29" t="s">
        <v>58</v>
      </c>
      <c r="C12" s="29"/>
      <c r="D12" s="105"/>
      <c r="G12" s="97" t="s">
        <v>18</v>
      </c>
      <c r="H12" s="97">
        <v>1</v>
      </c>
      <c r="I12" s="97">
        <v>104</v>
      </c>
      <c r="J12" s="97">
        <v>15</v>
      </c>
      <c r="K12" s="95">
        <f t="shared" si="0"/>
        <v>1560</v>
      </c>
    </row>
    <row r="13" spans="1:11" s="21" customFormat="1" ht="18" customHeight="1" x14ac:dyDescent="0.25">
      <c r="A13" s="20"/>
      <c r="B13" s="106" t="s">
        <v>55</v>
      </c>
      <c r="C13" s="29"/>
      <c r="D13" s="105">
        <v>0.75</v>
      </c>
      <c r="G13" s="97" t="s">
        <v>19</v>
      </c>
      <c r="H13" s="97">
        <v>1</v>
      </c>
      <c r="I13" s="97">
        <v>72</v>
      </c>
      <c r="J13" s="97">
        <v>14</v>
      </c>
      <c r="K13" s="95">
        <f t="shared" si="0"/>
        <v>1008</v>
      </c>
    </row>
    <row r="14" spans="1:11" s="21" customFormat="1" ht="18" customHeight="1" outlineLevel="1" x14ac:dyDescent="0.25">
      <c r="A14" s="20">
        <v>5</v>
      </c>
      <c r="B14" s="35" t="s">
        <v>28</v>
      </c>
      <c r="C14" s="28">
        <v>2</v>
      </c>
      <c r="D14" s="105"/>
      <c r="G14" s="98"/>
      <c r="H14" s="98"/>
      <c r="I14" s="98">
        <f>SUM(I7:I13)</f>
        <v>328</v>
      </c>
      <c r="J14" s="98"/>
      <c r="K14" s="98">
        <f>SUM(K7:K13)</f>
        <v>5528</v>
      </c>
    </row>
    <row r="15" spans="1:11" s="21" customFormat="1" ht="18" customHeight="1" outlineLevel="1" x14ac:dyDescent="0.25">
      <c r="A15" s="20">
        <v>6</v>
      </c>
      <c r="B15" s="35" t="s">
        <v>29</v>
      </c>
      <c r="C15" s="28">
        <v>2</v>
      </c>
      <c r="D15" s="105"/>
      <c r="G15" s="99"/>
      <c r="H15" s="99"/>
      <c r="I15" s="99"/>
      <c r="J15" s="99"/>
      <c r="K15" s="100">
        <v>5500</v>
      </c>
    </row>
    <row r="16" spans="1:11" s="21" customFormat="1" ht="18" customHeight="1" outlineLevel="1" x14ac:dyDescent="0.25">
      <c r="A16" s="20">
        <v>7</v>
      </c>
      <c r="B16" s="35" t="s">
        <v>46</v>
      </c>
      <c r="C16" s="28">
        <v>2</v>
      </c>
      <c r="D16" s="105"/>
      <c r="G16" s="31"/>
      <c r="H16" s="31"/>
      <c r="I16" s="31"/>
      <c r="J16" s="31"/>
      <c r="K16" s="31"/>
    </row>
    <row r="17" spans="1:11" s="21" customFormat="1" ht="18" customHeight="1" x14ac:dyDescent="0.25">
      <c r="A17" s="20"/>
      <c r="B17" s="25" t="s">
        <v>30</v>
      </c>
      <c r="C17" s="28"/>
      <c r="D17" s="105">
        <v>1.5</v>
      </c>
    </row>
    <row r="18" spans="1:11" s="21" customFormat="1" ht="18" customHeight="1" outlineLevel="1" x14ac:dyDescent="0.25">
      <c r="A18" s="20">
        <v>8</v>
      </c>
      <c r="B18" s="36" t="s">
        <v>43</v>
      </c>
      <c r="C18" s="28">
        <v>4</v>
      </c>
      <c r="D18" s="105"/>
    </row>
    <row r="19" spans="1:11" s="21" customFormat="1" ht="18" customHeight="1" outlineLevel="1" x14ac:dyDescent="0.25">
      <c r="A19" s="20">
        <v>9</v>
      </c>
      <c r="B19" s="36" t="s">
        <v>44</v>
      </c>
      <c r="C19" s="28">
        <v>4</v>
      </c>
      <c r="D19" s="105"/>
    </row>
    <row r="20" spans="1:11" s="21" customFormat="1" ht="18" customHeight="1" outlineLevel="1" x14ac:dyDescent="0.25">
      <c r="A20" s="20">
        <v>10</v>
      </c>
      <c r="B20" s="36" t="s">
        <v>45</v>
      </c>
      <c r="C20" s="28">
        <v>4</v>
      </c>
      <c r="D20" s="105"/>
    </row>
    <row r="21" spans="1:11" s="21" customFormat="1" ht="18" customHeight="1" x14ac:dyDescent="0.25">
      <c r="A21" s="20"/>
      <c r="B21" s="37" t="s">
        <v>48</v>
      </c>
      <c r="C21" s="28"/>
      <c r="D21" s="105">
        <v>1</v>
      </c>
    </row>
    <row r="22" spans="1:11" s="21" customFormat="1" ht="18" customHeight="1" outlineLevel="1" x14ac:dyDescent="0.25">
      <c r="A22" s="20">
        <v>11</v>
      </c>
      <c r="B22" s="36" t="s">
        <v>127</v>
      </c>
      <c r="C22" s="28">
        <v>4</v>
      </c>
      <c r="D22" s="105"/>
    </row>
    <row r="23" spans="1:11" s="21" customFormat="1" ht="18" customHeight="1" outlineLevel="1" x14ac:dyDescent="0.25">
      <c r="A23" s="20">
        <v>12</v>
      </c>
      <c r="B23" s="36" t="s">
        <v>49</v>
      </c>
      <c r="C23" s="28">
        <v>4</v>
      </c>
      <c r="D23" s="105"/>
    </row>
    <row r="24" spans="1:11" s="21" customFormat="1" ht="18" customHeight="1" x14ac:dyDescent="0.25">
      <c r="A24" s="20">
        <v>10</v>
      </c>
      <c r="B24" s="25" t="s">
        <v>31</v>
      </c>
      <c r="C24" s="28"/>
      <c r="D24" s="105">
        <v>2</v>
      </c>
    </row>
    <row r="25" spans="1:11" s="21" customFormat="1" ht="18" customHeight="1" outlineLevel="1" x14ac:dyDescent="0.25">
      <c r="A25" s="20">
        <v>13</v>
      </c>
      <c r="B25" s="35" t="s">
        <v>41</v>
      </c>
      <c r="C25" s="28">
        <v>8</v>
      </c>
      <c r="D25" s="105"/>
    </row>
    <row r="26" spans="1:11" s="21" customFormat="1" ht="18" customHeight="1" outlineLevel="1" x14ac:dyDescent="0.25">
      <c r="A26" s="20">
        <v>14</v>
      </c>
      <c r="B26" s="36" t="s">
        <v>42</v>
      </c>
      <c r="C26" s="28">
        <v>8</v>
      </c>
      <c r="D26" s="105"/>
    </row>
    <row r="27" spans="1:11" s="21" customFormat="1" ht="18" customHeight="1" x14ac:dyDescent="0.25">
      <c r="A27" s="20"/>
      <c r="B27" s="37" t="s">
        <v>50</v>
      </c>
      <c r="C27" s="28"/>
      <c r="D27" s="105">
        <v>2</v>
      </c>
      <c r="G27" s="1"/>
      <c r="H27" s="1"/>
      <c r="I27" s="1"/>
      <c r="J27" s="1"/>
      <c r="K27" s="1"/>
    </row>
    <row r="28" spans="1:11" s="21" customFormat="1" ht="18" customHeight="1" outlineLevel="1" x14ac:dyDescent="0.25">
      <c r="A28" s="20">
        <v>15</v>
      </c>
      <c r="B28" s="36" t="s">
        <v>51</v>
      </c>
      <c r="C28" s="28">
        <v>4</v>
      </c>
      <c r="D28" s="105"/>
      <c r="G28" s="1"/>
      <c r="H28" s="1"/>
      <c r="I28" s="1"/>
      <c r="J28" s="1"/>
      <c r="K28" s="1"/>
    </row>
    <row r="29" spans="1:11" s="21" customFormat="1" ht="18" customHeight="1" outlineLevel="1" x14ac:dyDescent="0.25">
      <c r="A29" s="20">
        <v>16</v>
      </c>
      <c r="B29" s="36" t="s">
        <v>52</v>
      </c>
      <c r="C29" s="28">
        <v>4</v>
      </c>
      <c r="D29" s="105"/>
      <c r="G29" s="1"/>
      <c r="H29" s="1"/>
      <c r="I29" s="1"/>
      <c r="J29" s="1"/>
      <c r="K29" s="1"/>
    </row>
    <row r="30" spans="1:11" s="21" customFormat="1" ht="18" customHeight="1" outlineLevel="1" x14ac:dyDescent="0.25">
      <c r="A30" s="20">
        <v>17</v>
      </c>
      <c r="B30" s="36" t="s">
        <v>53</v>
      </c>
      <c r="C30" s="28">
        <v>4</v>
      </c>
      <c r="D30" s="105"/>
      <c r="G30" s="1"/>
      <c r="H30" s="1"/>
      <c r="I30" s="1"/>
      <c r="J30" s="1"/>
      <c r="K30" s="1"/>
    </row>
    <row r="31" spans="1:11" s="21" customFormat="1" ht="18" customHeight="1" outlineLevel="1" x14ac:dyDescent="0.3">
      <c r="A31" s="20">
        <v>18</v>
      </c>
      <c r="B31" s="38" t="s">
        <v>54</v>
      </c>
      <c r="C31" s="28">
        <v>4</v>
      </c>
      <c r="D31" s="105"/>
      <c r="G31" s="1"/>
      <c r="H31" s="1"/>
      <c r="I31" s="1"/>
      <c r="J31" s="1"/>
      <c r="K31" s="1"/>
    </row>
    <row r="32" spans="1:11" s="21" customFormat="1" ht="18" customHeight="1" x14ac:dyDescent="0.25">
      <c r="A32" s="20"/>
      <c r="B32" s="25" t="s">
        <v>32</v>
      </c>
      <c r="C32" s="28"/>
      <c r="D32" s="105">
        <v>4.5</v>
      </c>
      <c r="G32" s="1"/>
      <c r="H32" s="1"/>
      <c r="I32" s="1"/>
      <c r="J32" s="1"/>
      <c r="K32" s="1"/>
    </row>
    <row r="33" spans="1:11" s="21" customFormat="1" ht="18" customHeight="1" outlineLevel="1" x14ac:dyDescent="0.25">
      <c r="A33" s="20">
        <v>19</v>
      </c>
      <c r="B33" s="104" t="s">
        <v>33</v>
      </c>
      <c r="C33" s="28">
        <v>4</v>
      </c>
      <c r="D33" s="105"/>
      <c r="G33" s="1"/>
      <c r="H33" s="1"/>
      <c r="I33" s="1"/>
      <c r="J33" s="1"/>
      <c r="K33" s="1"/>
    </row>
    <row r="34" spans="1:11" s="21" customFormat="1" ht="18" customHeight="1" outlineLevel="1" x14ac:dyDescent="0.25">
      <c r="A34" s="20">
        <v>20</v>
      </c>
      <c r="B34" s="104" t="s">
        <v>34</v>
      </c>
      <c r="C34" s="28">
        <v>4</v>
      </c>
      <c r="D34" s="105"/>
      <c r="G34" s="1"/>
      <c r="H34" s="1"/>
      <c r="I34" s="1"/>
      <c r="J34" s="1"/>
      <c r="K34" s="1"/>
    </row>
    <row r="35" spans="1:11" s="21" customFormat="1" ht="18" customHeight="1" outlineLevel="1" x14ac:dyDescent="0.25">
      <c r="A35" s="20">
        <v>21</v>
      </c>
      <c r="B35" s="104" t="s">
        <v>35</v>
      </c>
      <c r="C35" s="28">
        <v>4</v>
      </c>
      <c r="D35" s="105"/>
      <c r="G35" s="1"/>
      <c r="H35" s="1"/>
      <c r="I35" s="1"/>
      <c r="J35" s="1"/>
      <c r="K35" s="1"/>
    </row>
    <row r="36" spans="1:11" s="21" customFormat="1" ht="18" customHeight="1" outlineLevel="1" x14ac:dyDescent="0.25">
      <c r="A36" s="20">
        <v>22</v>
      </c>
      <c r="B36" s="104" t="s">
        <v>36</v>
      </c>
      <c r="C36" s="28">
        <v>4</v>
      </c>
      <c r="D36" s="105"/>
      <c r="G36" s="1"/>
      <c r="H36" s="1"/>
      <c r="I36" s="1"/>
      <c r="J36" s="1"/>
      <c r="K36" s="1"/>
    </row>
    <row r="37" spans="1:11" s="21" customFormat="1" ht="18" customHeight="1" outlineLevel="1" x14ac:dyDescent="0.25">
      <c r="A37" s="20">
        <v>23</v>
      </c>
      <c r="B37" s="104" t="s">
        <v>37</v>
      </c>
      <c r="C37" s="28">
        <v>4</v>
      </c>
      <c r="D37" s="105"/>
      <c r="G37" s="1"/>
      <c r="H37" s="1"/>
      <c r="I37" s="1"/>
      <c r="J37" s="1"/>
      <c r="K37" s="1"/>
    </row>
    <row r="38" spans="1:11" s="21" customFormat="1" ht="18" customHeight="1" outlineLevel="1" x14ac:dyDescent="0.25">
      <c r="A38" s="20">
        <v>24</v>
      </c>
      <c r="B38" s="104" t="s">
        <v>38</v>
      </c>
      <c r="C38" s="28">
        <v>4</v>
      </c>
      <c r="D38" s="105"/>
      <c r="G38" s="1"/>
      <c r="H38" s="1"/>
      <c r="I38" s="1"/>
      <c r="J38" s="1"/>
      <c r="K38" s="1"/>
    </row>
    <row r="39" spans="1:11" s="21" customFormat="1" ht="18" customHeight="1" outlineLevel="1" x14ac:dyDescent="0.25">
      <c r="A39" s="20">
        <v>25</v>
      </c>
      <c r="B39" s="104" t="s">
        <v>39</v>
      </c>
      <c r="C39" s="28">
        <v>4</v>
      </c>
      <c r="D39" s="105"/>
      <c r="G39" s="1"/>
      <c r="H39" s="1"/>
      <c r="I39" s="1"/>
      <c r="J39" s="1"/>
      <c r="K39" s="1"/>
    </row>
    <row r="40" spans="1:11" s="21" customFormat="1" ht="18" customHeight="1" outlineLevel="1" x14ac:dyDescent="0.25">
      <c r="A40" s="20">
        <v>26</v>
      </c>
      <c r="B40" s="104" t="s">
        <v>40</v>
      </c>
      <c r="C40" s="28">
        <v>4</v>
      </c>
      <c r="D40" s="105"/>
      <c r="G40" s="1"/>
      <c r="H40" s="1"/>
      <c r="I40" s="1"/>
      <c r="J40" s="1"/>
      <c r="K40" s="1"/>
    </row>
    <row r="41" spans="1:11" s="21" customFormat="1" ht="18" customHeight="1" outlineLevel="1" x14ac:dyDescent="0.25">
      <c r="A41" s="20">
        <v>27</v>
      </c>
      <c r="B41" s="104" t="s">
        <v>47</v>
      </c>
      <c r="C41" s="28">
        <v>4</v>
      </c>
      <c r="D41" s="105"/>
      <c r="G41" s="1"/>
      <c r="H41" s="1"/>
      <c r="I41" s="1"/>
      <c r="J41" s="1"/>
      <c r="K41" s="1"/>
    </row>
    <row r="42" spans="1:11" s="21" customFormat="1" ht="18" customHeight="1" x14ac:dyDescent="0.25">
      <c r="A42" s="20">
        <v>28</v>
      </c>
      <c r="B42" s="27" t="s">
        <v>63</v>
      </c>
      <c r="C42" s="28">
        <v>8</v>
      </c>
      <c r="D42" s="20">
        <v>1</v>
      </c>
      <c r="G42" s="1"/>
      <c r="H42" s="1"/>
      <c r="I42" s="1"/>
      <c r="J42" s="1"/>
      <c r="K42" s="1"/>
    </row>
    <row r="43" spans="1:11" s="21" customFormat="1" ht="18" customHeight="1" x14ac:dyDescent="0.25">
      <c r="A43" s="20">
        <v>29</v>
      </c>
      <c r="B43" s="27" t="s">
        <v>21</v>
      </c>
      <c r="C43" s="28">
        <v>4</v>
      </c>
      <c r="D43" s="20">
        <v>0.5</v>
      </c>
      <c r="G43" s="1"/>
      <c r="H43" s="1"/>
      <c r="I43" s="1"/>
      <c r="J43" s="1"/>
      <c r="K43" s="1"/>
    </row>
    <row r="44" spans="1:11" s="21" customFormat="1" ht="18" customHeight="1" x14ac:dyDescent="0.25">
      <c r="A44" s="20">
        <v>30</v>
      </c>
      <c r="B44" s="34" t="s">
        <v>22</v>
      </c>
      <c r="C44" s="28">
        <v>4</v>
      </c>
      <c r="D44" s="20">
        <v>0.5</v>
      </c>
      <c r="G44" s="1"/>
      <c r="H44" s="1"/>
      <c r="I44" s="1"/>
      <c r="J44" s="1"/>
      <c r="K44" s="1"/>
    </row>
    <row r="45" spans="1:11" s="21" customFormat="1" ht="21.75" customHeight="1" x14ac:dyDescent="0.25">
      <c r="A45" s="20">
        <v>31</v>
      </c>
      <c r="B45" s="34" t="s">
        <v>64</v>
      </c>
      <c r="C45" s="28">
        <v>12</v>
      </c>
      <c r="D45" s="20">
        <v>1.5</v>
      </c>
      <c r="G45" s="1"/>
      <c r="H45" s="1"/>
      <c r="I45" s="1"/>
      <c r="J45" s="1"/>
      <c r="K45" s="1"/>
    </row>
    <row r="46" spans="1:11" s="21" customFormat="1" ht="18" customHeight="1" x14ac:dyDescent="0.25">
      <c r="A46" s="20">
        <v>32</v>
      </c>
      <c r="B46" s="27" t="s">
        <v>23</v>
      </c>
      <c r="C46" s="28">
        <v>4</v>
      </c>
      <c r="D46" s="20">
        <v>0.5</v>
      </c>
      <c r="G46" s="1"/>
      <c r="H46" s="1"/>
      <c r="I46" s="1"/>
      <c r="J46" s="1"/>
      <c r="K46" s="1"/>
    </row>
    <row r="47" spans="1:11" s="31" customFormat="1" ht="18" customHeight="1" x14ac:dyDescent="0.25">
      <c r="A47" s="20">
        <v>33</v>
      </c>
      <c r="B47" s="27" t="s">
        <v>24</v>
      </c>
      <c r="C47" s="28">
        <v>16</v>
      </c>
      <c r="D47" s="20">
        <v>2</v>
      </c>
      <c r="G47" s="1"/>
      <c r="H47" s="1"/>
      <c r="I47" s="1"/>
      <c r="J47" s="1"/>
      <c r="K47" s="1"/>
    </row>
    <row r="48" spans="1:11" s="21" customFormat="1" ht="18" customHeight="1" x14ac:dyDescent="0.25">
      <c r="A48" s="20">
        <v>34</v>
      </c>
      <c r="B48" s="27" t="s">
        <v>27</v>
      </c>
      <c r="C48" s="28">
        <v>32</v>
      </c>
      <c r="D48" s="20">
        <v>4</v>
      </c>
      <c r="G48" s="1"/>
      <c r="H48" s="1"/>
      <c r="I48" s="1"/>
      <c r="J48" s="1"/>
      <c r="K48" s="1"/>
    </row>
    <row r="49" spans="1:11" s="21" customFormat="1" ht="18" customHeight="1" x14ac:dyDescent="0.25">
      <c r="A49" s="20">
        <v>35</v>
      </c>
      <c r="B49" s="27" t="s">
        <v>56</v>
      </c>
      <c r="C49" s="28">
        <f t="shared" ref="C49:C58" si="1">(D49*8)</f>
        <v>32</v>
      </c>
      <c r="D49" s="20">
        <v>4</v>
      </c>
      <c r="G49" s="1"/>
      <c r="H49" s="1"/>
      <c r="I49" s="1"/>
      <c r="J49" s="1"/>
      <c r="K49" s="1"/>
    </row>
    <row r="50" spans="1:11" s="21" customFormat="1" ht="18" customHeight="1" x14ac:dyDescent="0.25">
      <c r="A50" s="20">
        <v>36</v>
      </c>
      <c r="B50" s="27" t="s">
        <v>128</v>
      </c>
      <c r="C50" s="28">
        <v>32</v>
      </c>
      <c r="D50" s="20">
        <v>4</v>
      </c>
      <c r="G50" s="1"/>
      <c r="H50" s="1"/>
      <c r="I50" s="1"/>
      <c r="J50" s="1"/>
      <c r="K50" s="1"/>
    </row>
    <row r="51" spans="1:11" s="21" customFormat="1" ht="18" customHeight="1" x14ac:dyDescent="0.25">
      <c r="A51" s="20"/>
      <c r="B51" s="91" t="s">
        <v>124</v>
      </c>
      <c r="C51" s="29">
        <f>SUM(C12:C50)</f>
        <v>238</v>
      </c>
      <c r="D51" s="23">
        <f>SUM(D13:D50)</f>
        <v>29.75</v>
      </c>
      <c r="G51" s="1"/>
      <c r="H51" s="1"/>
      <c r="I51" s="1"/>
      <c r="J51" s="1"/>
      <c r="K51" s="1"/>
    </row>
    <row r="52" spans="1:11" s="21" customFormat="1" ht="18" customHeight="1" x14ac:dyDescent="0.25">
      <c r="A52" s="20"/>
      <c r="B52" s="91" t="s">
        <v>126</v>
      </c>
      <c r="C52" s="29">
        <f>SUM(C51,C11)</f>
        <v>286</v>
      </c>
      <c r="D52" s="23">
        <f>SUM(D51,D11)</f>
        <v>35.75</v>
      </c>
      <c r="G52" s="1"/>
      <c r="H52" s="1"/>
      <c r="I52" s="1"/>
      <c r="J52" s="1"/>
      <c r="K52" s="1"/>
    </row>
    <row r="53" spans="1:11" s="21" customFormat="1" ht="18" customHeight="1" x14ac:dyDescent="0.25">
      <c r="A53" s="20"/>
      <c r="B53" s="33" t="s">
        <v>60</v>
      </c>
      <c r="C53" s="28"/>
      <c r="D53" s="20">
        <v>3</v>
      </c>
      <c r="G53" s="1"/>
      <c r="H53" s="1"/>
      <c r="I53" s="1"/>
      <c r="J53" s="1"/>
      <c r="K53" s="1"/>
    </row>
    <row r="54" spans="1:11" s="21" customFormat="1" ht="36" customHeight="1" x14ac:dyDescent="0.25">
      <c r="A54" s="20">
        <v>37</v>
      </c>
      <c r="B54" s="34" t="s">
        <v>61</v>
      </c>
      <c r="C54" s="28">
        <v>24</v>
      </c>
      <c r="D54" s="20"/>
      <c r="G54" s="1"/>
      <c r="H54" s="1"/>
      <c r="I54" s="1"/>
      <c r="J54" s="1"/>
      <c r="K54" s="1"/>
    </row>
    <row r="55" spans="1:11" s="21" customFormat="1" ht="18" customHeight="1" x14ac:dyDescent="0.25">
      <c r="A55" s="20"/>
      <c r="B55" s="33" t="s">
        <v>57</v>
      </c>
      <c r="C55" s="28"/>
      <c r="D55" s="20">
        <v>3.25</v>
      </c>
      <c r="G55" s="1"/>
      <c r="H55" s="1"/>
      <c r="I55" s="1"/>
      <c r="J55" s="1"/>
      <c r="K55" s="1"/>
    </row>
    <row r="56" spans="1:11" s="21" customFormat="1" ht="18" customHeight="1" x14ac:dyDescent="0.25">
      <c r="A56" s="20">
        <v>38</v>
      </c>
      <c r="B56" s="27" t="s">
        <v>62</v>
      </c>
      <c r="C56" s="28">
        <v>9</v>
      </c>
      <c r="D56" s="20"/>
      <c r="G56" s="1"/>
      <c r="H56" s="1"/>
      <c r="I56" s="1"/>
      <c r="J56" s="1"/>
      <c r="K56" s="1"/>
    </row>
    <row r="57" spans="1:11" s="21" customFormat="1" ht="18" customHeight="1" x14ac:dyDescent="0.25">
      <c r="A57" s="20">
        <v>39</v>
      </c>
      <c r="B57" s="27" t="s">
        <v>3</v>
      </c>
      <c r="C57" s="28">
        <v>9</v>
      </c>
      <c r="D57" s="20"/>
      <c r="G57" s="1"/>
      <c r="H57" s="1"/>
      <c r="I57" s="1"/>
      <c r="J57" s="1"/>
      <c r="K57" s="1"/>
    </row>
    <row r="58" spans="1:11" s="21" customFormat="1" ht="18" customHeight="1" x14ac:dyDescent="0.25">
      <c r="A58" s="20"/>
      <c r="B58" s="39" t="s">
        <v>0</v>
      </c>
      <c r="C58" s="28">
        <f t="shared" si="1"/>
        <v>24</v>
      </c>
      <c r="D58" s="92">
        <v>3</v>
      </c>
      <c r="G58" s="1"/>
      <c r="H58" s="1"/>
      <c r="I58" s="1"/>
      <c r="J58" s="1"/>
      <c r="K58" s="1"/>
    </row>
    <row r="59" spans="1:11" s="21" customFormat="1" ht="18" customHeight="1" x14ac:dyDescent="0.25">
      <c r="A59" s="20"/>
      <c r="B59" s="24" t="s">
        <v>4</v>
      </c>
      <c r="C59" s="29">
        <f>(D59*8)</f>
        <v>360</v>
      </c>
      <c r="D59" s="23">
        <f>SUM(D52:D58)</f>
        <v>45</v>
      </c>
      <c r="E59"/>
      <c r="F59"/>
      <c r="G59" s="1"/>
      <c r="H59" s="1"/>
      <c r="I59" s="1"/>
      <c r="J59" s="1"/>
      <c r="K59" s="1"/>
    </row>
    <row r="60" spans="1:11" ht="22.5" customHeight="1" x14ac:dyDescent="0.25">
      <c r="A60" s="103"/>
      <c r="B60" s="28"/>
      <c r="C60" s="29"/>
      <c r="D60" s="5"/>
      <c r="E60" s="101"/>
    </row>
    <row r="61" spans="1:11" x14ac:dyDescent="0.25">
      <c r="A61" s="103"/>
      <c r="B61" s="5"/>
      <c r="C61" s="5"/>
      <c r="D61" s="102"/>
      <c r="E61" s="101"/>
    </row>
    <row r="62" spans="1:11" x14ac:dyDescent="0.25">
      <c r="A62" s="103"/>
      <c r="B62" s="6"/>
      <c r="C62" s="6"/>
      <c r="D62" s="102"/>
      <c r="E62" s="101"/>
    </row>
    <row r="63" spans="1:11" x14ac:dyDescent="0.25">
      <c r="A63" s="103"/>
      <c r="B63" s="5"/>
      <c r="C63" s="5"/>
      <c r="D63" s="102"/>
      <c r="E63" s="101"/>
    </row>
    <row r="64" spans="1:11" x14ac:dyDescent="0.25">
      <c r="A64" s="103"/>
      <c r="B64" s="5"/>
      <c r="C64" s="5"/>
      <c r="D64" s="102"/>
      <c r="E64" s="101"/>
    </row>
    <row r="65" spans="1:5" x14ac:dyDescent="0.25">
      <c r="A65" s="103"/>
      <c r="B65" s="6"/>
      <c r="C65" s="5"/>
      <c r="D65" s="102"/>
      <c r="E65" s="101"/>
    </row>
    <row r="66" spans="1:5" x14ac:dyDescent="0.25">
      <c r="A66" s="103"/>
      <c r="B66" s="5"/>
      <c r="C66" s="5"/>
      <c r="D66" s="102"/>
      <c r="E66" s="101"/>
    </row>
    <row r="67" spans="1:5" x14ac:dyDescent="0.25">
      <c r="A67" s="103"/>
      <c r="B67" s="5"/>
      <c r="C67" s="5"/>
      <c r="D67" s="102"/>
      <c r="E67" s="101"/>
    </row>
    <row r="68" spans="1:5" x14ac:dyDescent="0.25">
      <c r="A68" s="103"/>
      <c r="B68" s="22"/>
      <c r="C68" s="32"/>
      <c r="D68" s="26"/>
      <c r="E68" s="101"/>
    </row>
    <row r="69" spans="1:5" x14ac:dyDescent="0.25">
      <c r="A69" s="4"/>
    </row>
  </sheetData>
  <dataConsolidate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Sitefinity Upgrade 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2016-11-05T04:57:28Z</dcterms:modified>
</cp:coreProperties>
</file>