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WC designer\"/>
    </mc:Choice>
  </mc:AlternateContent>
  <bookViews>
    <workbookView xWindow="0" yWindow="0" windowWidth="11496" windowHeight="9336" tabRatio="500"/>
  </bookViews>
  <sheets>
    <sheet name="Android&amp;iOS" sheetId="5" r:id="rId1"/>
    <sheet name="Cost Estimate" sheetId="7" r:id="rId2"/>
    <sheet name="Sheet1" sheetId="6" r:id="rId3"/>
  </sheets>
  <calcPr calcId="152511"/>
  <fileRecoveryPr repairLoad="1"/>
</workbook>
</file>

<file path=xl/calcChain.xml><?xml version="1.0" encoding="utf-8"?>
<calcChain xmlns="http://schemas.openxmlformats.org/spreadsheetml/2006/main">
  <c r="V35" i="7" l="1"/>
  <c r="U35" i="7"/>
  <c r="T35" i="7"/>
  <c r="S35" i="7"/>
  <c r="V34" i="7"/>
  <c r="U34" i="7"/>
  <c r="T34" i="7"/>
  <c r="S34" i="7"/>
  <c r="V32" i="7"/>
  <c r="U32" i="7"/>
  <c r="T32" i="7"/>
  <c r="S32" i="7"/>
  <c r="V31" i="7"/>
  <c r="U31" i="7"/>
  <c r="T31" i="7"/>
  <c r="S31" i="7"/>
  <c r="T27" i="7"/>
  <c r="U27" i="7"/>
  <c r="V27" i="7"/>
  <c r="V26" i="7"/>
  <c r="U26" i="7"/>
  <c r="T26" i="7"/>
  <c r="S27" i="7"/>
  <c r="S26" i="7"/>
  <c r="D48" i="7"/>
  <c r="C45" i="7"/>
  <c r="D45" i="7" s="1"/>
  <c r="F44" i="7"/>
  <c r="D44" i="7"/>
  <c r="G43" i="7"/>
  <c r="G42" i="7"/>
  <c r="F41" i="7"/>
  <c r="D41" i="7"/>
  <c r="G40" i="7"/>
  <c r="G39" i="7"/>
  <c r="E38" i="7"/>
  <c r="F38" i="7" s="1"/>
  <c r="D38" i="7"/>
  <c r="E37" i="7"/>
  <c r="F37" i="7" s="1"/>
  <c r="G37" i="7" s="1"/>
  <c r="D37" i="7"/>
  <c r="E36" i="7"/>
  <c r="F36" i="7" s="1"/>
  <c r="D36" i="7"/>
  <c r="E35" i="7"/>
  <c r="F35" i="7" s="1"/>
  <c r="G35" i="7" s="1"/>
  <c r="D35" i="7"/>
  <c r="E34" i="7"/>
  <c r="F34" i="7" s="1"/>
  <c r="D34" i="7"/>
  <c r="E33" i="7"/>
  <c r="F33" i="7" s="1"/>
  <c r="G33" i="7" s="1"/>
  <c r="D33" i="7"/>
  <c r="E32" i="7"/>
  <c r="F32" i="7" s="1"/>
  <c r="D32" i="7"/>
  <c r="E31" i="7"/>
  <c r="F31" i="7" s="1"/>
  <c r="G31" i="7" s="1"/>
  <c r="D31" i="7"/>
  <c r="E30" i="7"/>
  <c r="F30" i="7" s="1"/>
  <c r="D30" i="7"/>
  <c r="E29" i="7"/>
  <c r="F29" i="7" s="1"/>
  <c r="G29" i="7" s="1"/>
  <c r="D29" i="7"/>
  <c r="E28" i="7"/>
  <c r="F28" i="7" s="1"/>
  <c r="D28" i="7"/>
  <c r="E27" i="7"/>
  <c r="F27" i="7" s="1"/>
  <c r="G27" i="7" s="1"/>
  <c r="D27" i="7"/>
  <c r="E26" i="7"/>
  <c r="F26" i="7" s="1"/>
  <c r="D26" i="7"/>
  <c r="E25" i="7"/>
  <c r="F25" i="7" s="1"/>
  <c r="G25" i="7" s="1"/>
  <c r="D25" i="7"/>
  <c r="E24" i="7"/>
  <c r="F24" i="7" s="1"/>
  <c r="D24" i="7"/>
  <c r="F23" i="7"/>
  <c r="E23" i="7"/>
  <c r="D23" i="7"/>
  <c r="G23" i="7" s="1"/>
  <c r="G22" i="7"/>
  <c r="F21" i="7"/>
  <c r="E21" i="7"/>
  <c r="D21" i="7"/>
  <c r="F20" i="7"/>
  <c r="D20" i="7"/>
  <c r="G19" i="7"/>
  <c r="G18" i="7"/>
  <c r="F17" i="7"/>
  <c r="D17" i="7"/>
  <c r="F16" i="7"/>
  <c r="D16" i="7"/>
  <c r="G16" i="7" s="1"/>
  <c r="F15" i="7"/>
  <c r="D15" i="7"/>
  <c r="F14" i="7"/>
  <c r="D14" i="7"/>
  <c r="G14" i="7" s="1"/>
  <c r="R13" i="7"/>
  <c r="R14" i="7" s="1"/>
  <c r="Q13" i="7"/>
  <c r="Q14" i="7" s="1"/>
  <c r="P13" i="7"/>
  <c r="P14" i="7" s="1"/>
  <c r="O13" i="7"/>
  <c r="O14" i="7" s="1"/>
  <c r="G13" i="7"/>
  <c r="J12" i="7"/>
  <c r="K12" i="7" s="1"/>
  <c r="G12" i="7"/>
  <c r="G11" i="7"/>
  <c r="F10" i="7"/>
  <c r="D10" i="7"/>
  <c r="F9" i="7"/>
  <c r="G9" i="7" s="1"/>
  <c r="J11" i="7" s="1"/>
  <c r="K11" i="7" s="1"/>
  <c r="D9" i="7"/>
  <c r="C8" i="7"/>
  <c r="D8" i="7" s="1"/>
  <c r="K7" i="7"/>
  <c r="K6" i="7"/>
  <c r="V18" i="5"/>
  <c r="V17" i="5"/>
  <c r="U18" i="5"/>
  <c r="U17" i="5"/>
  <c r="T18" i="5"/>
  <c r="S18" i="5"/>
  <c r="T17" i="5"/>
  <c r="S17" i="5"/>
  <c r="N16" i="5"/>
  <c r="R13" i="5"/>
  <c r="R14" i="5" s="1"/>
  <c r="Q13" i="5"/>
  <c r="Q14" i="5" s="1"/>
  <c r="P13" i="5"/>
  <c r="P14" i="5" s="1"/>
  <c r="O13" i="5"/>
  <c r="O14" i="5" s="1"/>
  <c r="C45" i="5"/>
  <c r="D45" i="5" s="1"/>
  <c r="J12" i="5"/>
  <c r="K12" i="5" s="1"/>
  <c r="G11" i="5"/>
  <c r="G12" i="5"/>
  <c r="G13" i="5"/>
  <c r="G18" i="5"/>
  <c r="G19" i="5"/>
  <c r="G22" i="5"/>
  <c r="G39" i="5"/>
  <c r="G40" i="5"/>
  <c r="G42" i="5"/>
  <c r="G43" i="5"/>
  <c r="K6" i="5"/>
  <c r="K7" i="5"/>
  <c r="D48" i="5"/>
  <c r="F9" i="5"/>
  <c r="F10" i="5"/>
  <c r="D9" i="5"/>
  <c r="D10" i="5"/>
  <c r="C8" i="5"/>
  <c r="D8" i="5" s="1"/>
  <c r="L7" i="7" l="1"/>
  <c r="G24" i="7"/>
  <c r="G28" i="7"/>
  <c r="G32" i="7"/>
  <c r="G36" i="7"/>
  <c r="G15" i="7"/>
  <c r="G26" i="7"/>
  <c r="G30" i="7"/>
  <c r="G34" i="7"/>
  <c r="G38" i="7"/>
  <c r="G17" i="7"/>
  <c r="G20" i="7"/>
  <c r="G10" i="7"/>
  <c r="J9" i="7" s="1"/>
  <c r="K9" i="7" s="1"/>
  <c r="E45" i="7"/>
  <c r="F45" i="7" s="1"/>
  <c r="F47" i="7" s="1"/>
  <c r="E8" i="7"/>
  <c r="F8" i="7" s="1"/>
  <c r="G41" i="7"/>
  <c r="G44" i="7"/>
  <c r="L6" i="7"/>
  <c r="G8" i="7"/>
  <c r="D47" i="7"/>
  <c r="J8" i="7"/>
  <c r="K8" i="7" s="1"/>
  <c r="G21" i="7"/>
  <c r="G9" i="5"/>
  <c r="J11" i="5" s="1"/>
  <c r="K11" i="5" s="1"/>
  <c r="G10" i="5"/>
  <c r="J9" i="5" s="1"/>
  <c r="K9" i="5" s="1"/>
  <c r="F17" i="5"/>
  <c r="D17" i="5"/>
  <c r="D16" i="5"/>
  <c r="F16" i="5"/>
  <c r="F15" i="5"/>
  <c r="D15" i="5"/>
  <c r="D38" i="5"/>
  <c r="E38" i="5"/>
  <c r="F38" i="5" s="1"/>
  <c r="D37" i="5"/>
  <c r="E37" i="5"/>
  <c r="F37" i="5" s="1"/>
  <c r="D36" i="5"/>
  <c r="E36" i="5"/>
  <c r="F36" i="5" s="1"/>
  <c r="D35" i="5"/>
  <c r="E35" i="5"/>
  <c r="F35" i="5" s="1"/>
  <c r="D30" i="5"/>
  <c r="E30" i="5"/>
  <c r="F30" i="5" s="1"/>
  <c r="E24" i="5"/>
  <c r="F24" i="5" s="1"/>
  <c r="E25" i="5"/>
  <c r="F25" i="5" s="1"/>
  <c r="D24" i="5"/>
  <c r="D25" i="5"/>
  <c r="I15" i="7" l="1"/>
  <c r="J10" i="7"/>
  <c r="K10" i="7" s="1"/>
  <c r="I23" i="7" s="1"/>
  <c r="N14" i="7" s="1"/>
  <c r="G45" i="7"/>
  <c r="G47" i="7" s="1"/>
  <c r="G37" i="5"/>
  <c r="G15" i="5"/>
  <c r="G17" i="5"/>
  <c r="G35" i="5"/>
  <c r="G25" i="5"/>
  <c r="G16" i="5"/>
  <c r="G30" i="5"/>
  <c r="G36" i="5"/>
  <c r="G38" i="5"/>
  <c r="G24" i="5"/>
  <c r="E21" i="5"/>
  <c r="D14" i="5"/>
  <c r="E23" i="5"/>
  <c r="F23" i="5" s="1"/>
  <c r="E26" i="5"/>
  <c r="F26" i="5" s="1"/>
  <c r="E27" i="5"/>
  <c r="F27" i="5" s="1"/>
  <c r="E28" i="5"/>
  <c r="F28" i="5" s="1"/>
  <c r="E29" i="5"/>
  <c r="F29" i="5" s="1"/>
  <c r="E31" i="5"/>
  <c r="F31" i="5" s="1"/>
  <c r="E32" i="5"/>
  <c r="F32" i="5" s="1"/>
  <c r="E33" i="5"/>
  <c r="F33" i="5" s="1"/>
  <c r="E34" i="5"/>
  <c r="F34" i="5" s="1"/>
  <c r="D21" i="5"/>
  <c r="D23" i="5"/>
  <c r="D26" i="5"/>
  <c r="D27" i="5"/>
  <c r="D28" i="5"/>
  <c r="D29" i="5"/>
  <c r="D31" i="5"/>
  <c r="D32" i="5"/>
  <c r="D33" i="5"/>
  <c r="D34" i="5"/>
  <c r="D20" i="5"/>
  <c r="F44" i="5"/>
  <c r="F41" i="5"/>
  <c r="F20" i="5"/>
  <c r="F14" i="5"/>
  <c r="I22" i="7" l="1"/>
  <c r="N13" i="7" s="1"/>
  <c r="T14" i="7"/>
  <c r="S14" i="7"/>
  <c r="U14" i="7"/>
  <c r="V14" i="7"/>
  <c r="K13" i="7"/>
  <c r="N16" i="7" s="1"/>
  <c r="T13" i="7"/>
  <c r="S13" i="7"/>
  <c r="V13" i="7"/>
  <c r="U13" i="7"/>
  <c r="G33" i="5"/>
  <c r="G28" i="5"/>
  <c r="G32" i="5"/>
  <c r="G27" i="5"/>
  <c r="G20" i="5"/>
  <c r="G31" i="5"/>
  <c r="G26" i="5"/>
  <c r="G34" i="5"/>
  <c r="G29" i="5"/>
  <c r="G23" i="5"/>
  <c r="F21" i="5"/>
  <c r="G21" i="5" s="1"/>
  <c r="E45" i="5"/>
  <c r="E8" i="5"/>
  <c r="F8" i="5" s="1"/>
  <c r="G8" i="5" s="1"/>
  <c r="J10" i="5" s="1"/>
  <c r="K10" i="5" s="1"/>
  <c r="I23" i="5" s="1"/>
  <c r="G14" i="5"/>
  <c r="D44" i="5"/>
  <c r="G44" i="5" s="1"/>
  <c r="D41" i="5"/>
  <c r="T18" i="7" l="1"/>
  <c r="T23" i="7" s="1"/>
  <c r="U17" i="7"/>
  <c r="U22" i="7" s="1"/>
  <c r="S18" i="7"/>
  <c r="S23" i="7" s="1"/>
  <c r="T17" i="7"/>
  <c r="T22" i="7" s="1"/>
  <c r="V18" i="7"/>
  <c r="V23" i="7" s="1"/>
  <c r="S17" i="7"/>
  <c r="S22" i="7" s="1"/>
  <c r="U18" i="7"/>
  <c r="U23" i="7" s="1"/>
  <c r="V17" i="7"/>
  <c r="V22" i="7" s="1"/>
  <c r="D47" i="5"/>
  <c r="L7" i="5"/>
  <c r="F45" i="5"/>
  <c r="J8" i="5"/>
  <c r="K8" i="5" s="1"/>
  <c r="L6" i="5"/>
  <c r="G41" i="5"/>
  <c r="N14" i="5"/>
  <c r="U14" i="5" l="1"/>
  <c r="V14" i="5"/>
  <c r="S14" i="5"/>
  <c r="T14" i="5"/>
  <c r="I22" i="5"/>
  <c r="I15" i="5"/>
  <c r="K13" i="5"/>
  <c r="G45" i="5"/>
  <c r="G47" i="5" s="1"/>
  <c r="F47" i="5"/>
  <c r="N13" i="5" l="1"/>
  <c r="T13" i="5" l="1"/>
  <c r="S13" i="5"/>
  <c r="V13" i="5"/>
  <c r="U13" i="5"/>
</calcChain>
</file>

<file path=xl/sharedStrings.xml><?xml version="1.0" encoding="utf-8"?>
<sst xmlns="http://schemas.openxmlformats.org/spreadsheetml/2006/main" count="209" uniqueCount="76">
  <si>
    <t>Module</t>
  </si>
  <si>
    <t>Man Days</t>
  </si>
  <si>
    <t>Development</t>
  </si>
  <si>
    <t>Hours</t>
  </si>
  <si>
    <t>Api Integration</t>
  </si>
  <si>
    <t>Testing</t>
  </si>
  <si>
    <t>Total effort</t>
  </si>
  <si>
    <t>Basic Setup</t>
  </si>
  <si>
    <t>#</t>
  </si>
  <si>
    <t>Android</t>
  </si>
  <si>
    <t>iOS</t>
  </si>
  <si>
    <t>Splash</t>
  </si>
  <si>
    <t xml:space="preserve">                                                                                                  Image bank Mobile App</t>
  </si>
  <si>
    <t>Friday</t>
  </si>
  <si>
    <t>Upload Designs with fields to add metadata</t>
  </si>
  <si>
    <t>Search by keyword</t>
  </si>
  <si>
    <t>Advanced search (country, gender, newest, oldest, brand, category, internal or external customer)</t>
  </si>
  <si>
    <t>Search results (downloadable, shareable)</t>
  </si>
  <si>
    <t>Privacy &amp; Terms of access</t>
  </si>
  <si>
    <t>About</t>
  </si>
  <si>
    <t>Login page</t>
  </si>
  <si>
    <t>Intenal users Dashboard</t>
  </si>
  <si>
    <t>External users Dashboard</t>
  </si>
  <si>
    <t>Shared data view page(view or download)</t>
  </si>
  <si>
    <t>image detail page(Space where the customer can leave comments, tags, links, references etc)</t>
  </si>
  <si>
    <t>My uploads(Designer)</t>
  </si>
  <si>
    <t>My public folders</t>
  </si>
  <si>
    <t>My private folders</t>
  </si>
  <si>
    <t>Shared with me</t>
  </si>
  <si>
    <t>Shared by me</t>
  </si>
  <si>
    <t>Mobile portrait</t>
  </si>
  <si>
    <t>Mobile landscape</t>
  </si>
  <si>
    <t>Tab portrait</t>
  </si>
  <si>
    <t>Tab landscape</t>
  </si>
  <si>
    <t>Ui Design/Page Design</t>
  </si>
  <si>
    <t>Assumptions</t>
  </si>
  <si>
    <t>Consider only online mode</t>
  </si>
  <si>
    <t>In android it will work with kitkat and above and iOS 9.0+.</t>
  </si>
  <si>
    <t>This estimation may vary based on additional functionalities and  is currently based on description from Mail.</t>
  </si>
  <si>
    <t xml:space="preserve">We have considered all functionalities mentioned in the mail but we need clarification regarding which user(Designer/internal/External) have those features. </t>
  </si>
  <si>
    <t>Project Management</t>
  </si>
  <si>
    <t>Documentation</t>
  </si>
  <si>
    <t>UI/UX</t>
  </si>
  <si>
    <t>QA</t>
  </si>
  <si>
    <t>Resource</t>
  </si>
  <si>
    <t xml:space="preserve">IOS </t>
  </si>
  <si>
    <t>PM</t>
  </si>
  <si>
    <t>Days</t>
  </si>
  <si>
    <t>Testing Developer</t>
  </si>
  <si>
    <t>Api integration (Mobile developer)</t>
  </si>
  <si>
    <t>API services</t>
  </si>
  <si>
    <t>Total</t>
  </si>
  <si>
    <t>Delivery Days</t>
  </si>
  <si>
    <t>SUM</t>
  </si>
  <si>
    <t>Web Services</t>
  </si>
  <si>
    <t>Testing (QA)</t>
  </si>
  <si>
    <t>Mobile Portrait (IOS + Android)</t>
  </si>
  <si>
    <t>Mobile Landscape (IOS + Android)</t>
  </si>
  <si>
    <t>Tab Portrait (IOS + Android)</t>
  </si>
  <si>
    <t>Tab Landscape (IOS + Android)</t>
  </si>
  <si>
    <t>Android Estimate</t>
  </si>
  <si>
    <t>IOS Estimate</t>
  </si>
  <si>
    <t>IOS</t>
  </si>
  <si>
    <t>Portrait</t>
  </si>
  <si>
    <t>Landscape</t>
  </si>
  <si>
    <t>Mob</t>
  </si>
  <si>
    <t>Tab</t>
  </si>
  <si>
    <t>Total Delivery Days</t>
  </si>
  <si>
    <t xml:space="preserve">Android </t>
  </si>
  <si>
    <t>Dev + QA</t>
  </si>
  <si>
    <t>Total Man Days</t>
  </si>
  <si>
    <t>Total Hours</t>
  </si>
  <si>
    <t>Cost / Hr</t>
  </si>
  <si>
    <t>Contingency Hours(8%)</t>
  </si>
  <si>
    <t>(including CF)</t>
  </si>
  <si>
    <t>Total Cost Inclusive of Consultation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</si>
</sst>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INR]\ #,##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/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</cellStyleXfs>
  <cellXfs count="67">
    <xf numFmtId="0" fontId="0" fillId="0" borderId="0" xfId="0"/>
    <xf numFmtId="0" fontId="0" fillId="2" borderId="1" xfId="0" applyFont="1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1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4" borderId="0" xfId="0" applyFill="1"/>
    <xf numFmtId="0" fontId="0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2" borderId="8" xfId="0" applyFont="1" applyFill="1" applyBorder="1"/>
    <xf numFmtId="0" fontId="8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8" fillId="4" borderId="9" xfId="0" applyFont="1" applyFill="1" applyBorder="1"/>
    <xf numFmtId="0" fontId="0" fillId="4" borderId="0" xfId="0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0" fontId="0" fillId="4" borderId="0" xfId="0" applyFill="1" applyAlignment="1">
      <alignment horizontal="left" vertical="center"/>
    </xf>
    <xf numFmtId="0" fontId="0" fillId="4" borderId="2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/>
    <xf numFmtId="0" fontId="0" fillId="2" borderId="3" xfId="0" applyFont="1" applyFill="1" applyBorder="1" applyAlignment="1"/>
    <xf numFmtId="0" fontId="0" fillId="2" borderId="0" xfId="0" applyFont="1" applyFill="1" applyBorder="1" applyAlignment="1"/>
    <xf numFmtId="0" fontId="7" fillId="5" borderId="2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0" fillId="2" borderId="12" xfId="0" applyFont="1" applyFill="1" applyBorder="1" applyAlignment="1"/>
    <xf numFmtId="0" fontId="0" fillId="0" borderId="0" xfId="0" applyFont="1"/>
    <xf numFmtId="0" fontId="0" fillId="2" borderId="13" xfId="0" applyFont="1" applyFill="1" applyBorder="1"/>
    <xf numFmtId="0" fontId="0" fillId="0" borderId="0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2" fillId="2" borderId="8" xfId="0" applyFont="1" applyFill="1" applyBorder="1"/>
    <xf numFmtId="0" fontId="6" fillId="0" borderId="0" xfId="0" applyFont="1"/>
    <xf numFmtId="2" fontId="0" fillId="0" borderId="0" xfId="0" applyNumberFormat="1"/>
    <xf numFmtId="0" fontId="11" fillId="6" borderId="0" xfId="19" applyFont="1"/>
    <xf numFmtId="0" fontId="11" fillId="6" borderId="15" xfId="19" applyFont="1" applyBorder="1" applyAlignment="1">
      <alignment horizontal="center" vertical="center"/>
    </xf>
    <xf numFmtId="0" fontId="11" fillId="6" borderId="2" xfId="19" applyFont="1" applyBorder="1" applyAlignment="1">
      <alignment horizontal="center"/>
    </xf>
    <xf numFmtId="0" fontId="0" fillId="0" borderId="0" xfId="0" applyAlignment="1"/>
    <xf numFmtId="0" fontId="0" fillId="11" borderId="0" xfId="0" applyFill="1"/>
    <xf numFmtId="2" fontId="0" fillId="11" borderId="0" xfId="0" applyNumberFormat="1" applyFill="1"/>
    <xf numFmtId="0" fontId="6" fillId="11" borderId="5" xfId="0" applyFont="1" applyFill="1" applyBorder="1"/>
    <xf numFmtId="0" fontId="8" fillId="11" borderId="2" xfId="0" applyFont="1" applyFill="1" applyBorder="1" applyAlignment="1">
      <alignment horizontal="center"/>
    </xf>
    <xf numFmtId="2" fontId="12" fillId="9" borderId="2" xfId="0" applyNumberFormat="1" applyFont="1" applyFill="1" applyBorder="1" applyAlignment="1">
      <alignment horizontal="center"/>
    </xf>
    <xf numFmtId="2" fontId="12" fillId="11" borderId="2" xfId="0" applyNumberFormat="1" applyFont="1" applyFill="1" applyBorder="1" applyAlignment="1">
      <alignment horizontal="center"/>
    </xf>
    <xf numFmtId="0" fontId="6" fillId="9" borderId="5" xfId="0" applyFont="1" applyFill="1" applyBorder="1"/>
    <xf numFmtId="164" fontId="1" fillId="9" borderId="2" xfId="0" applyNumberFormat="1" applyFont="1" applyFill="1" applyBorder="1"/>
    <xf numFmtId="164" fontId="1" fillId="11" borderId="2" xfId="0" applyNumberFormat="1" applyFont="1" applyFill="1" applyBorder="1"/>
    <xf numFmtId="0" fontId="6" fillId="14" borderId="5" xfId="0" applyFont="1" applyFill="1" applyBorder="1"/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10" borderId="0" xfId="0" applyFill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wrapText="1"/>
    </xf>
    <xf numFmtId="0" fontId="6" fillId="12" borderId="4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6" fillId="12" borderId="0" xfId="0" applyFont="1" applyFill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eutral" xfId="19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99CCFF"/>
      <color rgb="FF00FFFF"/>
      <color rgb="FF66FF33"/>
      <color rgb="FF00FF00"/>
      <color rgb="FF46F729"/>
      <color rgb="FF84EC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57151</xdr:rowOff>
    </xdr:from>
    <xdr:to>
      <xdr:col>1</xdr:col>
      <xdr:colOff>2351146</xdr:colOff>
      <xdr:row>4</xdr:row>
      <xdr:rowOff>47626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" y="257176"/>
          <a:ext cx="2332097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57151</xdr:rowOff>
    </xdr:from>
    <xdr:to>
      <xdr:col>1</xdr:col>
      <xdr:colOff>2351146</xdr:colOff>
      <xdr:row>4</xdr:row>
      <xdr:rowOff>47626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89" y="255271"/>
          <a:ext cx="2332097" cy="584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55"/>
  <sheetViews>
    <sheetView tabSelected="1" workbookViewId="0"/>
  </sheetViews>
  <sheetFormatPr defaultRowHeight="15.6" x14ac:dyDescent="0.3"/>
  <cols>
    <col min="1" max="1" width="3.69921875" customWidth="1"/>
    <col min="2" max="2" width="57" customWidth="1"/>
    <col min="3" max="3" width="14.8984375" customWidth="1"/>
    <col min="4" max="4" width="13.3984375" customWidth="1"/>
    <col min="5" max="5" width="12.19921875" customWidth="1"/>
    <col min="6" max="6" width="13.09765625" customWidth="1"/>
    <col min="7" max="7" width="8.796875" style="40"/>
    <col min="8" max="8" width="27.296875" bestFit="1" customWidth="1"/>
    <col min="10" max="10" width="18.3984375" bestFit="1" customWidth="1"/>
    <col min="12" max="12" width="12.5" bestFit="1" customWidth="1"/>
  </cols>
  <sheetData>
    <row r="1" spans="1:118" s="1" customFormat="1" ht="15.75" customHeight="1" x14ac:dyDescent="0.3">
      <c r="A1" s="29"/>
      <c r="B1" s="3"/>
      <c r="C1" s="2"/>
      <c r="D1" s="4"/>
      <c r="E1" s="26"/>
      <c r="F1" s="32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</row>
    <row r="2" spans="1:118" s="1" customFormat="1" ht="15.75" customHeight="1" x14ac:dyDescent="0.3">
      <c r="A2" s="30"/>
      <c r="B2" s="4"/>
      <c r="C2" s="2"/>
      <c r="D2" s="4"/>
      <c r="E2" s="27"/>
      <c r="F2" s="27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1" customFormat="1" ht="15.75" customHeight="1" x14ac:dyDescent="0.3">
      <c r="A3" s="30"/>
      <c r="B3" s="60" t="s">
        <v>12</v>
      </c>
      <c r="C3" s="60"/>
      <c r="D3" s="59"/>
      <c r="E3" s="27"/>
      <c r="F3" s="8">
        <v>43399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 s="1" customFormat="1" ht="15.75" customHeight="1" x14ac:dyDescent="0.3">
      <c r="A4" s="30"/>
      <c r="B4" s="2"/>
      <c r="C4" s="2"/>
      <c r="D4" s="59"/>
      <c r="E4" s="27"/>
      <c r="F4" s="9" t="s">
        <v>13</v>
      </c>
      <c r="G4"/>
      <c r="H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 s="1" customFormat="1" ht="15.75" customHeight="1" x14ac:dyDescent="0.3">
      <c r="A5" s="31"/>
      <c r="B5" s="2"/>
      <c r="C5" s="2"/>
      <c r="D5" s="9"/>
      <c r="E5" s="27"/>
      <c r="F5" s="25"/>
      <c r="G5"/>
      <c r="H5" s="38" t="s">
        <v>44</v>
      </c>
      <c r="I5" s="38" t="s">
        <v>8</v>
      </c>
      <c r="J5" s="38" t="s">
        <v>3</v>
      </c>
      <c r="K5" t="s">
        <v>47</v>
      </c>
      <c r="L5" s="43"/>
      <c r="M5" s="43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</row>
    <row r="6" spans="1:118" s="1" customFormat="1" ht="15.75" customHeight="1" x14ac:dyDescent="0.3">
      <c r="A6" s="28"/>
      <c r="B6" s="28"/>
      <c r="C6" s="57" t="s">
        <v>9</v>
      </c>
      <c r="D6" s="57"/>
      <c r="E6" s="58" t="s">
        <v>10</v>
      </c>
      <c r="F6" s="58"/>
      <c r="G6" s="40"/>
      <c r="H6" t="s">
        <v>45</v>
      </c>
      <c r="I6">
        <v>1</v>
      </c>
      <c r="J6">
        <v>120</v>
      </c>
      <c r="K6">
        <f t="shared" ref="K6:K12" si="0">J6/8</f>
        <v>15</v>
      </c>
      <c r="L6" s="43">
        <f>SUM(F20:F42)</f>
        <v>8</v>
      </c>
      <c r="M6" s="4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</row>
    <row r="7" spans="1:118" x14ac:dyDescent="0.3">
      <c r="A7" s="5" t="s">
        <v>8</v>
      </c>
      <c r="B7" s="6" t="s">
        <v>0</v>
      </c>
      <c r="C7" s="7" t="s">
        <v>3</v>
      </c>
      <c r="D7" s="7" t="s">
        <v>1</v>
      </c>
      <c r="E7" s="7" t="s">
        <v>3</v>
      </c>
      <c r="F7" s="5" t="s">
        <v>1</v>
      </c>
      <c r="G7" s="41" t="s">
        <v>53</v>
      </c>
      <c r="H7" t="s">
        <v>9</v>
      </c>
      <c r="I7">
        <v>1</v>
      </c>
      <c r="J7">
        <v>120</v>
      </c>
      <c r="K7">
        <f t="shared" si="0"/>
        <v>15</v>
      </c>
      <c r="L7">
        <f>SUM(D20:D42)</f>
        <v>9.9375</v>
      </c>
    </row>
    <row r="8" spans="1:118" x14ac:dyDescent="0.3">
      <c r="B8" t="s">
        <v>40</v>
      </c>
      <c r="C8">
        <f>SUM(C20:C38)*0.1</f>
        <v>6.3000000000000007</v>
      </c>
      <c r="D8">
        <f>C8/8</f>
        <v>0.78750000000000009</v>
      </c>
      <c r="E8">
        <f>SUM(E20:E38)*0.1</f>
        <v>6.3000000000000007</v>
      </c>
      <c r="F8">
        <f>E8/8</f>
        <v>0.78750000000000009</v>
      </c>
      <c r="G8" s="40">
        <f>SUM(D8,F8)</f>
        <v>1.5750000000000002</v>
      </c>
      <c r="H8" t="s">
        <v>55</v>
      </c>
      <c r="I8">
        <v>1</v>
      </c>
      <c r="J8">
        <f>SUM(E45,C45)</f>
        <v>44.25</v>
      </c>
      <c r="K8">
        <f t="shared" si="0"/>
        <v>5.53125</v>
      </c>
    </row>
    <row r="9" spans="1:118" x14ac:dyDescent="0.3">
      <c r="B9" t="s">
        <v>41</v>
      </c>
      <c r="C9">
        <v>12</v>
      </c>
      <c r="D9">
        <f>C9/8</f>
        <v>1.5</v>
      </c>
      <c r="E9">
        <v>12</v>
      </c>
      <c r="F9">
        <f>E9/8</f>
        <v>1.5</v>
      </c>
      <c r="G9" s="40">
        <f t="shared" ref="G9:G45" si="1">SUM(D9,F9)</f>
        <v>3</v>
      </c>
      <c r="H9" t="s">
        <v>42</v>
      </c>
      <c r="I9">
        <v>1</v>
      </c>
      <c r="J9" s="39">
        <f>G10*8</f>
        <v>17</v>
      </c>
      <c r="K9">
        <f t="shared" si="0"/>
        <v>2.125</v>
      </c>
    </row>
    <row r="10" spans="1:118" x14ac:dyDescent="0.3">
      <c r="B10" t="s">
        <v>42</v>
      </c>
      <c r="C10">
        <v>16</v>
      </c>
      <c r="D10">
        <f>C10/8</f>
        <v>2</v>
      </c>
      <c r="E10">
        <v>1</v>
      </c>
      <c r="F10">
        <f>E10/8</f>
        <v>0.125</v>
      </c>
      <c r="G10" s="40">
        <f t="shared" si="1"/>
        <v>2.125</v>
      </c>
      <c r="H10" t="s">
        <v>46</v>
      </c>
      <c r="I10">
        <v>1</v>
      </c>
      <c r="J10">
        <f>G8*8</f>
        <v>12.600000000000001</v>
      </c>
      <c r="K10">
        <f t="shared" si="0"/>
        <v>1.5750000000000002</v>
      </c>
      <c r="S10" s="56" t="s">
        <v>67</v>
      </c>
      <c r="T10" s="56"/>
      <c r="U10" s="56"/>
      <c r="V10" s="56"/>
    </row>
    <row r="11" spans="1:118" ht="15.6" customHeight="1" x14ac:dyDescent="0.3">
      <c r="G11" s="40">
        <f t="shared" si="1"/>
        <v>0</v>
      </c>
      <c r="H11" t="s">
        <v>41</v>
      </c>
      <c r="I11">
        <v>1</v>
      </c>
      <c r="J11" s="39">
        <f>G9*8</f>
        <v>24</v>
      </c>
      <c r="K11">
        <f t="shared" si="0"/>
        <v>3</v>
      </c>
      <c r="O11" s="54" t="s">
        <v>63</v>
      </c>
      <c r="P11" s="54"/>
      <c r="Q11" s="55" t="s">
        <v>64</v>
      </c>
      <c r="R11" s="55"/>
      <c r="S11" s="54" t="s">
        <v>63</v>
      </c>
      <c r="T11" s="54"/>
      <c r="U11" s="55" t="s">
        <v>64</v>
      </c>
      <c r="V11" s="55"/>
    </row>
    <row r="12" spans="1:118" x14ac:dyDescent="0.3">
      <c r="A12" s="10"/>
      <c r="B12" s="11" t="s">
        <v>34</v>
      </c>
      <c r="C12" s="11"/>
      <c r="D12" s="11"/>
      <c r="E12" s="11"/>
      <c r="F12" s="11"/>
      <c r="G12" s="40">
        <f t="shared" si="1"/>
        <v>0</v>
      </c>
      <c r="H12" t="s">
        <v>54</v>
      </c>
      <c r="I12">
        <v>1</v>
      </c>
      <c r="J12">
        <f>C48</f>
        <v>40</v>
      </c>
      <c r="K12">
        <f t="shared" si="0"/>
        <v>5</v>
      </c>
      <c r="O12" t="s">
        <v>65</v>
      </c>
      <c r="P12" t="s">
        <v>66</v>
      </c>
      <c r="Q12" t="s">
        <v>65</v>
      </c>
      <c r="R12" t="s">
        <v>66</v>
      </c>
      <c r="S12" t="s">
        <v>65</v>
      </c>
      <c r="T12" t="s">
        <v>66</v>
      </c>
      <c r="U12" t="s">
        <v>65</v>
      </c>
      <c r="V12" t="s">
        <v>66</v>
      </c>
    </row>
    <row r="13" spans="1:118" x14ac:dyDescent="0.3">
      <c r="B13" s="14"/>
      <c r="G13" s="40">
        <f t="shared" si="1"/>
        <v>0</v>
      </c>
      <c r="J13" t="s">
        <v>51</v>
      </c>
      <c r="K13">
        <f>SUM(K6:K12)</f>
        <v>47.231250000000003</v>
      </c>
      <c r="M13" t="s">
        <v>9</v>
      </c>
      <c r="N13" s="39">
        <f>I22</f>
        <v>21.115625000000001</v>
      </c>
      <c r="O13">
        <f>I17/2</f>
        <v>3</v>
      </c>
      <c r="P13">
        <f>I19/2</f>
        <v>1.5</v>
      </c>
      <c r="Q13">
        <f>I18/2</f>
        <v>2.5</v>
      </c>
      <c r="R13">
        <f>I20/2</f>
        <v>2</v>
      </c>
      <c r="S13" s="39">
        <f>N13+O13</f>
        <v>24.115625000000001</v>
      </c>
      <c r="T13" s="39">
        <f>N13+P13</f>
        <v>22.615625000000001</v>
      </c>
      <c r="U13" s="39">
        <f>N13+Q13</f>
        <v>23.615625000000001</v>
      </c>
      <c r="V13" s="39">
        <f>N13+R13</f>
        <v>23.115625000000001</v>
      </c>
    </row>
    <row r="14" spans="1:118" x14ac:dyDescent="0.3">
      <c r="B14" s="37" t="s">
        <v>30</v>
      </c>
      <c r="C14" s="12">
        <v>47</v>
      </c>
      <c r="D14" s="13">
        <f>SUM(C14/8)</f>
        <v>5.875</v>
      </c>
      <c r="E14" s="12">
        <v>1</v>
      </c>
      <c r="F14" s="13">
        <f>SUM(E14/8)</f>
        <v>0.125</v>
      </c>
      <c r="G14" s="40">
        <f t="shared" si="1"/>
        <v>6</v>
      </c>
      <c r="M14" t="s">
        <v>62</v>
      </c>
      <c r="N14">
        <f>I23</f>
        <v>20.85</v>
      </c>
      <c r="O14">
        <f>O13</f>
        <v>3</v>
      </c>
      <c r="P14">
        <f>P13</f>
        <v>1.5</v>
      </c>
      <c r="Q14">
        <f>Q13</f>
        <v>2.5</v>
      </c>
      <c r="R14">
        <f>R13</f>
        <v>2</v>
      </c>
      <c r="S14" s="39">
        <f>N14+O14</f>
        <v>23.85</v>
      </c>
      <c r="T14" s="39">
        <f>N14+P14</f>
        <v>22.35</v>
      </c>
      <c r="U14" s="39">
        <f>N14+Q14</f>
        <v>23.35</v>
      </c>
      <c r="V14" s="39">
        <f>N14+R14</f>
        <v>22.85</v>
      </c>
    </row>
    <row r="15" spans="1:118" x14ac:dyDescent="0.3">
      <c r="B15" s="37" t="s">
        <v>31</v>
      </c>
      <c r="C15" s="12">
        <v>35</v>
      </c>
      <c r="D15" s="13">
        <f>SUM(C15/8)</f>
        <v>4.375</v>
      </c>
      <c r="E15" s="12">
        <v>1</v>
      </c>
      <c r="F15" s="13">
        <f>SUM(E15/8)</f>
        <v>0.125</v>
      </c>
      <c r="G15" s="40">
        <f t="shared" si="1"/>
        <v>4.5</v>
      </c>
      <c r="H15" t="s">
        <v>52</v>
      </c>
      <c r="I15">
        <f>SUM(K9,K8,K7)</f>
        <v>22.65625</v>
      </c>
      <c r="S15" s="56" t="s">
        <v>70</v>
      </c>
      <c r="T15" s="56"/>
      <c r="U15" s="56"/>
      <c r="V15" s="56"/>
    </row>
    <row r="16" spans="1:118" x14ac:dyDescent="0.3">
      <c r="B16" s="37" t="s">
        <v>32</v>
      </c>
      <c r="C16" s="12">
        <v>20</v>
      </c>
      <c r="D16" s="13">
        <f>SUM(C16/8)</f>
        <v>2.5</v>
      </c>
      <c r="E16" s="12">
        <v>1</v>
      </c>
      <c r="F16" s="13">
        <f>SUM(E16/8)</f>
        <v>0.125</v>
      </c>
      <c r="G16" s="40">
        <f t="shared" si="1"/>
        <v>2.625</v>
      </c>
      <c r="M16" t="s">
        <v>69</v>
      </c>
      <c r="N16">
        <f>K13</f>
        <v>47.231250000000003</v>
      </c>
    </row>
    <row r="17" spans="1:22" x14ac:dyDescent="0.3">
      <c r="B17" s="37" t="s">
        <v>33</v>
      </c>
      <c r="C17" s="12">
        <v>28.5</v>
      </c>
      <c r="D17" s="13">
        <f>SUM(C17/8)</f>
        <v>3.5625</v>
      </c>
      <c r="E17" s="12">
        <v>1</v>
      </c>
      <c r="F17" s="13">
        <f>SUM(E17/8)</f>
        <v>0.125</v>
      </c>
      <c r="G17" s="40">
        <f t="shared" si="1"/>
        <v>3.6875</v>
      </c>
      <c r="H17" t="s">
        <v>56</v>
      </c>
      <c r="I17">
        <v>6</v>
      </c>
      <c r="M17" t="s">
        <v>68</v>
      </c>
      <c r="S17">
        <f>N16+O13</f>
        <v>50.231250000000003</v>
      </c>
      <c r="T17">
        <f>N16+P13</f>
        <v>48.731250000000003</v>
      </c>
      <c r="U17">
        <f>N16+Q13</f>
        <v>49.731250000000003</v>
      </c>
      <c r="V17">
        <f>N16+R13</f>
        <v>49.231250000000003</v>
      </c>
    </row>
    <row r="18" spans="1:22" x14ac:dyDescent="0.3">
      <c r="B18" s="14"/>
      <c r="C18" s="15"/>
      <c r="D18" s="16"/>
      <c r="E18" s="15"/>
      <c r="F18" s="16"/>
      <c r="G18" s="40">
        <f t="shared" si="1"/>
        <v>0</v>
      </c>
      <c r="H18" t="s">
        <v>57</v>
      </c>
      <c r="I18">
        <v>5</v>
      </c>
      <c r="M18" t="s">
        <v>62</v>
      </c>
      <c r="S18">
        <f>N16+O14</f>
        <v>50.231250000000003</v>
      </c>
      <c r="T18">
        <f>N16+P14</f>
        <v>48.731250000000003</v>
      </c>
      <c r="U18">
        <f>N16+Q14</f>
        <v>49.731250000000003</v>
      </c>
      <c r="V18">
        <f>N16+R14</f>
        <v>49.231250000000003</v>
      </c>
    </row>
    <row r="19" spans="1:22" x14ac:dyDescent="0.3">
      <c r="A19" s="10"/>
      <c r="B19" s="17" t="s">
        <v>2</v>
      </c>
      <c r="C19" s="11"/>
      <c r="D19" s="18"/>
      <c r="E19" s="11"/>
      <c r="F19" s="18"/>
      <c r="G19" s="40">
        <f t="shared" si="1"/>
        <v>0</v>
      </c>
      <c r="H19" t="s">
        <v>58</v>
      </c>
      <c r="I19">
        <v>3</v>
      </c>
    </row>
    <row r="20" spans="1:22" x14ac:dyDescent="0.3">
      <c r="A20" s="13">
        <v>1</v>
      </c>
      <c r="B20" s="33" t="s">
        <v>7</v>
      </c>
      <c r="C20" s="24">
        <v>8</v>
      </c>
      <c r="D20" s="13">
        <f t="shared" ref="D20:D38" si="2">SUM(C20/8)</f>
        <v>1</v>
      </c>
      <c r="E20" s="24">
        <v>8</v>
      </c>
      <c r="F20" s="13">
        <f>SUM(E20/8)</f>
        <v>1</v>
      </c>
      <c r="G20" s="40">
        <f t="shared" si="1"/>
        <v>2</v>
      </c>
      <c r="H20" t="s">
        <v>59</v>
      </c>
      <c r="I20">
        <v>4</v>
      </c>
    </row>
    <row r="21" spans="1:22" x14ac:dyDescent="0.3">
      <c r="A21" s="13">
        <v>2</v>
      </c>
      <c r="B21" s="34" t="s">
        <v>11</v>
      </c>
      <c r="C21" s="24">
        <v>2</v>
      </c>
      <c r="D21" s="13">
        <f t="shared" si="2"/>
        <v>0.25</v>
      </c>
      <c r="E21" s="24">
        <f>C21</f>
        <v>2</v>
      </c>
      <c r="F21" s="13">
        <f t="shared" ref="F21:F38" si="3">SUM(E21/8)</f>
        <v>0.25</v>
      </c>
      <c r="G21" s="40">
        <f t="shared" si="1"/>
        <v>0.5</v>
      </c>
    </row>
    <row r="22" spans="1:22" x14ac:dyDescent="0.3">
      <c r="A22" s="13">
        <v>3</v>
      </c>
      <c r="B22" s="36"/>
      <c r="C22" s="24"/>
      <c r="D22" s="13"/>
      <c r="E22" s="24"/>
      <c r="F22" s="13"/>
      <c r="G22" s="40">
        <f t="shared" si="1"/>
        <v>0</v>
      </c>
      <c r="H22" t="s">
        <v>60</v>
      </c>
      <c r="I22" s="39">
        <f>K7 +SUM(K8,K9,K10,K11)/2</f>
        <v>21.115625000000001</v>
      </c>
    </row>
    <row r="23" spans="1:22" x14ac:dyDescent="0.3">
      <c r="A23" s="13">
        <v>4</v>
      </c>
      <c r="B23" s="35" t="s">
        <v>20</v>
      </c>
      <c r="C23" s="24">
        <v>2</v>
      </c>
      <c r="D23" s="13">
        <f t="shared" si="2"/>
        <v>0.25</v>
      </c>
      <c r="E23" s="24">
        <f t="shared" ref="E23:E38" si="4">C23</f>
        <v>2</v>
      </c>
      <c r="F23" s="13">
        <f t="shared" si="3"/>
        <v>0.25</v>
      </c>
      <c r="G23" s="40">
        <f t="shared" si="1"/>
        <v>0.5</v>
      </c>
      <c r="H23" t="s">
        <v>61</v>
      </c>
      <c r="I23">
        <f>K6 +SUM(K9,K10,K11,K12)/2</f>
        <v>20.85</v>
      </c>
    </row>
    <row r="24" spans="1:22" x14ac:dyDescent="0.3">
      <c r="A24" s="13">
        <v>5</v>
      </c>
      <c r="B24" s="35" t="s">
        <v>21</v>
      </c>
      <c r="C24" s="24">
        <v>5</v>
      </c>
      <c r="D24" s="13">
        <f t="shared" si="2"/>
        <v>0.625</v>
      </c>
      <c r="E24" s="24">
        <f t="shared" si="4"/>
        <v>5</v>
      </c>
      <c r="F24" s="13">
        <f t="shared" si="3"/>
        <v>0.625</v>
      </c>
      <c r="G24" s="40">
        <f t="shared" si="1"/>
        <v>1.25</v>
      </c>
    </row>
    <row r="25" spans="1:22" x14ac:dyDescent="0.3">
      <c r="A25" s="13">
        <v>6</v>
      </c>
      <c r="B25" s="35" t="s">
        <v>22</v>
      </c>
      <c r="C25" s="24">
        <v>3</v>
      </c>
      <c r="D25" s="13">
        <f t="shared" si="2"/>
        <v>0.375</v>
      </c>
      <c r="E25" s="24">
        <f t="shared" si="4"/>
        <v>3</v>
      </c>
      <c r="F25" s="13">
        <f t="shared" si="3"/>
        <v>0.375</v>
      </c>
      <c r="G25" s="40">
        <f t="shared" si="1"/>
        <v>0.75</v>
      </c>
    </row>
    <row r="26" spans="1:22" x14ac:dyDescent="0.3">
      <c r="A26" s="13">
        <v>7</v>
      </c>
      <c r="B26" s="35" t="s">
        <v>14</v>
      </c>
      <c r="C26" s="24">
        <v>4</v>
      </c>
      <c r="D26" s="13">
        <f t="shared" si="2"/>
        <v>0.5</v>
      </c>
      <c r="E26" s="24">
        <f t="shared" si="4"/>
        <v>4</v>
      </c>
      <c r="F26" s="13">
        <f t="shared" si="3"/>
        <v>0.5</v>
      </c>
      <c r="G26" s="40">
        <f t="shared" si="1"/>
        <v>1</v>
      </c>
    </row>
    <row r="27" spans="1:22" x14ac:dyDescent="0.3">
      <c r="A27" s="13">
        <v>8</v>
      </c>
      <c r="B27" s="35" t="s">
        <v>15</v>
      </c>
      <c r="C27" s="24">
        <v>6</v>
      </c>
      <c r="D27" s="13">
        <f t="shared" si="2"/>
        <v>0.75</v>
      </c>
      <c r="E27" s="24">
        <f t="shared" si="4"/>
        <v>6</v>
      </c>
      <c r="F27" s="13">
        <f t="shared" si="3"/>
        <v>0.75</v>
      </c>
      <c r="G27" s="40">
        <f t="shared" si="1"/>
        <v>1.5</v>
      </c>
    </row>
    <row r="28" spans="1:22" ht="31.2" x14ac:dyDescent="0.3">
      <c r="A28" s="24">
        <v>9</v>
      </c>
      <c r="B28" s="35" t="s">
        <v>16</v>
      </c>
      <c r="C28" s="24">
        <v>3</v>
      </c>
      <c r="D28" s="13">
        <f t="shared" si="2"/>
        <v>0.375</v>
      </c>
      <c r="E28" s="24">
        <f t="shared" si="4"/>
        <v>3</v>
      </c>
      <c r="F28" s="13">
        <f t="shared" si="3"/>
        <v>0.375</v>
      </c>
      <c r="G28" s="40">
        <f t="shared" si="1"/>
        <v>0.75</v>
      </c>
    </row>
    <row r="29" spans="1:22" x14ac:dyDescent="0.3">
      <c r="A29" s="13">
        <v>10</v>
      </c>
      <c r="B29" s="35" t="s">
        <v>17</v>
      </c>
      <c r="C29" s="24">
        <v>8</v>
      </c>
      <c r="D29" s="13">
        <f t="shared" si="2"/>
        <v>1</v>
      </c>
      <c r="E29" s="24">
        <f t="shared" si="4"/>
        <v>8</v>
      </c>
      <c r="F29" s="13">
        <f t="shared" si="3"/>
        <v>1</v>
      </c>
      <c r="G29" s="40">
        <f t="shared" si="1"/>
        <v>2</v>
      </c>
    </row>
    <row r="30" spans="1:22" x14ac:dyDescent="0.3">
      <c r="A30" s="13">
        <v>11</v>
      </c>
      <c r="B30" s="35" t="s">
        <v>23</v>
      </c>
      <c r="C30" s="24">
        <v>4</v>
      </c>
      <c r="D30" s="13">
        <f t="shared" si="2"/>
        <v>0.5</v>
      </c>
      <c r="E30" s="24">
        <f t="shared" si="4"/>
        <v>4</v>
      </c>
      <c r="F30" s="13">
        <f t="shared" si="3"/>
        <v>0.5</v>
      </c>
      <c r="G30" s="40">
        <f t="shared" si="1"/>
        <v>1</v>
      </c>
    </row>
    <row r="31" spans="1:22" ht="31.2" x14ac:dyDescent="0.3">
      <c r="A31" s="24">
        <v>12</v>
      </c>
      <c r="B31" s="35" t="s">
        <v>24</v>
      </c>
      <c r="C31" s="24">
        <v>6</v>
      </c>
      <c r="D31" s="13">
        <f t="shared" si="2"/>
        <v>0.75</v>
      </c>
      <c r="E31" s="24">
        <f t="shared" si="4"/>
        <v>6</v>
      </c>
      <c r="F31" s="13">
        <f t="shared" si="3"/>
        <v>0.75</v>
      </c>
      <c r="G31" s="40">
        <f t="shared" si="1"/>
        <v>1.5</v>
      </c>
    </row>
    <row r="32" spans="1:22" x14ac:dyDescent="0.3">
      <c r="A32" s="13">
        <v>13</v>
      </c>
      <c r="B32" s="35" t="s">
        <v>18</v>
      </c>
      <c r="C32" s="24">
        <v>1</v>
      </c>
      <c r="D32" s="13">
        <f t="shared" si="2"/>
        <v>0.125</v>
      </c>
      <c r="E32" s="24">
        <f t="shared" si="4"/>
        <v>1</v>
      </c>
      <c r="F32" s="13">
        <f t="shared" si="3"/>
        <v>0.125</v>
      </c>
      <c r="G32" s="40">
        <f t="shared" si="1"/>
        <v>0.25</v>
      </c>
    </row>
    <row r="33" spans="1:8" x14ac:dyDescent="0.3">
      <c r="A33" s="13">
        <v>14</v>
      </c>
      <c r="B33" s="35" t="s">
        <v>19</v>
      </c>
      <c r="C33" s="24">
        <v>1</v>
      </c>
      <c r="D33" s="13">
        <f t="shared" si="2"/>
        <v>0.125</v>
      </c>
      <c r="E33" s="24">
        <f t="shared" si="4"/>
        <v>1</v>
      </c>
      <c r="F33" s="13">
        <f t="shared" si="3"/>
        <v>0.125</v>
      </c>
      <c r="G33" s="40">
        <f t="shared" si="1"/>
        <v>0.25</v>
      </c>
    </row>
    <row r="34" spans="1:8" x14ac:dyDescent="0.3">
      <c r="A34" s="13">
        <v>15</v>
      </c>
      <c r="B34" s="35" t="s">
        <v>25</v>
      </c>
      <c r="C34" s="24">
        <v>3</v>
      </c>
      <c r="D34" s="13">
        <f t="shared" si="2"/>
        <v>0.375</v>
      </c>
      <c r="E34" s="24">
        <f t="shared" si="4"/>
        <v>3</v>
      </c>
      <c r="F34" s="13">
        <f t="shared" si="3"/>
        <v>0.375</v>
      </c>
      <c r="G34" s="40">
        <f t="shared" si="1"/>
        <v>0.75</v>
      </c>
    </row>
    <row r="35" spans="1:8" x14ac:dyDescent="0.3">
      <c r="A35" s="13">
        <v>16</v>
      </c>
      <c r="B35" s="35" t="s">
        <v>26</v>
      </c>
      <c r="C35" s="24">
        <v>2</v>
      </c>
      <c r="D35" s="13">
        <f t="shared" si="2"/>
        <v>0.25</v>
      </c>
      <c r="E35" s="24">
        <f t="shared" si="4"/>
        <v>2</v>
      </c>
      <c r="F35" s="13">
        <f t="shared" si="3"/>
        <v>0.25</v>
      </c>
      <c r="G35" s="40">
        <f t="shared" si="1"/>
        <v>0.5</v>
      </c>
    </row>
    <row r="36" spans="1:8" x14ac:dyDescent="0.3">
      <c r="A36" s="13">
        <v>17</v>
      </c>
      <c r="B36" s="35" t="s">
        <v>27</v>
      </c>
      <c r="C36" s="24">
        <v>2</v>
      </c>
      <c r="D36" s="13">
        <f t="shared" si="2"/>
        <v>0.25</v>
      </c>
      <c r="E36" s="24">
        <f t="shared" si="4"/>
        <v>2</v>
      </c>
      <c r="F36" s="13">
        <f t="shared" si="3"/>
        <v>0.25</v>
      </c>
      <c r="G36" s="40">
        <f t="shared" si="1"/>
        <v>0.5</v>
      </c>
    </row>
    <row r="37" spans="1:8" x14ac:dyDescent="0.3">
      <c r="A37" s="13">
        <v>18</v>
      </c>
      <c r="B37" s="35" t="s">
        <v>28</v>
      </c>
      <c r="C37" s="24">
        <v>2</v>
      </c>
      <c r="D37" s="13">
        <f t="shared" si="2"/>
        <v>0.25</v>
      </c>
      <c r="E37" s="24">
        <f t="shared" si="4"/>
        <v>2</v>
      </c>
      <c r="F37" s="13">
        <f t="shared" si="3"/>
        <v>0.25</v>
      </c>
      <c r="G37" s="40">
        <f t="shared" si="1"/>
        <v>0.5</v>
      </c>
    </row>
    <row r="38" spans="1:8" x14ac:dyDescent="0.3">
      <c r="A38" s="13">
        <v>19</v>
      </c>
      <c r="B38" s="35" t="s">
        <v>29</v>
      </c>
      <c r="C38" s="24">
        <v>1</v>
      </c>
      <c r="D38" s="13">
        <f t="shared" si="2"/>
        <v>0.125</v>
      </c>
      <c r="E38" s="24">
        <f t="shared" si="4"/>
        <v>1</v>
      </c>
      <c r="F38" s="13">
        <f t="shared" si="3"/>
        <v>0.125</v>
      </c>
      <c r="G38" s="40">
        <f t="shared" si="1"/>
        <v>0.25</v>
      </c>
    </row>
    <row r="39" spans="1:8" x14ac:dyDescent="0.3">
      <c r="A39" s="10"/>
      <c r="B39" s="19" t="s">
        <v>4</v>
      </c>
      <c r="C39" s="18"/>
      <c r="D39" s="18"/>
      <c r="E39" s="18"/>
      <c r="F39" s="18"/>
      <c r="G39" s="40">
        <f t="shared" si="1"/>
        <v>0</v>
      </c>
    </row>
    <row r="40" spans="1:8" x14ac:dyDescent="0.3">
      <c r="C40" s="24"/>
      <c r="E40" s="24"/>
      <c r="G40" s="40">
        <f t="shared" si="1"/>
        <v>0</v>
      </c>
    </row>
    <row r="41" spans="1:8" x14ac:dyDescent="0.3">
      <c r="B41" t="s">
        <v>49</v>
      </c>
      <c r="C41" s="24">
        <v>16.5</v>
      </c>
      <c r="D41" s="13">
        <f>SUM(C41/8)</f>
        <v>2.0625</v>
      </c>
      <c r="E41" s="24">
        <v>1</v>
      </c>
      <c r="F41" s="13">
        <f>SUM(E41/8)</f>
        <v>0.125</v>
      </c>
      <c r="G41" s="40">
        <f t="shared" si="1"/>
        <v>2.1875</v>
      </c>
    </row>
    <row r="42" spans="1:8" x14ac:dyDescent="0.3">
      <c r="G42" s="40">
        <f t="shared" si="1"/>
        <v>0</v>
      </c>
    </row>
    <row r="43" spans="1:8" x14ac:dyDescent="0.3">
      <c r="A43" s="20"/>
      <c r="B43" s="21" t="s">
        <v>5</v>
      </c>
      <c r="C43" s="18"/>
      <c r="D43" s="18"/>
      <c r="E43" s="18"/>
      <c r="F43" s="18"/>
      <c r="G43" s="40">
        <f t="shared" si="1"/>
        <v>0</v>
      </c>
      <c r="H43" s="23"/>
    </row>
    <row r="44" spans="1:8" x14ac:dyDescent="0.3">
      <c r="B44" t="s">
        <v>48</v>
      </c>
      <c r="C44" s="24">
        <v>16</v>
      </c>
      <c r="D44" s="13">
        <f>SUM(C44/8)</f>
        <v>2</v>
      </c>
      <c r="E44" s="24">
        <v>16</v>
      </c>
      <c r="F44" s="13">
        <f>SUM(E44/8)</f>
        <v>2</v>
      </c>
      <c r="G44" s="40">
        <f t="shared" si="1"/>
        <v>4</v>
      </c>
    </row>
    <row r="45" spans="1:8" x14ac:dyDescent="0.3">
      <c r="B45" t="s">
        <v>43</v>
      </c>
      <c r="C45">
        <f>SUM(C20:C41)*0.3</f>
        <v>23.849999999999998</v>
      </c>
      <c r="D45">
        <f>C45/8</f>
        <v>2.9812499999999997</v>
      </c>
      <c r="E45">
        <f>SUM(E14:E41)*0.3</f>
        <v>20.399999999999999</v>
      </c>
      <c r="F45">
        <f>E45/8</f>
        <v>2.5499999999999998</v>
      </c>
      <c r="G45" s="40">
        <f t="shared" si="1"/>
        <v>5.53125</v>
      </c>
    </row>
    <row r="46" spans="1:8" x14ac:dyDescent="0.3">
      <c r="C46" s="24"/>
      <c r="E46" s="24"/>
    </row>
    <row r="47" spans="1:8" x14ac:dyDescent="0.3">
      <c r="A47" s="22"/>
      <c r="B47" s="22" t="s">
        <v>6</v>
      </c>
      <c r="C47" s="23"/>
      <c r="D47" s="23">
        <f>SUM(D8:D45)</f>
        <v>35.518750000000004</v>
      </c>
      <c r="E47" s="23"/>
      <c r="F47" s="23">
        <f>SUM(F8:F45)</f>
        <v>15.462499999999999</v>
      </c>
      <c r="G47" s="42">
        <f>SUM(G8:G45)</f>
        <v>50.981250000000003</v>
      </c>
    </row>
    <row r="48" spans="1:8" x14ac:dyDescent="0.3">
      <c r="B48" t="s">
        <v>50</v>
      </c>
      <c r="C48" s="24">
        <v>40</v>
      </c>
      <c r="D48" s="13">
        <f>SUM(C48/8)</f>
        <v>5</v>
      </c>
      <c r="E48" s="24"/>
    </row>
    <row r="51" spans="2:2" x14ac:dyDescent="0.3">
      <c r="B51" t="s">
        <v>35</v>
      </c>
    </row>
    <row r="52" spans="2:2" x14ac:dyDescent="0.3">
      <c r="B52" t="s">
        <v>36</v>
      </c>
    </row>
    <row r="53" spans="2:2" x14ac:dyDescent="0.3">
      <c r="B53" t="s">
        <v>38</v>
      </c>
    </row>
    <row r="54" spans="2:2" x14ac:dyDescent="0.3">
      <c r="B54" t="s">
        <v>37</v>
      </c>
    </row>
    <row r="55" spans="2:2" x14ac:dyDescent="0.3">
      <c r="B55" t="s">
        <v>39</v>
      </c>
    </row>
  </sheetData>
  <mergeCells count="10">
    <mergeCell ref="S15:V15"/>
    <mergeCell ref="C6:D6"/>
    <mergeCell ref="E6:F6"/>
    <mergeCell ref="D3:D4"/>
    <mergeCell ref="B3:C3"/>
    <mergeCell ref="O11:P11"/>
    <mergeCell ref="Q11:R11"/>
    <mergeCell ref="S11:T11"/>
    <mergeCell ref="U11:V11"/>
    <mergeCell ref="S10:V10"/>
  </mergeCells>
  <pageMargins left="0.7" right="0.7" top="0.75" bottom="0.75" header="0.3" footer="0.3"/>
  <pageSetup orientation="portrait" r:id="rId1"/>
  <ignoredErrors>
    <ignoredError sqref="E21 E26:E30 E31:E38 E23:E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55"/>
  <sheetViews>
    <sheetView topLeftCell="N7" workbookViewId="0">
      <selection activeCell="S34" sqref="S34"/>
    </sheetView>
  </sheetViews>
  <sheetFormatPr defaultRowHeight="15.6" x14ac:dyDescent="0.3"/>
  <cols>
    <col min="1" max="1" width="3.69921875" customWidth="1"/>
    <col min="2" max="2" width="57" customWidth="1"/>
    <col min="3" max="3" width="14.8984375" customWidth="1"/>
    <col min="4" max="4" width="13.3984375" customWidth="1"/>
    <col min="5" max="5" width="12.19921875" customWidth="1"/>
    <col min="6" max="6" width="13.09765625" customWidth="1"/>
    <col min="7" max="7" width="8.796875" style="40"/>
    <col min="8" max="8" width="27.296875" bestFit="1" customWidth="1"/>
    <col min="10" max="10" width="18.3984375" bestFit="1" customWidth="1"/>
    <col min="12" max="12" width="12.5" bestFit="1" customWidth="1"/>
  </cols>
  <sheetData>
    <row r="1" spans="1:118" s="1" customFormat="1" ht="15.75" customHeight="1" x14ac:dyDescent="0.3">
      <c r="A1" s="29"/>
      <c r="B1" s="3"/>
      <c r="C1" s="2"/>
      <c r="D1" s="4"/>
      <c r="E1" s="26"/>
      <c r="F1" s="32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</row>
    <row r="2" spans="1:118" s="1" customFormat="1" ht="15.75" customHeight="1" x14ac:dyDescent="0.3">
      <c r="A2" s="30"/>
      <c r="B2" s="4"/>
      <c r="C2" s="2"/>
      <c r="D2" s="4"/>
      <c r="E2" s="27"/>
      <c r="F2" s="27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1" customFormat="1" ht="15.75" customHeight="1" x14ac:dyDescent="0.3">
      <c r="A3" s="30"/>
      <c r="B3" s="60" t="s">
        <v>12</v>
      </c>
      <c r="C3" s="60"/>
      <c r="D3" s="59"/>
      <c r="E3" s="27"/>
      <c r="F3" s="8">
        <v>43399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 s="1" customFormat="1" ht="15.75" customHeight="1" x14ac:dyDescent="0.3">
      <c r="A4" s="30"/>
      <c r="B4" s="2"/>
      <c r="C4" s="2"/>
      <c r="D4" s="59"/>
      <c r="E4" s="27"/>
      <c r="F4" s="9" t="s">
        <v>13</v>
      </c>
      <c r="G4"/>
      <c r="H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 s="1" customFormat="1" ht="15.75" customHeight="1" x14ac:dyDescent="0.3">
      <c r="A5" s="31"/>
      <c r="B5" s="2"/>
      <c r="C5" s="2"/>
      <c r="D5" s="9"/>
      <c r="E5" s="27"/>
      <c r="F5" s="25"/>
      <c r="G5"/>
      <c r="H5" s="38" t="s">
        <v>44</v>
      </c>
      <c r="I5" s="38" t="s">
        <v>8</v>
      </c>
      <c r="J5" s="38" t="s">
        <v>3</v>
      </c>
      <c r="K5" t="s">
        <v>47</v>
      </c>
      <c r="L5" s="43"/>
      <c r="M5" s="43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</row>
    <row r="6" spans="1:118" s="1" customFormat="1" ht="15.75" customHeight="1" x14ac:dyDescent="0.3">
      <c r="A6" s="28"/>
      <c r="B6" s="28"/>
      <c r="C6" s="57" t="s">
        <v>9</v>
      </c>
      <c r="D6" s="57"/>
      <c r="E6" s="58" t="s">
        <v>10</v>
      </c>
      <c r="F6" s="58"/>
      <c r="G6" s="40"/>
      <c r="H6" t="s">
        <v>45</v>
      </c>
      <c r="I6">
        <v>1</v>
      </c>
      <c r="J6">
        <v>120</v>
      </c>
      <c r="K6">
        <f t="shared" ref="K6:K12" si="0">J6/8</f>
        <v>15</v>
      </c>
      <c r="L6" s="43">
        <f>SUM(F20:F42)</f>
        <v>8</v>
      </c>
      <c r="M6" s="4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</row>
    <row r="7" spans="1:118" x14ac:dyDescent="0.3">
      <c r="A7" s="5" t="s">
        <v>8</v>
      </c>
      <c r="B7" s="6" t="s">
        <v>0</v>
      </c>
      <c r="C7" s="7" t="s">
        <v>3</v>
      </c>
      <c r="D7" s="7" t="s">
        <v>1</v>
      </c>
      <c r="E7" s="7" t="s">
        <v>3</v>
      </c>
      <c r="F7" s="5" t="s">
        <v>1</v>
      </c>
      <c r="G7" s="41" t="s">
        <v>53</v>
      </c>
      <c r="H7" t="s">
        <v>9</v>
      </c>
      <c r="I7">
        <v>1</v>
      </c>
      <c r="J7">
        <v>120</v>
      </c>
      <c r="K7">
        <f t="shared" si="0"/>
        <v>15</v>
      </c>
      <c r="L7">
        <f>SUM(D20:D42)</f>
        <v>9.9375</v>
      </c>
    </row>
    <row r="8" spans="1:118" x14ac:dyDescent="0.3">
      <c r="B8" t="s">
        <v>40</v>
      </c>
      <c r="C8">
        <f>SUM(C20:C38)*0.1</f>
        <v>6.3000000000000007</v>
      </c>
      <c r="D8">
        <f>C8/8</f>
        <v>0.78750000000000009</v>
      </c>
      <c r="E8">
        <f>SUM(E20:E38)*0.1</f>
        <v>6.3000000000000007</v>
      </c>
      <c r="F8">
        <f>E8/8</f>
        <v>0.78750000000000009</v>
      </c>
      <c r="G8" s="40">
        <f>SUM(D8,F8)</f>
        <v>1.5750000000000002</v>
      </c>
      <c r="H8" t="s">
        <v>55</v>
      </c>
      <c r="I8">
        <v>1</v>
      </c>
      <c r="J8">
        <f>SUM(E45,C45)</f>
        <v>44.25</v>
      </c>
      <c r="K8">
        <f t="shared" si="0"/>
        <v>5.53125</v>
      </c>
    </row>
    <row r="9" spans="1:118" x14ac:dyDescent="0.3">
      <c r="B9" t="s">
        <v>41</v>
      </c>
      <c r="C9">
        <v>12</v>
      </c>
      <c r="D9">
        <f>C9/8</f>
        <v>1.5</v>
      </c>
      <c r="E9">
        <v>12</v>
      </c>
      <c r="F9">
        <f>E9/8</f>
        <v>1.5</v>
      </c>
      <c r="G9" s="40">
        <f t="shared" ref="G9:G45" si="1">SUM(D9,F9)</f>
        <v>3</v>
      </c>
      <c r="H9" t="s">
        <v>42</v>
      </c>
      <c r="I9">
        <v>1</v>
      </c>
      <c r="J9" s="39">
        <f>G10*8</f>
        <v>17</v>
      </c>
      <c r="K9">
        <f t="shared" si="0"/>
        <v>2.125</v>
      </c>
    </row>
    <row r="10" spans="1:118" x14ac:dyDescent="0.3">
      <c r="B10" t="s">
        <v>42</v>
      </c>
      <c r="C10">
        <v>16</v>
      </c>
      <c r="D10">
        <f>C10/8</f>
        <v>2</v>
      </c>
      <c r="E10">
        <v>1</v>
      </c>
      <c r="F10">
        <f>E10/8</f>
        <v>0.125</v>
      </c>
      <c r="G10" s="40">
        <f t="shared" si="1"/>
        <v>2.125</v>
      </c>
      <c r="H10" t="s">
        <v>46</v>
      </c>
      <c r="I10">
        <v>1</v>
      </c>
      <c r="J10">
        <f>G8*8</f>
        <v>12.600000000000001</v>
      </c>
      <c r="K10">
        <f t="shared" si="0"/>
        <v>1.5750000000000002</v>
      </c>
      <c r="S10" s="61" t="s">
        <v>67</v>
      </c>
      <c r="T10" s="61"/>
      <c r="U10" s="61"/>
      <c r="V10" s="61"/>
    </row>
    <row r="11" spans="1:118" ht="15.6" customHeight="1" x14ac:dyDescent="0.3">
      <c r="G11" s="40">
        <f t="shared" si="1"/>
        <v>0</v>
      </c>
      <c r="H11" t="s">
        <v>41</v>
      </c>
      <c r="I11">
        <v>1</v>
      </c>
      <c r="J11" s="39">
        <f>G9*8</f>
        <v>24</v>
      </c>
      <c r="K11">
        <f t="shared" si="0"/>
        <v>3</v>
      </c>
      <c r="O11" s="54" t="s">
        <v>63</v>
      </c>
      <c r="P11" s="54"/>
      <c r="Q11" s="55" t="s">
        <v>64</v>
      </c>
      <c r="R11" s="55"/>
      <c r="S11" s="62" t="s">
        <v>63</v>
      </c>
      <c r="T11" s="62"/>
      <c r="U11" s="62" t="s">
        <v>64</v>
      </c>
      <c r="V11" s="62"/>
    </row>
    <row r="12" spans="1:118" x14ac:dyDescent="0.3">
      <c r="A12" s="10"/>
      <c r="B12" s="11" t="s">
        <v>34</v>
      </c>
      <c r="C12" s="11"/>
      <c r="D12" s="11"/>
      <c r="E12" s="11"/>
      <c r="F12" s="11"/>
      <c r="G12" s="40">
        <f t="shared" si="1"/>
        <v>0</v>
      </c>
      <c r="H12" t="s">
        <v>54</v>
      </c>
      <c r="I12">
        <v>1</v>
      </c>
      <c r="J12">
        <f>C48</f>
        <v>40</v>
      </c>
      <c r="K12">
        <f t="shared" si="0"/>
        <v>5</v>
      </c>
      <c r="O12" t="s">
        <v>65</v>
      </c>
      <c r="P12" t="s">
        <v>66</v>
      </c>
      <c r="Q12" t="s">
        <v>65</v>
      </c>
      <c r="R12" t="s">
        <v>66</v>
      </c>
      <c r="S12" s="44" t="s">
        <v>65</v>
      </c>
      <c r="T12" s="44" t="s">
        <v>66</v>
      </c>
      <c r="U12" s="44" t="s">
        <v>65</v>
      </c>
      <c r="V12" s="44" t="s">
        <v>66</v>
      </c>
    </row>
    <row r="13" spans="1:118" x14ac:dyDescent="0.3">
      <c r="B13" s="14"/>
      <c r="G13" s="40">
        <f t="shared" si="1"/>
        <v>0</v>
      </c>
      <c r="J13" t="s">
        <v>51</v>
      </c>
      <c r="K13">
        <f>SUM(K6:K12)</f>
        <v>47.231250000000003</v>
      </c>
      <c r="M13" t="s">
        <v>9</v>
      </c>
      <c r="N13" s="39">
        <f>I22</f>
        <v>21.115625000000001</v>
      </c>
      <c r="O13">
        <f>I17/2</f>
        <v>3</v>
      </c>
      <c r="P13">
        <f>I19/2</f>
        <v>1.5</v>
      </c>
      <c r="Q13">
        <f>I18/2</f>
        <v>2.5</v>
      </c>
      <c r="R13">
        <f>I20/2</f>
        <v>2</v>
      </c>
      <c r="S13" s="45">
        <f>N13+O13</f>
        <v>24.115625000000001</v>
      </c>
      <c r="T13" s="45">
        <f>N13+P13</f>
        <v>22.615625000000001</v>
      </c>
      <c r="U13" s="45">
        <f>N13+Q13</f>
        <v>23.615625000000001</v>
      </c>
      <c r="V13" s="45">
        <f>N13+R13</f>
        <v>23.115625000000001</v>
      </c>
    </row>
    <row r="14" spans="1:118" x14ac:dyDescent="0.3">
      <c r="B14" s="37" t="s">
        <v>30</v>
      </c>
      <c r="C14" s="12">
        <v>47</v>
      </c>
      <c r="D14" s="13">
        <f>SUM(C14/8)</f>
        <v>5.875</v>
      </c>
      <c r="E14" s="12">
        <v>1</v>
      </c>
      <c r="F14" s="13">
        <f>SUM(E14/8)</f>
        <v>0.125</v>
      </c>
      <c r="G14" s="40">
        <f t="shared" si="1"/>
        <v>6</v>
      </c>
      <c r="M14" t="s">
        <v>62</v>
      </c>
      <c r="N14">
        <f>I23</f>
        <v>20.85</v>
      </c>
      <c r="O14">
        <f>O13</f>
        <v>3</v>
      </c>
      <c r="P14">
        <f>P13</f>
        <v>1.5</v>
      </c>
      <c r="Q14">
        <f>Q13</f>
        <v>2.5</v>
      </c>
      <c r="R14">
        <f>R13</f>
        <v>2</v>
      </c>
      <c r="S14" s="45">
        <f>N14+O14</f>
        <v>23.85</v>
      </c>
      <c r="T14" s="45">
        <f>N14+P14</f>
        <v>22.35</v>
      </c>
      <c r="U14" s="45">
        <f>N14+Q14</f>
        <v>23.35</v>
      </c>
      <c r="V14" s="45">
        <f>N14+R14</f>
        <v>22.85</v>
      </c>
    </row>
    <row r="15" spans="1:118" x14ac:dyDescent="0.3">
      <c r="B15" s="37" t="s">
        <v>31</v>
      </c>
      <c r="C15" s="12">
        <v>35</v>
      </c>
      <c r="D15" s="13">
        <f>SUM(C15/8)</f>
        <v>4.375</v>
      </c>
      <c r="E15" s="12">
        <v>1</v>
      </c>
      <c r="F15" s="13">
        <f>SUM(E15/8)</f>
        <v>0.125</v>
      </c>
      <c r="G15" s="40">
        <f t="shared" si="1"/>
        <v>4.5</v>
      </c>
      <c r="H15" t="s">
        <v>52</v>
      </c>
      <c r="I15">
        <f>SUM(K9,K8,K7)</f>
        <v>22.65625</v>
      </c>
      <c r="S15" s="56" t="s">
        <v>70</v>
      </c>
      <c r="T15" s="56"/>
      <c r="U15" s="56"/>
      <c r="V15" s="56"/>
    </row>
    <row r="16" spans="1:118" x14ac:dyDescent="0.3">
      <c r="B16" s="37" t="s">
        <v>32</v>
      </c>
      <c r="C16" s="12">
        <v>20</v>
      </c>
      <c r="D16" s="13">
        <f>SUM(C16/8)</f>
        <v>2.5</v>
      </c>
      <c r="E16" s="12">
        <v>1</v>
      </c>
      <c r="F16" s="13">
        <f>SUM(E16/8)</f>
        <v>0.125</v>
      </c>
      <c r="G16" s="40">
        <f t="shared" si="1"/>
        <v>2.625</v>
      </c>
      <c r="M16" t="s">
        <v>69</v>
      </c>
      <c r="N16">
        <f>K13</f>
        <v>47.231250000000003</v>
      </c>
    </row>
    <row r="17" spans="1:22" x14ac:dyDescent="0.3">
      <c r="B17" s="37" t="s">
        <v>33</v>
      </c>
      <c r="C17" s="12">
        <v>28.5</v>
      </c>
      <c r="D17" s="13">
        <f>SUM(C17/8)</f>
        <v>3.5625</v>
      </c>
      <c r="E17" s="12">
        <v>1</v>
      </c>
      <c r="F17" s="13">
        <f>SUM(E17/8)</f>
        <v>0.125</v>
      </c>
      <c r="G17" s="40">
        <f t="shared" si="1"/>
        <v>3.6875</v>
      </c>
      <c r="H17" t="s">
        <v>56</v>
      </c>
      <c r="I17">
        <v>6</v>
      </c>
      <c r="M17" t="s">
        <v>68</v>
      </c>
      <c r="S17">
        <f>N16+O13</f>
        <v>50.231250000000003</v>
      </c>
      <c r="T17">
        <f>N16+P13</f>
        <v>48.731250000000003</v>
      </c>
      <c r="U17">
        <f>N16+Q13</f>
        <v>49.731250000000003</v>
      </c>
      <c r="V17">
        <f>N16+R13</f>
        <v>49.231250000000003</v>
      </c>
    </row>
    <row r="18" spans="1:22" x14ac:dyDescent="0.3">
      <c r="B18" s="14"/>
      <c r="C18" s="15"/>
      <c r="D18" s="16"/>
      <c r="E18" s="15"/>
      <c r="F18" s="16"/>
      <c r="G18" s="40">
        <f t="shared" si="1"/>
        <v>0</v>
      </c>
      <c r="H18" t="s">
        <v>57</v>
      </c>
      <c r="I18">
        <v>5</v>
      </c>
      <c r="M18" t="s">
        <v>62</v>
      </c>
      <c r="S18">
        <f>N16+O14</f>
        <v>50.231250000000003</v>
      </c>
      <c r="T18">
        <f>N16+P14</f>
        <v>48.731250000000003</v>
      </c>
      <c r="U18">
        <f>N16+Q14</f>
        <v>49.731250000000003</v>
      </c>
      <c r="V18">
        <f>N16+R14</f>
        <v>49.231250000000003</v>
      </c>
    </row>
    <row r="19" spans="1:22" x14ac:dyDescent="0.3">
      <c r="A19" s="10"/>
      <c r="B19" s="17" t="s">
        <v>2</v>
      </c>
      <c r="C19" s="11"/>
      <c r="D19" s="18"/>
      <c r="E19" s="11"/>
      <c r="F19" s="18"/>
      <c r="G19" s="40">
        <f t="shared" si="1"/>
        <v>0</v>
      </c>
      <c r="H19" t="s">
        <v>58</v>
      </c>
      <c r="I19">
        <v>3</v>
      </c>
    </row>
    <row r="20" spans="1:22" x14ac:dyDescent="0.3">
      <c r="A20" s="13">
        <v>1</v>
      </c>
      <c r="B20" s="33" t="s">
        <v>7</v>
      </c>
      <c r="C20" s="24">
        <v>8</v>
      </c>
      <c r="D20" s="13">
        <f t="shared" ref="D20:D38" si="2">SUM(C20/8)</f>
        <v>1</v>
      </c>
      <c r="E20" s="24">
        <v>8</v>
      </c>
      <c r="F20" s="13">
        <f>SUM(E20/8)</f>
        <v>1</v>
      </c>
      <c r="G20" s="40">
        <f t="shared" si="1"/>
        <v>2</v>
      </c>
      <c r="H20" t="s">
        <v>59</v>
      </c>
      <c r="I20">
        <v>4</v>
      </c>
      <c r="S20" t="s">
        <v>71</v>
      </c>
    </row>
    <row r="21" spans="1:22" x14ac:dyDescent="0.3">
      <c r="A21" s="13">
        <v>2</v>
      </c>
      <c r="B21" s="34" t="s">
        <v>11</v>
      </c>
      <c r="C21" s="24">
        <v>2</v>
      </c>
      <c r="D21" s="13">
        <f t="shared" si="2"/>
        <v>0.25</v>
      </c>
      <c r="E21" s="24">
        <f>C21</f>
        <v>2</v>
      </c>
      <c r="F21" s="13">
        <f t="shared" ref="F21:F38" si="3">SUM(E21/8)</f>
        <v>0.25</v>
      </c>
      <c r="G21" s="40">
        <f t="shared" si="1"/>
        <v>0.5</v>
      </c>
      <c r="M21" t="s">
        <v>69</v>
      </c>
    </row>
    <row r="22" spans="1:22" x14ac:dyDescent="0.3">
      <c r="A22" s="13">
        <v>3</v>
      </c>
      <c r="B22" s="36"/>
      <c r="C22" s="24"/>
      <c r="D22" s="13"/>
      <c r="E22" s="24"/>
      <c r="F22" s="13"/>
      <c r="G22" s="40">
        <f t="shared" si="1"/>
        <v>0</v>
      </c>
      <c r="H22" t="s">
        <v>60</v>
      </c>
      <c r="I22" s="39">
        <f>K7 +SUM(K8,K9,K10,K11)/2</f>
        <v>21.115625000000001</v>
      </c>
      <c r="M22" t="s">
        <v>68</v>
      </c>
      <c r="S22">
        <f t="shared" ref="S22:V23" si="4">S17*8</f>
        <v>401.85</v>
      </c>
      <c r="T22">
        <f t="shared" si="4"/>
        <v>389.85</v>
      </c>
      <c r="U22">
        <f t="shared" si="4"/>
        <v>397.85</v>
      </c>
      <c r="V22">
        <f t="shared" si="4"/>
        <v>393.85</v>
      </c>
    </row>
    <row r="23" spans="1:22" x14ac:dyDescent="0.3">
      <c r="A23" s="13">
        <v>4</v>
      </c>
      <c r="B23" s="35" t="s">
        <v>20</v>
      </c>
      <c r="C23" s="24">
        <v>2</v>
      </c>
      <c r="D23" s="13">
        <f t="shared" si="2"/>
        <v>0.25</v>
      </c>
      <c r="E23" s="24">
        <f t="shared" ref="E23:E38" si="5">C23</f>
        <v>2</v>
      </c>
      <c r="F23" s="13">
        <f t="shared" si="3"/>
        <v>0.25</v>
      </c>
      <c r="G23" s="40">
        <f t="shared" si="1"/>
        <v>0.5</v>
      </c>
      <c r="H23" t="s">
        <v>61</v>
      </c>
      <c r="I23">
        <f>K6 +SUM(K9,K10,K11,K12)/2</f>
        <v>20.85</v>
      </c>
      <c r="M23" t="s">
        <v>62</v>
      </c>
      <c r="S23">
        <f t="shared" si="4"/>
        <v>401.85</v>
      </c>
      <c r="T23">
        <f t="shared" si="4"/>
        <v>389.85</v>
      </c>
      <c r="U23">
        <f t="shared" si="4"/>
        <v>397.85</v>
      </c>
      <c r="V23">
        <f t="shared" si="4"/>
        <v>393.85</v>
      </c>
    </row>
    <row r="24" spans="1:22" x14ac:dyDescent="0.3">
      <c r="A24" s="13">
        <v>5</v>
      </c>
      <c r="B24" s="35" t="s">
        <v>21</v>
      </c>
      <c r="C24" s="24">
        <v>5</v>
      </c>
      <c r="D24" s="13">
        <f t="shared" si="2"/>
        <v>0.625</v>
      </c>
      <c r="E24" s="24">
        <f t="shared" si="5"/>
        <v>5</v>
      </c>
      <c r="F24" s="13">
        <f t="shared" si="3"/>
        <v>0.625</v>
      </c>
      <c r="G24" s="40">
        <f t="shared" si="1"/>
        <v>1.25</v>
      </c>
      <c r="S24" t="s">
        <v>73</v>
      </c>
    </row>
    <row r="25" spans="1:22" x14ac:dyDescent="0.3">
      <c r="A25" s="13">
        <v>6</v>
      </c>
      <c r="B25" s="35" t="s">
        <v>22</v>
      </c>
      <c r="C25" s="24">
        <v>3</v>
      </c>
      <c r="D25" s="13">
        <f t="shared" si="2"/>
        <v>0.375</v>
      </c>
      <c r="E25" s="24">
        <f t="shared" si="5"/>
        <v>3</v>
      </c>
      <c r="F25" s="13">
        <f t="shared" si="3"/>
        <v>0.375</v>
      </c>
      <c r="G25" s="40">
        <f t="shared" si="1"/>
        <v>0.75</v>
      </c>
      <c r="M25" t="s">
        <v>69</v>
      </c>
    </row>
    <row r="26" spans="1:22" x14ac:dyDescent="0.3">
      <c r="A26" s="13">
        <v>7</v>
      </c>
      <c r="B26" s="35" t="s">
        <v>14</v>
      </c>
      <c r="C26" s="24">
        <v>4</v>
      </c>
      <c r="D26" s="13">
        <f t="shared" si="2"/>
        <v>0.5</v>
      </c>
      <c r="E26" s="24">
        <f t="shared" si="5"/>
        <v>4</v>
      </c>
      <c r="F26" s="13">
        <f t="shared" si="3"/>
        <v>0.5</v>
      </c>
      <c r="G26" s="40">
        <f t="shared" si="1"/>
        <v>1</v>
      </c>
      <c r="M26" t="s">
        <v>68</v>
      </c>
      <c r="S26">
        <f t="shared" ref="S26:V27" si="6">S22*1.08</f>
        <v>433.99800000000005</v>
      </c>
      <c r="T26">
        <f t="shared" si="6"/>
        <v>421.03800000000007</v>
      </c>
      <c r="U26">
        <f t="shared" si="6"/>
        <v>429.67800000000005</v>
      </c>
      <c r="V26">
        <f t="shared" si="6"/>
        <v>425.35800000000006</v>
      </c>
    </row>
    <row r="27" spans="1:22" x14ac:dyDescent="0.3">
      <c r="A27" s="13">
        <v>8</v>
      </c>
      <c r="B27" s="35" t="s">
        <v>15</v>
      </c>
      <c r="C27" s="24">
        <v>6</v>
      </c>
      <c r="D27" s="13">
        <f t="shared" si="2"/>
        <v>0.75</v>
      </c>
      <c r="E27" s="24">
        <f t="shared" si="5"/>
        <v>6</v>
      </c>
      <c r="F27" s="13">
        <f t="shared" si="3"/>
        <v>0.75</v>
      </c>
      <c r="G27" s="40">
        <f t="shared" si="1"/>
        <v>1.5</v>
      </c>
      <c r="M27" t="s">
        <v>62</v>
      </c>
      <c r="S27">
        <f t="shared" si="6"/>
        <v>433.99800000000005</v>
      </c>
      <c r="T27">
        <f t="shared" si="6"/>
        <v>421.03800000000007</v>
      </c>
      <c r="U27">
        <f t="shared" si="6"/>
        <v>429.67800000000005</v>
      </c>
      <c r="V27">
        <f t="shared" si="6"/>
        <v>425.35800000000006</v>
      </c>
    </row>
    <row r="28" spans="1:22" ht="31.2" x14ac:dyDescent="0.3">
      <c r="A28" s="24">
        <v>9</v>
      </c>
      <c r="B28" s="35" t="s">
        <v>16</v>
      </c>
      <c r="C28" s="24">
        <v>3</v>
      </c>
      <c r="D28" s="13">
        <f t="shared" si="2"/>
        <v>0.375</v>
      </c>
      <c r="E28" s="24">
        <f t="shared" si="5"/>
        <v>3</v>
      </c>
      <c r="F28" s="13">
        <f t="shared" si="3"/>
        <v>0.375</v>
      </c>
      <c r="G28" s="40">
        <f t="shared" si="1"/>
        <v>0.75</v>
      </c>
    </row>
    <row r="29" spans="1:22" x14ac:dyDescent="0.3">
      <c r="A29" s="13">
        <v>10</v>
      </c>
      <c r="B29" s="35" t="s">
        <v>17</v>
      </c>
      <c r="C29" s="24">
        <v>8</v>
      </c>
      <c r="D29" s="13">
        <f t="shared" si="2"/>
        <v>1</v>
      </c>
      <c r="E29" s="24">
        <f t="shared" si="5"/>
        <v>8</v>
      </c>
      <c r="F29" s="13">
        <f t="shared" si="3"/>
        <v>1</v>
      </c>
      <c r="G29" s="40">
        <f t="shared" si="1"/>
        <v>2</v>
      </c>
    </row>
    <row r="30" spans="1:22" x14ac:dyDescent="0.3">
      <c r="A30" s="13">
        <v>11</v>
      </c>
      <c r="B30" s="35" t="s">
        <v>23</v>
      </c>
      <c r="C30" s="24">
        <v>4</v>
      </c>
      <c r="D30" s="13">
        <f t="shared" si="2"/>
        <v>0.5</v>
      </c>
      <c r="E30" s="24">
        <f t="shared" si="5"/>
        <v>4</v>
      </c>
      <c r="F30" s="13">
        <f t="shared" si="3"/>
        <v>0.5</v>
      </c>
      <c r="G30" s="40">
        <f t="shared" si="1"/>
        <v>1</v>
      </c>
      <c r="M30" t="s">
        <v>69</v>
      </c>
      <c r="N30" t="s">
        <v>72</v>
      </c>
    </row>
    <row r="31" spans="1:22" ht="31.2" x14ac:dyDescent="0.3">
      <c r="A31" s="24">
        <v>12</v>
      </c>
      <c r="B31" s="35" t="s">
        <v>24</v>
      </c>
      <c r="C31" s="24">
        <v>6</v>
      </c>
      <c r="D31" s="13">
        <f t="shared" si="2"/>
        <v>0.75</v>
      </c>
      <c r="E31" s="24">
        <f t="shared" si="5"/>
        <v>6</v>
      </c>
      <c r="F31" s="13">
        <f t="shared" si="3"/>
        <v>0.75</v>
      </c>
      <c r="G31" s="40">
        <f t="shared" si="1"/>
        <v>1.5</v>
      </c>
      <c r="M31" t="s">
        <v>68</v>
      </c>
      <c r="O31">
        <v>15</v>
      </c>
      <c r="P31">
        <v>15</v>
      </c>
      <c r="Q31">
        <v>15</v>
      </c>
      <c r="R31">
        <v>15</v>
      </c>
      <c r="S31">
        <f t="shared" ref="S31:V32" si="7">S26*O31*65</f>
        <v>423148.05000000005</v>
      </c>
      <c r="T31">
        <f t="shared" si="7"/>
        <v>410512.05000000005</v>
      </c>
      <c r="U31">
        <f t="shared" si="7"/>
        <v>418936.05000000005</v>
      </c>
      <c r="V31">
        <f t="shared" si="7"/>
        <v>414724.05000000005</v>
      </c>
    </row>
    <row r="32" spans="1:22" x14ac:dyDescent="0.3">
      <c r="A32" s="13">
        <v>13</v>
      </c>
      <c r="B32" s="35" t="s">
        <v>18</v>
      </c>
      <c r="C32" s="24">
        <v>1</v>
      </c>
      <c r="D32" s="13">
        <f t="shared" si="2"/>
        <v>0.125</v>
      </c>
      <c r="E32" s="24">
        <f t="shared" si="5"/>
        <v>1</v>
      </c>
      <c r="F32" s="13">
        <f t="shared" si="3"/>
        <v>0.125</v>
      </c>
      <c r="G32" s="40">
        <f t="shared" si="1"/>
        <v>0.25</v>
      </c>
      <c r="M32" t="s">
        <v>62</v>
      </c>
      <c r="O32">
        <v>18</v>
      </c>
      <c r="P32">
        <v>18</v>
      </c>
      <c r="Q32">
        <v>18</v>
      </c>
      <c r="R32">
        <v>18</v>
      </c>
      <c r="S32">
        <f t="shared" si="7"/>
        <v>507777.66000000003</v>
      </c>
      <c r="T32">
        <f t="shared" si="7"/>
        <v>492614.46000000008</v>
      </c>
      <c r="U32">
        <f t="shared" si="7"/>
        <v>502723.26000000007</v>
      </c>
      <c r="V32">
        <f t="shared" si="7"/>
        <v>497668.8600000001</v>
      </c>
    </row>
    <row r="33" spans="1:22" x14ac:dyDescent="0.3">
      <c r="A33" s="13">
        <v>14</v>
      </c>
      <c r="B33" s="35" t="s">
        <v>19</v>
      </c>
      <c r="C33" s="24">
        <v>1</v>
      </c>
      <c r="D33" s="13">
        <f t="shared" si="2"/>
        <v>0.125</v>
      </c>
      <c r="E33" s="24">
        <f t="shared" si="5"/>
        <v>1</v>
      </c>
      <c r="F33" s="13">
        <f t="shared" si="3"/>
        <v>0.125</v>
      </c>
      <c r="G33" s="40">
        <f t="shared" si="1"/>
        <v>0.25</v>
      </c>
      <c r="S33" t="s">
        <v>74</v>
      </c>
    </row>
    <row r="34" spans="1:22" x14ac:dyDescent="0.3">
      <c r="A34" s="13">
        <v>15</v>
      </c>
      <c r="B34" s="35" t="s">
        <v>25</v>
      </c>
      <c r="C34" s="24">
        <v>3</v>
      </c>
      <c r="D34" s="13">
        <f t="shared" si="2"/>
        <v>0.375</v>
      </c>
      <c r="E34" s="24">
        <f t="shared" si="5"/>
        <v>3</v>
      </c>
      <c r="F34" s="13">
        <f t="shared" si="3"/>
        <v>0.375</v>
      </c>
      <c r="G34" s="40">
        <f t="shared" si="1"/>
        <v>0.75</v>
      </c>
      <c r="M34" s="44" t="s">
        <v>68</v>
      </c>
      <c r="N34" s="44"/>
      <c r="O34" s="44"/>
      <c r="P34" s="44"/>
      <c r="Q34" s="44"/>
      <c r="R34" s="44"/>
      <c r="S34" s="44">
        <f t="shared" ref="S34:V35" si="8">S31*1.15</f>
        <v>486620.25750000001</v>
      </c>
      <c r="T34" s="44">
        <f t="shared" si="8"/>
        <v>472088.85750000004</v>
      </c>
      <c r="U34" s="44">
        <f t="shared" si="8"/>
        <v>481776.45750000002</v>
      </c>
      <c r="V34" s="44">
        <f t="shared" si="8"/>
        <v>476932.65750000003</v>
      </c>
    </row>
    <row r="35" spans="1:22" x14ac:dyDescent="0.3">
      <c r="A35" s="13">
        <v>16</v>
      </c>
      <c r="B35" s="35" t="s">
        <v>26</v>
      </c>
      <c r="C35" s="24">
        <v>2</v>
      </c>
      <c r="D35" s="13">
        <f t="shared" si="2"/>
        <v>0.25</v>
      </c>
      <c r="E35" s="24">
        <f t="shared" si="5"/>
        <v>2</v>
      </c>
      <c r="F35" s="13">
        <f t="shared" si="3"/>
        <v>0.25</v>
      </c>
      <c r="G35" s="40">
        <f t="shared" si="1"/>
        <v>0.5</v>
      </c>
      <c r="M35" s="44" t="s">
        <v>62</v>
      </c>
      <c r="N35" s="44"/>
      <c r="O35" s="44"/>
      <c r="P35" s="44"/>
      <c r="Q35" s="44"/>
      <c r="R35" s="44"/>
      <c r="S35" s="44">
        <f t="shared" si="8"/>
        <v>583944.30900000001</v>
      </c>
      <c r="T35" s="44">
        <f t="shared" si="8"/>
        <v>566506.62900000007</v>
      </c>
      <c r="U35" s="44">
        <f t="shared" si="8"/>
        <v>578131.74900000007</v>
      </c>
      <c r="V35" s="44">
        <f t="shared" si="8"/>
        <v>572319.18900000013</v>
      </c>
    </row>
    <row r="36" spans="1:22" x14ac:dyDescent="0.3">
      <c r="A36" s="13">
        <v>17</v>
      </c>
      <c r="B36" s="35" t="s">
        <v>27</v>
      </c>
      <c r="C36" s="24">
        <v>2</v>
      </c>
      <c r="D36" s="13">
        <f t="shared" si="2"/>
        <v>0.25</v>
      </c>
      <c r="E36" s="24">
        <f t="shared" si="5"/>
        <v>2</v>
      </c>
      <c r="F36" s="13">
        <f t="shared" si="3"/>
        <v>0.25</v>
      </c>
      <c r="G36" s="40">
        <f t="shared" si="1"/>
        <v>0.5</v>
      </c>
    </row>
    <row r="37" spans="1:22" x14ac:dyDescent="0.3">
      <c r="A37" s="13">
        <v>18</v>
      </c>
      <c r="B37" s="35" t="s">
        <v>28</v>
      </c>
      <c r="C37" s="24">
        <v>2</v>
      </c>
      <c r="D37" s="13">
        <f t="shared" si="2"/>
        <v>0.25</v>
      </c>
      <c r="E37" s="24">
        <f t="shared" si="5"/>
        <v>2</v>
      </c>
      <c r="F37" s="13">
        <f t="shared" si="3"/>
        <v>0.25</v>
      </c>
      <c r="G37" s="40">
        <f t="shared" si="1"/>
        <v>0.5</v>
      </c>
    </row>
    <row r="38" spans="1:22" x14ac:dyDescent="0.3">
      <c r="A38" s="13">
        <v>19</v>
      </c>
      <c r="B38" s="35" t="s">
        <v>29</v>
      </c>
      <c r="C38" s="24">
        <v>1</v>
      </c>
      <c r="D38" s="13">
        <f t="shared" si="2"/>
        <v>0.125</v>
      </c>
      <c r="E38" s="24">
        <f t="shared" si="5"/>
        <v>1</v>
      </c>
      <c r="F38" s="13">
        <f t="shared" si="3"/>
        <v>0.125</v>
      </c>
      <c r="G38" s="40">
        <f t="shared" si="1"/>
        <v>0.25</v>
      </c>
    </row>
    <row r="39" spans="1:22" x14ac:dyDescent="0.3">
      <c r="A39" s="10"/>
      <c r="B39" s="19" t="s">
        <v>4</v>
      </c>
      <c r="C39" s="18"/>
      <c r="D39" s="18"/>
      <c r="E39" s="18"/>
      <c r="F39" s="18"/>
      <c r="G39" s="40">
        <f t="shared" si="1"/>
        <v>0</v>
      </c>
    </row>
    <row r="40" spans="1:22" x14ac:dyDescent="0.3">
      <c r="C40" s="24"/>
      <c r="E40" s="24"/>
      <c r="G40" s="40">
        <f t="shared" si="1"/>
        <v>0</v>
      </c>
    </row>
    <row r="41" spans="1:22" x14ac:dyDescent="0.3">
      <c r="B41" t="s">
        <v>49</v>
      </c>
      <c r="C41" s="24">
        <v>16.5</v>
      </c>
      <c r="D41" s="13">
        <f>SUM(C41/8)</f>
        <v>2.0625</v>
      </c>
      <c r="E41" s="24">
        <v>1</v>
      </c>
      <c r="F41" s="13">
        <f>SUM(E41/8)</f>
        <v>0.125</v>
      </c>
      <c r="G41" s="40">
        <f t="shared" si="1"/>
        <v>2.1875</v>
      </c>
    </row>
    <row r="42" spans="1:22" x14ac:dyDescent="0.3">
      <c r="G42" s="40">
        <f t="shared" si="1"/>
        <v>0</v>
      </c>
    </row>
    <row r="43" spans="1:22" x14ac:dyDescent="0.3">
      <c r="A43" s="20"/>
      <c r="B43" s="21" t="s">
        <v>5</v>
      </c>
      <c r="C43" s="18"/>
      <c r="D43" s="18"/>
      <c r="E43" s="18"/>
      <c r="F43" s="18"/>
      <c r="G43" s="40">
        <f t="shared" si="1"/>
        <v>0</v>
      </c>
      <c r="H43" s="23"/>
    </row>
    <row r="44" spans="1:22" x14ac:dyDescent="0.3">
      <c r="B44" t="s">
        <v>48</v>
      </c>
      <c r="C44" s="24">
        <v>16</v>
      </c>
      <c r="D44" s="13">
        <f>SUM(C44/8)</f>
        <v>2</v>
      </c>
      <c r="E44" s="24">
        <v>16</v>
      </c>
      <c r="F44" s="13">
        <f>SUM(E44/8)</f>
        <v>2</v>
      </c>
      <c r="G44" s="40">
        <f t="shared" si="1"/>
        <v>4</v>
      </c>
    </row>
    <row r="45" spans="1:22" x14ac:dyDescent="0.3">
      <c r="B45" t="s">
        <v>43</v>
      </c>
      <c r="C45">
        <f>SUM(C20:C41)*0.3</f>
        <v>23.849999999999998</v>
      </c>
      <c r="D45">
        <f>C45/8</f>
        <v>2.9812499999999997</v>
      </c>
      <c r="E45">
        <f>SUM(E14:E41)*0.3</f>
        <v>20.399999999999999</v>
      </c>
      <c r="F45">
        <f>E45/8</f>
        <v>2.5499999999999998</v>
      </c>
      <c r="G45" s="40">
        <f t="shared" si="1"/>
        <v>5.53125</v>
      </c>
    </row>
    <row r="46" spans="1:22" x14ac:dyDescent="0.3">
      <c r="C46" s="24"/>
      <c r="E46" s="24"/>
    </row>
    <row r="47" spans="1:22" x14ac:dyDescent="0.3">
      <c r="A47" s="22"/>
      <c r="B47" s="22" t="s">
        <v>6</v>
      </c>
      <c r="C47" s="23"/>
      <c r="D47" s="23">
        <f>SUM(D8:D45)</f>
        <v>35.518750000000004</v>
      </c>
      <c r="E47" s="23"/>
      <c r="F47" s="23">
        <f>SUM(F8:F45)</f>
        <v>15.462499999999999</v>
      </c>
      <c r="G47" s="42">
        <f>SUM(G8:G45)</f>
        <v>50.981250000000003</v>
      </c>
    </row>
    <row r="48" spans="1:22" x14ac:dyDescent="0.3">
      <c r="B48" t="s">
        <v>50</v>
      </c>
      <c r="C48" s="24">
        <v>40</v>
      </c>
      <c r="D48" s="13">
        <f>SUM(C48/8)</f>
        <v>5</v>
      </c>
      <c r="E48" s="24"/>
    </row>
    <row r="51" spans="2:2" x14ac:dyDescent="0.3">
      <c r="B51" t="s">
        <v>35</v>
      </c>
    </row>
    <row r="52" spans="2:2" x14ac:dyDescent="0.3">
      <c r="B52" t="s">
        <v>36</v>
      </c>
    </row>
    <row r="53" spans="2:2" x14ac:dyDescent="0.3">
      <c r="B53" t="s">
        <v>38</v>
      </c>
    </row>
    <row r="54" spans="2:2" x14ac:dyDescent="0.3">
      <c r="B54" t="s">
        <v>37</v>
      </c>
    </row>
    <row r="55" spans="2:2" x14ac:dyDescent="0.3">
      <c r="B55" t="s">
        <v>39</v>
      </c>
    </row>
  </sheetData>
  <mergeCells count="10">
    <mergeCell ref="S15:V15"/>
    <mergeCell ref="B3:C3"/>
    <mergeCell ref="D3:D4"/>
    <mergeCell ref="C6:D6"/>
    <mergeCell ref="E6:F6"/>
    <mergeCell ref="S10:V10"/>
    <mergeCell ref="O11:P11"/>
    <mergeCell ref="Q11:R11"/>
    <mergeCell ref="S11:T11"/>
    <mergeCell ref="U11:V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E19" sqref="E19"/>
    </sheetView>
  </sheetViews>
  <sheetFormatPr defaultRowHeight="15.6" x14ac:dyDescent="0.3"/>
  <cols>
    <col min="2" max="2" width="7.69921875" bestFit="1" customWidth="1"/>
    <col min="3" max="3" width="10.796875" bestFit="1" customWidth="1"/>
    <col min="4" max="6" width="12.09765625" bestFit="1" customWidth="1"/>
  </cols>
  <sheetData>
    <row r="4" spans="2:7" x14ac:dyDescent="0.3">
      <c r="C4" s="63" t="s">
        <v>75</v>
      </c>
      <c r="D4" s="63"/>
      <c r="E4" s="63"/>
      <c r="F4" s="63"/>
      <c r="G4" s="43"/>
    </row>
    <row r="5" spans="2:7" x14ac:dyDescent="0.3">
      <c r="C5" s="64" t="s">
        <v>63</v>
      </c>
      <c r="D5" s="64"/>
      <c r="E5" s="64" t="s">
        <v>64</v>
      </c>
      <c r="F5" s="64"/>
    </row>
    <row r="6" spans="2:7" x14ac:dyDescent="0.3">
      <c r="C6" s="47" t="s">
        <v>65</v>
      </c>
      <c r="D6" s="47" t="s">
        <v>66</v>
      </c>
      <c r="E6" s="47" t="s">
        <v>65</v>
      </c>
      <c r="F6" s="47" t="s">
        <v>66</v>
      </c>
    </row>
    <row r="7" spans="2:7" x14ac:dyDescent="0.3">
      <c r="B7" s="50" t="s">
        <v>9</v>
      </c>
      <c r="C7" s="51">
        <v>486620.25750000001</v>
      </c>
      <c r="D7" s="51">
        <v>472088.85750000004</v>
      </c>
      <c r="E7" s="51">
        <v>481776.45750000002</v>
      </c>
      <c r="F7" s="51">
        <v>476932.65750000003</v>
      </c>
    </row>
    <row r="8" spans="2:7" x14ac:dyDescent="0.3">
      <c r="B8" s="46" t="s">
        <v>62</v>
      </c>
      <c r="C8" s="52">
        <v>583944.30900000001</v>
      </c>
      <c r="D8" s="52">
        <v>566506.62900000007</v>
      </c>
      <c r="E8" s="52">
        <v>578131.74900000007</v>
      </c>
      <c r="F8" s="52">
        <v>572319.18900000013</v>
      </c>
    </row>
    <row r="9" spans="2:7" x14ac:dyDescent="0.3">
      <c r="B9" s="65"/>
      <c r="C9" s="65"/>
      <c r="D9" s="65"/>
      <c r="E9" s="65"/>
      <c r="F9" s="65"/>
    </row>
    <row r="11" spans="2:7" x14ac:dyDescent="0.3">
      <c r="C11" s="66" t="s">
        <v>67</v>
      </c>
      <c r="D11" s="66"/>
      <c r="E11" s="66"/>
      <c r="F11" s="66"/>
    </row>
    <row r="12" spans="2:7" x14ac:dyDescent="0.3">
      <c r="C12" s="64" t="s">
        <v>63</v>
      </c>
      <c r="D12" s="64"/>
      <c r="E12" s="64" t="s">
        <v>64</v>
      </c>
      <c r="F12" s="64"/>
    </row>
    <row r="13" spans="2:7" x14ac:dyDescent="0.3">
      <c r="C13" s="47" t="s">
        <v>65</v>
      </c>
      <c r="D13" s="47" t="s">
        <v>66</v>
      </c>
      <c r="E13" s="47" t="s">
        <v>65</v>
      </c>
      <c r="F13" s="47" t="s">
        <v>66</v>
      </c>
    </row>
    <row r="14" spans="2:7" x14ac:dyDescent="0.3">
      <c r="B14" s="53" t="s">
        <v>9</v>
      </c>
      <c r="C14" s="48">
        <v>24.115625000000001</v>
      </c>
      <c r="D14" s="48">
        <v>22.615625000000001</v>
      </c>
      <c r="E14" s="48">
        <v>23.615625000000001</v>
      </c>
      <c r="F14" s="48">
        <v>23.115625000000001</v>
      </c>
    </row>
    <row r="15" spans="2:7" x14ac:dyDescent="0.3">
      <c r="B15" s="46" t="s">
        <v>62</v>
      </c>
      <c r="C15" s="49">
        <v>23.85</v>
      </c>
      <c r="D15" s="49">
        <v>22.35</v>
      </c>
      <c r="E15" s="49">
        <v>23.35</v>
      </c>
      <c r="F15" s="49">
        <v>22.85</v>
      </c>
    </row>
  </sheetData>
  <mergeCells count="7">
    <mergeCell ref="C12:D12"/>
    <mergeCell ref="E12:F12"/>
    <mergeCell ref="C4:F4"/>
    <mergeCell ref="C5:D5"/>
    <mergeCell ref="E5:F5"/>
    <mergeCell ref="B9:F9"/>
    <mergeCell ref="C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Android&amp;iOS</vt:lpstr>
      <vt:lpstr>Cost Estimate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2018-10-26T12:19:51Z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ecd9631c-4742-487d-a48c-377c1c1c7087</vt:lpwstr>
  </property>
</Properties>
</file>