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mportant_DIR\prashanth\proposal\RMG\"/>
    </mc:Choice>
  </mc:AlternateContent>
  <bookViews>
    <workbookView xWindow="0" yWindow="0" windowWidth="20490" windowHeight="7755" tabRatio="500"/>
  </bookViews>
  <sheets>
    <sheet name=" Overall" sheetId="5" r:id="rId1"/>
    <sheet name="IOS" sheetId="6" r:id="rId2"/>
    <sheet name="Android" sheetId="7" r:id="rId3"/>
    <sheet name="Estimate Web" sheetId="4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4" l="1"/>
  <c r="I14" i="5"/>
  <c r="J14" i="5" s="1"/>
  <c r="I15" i="5" s="1"/>
  <c r="I5" i="5"/>
  <c r="J5" i="5" s="1"/>
  <c r="I6" i="5" s="1"/>
  <c r="G8" i="5"/>
  <c r="D8" i="5"/>
  <c r="D14" i="5"/>
  <c r="D3" i="5"/>
  <c r="B2" i="5"/>
  <c r="C49" i="4"/>
  <c r="D15" i="5"/>
  <c r="F11" i="5"/>
  <c r="E11" i="5"/>
  <c r="D11" i="5"/>
  <c r="B5" i="5"/>
  <c r="C54" i="4"/>
  <c r="B3" i="5"/>
  <c r="D42" i="4" l="1"/>
  <c r="L11" i="5" l="1"/>
  <c r="B38" i="5"/>
  <c r="W11" i="5" s="1"/>
  <c r="D13" i="5" l="1"/>
  <c r="C46" i="7"/>
  <c r="C45" i="7"/>
  <c r="D12" i="5"/>
  <c r="B45" i="6"/>
  <c r="B44" i="6"/>
  <c r="E10" i="5"/>
  <c r="F10" i="5" s="1"/>
  <c r="E9" i="5"/>
  <c r="F9" i="5" s="1"/>
  <c r="E13" i="5" l="1"/>
  <c r="F13" i="5" s="1"/>
  <c r="E15" i="5"/>
  <c r="E14" i="5"/>
  <c r="F14" i="5" s="1"/>
  <c r="E12" i="5"/>
  <c r="F12" i="5" s="1"/>
  <c r="E8" i="5"/>
  <c r="F15" i="5" l="1"/>
  <c r="C18" i="5"/>
  <c r="D18" i="5" s="1"/>
  <c r="B21" i="5"/>
  <c r="D16" i="5"/>
  <c r="F8" i="5"/>
  <c r="C5" i="5" l="1"/>
  <c r="C4" i="5"/>
  <c r="F16" i="5"/>
  <c r="C3" i="5"/>
  <c r="C2" i="5"/>
  <c r="C19" i="5"/>
  <c r="E19" i="5" s="1"/>
  <c r="F19" i="5" s="1"/>
  <c r="C6" i="5" l="1"/>
  <c r="D19" i="5"/>
  <c r="B4" i="5"/>
  <c r="D40" i="7"/>
  <c r="D39" i="7"/>
  <c r="D37" i="7"/>
  <c r="D35" i="7"/>
  <c r="D33" i="7"/>
  <c r="D32" i="7"/>
  <c r="D31" i="7"/>
  <c r="D29" i="7"/>
  <c r="D28" i="7"/>
  <c r="D27" i="7"/>
  <c r="D26" i="7"/>
  <c r="D24" i="7"/>
  <c r="D23" i="7"/>
  <c r="D21" i="7"/>
  <c r="D19" i="7"/>
  <c r="D17" i="7"/>
  <c r="D15" i="7"/>
  <c r="D13" i="7"/>
  <c r="D11" i="7"/>
  <c r="D45" i="7" s="1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0" i="6"/>
  <c r="C44" i="6" s="1"/>
  <c r="C50" i="4" l="1"/>
</calcChain>
</file>

<file path=xl/sharedStrings.xml><?xml version="1.0" encoding="utf-8"?>
<sst xmlns="http://schemas.openxmlformats.org/spreadsheetml/2006/main" count="196" uniqueCount="138">
  <si>
    <t>Sl. No.</t>
  </si>
  <si>
    <t>Module</t>
  </si>
  <si>
    <t>Total</t>
  </si>
  <si>
    <t>Exploration and Discovery</t>
  </si>
  <si>
    <t>Create Use case</t>
  </si>
  <si>
    <t>Survey and freeze the proposed use case</t>
  </si>
  <si>
    <t>Conduct planning meetings to discuss and finalize project scope/details</t>
  </si>
  <si>
    <t>Design</t>
  </si>
  <si>
    <t>Testing and training</t>
  </si>
  <si>
    <t>Test for full functionality on all major and active browsers</t>
  </si>
  <si>
    <t>Conduct one-time training for site editing/updates/administration</t>
  </si>
  <si>
    <t>Launch</t>
  </si>
  <si>
    <t>Configure production server</t>
  </si>
  <si>
    <t>Deploy/transfer to production server</t>
  </si>
  <si>
    <t>Publish the Web site to Production Server</t>
  </si>
  <si>
    <t xml:space="preserve">Development and Production </t>
  </si>
  <si>
    <t>Friday</t>
  </si>
  <si>
    <t>Create custome HTML theme based on purchased theme</t>
  </si>
  <si>
    <t>Man Hrs</t>
  </si>
  <si>
    <t>HTML Prototype -complete</t>
  </si>
  <si>
    <t>User Area</t>
  </si>
  <si>
    <t>Login &amp; Registration</t>
  </si>
  <si>
    <t>Set up development environment and server  Codeigniter Framework + MySql</t>
  </si>
  <si>
    <t>Home Page</t>
  </si>
  <si>
    <t>Online Store</t>
  </si>
  <si>
    <t>Top Programmes</t>
  </si>
  <si>
    <t>Time Slot Alanysis</t>
  </si>
  <si>
    <t>TG Perfomance</t>
  </si>
  <si>
    <t>Market Perfomance</t>
  </si>
  <si>
    <t>View Sample reports  (30 charts)</t>
  </si>
  <si>
    <t>Shopping  Cart</t>
  </si>
  <si>
    <t>Create Order &amp; Save filters</t>
  </si>
  <si>
    <t>Confirm Report</t>
  </si>
  <si>
    <t>Report Template</t>
  </si>
  <si>
    <t>Select Frequency</t>
  </si>
  <si>
    <t>Rate Card</t>
  </si>
  <si>
    <t>Payment Options</t>
  </si>
  <si>
    <t xml:space="preserve">Payment Confirmation &amp; Success </t>
  </si>
  <si>
    <t>PDF Generation and Manage Email</t>
  </si>
  <si>
    <t>Admin</t>
  </si>
  <si>
    <t>User Management</t>
  </si>
  <si>
    <t>Email Alerts</t>
  </si>
  <si>
    <t>Rate Card Management</t>
  </si>
  <si>
    <t>API Generation - API to access Data for Report</t>
  </si>
  <si>
    <t>API  Generation - Mobile View</t>
  </si>
  <si>
    <t xml:space="preserve">Order creation -offline </t>
  </si>
  <si>
    <t>RMG RL</t>
  </si>
  <si>
    <t>Nov 10 2017</t>
  </si>
  <si>
    <t>RMG</t>
  </si>
  <si>
    <t>Hours</t>
  </si>
  <si>
    <t>Man Days</t>
  </si>
  <si>
    <t>Initiation</t>
  </si>
  <si>
    <t>Development</t>
  </si>
  <si>
    <t>Mobile Design and Development</t>
  </si>
  <si>
    <t>Basic Setup</t>
  </si>
  <si>
    <t>Splash Screen</t>
  </si>
  <si>
    <t xml:space="preserve">    Design and Development</t>
  </si>
  <si>
    <t xml:space="preserve">Login Page </t>
  </si>
  <si>
    <t xml:space="preserve">    Design,Development and api integration</t>
  </si>
  <si>
    <t>Registation page</t>
  </si>
  <si>
    <t xml:space="preserve">       Design,Development and api integration</t>
  </si>
  <si>
    <t xml:space="preserve">Sample Report selection page </t>
  </si>
  <si>
    <t xml:space="preserve">      Design,Development and api integration</t>
  </si>
  <si>
    <t>Contact us for Custom Report Generation</t>
  </si>
  <si>
    <t>View Our Sample Reports Detail page</t>
  </si>
  <si>
    <r>
      <t xml:space="preserve"> </t>
    </r>
    <r>
      <rPr>
        <sz val="12"/>
        <color theme="1"/>
        <rFont val="Calibri"/>
        <family val="2"/>
        <scheme val="minor"/>
      </rPr>
      <t xml:space="preserve">  Design,Development and api integration</t>
    </r>
  </si>
  <si>
    <r>
      <t xml:space="preserve">  </t>
    </r>
    <r>
      <rPr>
        <sz val="12"/>
        <color theme="1"/>
        <rFont val="Calibri"/>
        <family val="2"/>
        <scheme val="minor"/>
      </rPr>
      <t>Chart integration with filter  (30)</t>
    </r>
  </si>
  <si>
    <t>Order your Report</t>
  </si>
  <si>
    <t xml:space="preserve">   Design, Development and api integration</t>
  </si>
  <si>
    <t xml:space="preserve">   Filter Selection, show and filter integration with Api</t>
  </si>
  <si>
    <t xml:space="preserve">  Table format integration with filter</t>
  </si>
  <si>
    <t xml:space="preserve">   Chart format integration with filter (30)</t>
  </si>
  <si>
    <t xml:space="preserve">   Add to cart</t>
  </si>
  <si>
    <t xml:space="preserve">   Filter integration with Api</t>
  </si>
  <si>
    <t>Cart</t>
  </si>
  <si>
    <t>Report Payment (Login/Guest) page</t>
  </si>
  <si>
    <t xml:space="preserve">   Design ,Development and api integration</t>
  </si>
  <si>
    <t>Payment Gateway</t>
  </si>
  <si>
    <r>
      <t xml:space="preserve"> </t>
    </r>
    <r>
      <rPr>
        <sz val="12"/>
        <color theme="1"/>
        <rFont val="Calibri"/>
        <family val="2"/>
        <scheme val="minor"/>
      </rPr>
      <t xml:space="preserve"> Payment gateway integration and Api intergration</t>
    </r>
  </si>
  <si>
    <r>
      <t xml:space="preserve"> </t>
    </r>
    <r>
      <rPr>
        <sz val="12"/>
        <color theme="1"/>
        <rFont val="Calibri"/>
        <family val="2"/>
        <scheme val="minor"/>
      </rPr>
      <t>Api integration for email</t>
    </r>
  </si>
  <si>
    <t>total effort</t>
  </si>
  <si>
    <t xml:space="preserve">   Table format integration with filter</t>
  </si>
  <si>
    <t xml:space="preserve">   Chart integration with filter  (30)</t>
  </si>
  <si>
    <t xml:space="preserve">RMG </t>
  </si>
  <si>
    <t>Assumption</t>
  </si>
  <si>
    <t>This application will support Sdk version 19(kitkat) and above</t>
  </si>
  <si>
    <t>This application  designed for tablets only.</t>
  </si>
  <si>
    <t>Web</t>
  </si>
  <si>
    <t>IOS</t>
  </si>
  <si>
    <t>Android</t>
  </si>
  <si>
    <t>No</t>
  </si>
  <si>
    <t>Man hours</t>
  </si>
  <si>
    <t>Total Effort</t>
  </si>
  <si>
    <t>Designer</t>
  </si>
  <si>
    <t>Sr.Developer</t>
  </si>
  <si>
    <t>Jr Developer</t>
  </si>
  <si>
    <t>PM</t>
  </si>
  <si>
    <t>QA</t>
  </si>
  <si>
    <t>Total Delivery days</t>
  </si>
  <si>
    <t>Total Man day Effort</t>
  </si>
  <si>
    <t>IOS Developer</t>
  </si>
  <si>
    <t>Android Developer</t>
  </si>
  <si>
    <t>Development Effort</t>
  </si>
  <si>
    <t xml:space="preserve">Total </t>
  </si>
  <si>
    <t>Total effort</t>
  </si>
  <si>
    <t xml:space="preserve">Design </t>
  </si>
  <si>
    <t>Mobile API</t>
  </si>
  <si>
    <t>Mobile design</t>
  </si>
  <si>
    <t>Days</t>
  </si>
  <si>
    <t>API (RDA)</t>
  </si>
  <si>
    <t xml:space="preserve">Web Design </t>
  </si>
  <si>
    <t>Report (Charts)</t>
  </si>
  <si>
    <t>Mobile Development</t>
  </si>
  <si>
    <t>Mobile View</t>
  </si>
  <si>
    <t>Web Development</t>
  </si>
  <si>
    <t>Mobile Design 
(IOS + Android)</t>
  </si>
  <si>
    <t>API 
(ReportDataAccess)</t>
  </si>
  <si>
    <t>Web Design</t>
  </si>
  <si>
    <t>Sample Reports</t>
  </si>
  <si>
    <t>10 (IOS + Android)</t>
  </si>
  <si>
    <t>33 days (30 Charts)</t>
  </si>
  <si>
    <t>IOS Views</t>
  </si>
  <si>
    <t>Android Views</t>
  </si>
  <si>
    <t>15 (IOS Screen Design)</t>
  </si>
  <si>
    <t>15 (Android Screen Design)</t>
  </si>
  <si>
    <t>5 (Mob View API)</t>
  </si>
  <si>
    <t>33 (Web Development)</t>
  </si>
  <si>
    <t>IOS development</t>
  </si>
  <si>
    <t>Android Development</t>
  </si>
  <si>
    <t>15 -20 days spread across 43 days</t>
  </si>
  <si>
    <t>Andoid</t>
  </si>
  <si>
    <t>Hybrid Mobile App</t>
  </si>
  <si>
    <t>Hybrid App (web Dev)</t>
  </si>
  <si>
    <t>Delivery Days Web + Hybrid</t>
  </si>
  <si>
    <t>Hybrid</t>
  </si>
  <si>
    <t>Delivery Days</t>
  </si>
  <si>
    <t>Delivery Days Web + Mobile</t>
  </si>
  <si>
    <t>Mobile (Android + 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</si>
</sst>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D0D0D"/>
      <name val="Open Sans Light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indent="6"/>
    </xf>
    <xf numFmtId="0" fontId="0" fillId="2" borderId="2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indent="1"/>
    </xf>
    <xf numFmtId="0" fontId="3" fillId="2" borderId="1" xfId="0" applyFont="1" applyFill="1" applyBorder="1"/>
    <xf numFmtId="0" fontId="0" fillId="0" borderId="2" xfId="0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left" vertical="center" indent="3"/>
    </xf>
    <xf numFmtId="0" fontId="0" fillId="2" borderId="2" xfId="0" applyFont="1" applyFill="1" applyBorder="1" applyAlignment="1">
      <alignment horizontal="left" vertical="center" indent="5"/>
    </xf>
    <xf numFmtId="0" fontId="7" fillId="3" borderId="2" xfId="0" applyFont="1" applyFill="1" applyBorder="1" applyAlignment="1">
      <alignment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 indent="1"/>
    </xf>
    <xf numFmtId="0" fontId="8" fillId="4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4" borderId="2" xfId="0" applyFont="1" applyFill="1" applyBorder="1" applyAlignment="1">
      <alignment horizontal="left" vertical="center" indent="3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9" fillId="5" borderId="10" xfId="0" applyFont="1" applyFill="1" applyBorder="1" applyAlignment="1">
      <alignment vertical="center"/>
    </xf>
    <xf numFmtId="0" fontId="9" fillId="5" borderId="2" xfId="0" applyFont="1" applyFill="1" applyBorder="1" applyAlignment="1">
      <alignment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164" fontId="10" fillId="0" borderId="2" xfId="0" applyNumberFormat="1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2" fontId="9" fillId="0" borderId="2" xfId="0" applyNumberFormat="1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" fontId="9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1" fontId="10" fillId="0" borderId="2" xfId="0" applyNumberFormat="1" applyFont="1" applyBorder="1" applyAlignment="1">
      <alignment vertical="center"/>
    </xf>
    <xf numFmtId="1" fontId="3" fillId="0" borderId="0" xfId="0" applyNumberFormat="1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0" fillId="0" borderId="0" xfId="0" applyAlignment="1">
      <alignment horizontal="right"/>
    </xf>
    <xf numFmtId="1" fontId="3" fillId="0" borderId="0" xfId="0" quotePrefix="1" applyNumberFormat="1" applyFont="1" applyFill="1" applyAlignment="1">
      <alignment vertical="center"/>
    </xf>
    <xf numFmtId="0" fontId="3" fillId="12" borderId="0" xfId="0" applyFont="1" applyFill="1"/>
    <xf numFmtId="0" fontId="3" fillId="1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0" xfId="0" applyFont="1" applyFill="1"/>
    <xf numFmtId="0" fontId="3" fillId="10" borderId="0" xfId="0" applyFont="1" applyFill="1"/>
    <xf numFmtId="0" fontId="3" fillId="10" borderId="0" xfId="0" applyFont="1" applyFill="1" applyAlignment="1">
      <alignment horizontal="center"/>
    </xf>
    <xf numFmtId="0" fontId="3" fillId="12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16" fontId="0" fillId="0" borderId="0" xfId="0" applyNumberFormat="1"/>
    <xf numFmtId="0" fontId="3" fillId="7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 applyFill="1" applyBorder="1" applyAlignment="1">
      <alignment vertical="center"/>
    </xf>
    <xf numFmtId="164" fontId="0" fillId="0" borderId="0" xfId="0" applyNumberFormat="1"/>
    <xf numFmtId="0" fontId="3" fillId="2" borderId="0" xfId="0" applyFont="1" applyFill="1" applyBorder="1"/>
    <xf numFmtId="0" fontId="0" fillId="0" borderId="8" xfId="0" applyFont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3" fillId="12" borderId="0" xfId="0" applyFont="1" applyFill="1" applyAlignment="1">
      <alignment horizont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7" xfId="0" applyNumberFormat="1" applyBorder="1" applyAlignment="1">
      <alignment horizontal="righ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3275409</xdr:colOff>
      <xdr:row>4</xdr:row>
      <xdr:rowOff>155873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75409" cy="9559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2590800</xdr:colOff>
      <xdr:row>4</xdr:row>
      <xdr:rowOff>3473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76600" cy="9559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</xdr:colOff>
      <xdr:row>0</xdr:row>
      <xdr:rowOff>0</xdr:rowOff>
    </xdr:from>
    <xdr:to>
      <xdr:col>1</xdr:col>
      <xdr:colOff>2358241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0"/>
  <sheetViews>
    <sheetView tabSelected="1" workbookViewId="0">
      <selection activeCell="I5" sqref="I5"/>
    </sheetView>
  </sheetViews>
  <sheetFormatPr defaultRowHeight="15.75" x14ac:dyDescent="0.25"/>
  <cols>
    <col min="1" max="1" width="18.625" bestFit="1" customWidth="1"/>
    <col min="2" max="2" width="18.875" bestFit="1" customWidth="1"/>
    <col min="7" max="7" width="3.875" bestFit="1" customWidth="1"/>
    <col min="8" max="8" width="15.25" bestFit="1" customWidth="1"/>
    <col min="9" max="9" width="12.375" bestFit="1" customWidth="1"/>
    <col min="10" max="10" width="11" customWidth="1"/>
    <col min="11" max="11" width="8.125" customWidth="1"/>
    <col min="12" max="12" width="2.875" customWidth="1"/>
    <col min="13" max="14" width="2.875" bestFit="1" customWidth="1"/>
    <col min="15" max="15" width="2.875" customWidth="1"/>
    <col min="16" max="22" width="2.875" bestFit="1" customWidth="1"/>
    <col min="23" max="23" width="2.875" customWidth="1"/>
    <col min="24" max="91" width="2.875" bestFit="1" customWidth="1"/>
  </cols>
  <sheetData>
    <row r="1" spans="1:23" x14ac:dyDescent="0.25">
      <c r="B1" s="72" t="s">
        <v>102</v>
      </c>
      <c r="C1" t="s">
        <v>104</v>
      </c>
      <c r="H1" s="26" t="s">
        <v>133</v>
      </c>
      <c r="I1" s="1"/>
      <c r="J1" s="1"/>
      <c r="K1" s="1"/>
      <c r="L1" s="1"/>
    </row>
    <row r="2" spans="1:23" x14ac:dyDescent="0.25">
      <c r="A2" t="s">
        <v>87</v>
      </c>
      <c r="B2">
        <f>SUM('Estimate Web'!C14:C41)/8</f>
        <v>60.75</v>
      </c>
      <c r="C2">
        <f>SUM(F15,F14,F8)/4+SUM(F9,F10)</f>
        <v>79.184375000000003</v>
      </c>
      <c r="H2" s="1" t="s">
        <v>105</v>
      </c>
      <c r="I2" s="1">
        <v>5</v>
      </c>
      <c r="J2" s="1"/>
      <c r="K2" s="1"/>
      <c r="L2" s="1"/>
    </row>
    <row r="3" spans="1:23" x14ac:dyDescent="0.25">
      <c r="A3" t="s">
        <v>88</v>
      </c>
      <c r="B3">
        <f>IOS!C44</f>
        <v>38</v>
      </c>
      <c r="C3">
        <f>SUM(F15,F14,F8)/4+F12</f>
        <v>56.434375000000003</v>
      </c>
      <c r="D3">
        <f>SUM(B2:B5)</f>
        <v>152.75</v>
      </c>
      <c r="H3" s="1" t="s">
        <v>114</v>
      </c>
      <c r="I3" s="1">
        <v>38</v>
      </c>
      <c r="J3" s="1"/>
      <c r="K3" s="1"/>
      <c r="L3" s="1"/>
    </row>
    <row r="4" spans="1:23" x14ac:dyDescent="0.25">
      <c r="A4" t="s">
        <v>89</v>
      </c>
      <c r="B4">
        <f>Android!D45</f>
        <v>29</v>
      </c>
      <c r="C4">
        <f>SUM(F15,F14,F8)/4 +F13</f>
        <v>47.434375000000003</v>
      </c>
      <c r="H4" s="1" t="s">
        <v>134</v>
      </c>
      <c r="I4" s="1">
        <v>25</v>
      </c>
      <c r="J4" s="1"/>
      <c r="K4" s="1"/>
      <c r="L4" s="1"/>
    </row>
    <row r="5" spans="1:23" x14ac:dyDescent="0.25">
      <c r="A5" t="s">
        <v>131</v>
      </c>
      <c r="B5">
        <f>'Estimate Web'!C54</f>
        <v>25</v>
      </c>
      <c r="C5">
        <f>SUM(F15,F14,F8)/4 +F11</f>
        <v>43.434375000000003</v>
      </c>
      <c r="H5" s="1" t="s">
        <v>97</v>
      </c>
      <c r="I5" s="1">
        <f xml:space="preserve"> ((SUM('Estimate Web'!C53)*0.35)+'Estimate Web'!C42)/8</f>
        <v>30.012499999999999</v>
      </c>
      <c r="J5" s="1">
        <f>I5/2</f>
        <v>15.00625</v>
      </c>
      <c r="K5" s="1"/>
      <c r="L5" s="1"/>
    </row>
    <row r="6" spans="1:23" x14ac:dyDescent="0.25">
      <c r="B6" t="s">
        <v>103</v>
      </c>
      <c r="C6">
        <f>SUM(C2:C5)</f>
        <v>226.48750000000001</v>
      </c>
      <c r="H6" s="1" t="s">
        <v>135</v>
      </c>
      <c r="I6" s="1">
        <f>SUM(J5,I3,I2,I4)</f>
        <v>83.006249999999994</v>
      </c>
      <c r="J6" s="1"/>
      <c r="K6" s="1"/>
      <c r="L6" s="1"/>
    </row>
    <row r="7" spans="1:23" x14ac:dyDescent="0.25">
      <c r="B7" s="56"/>
      <c r="C7" s="57" t="s">
        <v>90</v>
      </c>
      <c r="D7" s="58" t="s">
        <v>91</v>
      </c>
      <c r="E7" s="59" t="s">
        <v>50</v>
      </c>
      <c r="F7" s="59" t="s">
        <v>92</v>
      </c>
      <c r="H7" s="1"/>
      <c r="I7" s="1"/>
      <c r="J7" s="1"/>
      <c r="K7" s="1"/>
      <c r="L7" s="1"/>
    </row>
    <row r="8" spans="1:23" x14ac:dyDescent="0.25">
      <c r="B8" s="60" t="s">
        <v>93</v>
      </c>
      <c r="C8" s="61">
        <v>1</v>
      </c>
      <c r="D8" s="61">
        <f>SUM('Estimate Web'!B10,'Estimate Web'!C13)</f>
        <v>40</v>
      </c>
      <c r="E8" s="62">
        <f>D8/8</f>
        <v>5</v>
      </c>
      <c r="F8" s="63">
        <f t="shared" ref="F8:F15" si="0">C8*E8</f>
        <v>5</v>
      </c>
      <c r="G8" s="89">
        <f>SUM('Estimate Web'!C14:C40)</f>
        <v>486</v>
      </c>
      <c r="H8" s="94"/>
    </row>
    <row r="9" spans="1:23" x14ac:dyDescent="0.25">
      <c r="B9" s="60" t="s">
        <v>94</v>
      </c>
      <c r="C9" s="61">
        <v>1</v>
      </c>
      <c r="D9" s="61">
        <v>182</v>
      </c>
      <c r="E9" s="62">
        <f t="shared" ref="E9:E15" si="1">D9/8</f>
        <v>22.75</v>
      </c>
      <c r="F9" s="63">
        <f t="shared" si="0"/>
        <v>22.75</v>
      </c>
      <c r="G9" s="89"/>
      <c r="H9" s="94"/>
    </row>
    <row r="10" spans="1:23" x14ac:dyDescent="0.25">
      <c r="B10" s="60" t="s">
        <v>95</v>
      </c>
      <c r="C10" s="61">
        <v>1</v>
      </c>
      <c r="D10" s="61">
        <v>304</v>
      </c>
      <c r="E10" s="62">
        <f>D10/8</f>
        <v>38</v>
      </c>
      <c r="F10" s="63">
        <f>C10*E10</f>
        <v>38</v>
      </c>
      <c r="H10" s="88" t="s">
        <v>136</v>
      </c>
    </row>
    <row r="11" spans="1:23" x14ac:dyDescent="0.25">
      <c r="B11" s="60" t="s">
        <v>132</v>
      </c>
      <c r="C11" s="61">
        <v>1</v>
      </c>
      <c r="D11" s="61">
        <f>'Estimate Web'!C53</f>
        <v>200</v>
      </c>
      <c r="E11" s="62">
        <f>D11/8</f>
        <v>25</v>
      </c>
      <c r="F11" s="63">
        <f>C11*E11</f>
        <v>25</v>
      </c>
      <c r="H11" s="1" t="s">
        <v>105</v>
      </c>
      <c r="I11" s="1">
        <v>5</v>
      </c>
      <c r="J11" s="1"/>
      <c r="L11">
        <f>120/8</f>
        <v>15</v>
      </c>
      <c r="W11">
        <f>SUM(A39,A37,B38,B40,C40,D38,D40,F38,H36,I36,G38)</f>
        <v>157.75</v>
      </c>
    </row>
    <row r="12" spans="1:23" x14ac:dyDescent="0.25">
      <c r="B12" s="60" t="s">
        <v>100</v>
      </c>
      <c r="C12" s="61">
        <v>1</v>
      </c>
      <c r="D12" s="61">
        <f>IOS!B44</f>
        <v>304</v>
      </c>
      <c r="E12" s="62">
        <f t="shared" si="1"/>
        <v>38</v>
      </c>
      <c r="F12" s="63">
        <f t="shared" si="0"/>
        <v>38</v>
      </c>
      <c r="H12" s="1" t="s">
        <v>114</v>
      </c>
      <c r="I12" s="1">
        <v>38</v>
      </c>
      <c r="J12" s="1"/>
    </row>
    <row r="13" spans="1:23" x14ac:dyDescent="0.25">
      <c r="B13" s="60" t="s">
        <v>101</v>
      </c>
      <c r="C13" s="61">
        <v>1</v>
      </c>
      <c r="D13" s="61">
        <f>Android!C45</f>
        <v>232</v>
      </c>
      <c r="E13" s="62">
        <f t="shared" si="1"/>
        <v>29</v>
      </c>
      <c r="F13" s="63">
        <f t="shared" si="0"/>
        <v>29</v>
      </c>
      <c r="H13" s="1" t="s">
        <v>137</v>
      </c>
      <c r="I13" s="1">
        <v>38</v>
      </c>
      <c r="J13" s="1"/>
    </row>
    <row r="14" spans="1:23" x14ac:dyDescent="0.25">
      <c r="B14" s="60" t="s">
        <v>96</v>
      </c>
      <c r="C14" s="61">
        <v>1</v>
      </c>
      <c r="D14" s="61">
        <f>SUM(D9:D13)*0.1</f>
        <v>122.2</v>
      </c>
      <c r="E14" s="62">
        <f t="shared" si="1"/>
        <v>15.275</v>
      </c>
      <c r="F14" s="63">
        <f t="shared" si="0"/>
        <v>15.275</v>
      </c>
      <c r="H14" s="1" t="s">
        <v>97</v>
      </c>
      <c r="I14" s="1">
        <f>(((SUM(D13,D12)*0.35+'Estimate Web'!C42)))/8</f>
        <v>44.712499999999999</v>
      </c>
      <c r="J14" s="1">
        <f>I14/3</f>
        <v>14.904166666666667</v>
      </c>
    </row>
    <row r="15" spans="1:23" x14ac:dyDescent="0.25">
      <c r="B15" s="60" t="s">
        <v>97</v>
      </c>
      <c r="C15" s="61">
        <v>2</v>
      </c>
      <c r="D15" s="64">
        <f xml:space="preserve"> ((SUM(D13,D12,'Estimate Web'!C53)*0.35)+'Estimate Web'!C42)/C15</f>
        <v>213.84999999999997</v>
      </c>
      <c r="E15" s="62">
        <f t="shared" si="1"/>
        <v>26.731249999999996</v>
      </c>
      <c r="F15" s="62">
        <f t="shared" si="0"/>
        <v>53.462499999999991</v>
      </c>
      <c r="H15" s="1" t="s">
        <v>135</v>
      </c>
      <c r="I15" s="1">
        <f>SUM(J14,I12,I11,I13)</f>
        <v>95.904166666666669</v>
      </c>
      <c r="J15" s="1"/>
    </row>
    <row r="16" spans="1:23" x14ac:dyDescent="0.25">
      <c r="B16" s="65" t="s">
        <v>2</v>
      </c>
      <c r="C16" s="61"/>
      <c r="D16" s="66">
        <f>SUM(D8:D15)</f>
        <v>1598.05</v>
      </c>
      <c r="E16" s="67"/>
      <c r="F16" s="68">
        <f>SUM(F8:F15)</f>
        <v>226.48750000000001</v>
      </c>
    </row>
    <row r="17" spans="1:91" x14ac:dyDescent="0.25">
      <c r="B17" s="11"/>
      <c r="C17" s="11"/>
      <c r="D17" s="11"/>
      <c r="E17" s="11"/>
      <c r="F17" s="11"/>
    </row>
    <row r="18" spans="1:91" x14ac:dyDescent="0.25">
      <c r="B18" s="11" t="s">
        <v>98</v>
      </c>
      <c r="C18" s="69">
        <f>SUM(E15,E14,E8,E10)</f>
        <v>85.006249999999994</v>
      </c>
      <c r="D18" s="73">
        <f>C18-7</f>
        <v>78.006249999999994</v>
      </c>
      <c r="E18" s="11"/>
      <c r="F18" s="11"/>
    </row>
    <row r="19" spans="1:91" x14ac:dyDescent="0.25">
      <c r="B19" s="11" t="s">
        <v>99</v>
      </c>
      <c r="C19" s="11">
        <f>F16</f>
        <v>226.48750000000001</v>
      </c>
      <c r="D19" s="70">
        <f>C19*0.75</f>
        <v>169.86562500000002</v>
      </c>
      <c r="E19" s="71" t="e">
        <f>C19/A35*100</f>
        <v>#VALUE!</v>
      </c>
      <c r="F19" s="71" t="e">
        <f>100-E19</f>
        <v>#VALUE!</v>
      </c>
    </row>
    <row r="20" spans="1:91" x14ac:dyDescent="0.25">
      <c r="B20" s="86" t="s">
        <v>87</v>
      </c>
      <c r="C20" s="87"/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  <c r="AP20">
        <v>41</v>
      </c>
      <c r="AQ20">
        <v>42</v>
      </c>
      <c r="AR20">
        <v>43</v>
      </c>
      <c r="AS20">
        <v>44</v>
      </c>
      <c r="AT20">
        <v>45</v>
      </c>
      <c r="AU20">
        <v>46</v>
      </c>
      <c r="AV20">
        <v>47</v>
      </c>
      <c r="AW20">
        <v>48</v>
      </c>
      <c r="AX20">
        <v>49</v>
      </c>
      <c r="AY20">
        <v>50</v>
      </c>
      <c r="AZ20">
        <v>51</v>
      </c>
      <c r="BA20">
        <v>52</v>
      </c>
      <c r="BB20">
        <v>53</v>
      </c>
      <c r="BC20">
        <v>54</v>
      </c>
      <c r="BD20">
        <v>55</v>
      </c>
      <c r="BE20">
        <v>56</v>
      </c>
      <c r="BF20">
        <v>57</v>
      </c>
      <c r="BG20">
        <v>58</v>
      </c>
      <c r="BH20">
        <v>59</v>
      </c>
      <c r="BI20">
        <v>60</v>
      </c>
      <c r="BJ20">
        <v>61</v>
      </c>
      <c r="BK20">
        <v>62</v>
      </c>
      <c r="BL20">
        <v>63</v>
      </c>
      <c r="BM20">
        <v>64</v>
      </c>
      <c r="BN20">
        <v>65</v>
      </c>
      <c r="BO20">
        <v>66</v>
      </c>
      <c r="BP20">
        <v>67</v>
      </c>
      <c r="BQ20">
        <v>68</v>
      </c>
      <c r="BR20">
        <v>69</v>
      </c>
      <c r="BS20">
        <v>70</v>
      </c>
      <c r="BT20">
        <v>71</v>
      </c>
      <c r="BU20">
        <v>72</v>
      </c>
      <c r="BV20">
        <v>73</v>
      </c>
      <c r="BW20">
        <v>74</v>
      </c>
      <c r="BX20">
        <v>75</v>
      </c>
      <c r="BY20">
        <v>76</v>
      </c>
      <c r="BZ20">
        <v>77</v>
      </c>
      <c r="CA20">
        <v>78</v>
      </c>
      <c r="CB20">
        <v>79</v>
      </c>
      <c r="CC20">
        <v>80</v>
      </c>
      <c r="CD20">
        <v>81</v>
      </c>
      <c r="CE20">
        <v>82</v>
      </c>
      <c r="CF20">
        <v>83</v>
      </c>
      <c r="CG20">
        <v>84</v>
      </c>
      <c r="CH20">
        <v>85</v>
      </c>
      <c r="CI20">
        <v>86</v>
      </c>
      <c r="CJ20">
        <v>87</v>
      </c>
      <c r="CK20">
        <v>88</v>
      </c>
      <c r="CL20">
        <v>89</v>
      </c>
      <c r="CM20">
        <v>90</v>
      </c>
    </row>
    <row r="21" spans="1:91" x14ac:dyDescent="0.25">
      <c r="B21" s="87">
        <f>SUM(E15,E10,E8)</f>
        <v>69.731249999999989</v>
      </c>
    </row>
    <row r="22" spans="1:91" x14ac:dyDescent="0.25">
      <c r="A22" t="s">
        <v>117</v>
      </c>
      <c r="B22" s="83">
        <v>1</v>
      </c>
      <c r="C22">
        <v>2</v>
      </c>
      <c r="D22">
        <v>3</v>
      </c>
      <c r="E22">
        <v>4</v>
      </c>
      <c r="F22">
        <v>5</v>
      </c>
    </row>
    <row r="23" spans="1:91" x14ac:dyDescent="0.25">
      <c r="A23" t="s">
        <v>109</v>
      </c>
      <c r="B23" s="93">
        <v>5</v>
      </c>
      <c r="C23" s="93"/>
      <c r="D23" s="93"/>
      <c r="E23" s="93"/>
      <c r="F23" s="93"/>
      <c r="G23" s="95" t="s">
        <v>119</v>
      </c>
      <c r="H23" s="95"/>
      <c r="I23" s="95"/>
      <c r="J23" s="95"/>
      <c r="K23" s="95"/>
      <c r="L23" s="95"/>
      <c r="M23" s="95"/>
      <c r="N23" s="95"/>
      <c r="O23" s="95"/>
      <c r="P23" s="95"/>
      <c r="Q23" s="95"/>
    </row>
    <row r="24" spans="1:91" x14ac:dyDescent="0.25">
      <c r="A24" t="s">
        <v>107</v>
      </c>
      <c r="B24" s="92">
        <v>5</v>
      </c>
      <c r="C24" s="92"/>
      <c r="D24" s="92"/>
      <c r="E24" s="92"/>
      <c r="F24" s="92"/>
      <c r="G24" s="92" t="s">
        <v>120</v>
      </c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</row>
    <row r="25" spans="1:91" x14ac:dyDescent="0.25">
      <c r="A25" t="s">
        <v>118</v>
      </c>
      <c r="U25" s="90" t="s">
        <v>123</v>
      </c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</row>
    <row r="26" spans="1:91" x14ac:dyDescent="0.25">
      <c r="A26" t="s">
        <v>121</v>
      </c>
      <c r="U26" s="91" t="s">
        <v>124</v>
      </c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</row>
    <row r="27" spans="1:91" x14ac:dyDescent="0.25">
      <c r="A27" t="s">
        <v>122</v>
      </c>
      <c r="AO27" s="92" t="s">
        <v>125</v>
      </c>
      <c r="AP27" s="92"/>
      <c r="AQ27" s="92"/>
      <c r="AR27" s="92"/>
      <c r="AS27" s="92"/>
    </row>
    <row r="28" spans="1:91" x14ac:dyDescent="0.25">
      <c r="A28" t="s">
        <v>106</v>
      </c>
      <c r="AT28" s="92" t="s">
        <v>126</v>
      </c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</row>
    <row r="29" spans="1:91" x14ac:dyDescent="0.25">
      <c r="A29" t="s">
        <v>114</v>
      </c>
      <c r="AK29" s="90" t="s">
        <v>129</v>
      </c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</row>
    <row r="30" spans="1:91" x14ac:dyDescent="0.25">
      <c r="A30" t="s">
        <v>127</v>
      </c>
      <c r="AK30" s="100" t="s">
        <v>129</v>
      </c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</row>
    <row r="31" spans="1:91" x14ac:dyDescent="0.25">
      <c r="A31" t="s">
        <v>128</v>
      </c>
      <c r="BX31" s="99" t="s">
        <v>130</v>
      </c>
      <c r="BY31" s="99"/>
      <c r="BZ31" s="99"/>
      <c r="CA31" s="99"/>
      <c r="CB31" s="99"/>
      <c r="CC31" s="99"/>
      <c r="CD31" s="99"/>
      <c r="CE31" s="99"/>
      <c r="CF31" s="99"/>
      <c r="CG31" s="99"/>
      <c r="CH31" s="99"/>
    </row>
    <row r="32" spans="1:91" x14ac:dyDescent="0.25">
      <c r="A32" t="s">
        <v>97</v>
      </c>
      <c r="BX32" s="99" t="s">
        <v>88</v>
      </c>
      <c r="BY32" s="99"/>
      <c r="BZ32" s="99"/>
      <c r="CA32" s="99"/>
      <c r="CB32" s="99"/>
      <c r="CC32" s="99"/>
      <c r="CD32" s="99"/>
      <c r="CE32" s="99"/>
      <c r="CF32" s="99"/>
      <c r="CG32" s="99"/>
      <c r="CH32" s="99"/>
    </row>
    <row r="33" spans="1:86" x14ac:dyDescent="0.25">
      <c r="BX33" s="99" t="s">
        <v>87</v>
      </c>
      <c r="BY33" s="99"/>
      <c r="BZ33" s="99"/>
      <c r="CA33" s="99"/>
      <c r="CB33" s="99"/>
      <c r="CC33" s="99"/>
      <c r="CD33" s="99"/>
      <c r="CE33" s="99"/>
      <c r="CF33" s="99"/>
      <c r="CG33" s="99"/>
      <c r="CH33" s="99"/>
    </row>
    <row r="35" spans="1:86" x14ac:dyDescent="0.25">
      <c r="A35" s="85" t="s">
        <v>108</v>
      </c>
      <c r="G35" s="84"/>
      <c r="H35" s="98" t="s">
        <v>97</v>
      </c>
      <c r="I35" s="98"/>
    </row>
    <row r="36" spans="1:86" x14ac:dyDescent="0.25">
      <c r="A36" s="74" t="s">
        <v>110</v>
      </c>
      <c r="B36" s="85"/>
      <c r="C36" s="85"/>
      <c r="D36" s="85"/>
      <c r="E36" s="85"/>
      <c r="F36" s="85"/>
      <c r="G36" s="84"/>
      <c r="H36" s="80">
        <v>5</v>
      </c>
      <c r="I36" s="79">
        <v>10</v>
      </c>
    </row>
    <row r="37" spans="1:86" x14ac:dyDescent="0.25">
      <c r="A37" s="75">
        <v>5</v>
      </c>
      <c r="B37" s="97" t="s">
        <v>111</v>
      </c>
      <c r="C37" s="97"/>
      <c r="D37" s="97" t="s">
        <v>106</v>
      </c>
      <c r="E37" s="97"/>
      <c r="F37" s="84" t="s">
        <v>114</v>
      </c>
      <c r="G37" s="80" t="s">
        <v>97</v>
      </c>
    </row>
    <row r="38" spans="1:86" ht="31.5" x14ac:dyDescent="0.25">
      <c r="A38" s="82" t="s">
        <v>116</v>
      </c>
      <c r="B38" s="97">
        <f>SUM('Estimate Web'!C15:C24)/8</f>
        <v>33.75</v>
      </c>
      <c r="C38" s="97"/>
      <c r="D38" s="97">
        <v>5</v>
      </c>
      <c r="E38" s="97"/>
      <c r="F38" s="84">
        <v>33</v>
      </c>
      <c r="G38" s="80">
        <v>5</v>
      </c>
    </row>
    <row r="39" spans="1:86" ht="31.5" x14ac:dyDescent="0.25">
      <c r="A39" s="76">
        <v>5</v>
      </c>
      <c r="B39" s="81" t="s">
        <v>115</v>
      </c>
      <c r="C39" s="78" t="s">
        <v>113</v>
      </c>
      <c r="D39" s="96" t="s">
        <v>112</v>
      </c>
      <c r="E39" s="96"/>
      <c r="F39" s="96"/>
    </row>
    <row r="40" spans="1:86" x14ac:dyDescent="0.25">
      <c r="B40" s="75">
        <v>10</v>
      </c>
      <c r="C40" s="77">
        <v>23</v>
      </c>
      <c r="D40" s="96">
        <v>23</v>
      </c>
      <c r="E40" s="96"/>
      <c r="F40" s="96"/>
    </row>
  </sheetData>
  <mergeCells count="22">
    <mergeCell ref="BX33:CH33"/>
    <mergeCell ref="AT28:CC28"/>
    <mergeCell ref="AK29:CC29"/>
    <mergeCell ref="AK30:CC30"/>
    <mergeCell ref="BX31:CH31"/>
    <mergeCell ref="BX32:CH32"/>
    <mergeCell ref="B37:C37"/>
    <mergeCell ref="B38:C38"/>
    <mergeCell ref="D37:E37"/>
    <mergeCell ref="D38:E38"/>
    <mergeCell ref="H35:I35"/>
    <mergeCell ref="AO27:AS27"/>
    <mergeCell ref="G23:Q23"/>
    <mergeCell ref="G24:AN24"/>
    <mergeCell ref="D39:F39"/>
    <mergeCell ref="D40:F40"/>
    <mergeCell ref="G8:G9"/>
    <mergeCell ref="U25:AJ25"/>
    <mergeCell ref="U26:AJ26"/>
    <mergeCell ref="B24:F24"/>
    <mergeCell ref="B23:F23"/>
    <mergeCell ref="H8:H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B45" sqref="B45"/>
    </sheetView>
  </sheetViews>
  <sheetFormatPr defaultRowHeight="15.75" x14ac:dyDescent="0.25"/>
  <cols>
    <col min="1" max="1" width="59.625" customWidth="1"/>
    <col min="2" max="2" width="6.375" bestFit="1" customWidth="1"/>
    <col min="3" max="3" width="9.875" bestFit="1" customWidth="1"/>
  </cols>
  <sheetData>
    <row r="1" spans="1:3" x14ac:dyDescent="0.25">
      <c r="A1" s="101" t="s">
        <v>48</v>
      </c>
      <c r="B1" s="103">
        <v>43048</v>
      </c>
      <c r="C1" s="103"/>
    </row>
    <row r="2" spans="1:3" x14ac:dyDescent="0.25">
      <c r="A2" s="101"/>
      <c r="B2" s="103"/>
      <c r="C2" s="103"/>
    </row>
    <row r="3" spans="1:3" x14ac:dyDescent="0.25">
      <c r="A3" s="101"/>
      <c r="B3" s="103"/>
      <c r="C3" s="103"/>
    </row>
    <row r="4" spans="1:3" x14ac:dyDescent="0.25">
      <c r="A4" s="101"/>
      <c r="B4" s="103"/>
      <c r="C4" s="103"/>
    </row>
    <row r="5" spans="1:3" x14ac:dyDescent="0.25">
      <c r="A5" s="102"/>
      <c r="B5" s="104"/>
      <c r="C5" s="104"/>
    </row>
    <row r="6" spans="1:3" ht="17.25" x14ac:dyDescent="0.25">
      <c r="A6" s="31" t="s">
        <v>1</v>
      </c>
      <c r="B6" s="32" t="s">
        <v>49</v>
      </c>
      <c r="C6" s="33" t="s">
        <v>50</v>
      </c>
    </row>
    <row r="7" spans="1:3" ht="17.25" x14ac:dyDescent="0.25">
      <c r="A7" s="31" t="s">
        <v>51</v>
      </c>
      <c r="B7" s="33"/>
      <c r="C7" s="33"/>
    </row>
    <row r="8" spans="1:3" ht="17.25" x14ac:dyDescent="0.25">
      <c r="A8" s="31" t="s">
        <v>52</v>
      </c>
      <c r="B8" s="31"/>
      <c r="C8" s="34"/>
    </row>
    <row r="9" spans="1:3" ht="17.25" x14ac:dyDescent="0.25">
      <c r="A9" s="35" t="s">
        <v>53</v>
      </c>
      <c r="B9" s="36"/>
      <c r="C9" s="34"/>
    </row>
    <row r="10" spans="1:3" ht="18.75" x14ac:dyDescent="0.25">
      <c r="A10" s="37" t="s">
        <v>54</v>
      </c>
      <c r="B10" s="38">
        <v>8</v>
      </c>
      <c r="C10" s="34">
        <f t="shared" ref="C10:C43" si="0">B10/8</f>
        <v>1</v>
      </c>
    </row>
    <row r="11" spans="1:3" ht="18.75" x14ac:dyDescent="0.25">
      <c r="A11" s="37" t="s">
        <v>55</v>
      </c>
      <c r="B11" s="38"/>
      <c r="C11" s="34"/>
    </row>
    <row r="12" spans="1:3" ht="17.25" x14ac:dyDescent="0.25">
      <c r="A12" s="39" t="s">
        <v>56</v>
      </c>
      <c r="B12" s="38">
        <v>8</v>
      </c>
      <c r="C12" s="34">
        <v>1</v>
      </c>
    </row>
    <row r="13" spans="1:3" ht="18.75" x14ac:dyDescent="0.3">
      <c r="A13" s="40" t="s">
        <v>57</v>
      </c>
      <c r="B13" s="38"/>
      <c r="C13" s="34">
        <f t="shared" si="0"/>
        <v>0</v>
      </c>
    </row>
    <row r="14" spans="1:3" ht="17.25" x14ac:dyDescent="0.25">
      <c r="A14" s="39" t="s">
        <v>58</v>
      </c>
      <c r="B14" s="38">
        <v>12</v>
      </c>
      <c r="C14" s="34">
        <f t="shared" si="0"/>
        <v>1.5</v>
      </c>
    </row>
    <row r="15" spans="1:3" ht="18.75" x14ac:dyDescent="0.3">
      <c r="A15" s="40" t="s">
        <v>59</v>
      </c>
      <c r="B15" s="38"/>
      <c r="C15" s="34">
        <f t="shared" si="0"/>
        <v>0</v>
      </c>
    </row>
    <row r="16" spans="1:3" ht="24.75" customHeight="1" x14ac:dyDescent="0.25">
      <c r="A16" s="41" t="s">
        <v>60</v>
      </c>
      <c r="B16" s="38">
        <v>12</v>
      </c>
      <c r="C16" s="34">
        <f t="shared" si="0"/>
        <v>1.5</v>
      </c>
    </row>
    <row r="17" spans="1:3" ht="20.25" customHeight="1" x14ac:dyDescent="0.3">
      <c r="A17" s="42" t="s">
        <v>61</v>
      </c>
      <c r="B17" s="38"/>
      <c r="C17" s="34">
        <f t="shared" si="0"/>
        <v>0</v>
      </c>
    </row>
    <row r="18" spans="1:3" ht="24.75" customHeight="1" x14ac:dyDescent="0.25">
      <c r="A18" s="41" t="s">
        <v>62</v>
      </c>
      <c r="B18" s="38">
        <v>16</v>
      </c>
      <c r="C18" s="34">
        <f t="shared" si="0"/>
        <v>2</v>
      </c>
    </row>
    <row r="19" spans="1:3" ht="24" customHeight="1" x14ac:dyDescent="0.3">
      <c r="A19" s="42" t="s">
        <v>63</v>
      </c>
      <c r="B19" s="38"/>
      <c r="C19" s="34">
        <f t="shared" si="0"/>
        <v>0</v>
      </c>
    </row>
    <row r="20" spans="1:3" ht="26.25" customHeight="1" x14ac:dyDescent="0.25">
      <c r="A20" s="41" t="s">
        <v>58</v>
      </c>
      <c r="B20" s="38">
        <v>16</v>
      </c>
      <c r="C20" s="34">
        <f t="shared" si="0"/>
        <v>2</v>
      </c>
    </row>
    <row r="21" spans="1:3" ht="18.75" x14ac:dyDescent="0.3">
      <c r="A21" s="40" t="s">
        <v>64</v>
      </c>
      <c r="B21" s="38"/>
      <c r="C21" s="34">
        <f t="shared" si="0"/>
        <v>0</v>
      </c>
    </row>
    <row r="22" spans="1:3" ht="18.75" x14ac:dyDescent="0.3">
      <c r="A22" s="40" t="s">
        <v>65</v>
      </c>
      <c r="B22" s="38">
        <v>8</v>
      </c>
      <c r="C22" s="34">
        <f t="shared" si="0"/>
        <v>1</v>
      </c>
    </row>
    <row r="23" spans="1:3" ht="18.75" x14ac:dyDescent="0.3">
      <c r="A23" s="40" t="s">
        <v>66</v>
      </c>
      <c r="B23" s="38">
        <v>48</v>
      </c>
      <c r="C23" s="34">
        <f t="shared" si="0"/>
        <v>6</v>
      </c>
    </row>
    <row r="24" spans="1:3" ht="18.75" x14ac:dyDescent="0.3">
      <c r="A24" s="40" t="s">
        <v>67</v>
      </c>
      <c r="B24" s="38"/>
      <c r="C24" s="34">
        <f t="shared" si="0"/>
        <v>0</v>
      </c>
    </row>
    <row r="25" spans="1:3" ht="17.25" x14ac:dyDescent="0.25">
      <c r="A25" s="43" t="s">
        <v>68</v>
      </c>
      <c r="B25" s="38">
        <v>8</v>
      </c>
      <c r="C25" s="34">
        <f t="shared" si="0"/>
        <v>1</v>
      </c>
    </row>
    <row r="26" spans="1:3" ht="17.25" x14ac:dyDescent="0.25">
      <c r="A26" s="43" t="s">
        <v>69</v>
      </c>
      <c r="B26" s="38">
        <v>16</v>
      </c>
      <c r="C26" s="34">
        <f t="shared" si="0"/>
        <v>2</v>
      </c>
    </row>
    <row r="27" spans="1:3" ht="17.25" x14ac:dyDescent="0.25">
      <c r="A27" s="43" t="s">
        <v>70</v>
      </c>
      <c r="B27" s="38">
        <v>16</v>
      </c>
      <c r="C27" s="34">
        <v>2</v>
      </c>
    </row>
    <row r="28" spans="1:3" ht="17.25" x14ac:dyDescent="0.25">
      <c r="A28" s="43" t="s">
        <v>71</v>
      </c>
      <c r="B28" s="38">
        <v>24</v>
      </c>
      <c r="C28" s="34">
        <f t="shared" si="0"/>
        <v>3</v>
      </c>
    </row>
    <row r="29" spans="1:3" ht="18.75" x14ac:dyDescent="0.3">
      <c r="A29" s="40" t="s">
        <v>32</v>
      </c>
      <c r="B29" s="38"/>
      <c r="C29" s="34">
        <f t="shared" si="0"/>
        <v>0</v>
      </c>
    </row>
    <row r="30" spans="1:3" ht="17.25" x14ac:dyDescent="0.25">
      <c r="A30" s="43" t="s">
        <v>68</v>
      </c>
      <c r="B30" s="38">
        <v>20</v>
      </c>
      <c r="C30" s="34">
        <f t="shared" si="0"/>
        <v>2.5</v>
      </c>
    </row>
    <row r="31" spans="1:3" ht="17.25" x14ac:dyDescent="0.25">
      <c r="A31" s="43" t="s">
        <v>72</v>
      </c>
      <c r="B31" s="38">
        <v>24</v>
      </c>
      <c r="C31" s="34">
        <f t="shared" si="0"/>
        <v>3</v>
      </c>
    </row>
    <row r="32" spans="1:3" ht="17.25" x14ac:dyDescent="0.25">
      <c r="A32" s="43" t="s">
        <v>73</v>
      </c>
      <c r="B32" s="38">
        <v>16</v>
      </c>
      <c r="C32" s="34">
        <f t="shared" si="0"/>
        <v>2</v>
      </c>
    </row>
    <row r="33" spans="1:3" ht="18.75" x14ac:dyDescent="0.3">
      <c r="A33" s="40" t="s">
        <v>74</v>
      </c>
      <c r="B33" s="38"/>
      <c r="C33" s="34">
        <f t="shared" si="0"/>
        <v>0</v>
      </c>
    </row>
    <row r="34" spans="1:3" ht="17.25" x14ac:dyDescent="0.25">
      <c r="A34" s="43" t="s">
        <v>68</v>
      </c>
      <c r="B34" s="38">
        <v>8</v>
      </c>
      <c r="C34" s="34">
        <f t="shared" si="0"/>
        <v>1</v>
      </c>
    </row>
    <row r="35" spans="1:3" ht="18.75" x14ac:dyDescent="0.3">
      <c r="A35" s="40" t="s">
        <v>75</v>
      </c>
      <c r="B35" s="38"/>
      <c r="C35" s="34">
        <f t="shared" si="0"/>
        <v>0</v>
      </c>
    </row>
    <row r="36" spans="1:3" ht="17.25" x14ac:dyDescent="0.25">
      <c r="A36" s="43" t="s">
        <v>76</v>
      </c>
      <c r="B36" s="38">
        <v>8</v>
      </c>
      <c r="C36" s="34">
        <f t="shared" si="0"/>
        <v>1</v>
      </c>
    </row>
    <row r="37" spans="1:3" ht="18.75" x14ac:dyDescent="0.3">
      <c r="A37" s="40" t="s">
        <v>77</v>
      </c>
      <c r="B37" s="38"/>
      <c r="C37" s="34">
        <f t="shared" si="0"/>
        <v>0</v>
      </c>
    </row>
    <row r="38" spans="1:3" ht="18.75" x14ac:dyDescent="0.3">
      <c r="A38" s="40" t="s">
        <v>78</v>
      </c>
      <c r="B38" s="38">
        <v>32</v>
      </c>
      <c r="C38" s="34">
        <f t="shared" si="0"/>
        <v>4</v>
      </c>
    </row>
    <row r="39" spans="1:3" ht="18.75" x14ac:dyDescent="0.3">
      <c r="A39" s="40" t="s">
        <v>79</v>
      </c>
      <c r="B39" s="38">
        <v>4</v>
      </c>
      <c r="C39" s="34">
        <f t="shared" si="0"/>
        <v>0.5</v>
      </c>
    </row>
    <row r="40" spans="1:3" ht="17.25" x14ac:dyDescent="0.25">
      <c r="A40" s="44"/>
      <c r="B40" s="38"/>
      <c r="C40" s="34">
        <f t="shared" si="0"/>
        <v>0</v>
      </c>
    </row>
    <row r="41" spans="1:3" ht="17.25" x14ac:dyDescent="0.25">
      <c r="A41" s="45"/>
      <c r="B41" s="38"/>
      <c r="C41" s="34">
        <f t="shared" si="0"/>
        <v>0</v>
      </c>
    </row>
    <row r="42" spans="1:3" ht="18.75" x14ac:dyDescent="0.3">
      <c r="A42" s="46"/>
      <c r="B42" s="38"/>
      <c r="C42" s="34">
        <f t="shared" si="0"/>
        <v>0</v>
      </c>
    </row>
    <row r="43" spans="1:3" ht="17.25" x14ac:dyDescent="0.25">
      <c r="A43" s="45"/>
      <c r="B43" s="38"/>
      <c r="C43" s="34">
        <f t="shared" si="0"/>
        <v>0</v>
      </c>
    </row>
    <row r="44" spans="1:3" x14ac:dyDescent="0.25">
      <c r="A44" s="47" t="s">
        <v>80</v>
      </c>
      <c r="B44" s="48">
        <f>SUM(B10:B43)</f>
        <v>304</v>
      </c>
      <c r="C44" s="49">
        <f>SUM(C10:C43)</f>
        <v>38</v>
      </c>
    </row>
    <row r="45" spans="1:3" x14ac:dyDescent="0.25">
      <c r="B45">
        <f>B44/8</f>
        <v>38</v>
      </c>
    </row>
  </sheetData>
  <mergeCells count="2">
    <mergeCell ref="A1:A5"/>
    <mergeCell ref="B1:C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B11" sqref="B11"/>
    </sheetView>
  </sheetViews>
  <sheetFormatPr defaultRowHeight="15.75" x14ac:dyDescent="0.25"/>
  <cols>
    <col min="2" max="2" width="84.5" customWidth="1"/>
    <col min="3" max="3" width="10.25" customWidth="1"/>
    <col min="4" max="4" width="10.625" customWidth="1"/>
  </cols>
  <sheetData>
    <row r="1" spans="1:4" ht="18.75" x14ac:dyDescent="0.25">
      <c r="A1" s="6"/>
      <c r="B1" s="6"/>
      <c r="C1" s="4"/>
      <c r="D1" s="8"/>
    </row>
    <row r="2" spans="1:4" ht="18.75" x14ac:dyDescent="0.25">
      <c r="A2" s="8"/>
      <c r="B2" s="8"/>
      <c r="C2" s="4"/>
      <c r="D2" s="8"/>
    </row>
    <row r="3" spans="1:4" ht="18.75" x14ac:dyDescent="0.25">
      <c r="A3" s="8"/>
      <c r="B3" s="13" t="s">
        <v>83</v>
      </c>
      <c r="C3" s="4"/>
      <c r="D3" s="23">
        <v>43048</v>
      </c>
    </row>
    <row r="4" spans="1:4" ht="18.75" x14ac:dyDescent="0.25">
      <c r="A4" s="8"/>
      <c r="B4" s="4"/>
      <c r="C4" s="4"/>
      <c r="D4" s="24"/>
    </row>
    <row r="5" spans="1:4" ht="18.75" x14ac:dyDescent="0.25">
      <c r="A5" s="10"/>
      <c r="B5" s="10"/>
      <c r="C5" s="50"/>
      <c r="D5" s="10"/>
    </row>
    <row r="6" spans="1:4" ht="17.25" x14ac:dyDescent="0.25">
      <c r="A6" s="33"/>
      <c r="B6" s="31" t="s">
        <v>1</v>
      </c>
      <c r="C6" s="32" t="s">
        <v>49</v>
      </c>
      <c r="D6" s="33" t="s">
        <v>50</v>
      </c>
    </row>
    <row r="7" spans="1:4" ht="22.5" customHeight="1" x14ac:dyDescent="0.25">
      <c r="A7" s="33"/>
      <c r="B7" s="31" t="s">
        <v>51</v>
      </c>
      <c r="C7" s="33"/>
      <c r="D7" s="33"/>
    </row>
    <row r="8" spans="1:4" ht="19.5" customHeight="1" x14ac:dyDescent="0.25">
      <c r="A8" s="34"/>
      <c r="B8" s="31" t="s">
        <v>52</v>
      </c>
      <c r="C8" s="31"/>
      <c r="D8" s="34"/>
    </row>
    <row r="9" spans="1:4" ht="22.5" customHeight="1" x14ac:dyDescent="0.25">
      <c r="A9" s="34"/>
      <c r="B9" s="35" t="s">
        <v>53</v>
      </c>
      <c r="C9" s="36"/>
      <c r="D9" s="34"/>
    </row>
    <row r="10" spans="1:4" ht="24" customHeight="1" x14ac:dyDescent="0.25">
      <c r="A10" s="34"/>
      <c r="B10" s="37"/>
      <c r="C10" s="38"/>
      <c r="D10" s="34"/>
    </row>
    <row r="11" spans="1:4" ht="18" customHeight="1" x14ac:dyDescent="0.25">
      <c r="A11" s="34"/>
      <c r="B11" s="37" t="s">
        <v>54</v>
      </c>
      <c r="C11" s="38">
        <v>8</v>
      </c>
      <c r="D11" s="34">
        <f t="shared" ref="D11:D40" si="0">C11/8</f>
        <v>1</v>
      </c>
    </row>
    <row r="12" spans="1:4" ht="18.75" x14ac:dyDescent="0.25">
      <c r="A12" s="34"/>
      <c r="B12" s="37" t="s">
        <v>55</v>
      </c>
      <c r="C12" s="38"/>
      <c r="D12" s="34"/>
    </row>
    <row r="13" spans="1:4" ht="17.25" x14ac:dyDescent="0.25">
      <c r="A13" s="34"/>
      <c r="B13" s="39" t="s">
        <v>56</v>
      </c>
      <c r="C13" s="38">
        <v>12</v>
      </c>
      <c r="D13" s="34">
        <f t="shared" si="0"/>
        <v>1.5</v>
      </c>
    </row>
    <row r="14" spans="1:4" ht="18.75" x14ac:dyDescent="0.3">
      <c r="A14" s="34"/>
      <c r="B14" s="40" t="s">
        <v>57</v>
      </c>
      <c r="C14" s="38"/>
      <c r="D14" s="34"/>
    </row>
    <row r="15" spans="1:4" ht="17.25" x14ac:dyDescent="0.25">
      <c r="A15" s="34"/>
      <c r="B15" s="39" t="s">
        <v>58</v>
      </c>
      <c r="C15" s="38">
        <v>8</v>
      </c>
      <c r="D15" s="34">
        <f t="shared" si="0"/>
        <v>1</v>
      </c>
    </row>
    <row r="16" spans="1:4" ht="18.75" x14ac:dyDescent="0.3">
      <c r="A16" s="34"/>
      <c r="B16" s="40" t="s">
        <v>59</v>
      </c>
      <c r="C16" s="38"/>
      <c r="D16" s="34"/>
    </row>
    <row r="17" spans="1:4" ht="17.25" x14ac:dyDescent="0.25">
      <c r="A17" s="34"/>
      <c r="B17" s="41" t="s">
        <v>60</v>
      </c>
      <c r="C17" s="38">
        <v>8</v>
      </c>
      <c r="D17" s="34">
        <f t="shared" si="0"/>
        <v>1</v>
      </c>
    </row>
    <row r="18" spans="1:4" ht="18.75" x14ac:dyDescent="0.3">
      <c r="A18" s="34"/>
      <c r="B18" s="42" t="s">
        <v>61</v>
      </c>
      <c r="C18" s="38"/>
      <c r="D18" s="34"/>
    </row>
    <row r="19" spans="1:4" ht="17.25" x14ac:dyDescent="0.25">
      <c r="A19" s="34"/>
      <c r="B19" s="41" t="s">
        <v>62</v>
      </c>
      <c r="C19" s="38">
        <v>12</v>
      </c>
      <c r="D19" s="34">
        <f t="shared" si="0"/>
        <v>1.5</v>
      </c>
    </row>
    <row r="20" spans="1:4" ht="18.75" x14ac:dyDescent="0.3">
      <c r="A20" s="34"/>
      <c r="B20" s="42" t="s">
        <v>63</v>
      </c>
      <c r="C20" s="38"/>
      <c r="D20" s="34"/>
    </row>
    <row r="21" spans="1:4" ht="17.25" x14ac:dyDescent="0.25">
      <c r="A21" s="34"/>
      <c r="B21" s="41" t="s">
        <v>58</v>
      </c>
      <c r="C21" s="38">
        <v>4</v>
      </c>
      <c r="D21" s="34">
        <f t="shared" si="0"/>
        <v>0.5</v>
      </c>
    </row>
    <row r="22" spans="1:4" ht="18.75" x14ac:dyDescent="0.3">
      <c r="A22" s="34"/>
      <c r="B22" s="40" t="s">
        <v>64</v>
      </c>
      <c r="C22" s="38"/>
      <c r="D22" s="34"/>
    </row>
    <row r="23" spans="1:4" ht="18.75" x14ac:dyDescent="0.3">
      <c r="A23" s="34"/>
      <c r="B23" s="40" t="s">
        <v>65</v>
      </c>
      <c r="C23" s="38">
        <v>8</v>
      </c>
      <c r="D23" s="34">
        <f t="shared" si="0"/>
        <v>1</v>
      </c>
    </row>
    <row r="24" spans="1:4" ht="18.75" x14ac:dyDescent="0.3">
      <c r="A24" s="34"/>
      <c r="B24" s="40" t="s">
        <v>66</v>
      </c>
      <c r="C24" s="38">
        <v>48</v>
      </c>
      <c r="D24" s="34">
        <f>C24/8</f>
        <v>6</v>
      </c>
    </row>
    <row r="25" spans="1:4" ht="18.75" x14ac:dyDescent="0.3">
      <c r="A25" s="34"/>
      <c r="B25" s="40" t="s">
        <v>67</v>
      </c>
      <c r="C25" s="38"/>
      <c r="D25" s="34"/>
    </row>
    <row r="26" spans="1:4" ht="17.25" x14ac:dyDescent="0.25">
      <c r="A26" s="34"/>
      <c r="B26" s="43" t="s">
        <v>68</v>
      </c>
      <c r="C26" s="38">
        <v>8</v>
      </c>
      <c r="D26" s="34">
        <f t="shared" si="0"/>
        <v>1</v>
      </c>
    </row>
    <row r="27" spans="1:4" ht="17.25" x14ac:dyDescent="0.25">
      <c r="A27" s="34"/>
      <c r="B27" s="43" t="s">
        <v>81</v>
      </c>
      <c r="C27" s="38">
        <v>16</v>
      </c>
      <c r="D27" s="34">
        <f t="shared" si="0"/>
        <v>2</v>
      </c>
    </row>
    <row r="28" spans="1:4" ht="17.25" x14ac:dyDescent="0.25">
      <c r="A28" s="34"/>
      <c r="B28" s="43" t="s">
        <v>69</v>
      </c>
      <c r="C28" s="38">
        <v>8</v>
      </c>
      <c r="D28" s="34">
        <f t="shared" si="0"/>
        <v>1</v>
      </c>
    </row>
    <row r="29" spans="1:4" ht="17.25" x14ac:dyDescent="0.25">
      <c r="A29" s="34"/>
      <c r="B29" s="43" t="s">
        <v>82</v>
      </c>
      <c r="C29" s="38">
        <v>24</v>
      </c>
      <c r="D29" s="34">
        <f t="shared" si="0"/>
        <v>3</v>
      </c>
    </row>
    <row r="30" spans="1:4" ht="18.75" x14ac:dyDescent="0.3">
      <c r="A30" s="34"/>
      <c r="B30" s="40" t="s">
        <v>32</v>
      </c>
      <c r="C30" s="38"/>
      <c r="D30" s="34"/>
    </row>
    <row r="31" spans="1:4" ht="17.25" x14ac:dyDescent="0.25">
      <c r="A31" s="34"/>
      <c r="B31" s="43" t="s">
        <v>68</v>
      </c>
      <c r="C31" s="38">
        <v>8</v>
      </c>
      <c r="D31" s="34">
        <f t="shared" si="0"/>
        <v>1</v>
      </c>
    </row>
    <row r="32" spans="1:4" ht="17.25" x14ac:dyDescent="0.25">
      <c r="A32" s="34"/>
      <c r="B32" s="43" t="s">
        <v>72</v>
      </c>
      <c r="C32" s="38">
        <v>2</v>
      </c>
      <c r="D32" s="34">
        <f t="shared" si="0"/>
        <v>0.25</v>
      </c>
    </row>
    <row r="33" spans="1:4" ht="17.25" x14ac:dyDescent="0.25">
      <c r="A33" s="34"/>
      <c r="B33" s="43" t="s">
        <v>73</v>
      </c>
      <c r="C33" s="38">
        <v>8</v>
      </c>
      <c r="D33" s="34">
        <f t="shared" si="0"/>
        <v>1</v>
      </c>
    </row>
    <row r="34" spans="1:4" ht="18.75" x14ac:dyDescent="0.3">
      <c r="A34" s="34"/>
      <c r="B34" s="40" t="s">
        <v>74</v>
      </c>
      <c r="C34" s="38"/>
      <c r="D34" s="34"/>
    </row>
    <row r="35" spans="1:4" ht="17.25" x14ac:dyDescent="0.25">
      <c r="A35" s="34"/>
      <c r="B35" s="43" t="s">
        <v>68</v>
      </c>
      <c r="C35" s="38">
        <v>8</v>
      </c>
      <c r="D35" s="34">
        <f t="shared" si="0"/>
        <v>1</v>
      </c>
    </row>
    <row r="36" spans="1:4" ht="18.75" x14ac:dyDescent="0.3">
      <c r="A36" s="34"/>
      <c r="B36" s="40" t="s">
        <v>75</v>
      </c>
      <c r="C36" s="38"/>
      <c r="D36" s="34"/>
    </row>
    <row r="37" spans="1:4" ht="17.25" x14ac:dyDescent="0.25">
      <c r="A37" s="34"/>
      <c r="B37" s="43" t="s">
        <v>76</v>
      </c>
      <c r="C37" s="38">
        <v>8</v>
      </c>
      <c r="D37" s="34">
        <f t="shared" si="0"/>
        <v>1</v>
      </c>
    </row>
    <row r="38" spans="1:4" ht="18.75" x14ac:dyDescent="0.3">
      <c r="A38" s="34"/>
      <c r="B38" s="40" t="s">
        <v>77</v>
      </c>
      <c r="C38" s="38"/>
      <c r="D38" s="34"/>
    </row>
    <row r="39" spans="1:4" ht="18.75" x14ac:dyDescent="0.3">
      <c r="A39" s="34"/>
      <c r="B39" s="40" t="s">
        <v>78</v>
      </c>
      <c r="C39" s="38">
        <v>32</v>
      </c>
      <c r="D39" s="34">
        <f t="shared" si="0"/>
        <v>4</v>
      </c>
    </row>
    <row r="40" spans="1:4" ht="18.75" x14ac:dyDescent="0.3">
      <c r="A40" s="34"/>
      <c r="B40" s="40" t="s">
        <v>79</v>
      </c>
      <c r="C40" s="38">
        <v>2</v>
      </c>
      <c r="D40" s="34">
        <f t="shared" si="0"/>
        <v>0.25</v>
      </c>
    </row>
    <row r="41" spans="1:4" ht="17.25" x14ac:dyDescent="0.25">
      <c r="A41" s="34"/>
      <c r="B41" s="44"/>
      <c r="C41" s="38"/>
      <c r="D41" s="34"/>
    </row>
    <row r="42" spans="1:4" ht="17.25" x14ac:dyDescent="0.25">
      <c r="A42" s="34"/>
      <c r="B42" s="45"/>
      <c r="C42" s="38"/>
      <c r="D42" s="34"/>
    </row>
    <row r="43" spans="1:4" ht="18.75" x14ac:dyDescent="0.3">
      <c r="A43" s="34"/>
      <c r="B43" s="46"/>
      <c r="C43" s="38"/>
      <c r="D43" s="34"/>
    </row>
    <row r="44" spans="1:4" ht="17.25" x14ac:dyDescent="0.25">
      <c r="A44" s="34"/>
      <c r="B44" s="45"/>
      <c r="C44" s="38"/>
      <c r="D44" s="34"/>
    </row>
    <row r="45" spans="1:4" x14ac:dyDescent="0.25">
      <c r="A45" s="51"/>
      <c r="B45" s="47" t="s">
        <v>80</v>
      </c>
      <c r="C45" s="48">
        <f>SUM(C10:C44)</f>
        <v>232</v>
      </c>
      <c r="D45" s="52">
        <f>SUM(D11:D44)</f>
        <v>29</v>
      </c>
    </row>
    <row r="46" spans="1:4" x14ac:dyDescent="0.25">
      <c r="B46" s="53"/>
      <c r="C46">
        <f>C45/8</f>
        <v>29</v>
      </c>
    </row>
    <row r="49" spans="2:9" ht="15.75" customHeight="1" x14ac:dyDescent="0.25">
      <c r="C49" s="54"/>
      <c r="D49" s="54"/>
      <c r="E49" s="54"/>
      <c r="F49" s="54"/>
      <c r="G49" s="54"/>
      <c r="H49" s="54"/>
      <c r="I49" s="54"/>
    </row>
    <row r="50" spans="2:9" x14ac:dyDescent="0.25">
      <c r="B50" t="s">
        <v>84</v>
      </c>
      <c r="C50" s="55"/>
      <c r="D50" s="55"/>
      <c r="E50" s="55"/>
      <c r="F50" s="55"/>
      <c r="G50" s="55"/>
      <c r="H50" s="55"/>
      <c r="I50" s="55"/>
    </row>
    <row r="51" spans="2:9" x14ac:dyDescent="0.25">
      <c r="B51" s="55" t="s">
        <v>85</v>
      </c>
    </row>
    <row r="52" spans="2:9" x14ac:dyDescent="0.25">
      <c r="B52" t="s">
        <v>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37" zoomScale="90" zoomScaleNormal="90" workbookViewId="0">
      <selection activeCell="C43" sqref="C43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3.875" style="3" customWidth="1"/>
    <col min="4" max="4" width="2.875" style="1" bestFit="1" customWidth="1"/>
    <col min="5" max="5" width="4.5" style="1" customWidth="1"/>
    <col min="6" max="6" width="10" style="1" customWidth="1"/>
    <col min="7" max="7" width="11.625" style="1" customWidth="1"/>
    <col min="8" max="8" width="6.875" style="1" customWidth="1"/>
    <col min="9" max="9" width="6.25" style="1" customWidth="1"/>
    <col min="10" max="16384" width="10.875" style="1"/>
  </cols>
  <sheetData>
    <row r="1" spans="1:11" ht="15.75" customHeight="1" x14ac:dyDescent="0.25">
      <c r="A1" s="5"/>
      <c r="B1" s="6"/>
      <c r="C1" s="8"/>
      <c r="D1" s="22"/>
      <c r="E1" s="11"/>
      <c r="F1" s="11"/>
      <c r="G1" s="19"/>
      <c r="H1"/>
    </row>
    <row r="2" spans="1:11" ht="15.75" customHeight="1" x14ac:dyDescent="0.25">
      <c r="A2" s="7"/>
      <c r="B2" s="8"/>
      <c r="C2" s="8"/>
      <c r="D2" s="22"/>
      <c r="E2" s="11"/>
      <c r="F2" s="11"/>
      <c r="G2" s="19"/>
      <c r="H2"/>
    </row>
    <row r="3" spans="1:11" ht="15.75" customHeight="1" x14ac:dyDescent="0.25">
      <c r="A3" s="7"/>
      <c r="B3" s="13" t="s">
        <v>46</v>
      </c>
      <c r="C3" s="23" t="s">
        <v>47</v>
      </c>
    </row>
    <row r="4" spans="1:11" ht="15.75" customHeight="1" x14ac:dyDescent="0.25">
      <c r="A4" s="7"/>
      <c r="B4" s="4"/>
      <c r="C4" s="24" t="s">
        <v>16</v>
      </c>
    </row>
    <row r="5" spans="1:11" ht="15.75" customHeight="1" x14ac:dyDescent="0.25">
      <c r="A5" s="9"/>
      <c r="B5" s="10"/>
      <c r="C5" s="10"/>
    </row>
    <row r="6" spans="1:11" s="11" customFormat="1" ht="18" customHeight="1" x14ac:dyDescent="0.25">
      <c r="A6" s="15" t="s">
        <v>0</v>
      </c>
      <c r="B6" s="16" t="s">
        <v>1</v>
      </c>
      <c r="C6" s="15" t="s">
        <v>18</v>
      </c>
      <c r="D6" s="1"/>
      <c r="E6" s="1"/>
      <c r="F6" s="1"/>
      <c r="G6" s="1"/>
      <c r="H6" s="1"/>
      <c r="I6" s="1"/>
      <c r="J6" s="1"/>
      <c r="K6" s="1"/>
    </row>
    <row r="7" spans="1:11" s="11" customFormat="1" ht="18" customHeight="1" x14ac:dyDescent="0.25">
      <c r="A7" s="15"/>
      <c r="B7" s="16" t="s">
        <v>3</v>
      </c>
      <c r="C7" s="15"/>
      <c r="D7" s="1"/>
      <c r="E7" s="1"/>
      <c r="F7" s="1"/>
      <c r="G7" s="1"/>
      <c r="H7" s="1"/>
      <c r="I7" s="1"/>
      <c r="J7" s="1"/>
      <c r="K7" s="1"/>
    </row>
    <row r="8" spans="1:11" s="11" customFormat="1" ht="18" customHeight="1" x14ac:dyDescent="0.25">
      <c r="A8" s="14">
        <v>1</v>
      </c>
      <c r="B8" s="20" t="s">
        <v>4</v>
      </c>
      <c r="C8" s="14"/>
      <c r="D8" s="1"/>
      <c r="E8" s="1"/>
      <c r="F8" s="1"/>
      <c r="G8" s="1"/>
      <c r="H8" s="1"/>
      <c r="I8" s="1"/>
      <c r="J8" s="1"/>
      <c r="K8" s="1"/>
    </row>
    <row r="9" spans="1:11" s="11" customFormat="1" ht="18" customHeight="1" x14ac:dyDescent="0.25">
      <c r="A9" s="14">
        <v>2</v>
      </c>
      <c r="B9" s="20" t="s">
        <v>5</v>
      </c>
      <c r="C9" s="14"/>
      <c r="D9" s="1"/>
      <c r="E9" s="1"/>
      <c r="F9" s="1"/>
      <c r="G9" s="1"/>
      <c r="H9" s="1"/>
      <c r="I9" s="1"/>
      <c r="J9" s="1"/>
      <c r="K9" s="1"/>
    </row>
    <row r="10" spans="1:11" s="11" customFormat="1" ht="18" customHeight="1" x14ac:dyDescent="0.25">
      <c r="A10" s="14">
        <v>3</v>
      </c>
      <c r="B10" s="20" t="s">
        <v>6</v>
      </c>
      <c r="C10" s="14"/>
      <c r="D10" s="1"/>
      <c r="E10" s="1"/>
      <c r="F10" s="1"/>
      <c r="G10" s="1"/>
      <c r="H10" s="1"/>
      <c r="I10" s="1"/>
      <c r="J10" s="1"/>
      <c r="K10" s="1"/>
    </row>
    <row r="11" spans="1:11" s="12" customFormat="1" ht="18" customHeight="1" x14ac:dyDescent="0.25">
      <c r="A11" s="14">
        <v>7</v>
      </c>
      <c r="B11" s="16" t="s">
        <v>7</v>
      </c>
      <c r="C11" s="15"/>
      <c r="D11" s="1"/>
      <c r="E11" s="1"/>
      <c r="F11" s="1"/>
      <c r="G11" s="1"/>
      <c r="H11" s="1"/>
      <c r="I11" s="1"/>
      <c r="J11" s="1"/>
      <c r="K11" s="1"/>
    </row>
    <row r="12" spans="1:11" s="12" customFormat="1" ht="18" customHeight="1" x14ac:dyDescent="0.25">
      <c r="A12" s="14">
        <v>8</v>
      </c>
      <c r="B12" s="20" t="s">
        <v>17</v>
      </c>
      <c r="C12" s="14"/>
      <c r="D12" s="1"/>
      <c r="J12" s="1"/>
      <c r="K12" s="1"/>
    </row>
    <row r="13" spans="1:11" s="12" customFormat="1" ht="18" customHeight="1" x14ac:dyDescent="0.25">
      <c r="A13" s="14">
        <v>9</v>
      </c>
      <c r="B13" s="27" t="s">
        <v>19</v>
      </c>
      <c r="C13" s="14">
        <v>40</v>
      </c>
      <c r="D13" s="1"/>
      <c r="J13" s="1"/>
      <c r="K13" s="1"/>
    </row>
    <row r="14" spans="1:11" s="12" customFormat="1" ht="18" customHeight="1" x14ac:dyDescent="0.25">
      <c r="A14" s="14">
        <v>10</v>
      </c>
      <c r="B14" s="16" t="s">
        <v>15</v>
      </c>
      <c r="C14" s="18"/>
      <c r="D14" s="1"/>
      <c r="J14" s="1"/>
      <c r="K14" s="1"/>
    </row>
    <row r="15" spans="1:11" s="12" customFormat="1" ht="18" customHeight="1" x14ac:dyDescent="0.25">
      <c r="A15" s="14">
        <v>11</v>
      </c>
      <c r="B15" s="17" t="s">
        <v>22</v>
      </c>
      <c r="C15" s="14"/>
      <c r="D15" s="1"/>
      <c r="J15" s="1"/>
      <c r="K15" s="1"/>
    </row>
    <row r="16" spans="1:11" s="12" customFormat="1" ht="18" customHeight="1" x14ac:dyDescent="0.25">
      <c r="A16" s="14"/>
      <c r="B16" s="28" t="s">
        <v>20</v>
      </c>
      <c r="C16" s="14"/>
      <c r="D16" s="1"/>
      <c r="J16" s="1"/>
      <c r="K16" s="1"/>
    </row>
    <row r="17" spans="1:11" s="12" customFormat="1" ht="18" customHeight="1" x14ac:dyDescent="0.25">
      <c r="A17" s="14">
        <v>13</v>
      </c>
      <c r="B17" s="29" t="s">
        <v>21</v>
      </c>
      <c r="C17" s="14">
        <v>8</v>
      </c>
      <c r="D17" s="1"/>
      <c r="J17" s="1"/>
      <c r="K17" s="1"/>
    </row>
    <row r="18" spans="1:11" s="12" customFormat="1" ht="18" customHeight="1" x14ac:dyDescent="0.25">
      <c r="A18" s="14"/>
      <c r="B18" s="29" t="s">
        <v>23</v>
      </c>
      <c r="C18" s="14">
        <v>6</v>
      </c>
      <c r="D18" s="1"/>
      <c r="J18" s="1"/>
      <c r="K18" s="1"/>
    </row>
    <row r="19" spans="1:11" s="12" customFormat="1" ht="18" customHeight="1" x14ac:dyDescent="0.25">
      <c r="A19" s="14"/>
      <c r="B19" s="29" t="s">
        <v>24</v>
      </c>
      <c r="C19" s="14">
        <v>16</v>
      </c>
      <c r="D19" s="1"/>
      <c r="E19" s="1"/>
      <c r="F19" s="1"/>
      <c r="G19" s="1"/>
      <c r="H19" s="1"/>
      <c r="I19" s="1"/>
      <c r="J19" s="1"/>
      <c r="K19" s="1"/>
    </row>
    <row r="20" spans="1:11" s="12" customFormat="1" ht="18" customHeight="1" x14ac:dyDescent="0.25">
      <c r="A20" s="14">
        <v>14</v>
      </c>
      <c r="B20" s="30" t="s">
        <v>25</v>
      </c>
      <c r="C20" s="14"/>
      <c r="D20" s="1"/>
      <c r="E20" s="1"/>
      <c r="F20" s="1"/>
      <c r="G20" s="1"/>
      <c r="H20" s="1"/>
      <c r="I20" s="1"/>
      <c r="J20" s="1"/>
      <c r="K20" s="1"/>
    </row>
    <row r="21" spans="1:11" s="12" customFormat="1" ht="18" customHeight="1" x14ac:dyDescent="0.25">
      <c r="A21" s="14">
        <v>15</v>
      </c>
      <c r="B21" s="30" t="s">
        <v>26</v>
      </c>
      <c r="C21" s="14"/>
      <c r="D21" s="1"/>
      <c r="E21" s="1"/>
      <c r="F21" s="1"/>
      <c r="G21" s="1"/>
      <c r="H21" s="1"/>
      <c r="I21" s="1"/>
      <c r="J21" s="1"/>
      <c r="K21" s="1"/>
    </row>
    <row r="22" spans="1:11" s="12" customFormat="1" ht="18" customHeight="1" x14ac:dyDescent="0.25">
      <c r="A22" s="14">
        <v>16</v>
      </c>
      <c r="B22" s="30" t="s">
        <v>27</v>
      </c>
      <c r="C22" s="14"/>
      <c r="D22" s="1"/>
      <c r="E22" s="1"/>
      <c r="F22" s="1"/>
      <c r="G22" s="1"/>
      <c r="H22" s="1"/>
      <c r="I22" s="1"/>
      <c r="J22" s="1"/>
      <c r="K22" s="1"/>
    </row>
    <row r="23" spans="1:11" s="12" customFormat="1" ht="18" customHeight="1" x14ac:dyDescent="0.25">
      <c r="A23" s="14">
        <v>17</v>
      </c>
      <c r="B23" s="30" t="s">
        <v>28</v>
      </c>
      <c r="C23" s="14"/>
      <c r="D23" s="1"/>
      <c r="E23" s="1"/>
      <c r="F23" s="1"/>
      <c r="G23" s="1"/>
      <c r="H23" s="1"/>
      <c r="I23" s="1"/>
      <c r="J23" s="1"/>
      <c r="K23" s="1"/>
    </row>
    <row r="24" spans="1:11" s="12" customFormat="1" ht="18" customHeight="1" x14ac:dyDescent="0.25">
      <c r="A24" s="14"/>
      <c r="B24" s="29" t="s">
        <v>29</v>
      </c>
      <c r="C24" s="14">
        <v>240</v>
      </c>
      <c r="D24" s="1"/>
      <c r="E24" s="1"/>
      <c r="F24" s="1"/>
      <c r="G24" s="1"/>
      <c r="H24" s="1"/>
      <c r="I24" s="1"/>
      <c r="J24" s="1"/>
      <c r="K24" s="1"/>
    </row>
    <row r="25" spans="1:11" s="12" customFormat="1" ht="18" customHeight="1" x14ac:dyDescent="0.25">
      <c r="A25" s="14"/>
      <c r="B25" s="29" t="s">
        <v>31</v>
      </c>
      <c r="C25" s="14">
        <v>30</v>
      </c>
      <c r="D25" s="1"/>
      <c r="E25" s="1"/>
      <c r="F25" s="1"/>
      <c r="G25" s="1"/>
      <c r="H25" s="1"/>
      <c r="I25" s="1"/>
      <c r="J25" s="1"/>
      <c r="K25" s="1"/>
    </row>
    <row r="26" spans="1:11" s="12" customFormat="1" ht="18" customHeight="1" x14ac:dyDescent="0.25">
      <c r="A26" s="14"/>
      <c r="B26" s="29" t="s">
        <v>32</v>
      </c>
      <c r="C26" s="14">
        <v>20</v>
      </c>
      <c r="D26" s="1"/>
      <c r="E26" s="1"/>
      <c r="F26" s="1"/>
      <c r="G26" s="1"/>
      <c r="H26" s="1"/>
      <c r="I26" s="1"/>
      <c r="J26" s="1"/>
      <c r="K26" s="1"/>
    </row>
    <row r="27" spans="1:11" s="12" customFormat="1" ht="18" customHeight="1" x14ac:dyDescent="0.25">
      <c r="A27" s="14"/>
      <c r="B27" s="30" t="s">
        <v>33</v>
      </c>
      <c r="C27" s="14"/>
      <c r="D27" s="1"/>
      <c r="E27" s="1"/>
      <c r="F27" s="1"/>
      <c r="G27" s="1"/>
      <c r="H27" s="1"/>
      <c r="I27" s="1"/>
      <c r="J27" s="1"/>
      <c r="K27" s="1"/>
    </row>
    <row r="28" spans="1:11" s="12" customFormat="1" ht="18" customHeight="1" x14ac:dyDescent="0.25">
      <c r="A28" s="14"/>
      <c r="B28" s="30" t="s">
        <v>34</v>
      </c>
      <c r="C28" s="14"/>
      <c r="D28" s="1"/>
      <c r="E28" s="1"/>
      <c r="F28" s="1"/>
      <c r="G28" s="1"/>
      <c r="H28" s="1"/>
      <c r="I28" s="1"/>
      <c r="J28" s="1"/>
      <c r="K28" s="1"/>
    </row>
    <row r="29" spans="1:11" s="12" customFormat="1" ht="18" customHeight="1" x14ac:dyDescent="0.25">
      <c r="A29" s="14"/>
      <c r="B29" s="30" t="s">
        <v>35</v>
      </c>
      <c r="C29" s="14"/>
      <c r="D29" s="1"/>
      <c r="E29" s="1"/>
      <c r="F29" s="1"/>
      <c r="G29" s="1"/>
      <c r="H29" s="1"/>
      <c r="I29" s="1"/>
      <c r="J29" s="1"/>
      <c r="K29" s="1"/>
    </row>
    <row r="30" spans="1:11" s="12" customFormat="1" ht="18" customHeight="1" x14ac:dyDescent="0.25">
      <c r="A30" s="14"/>
      <c r="B30" s="29" t="s">
        <v>30</v>
      </c>
      <c r="C30" s="14">
        <v>16</v>
      </c>
      <c r="D30" s="1"/>
      <c r="E30" s="1"/>
      <c r="F30" s="1"/>
      <c r="G30" s="1"/>
      <c r="H30" s="1"/>
      <c r="I30" s="1"/>
      <c r="J30" s="1"/>
      <c r="K30" s="1"/>
    </row>
    <row r="31" spans="1:11" s="12" customFormat="1" ht="18" customHeight="1" x14ac:dyDescent="0.25">
      <c r="A31" s="14"/>
      <c r="B31" s="29" t="s">
        <v>36</v>
      </c>
      <c r="C31" s="14">
        <v>10</v>
      </c>
      <c r="D31" s="1"/>
      <c r="E31" s="1"/>
      <c r="F31" s="1"/>
      <c r="G31" s="1"/>
      <c r="H31" s="1"/>
      <c r="I31" s="1"/>
      <c r="J31" s="1"/>
      <c r="K31" s="1"/>
    </row>
    <row r="32" spans="1:11" s="12" customFormat="1" ht="18" customHeight="1" x14ac:dyDescent="0.25">
      <c r="A32" s="14"/>
      <c r="B32" s="29" t="s">
        <v>37</v>
      </c>
      <c r="C32" s="14">
        <v>12</v>
      </c>
      <c r="D32" s="1"/>
      <c r="E32" s="1"/>
      <c r="F32" s="1"/>
      <c r="G32" s="1"/>
      <c r="H32" s="1"/>
      <c r="I32" s="1"/>
      <c r="J32" s="1"/>
      <c r="K32" s="1"/>
    </row>
    <row r="33" spans="1:11" s="12" customFormat="1" ht="18" customHeight="1" x14ac:dyDescent="0.25">
      <c r="A33" s="14"/>
      <c r="B33" s="29" t="s">
        <v>38</v>
      </c>
      <c r="C33" s="14">
        <v>12</v>
      </c>
      <c r="D33" s="1"/>
      <c r="E33" s="1"/>
      <c r="F33" s="1"/>
      <c r="G33" s="1"/>
      <c r="H33" s="1"/>
      <c r="I33" s="1"/>
      <c r="J33" s="1"/>
      <c r="K33" s="1"/>
    </row>
    <row r="34" spans="1:11" s="12" customFormat="1" ht="18" customHeight="1" x14ac:dyDescent="0.25">
      <c r="A34" s="14"/>
      <c r="B34" s="28" t="s">
        <v>39</v>
      </c>
      <c r="C34" s="14"/>
      <c r="D34" s="1"/>
      <c r="E34" s="1"/>
      <c r="F34" s="1"/>
      <c r="G34" s="1"/>
      <c r="H34" s="1"/>
      <c r="I34" s="1"/>
      <c r="J34" s="1"/>
      <c r="K34" s="1"/>
    </row>
    <row r="35" spans="1:11" s="12" customFormat="1" ht="18" customHeight="1" x14ac:dyDescent="0.25">
      <c r="A35" s="14"/>
      <c r="B35" s="29" t="s">
        <v>40</v>
      </c>
      <c r="C35" s="14">
        <v>8</v>
      </c>
      <c r="D35" s="1"/>
      <c r="E35" s="1"/>
      <c r="F35" s="1"/>
      <c r="G35" s="1"/>
      <c r="H35" s="1"/>
      <c r="I35" s="1"/>
      <c r="J35" s="1"/>
      <c r="K35" s="1"/>
    </row>
    <row r="36" spans="1:11" s="12" customFormat="1" ht="18" customHeight="1" x14ac:dyDescent="0.25">
      <c r="A36" s="14"/>
      <c r="B36" s="29" t="s">
        <v>41</v>
      </c>
      <c r="C36" s="14">
        <v>8</v>
      </c>
      <c r="D36" s="1"/>
      <c r="E36" s="1"/>
      <c r="F36" s="1"/>
      <c r="G36" s="1"/>
      <c r="H36" s="1"/>
      <c r="I36" s="1"/>
      <c r="J36" s="1"/>
      <c r="K36" s="1"/>
    </row>
    <row r="37" spans="1:11" s="12" customFormat="1" ht="18" customHeight="1" x14ac:dyDescent="0.25">
      <c r="A37" s="14"/>
      <c r="B37" s="29" t="s">
        <v>42</v>
      </c>
      <c r="C37" s="14">
        <v>8</v>
      </c>
      <c r="D37" s="1"/>
      <c r="E37" s="1"/>
      <c r="F37" s="1"/>
      <c r="G37" s="1"/>
      <c r="H37" s="1"/>
      <c r="I37" s="1"/>
      <c r="J37" s="1"/>
      <c r="K37" s="1"/>
    </row>
    <row r="38" spans="1:11" s="12" customFormat="1" ht="18" customHeight="1" x14ac:dyDescent="0.25">
      <c r="A38" s="14"/>
      <c r="B38" s="29" t="s">
        <v>43</v>
      </c>
      <c r="C38" s="14">
        <v>40</v>
      </c>
      <c r="D38" s="1"/>
      <c r="E38" s="1"/>
      <c r="F38" s="1"/>
      <c r="G38" s="1"/>
      <c r="H38" s="1"/>
      <c r="I38" s="1"/>
      <c r="J38" s="1"/>
      <c r="K38" s="1"/>
    </row>
    <row r="39" spans="1:11" s="12" customFormat="1" ht="18" customHeight="1" x14ac:dyDescent="0.25">
      <c r="A39" s="14"/>
      <c r="B39" s="29" t="s">
        <v>44</v>
      </c>
      <c r="C39" s="14">
        <v>40</v>
      </c>
      <c r="D39" s="1"/>
      <c r="E39" s="1"/>
      <c r="F39" s="1"/>
      <c r="G39" s="1"/>
      <c r="H39" s="1"/>
      <c r="I39" s="1"/>
      <c r="J39" s="1"/>
      <c r="K39" s="1"/>
    </row>
    <row r="40" spans="1:11" s="12" customFormat="1" ht="18" customHeight="1" x14ac:dyDescent="0.25">
      <c r="A40" s="14"/>
      <c r="B40" s="29" t="s">
        <v>45</v>
      </c>
      <c r="C40" s="14">
        <v>12</v>
      </c>
      <c r="D40" s="1"/>
      <c r="E40" s="1"/>
      <c r="F40" s="1"/>
      <c r="G40" s="1"/>
      <c r="H40" s="1"/>
      <c r="I40" s="1"/>
      <c r="J40" s="1"/>
      <c r="K40" s="1"/>
    </row>
    <row r="41" spans="1:11" s="12" customFormat="1" ht="18" customHeight="1" x14ac:dyDescent="0.25">
      <c r="A41" s="14"/>
      <c r="D41" s="1"/>
      <c r="E41" s="1"/>
      <c r="F41" s="1"/>
      <c r="G41" s="1"/>
      <c r="H41" s="1"/>
      <c r="I41" s="1"/>
      <c r="J41" s="1"/>
      <c r="K41" s="1"/>
    </row>
    <row r="42" spans="1:11" s="12" customFormat="1" ht="18" customHeight="1" x14ac:dyDescent="0.25">
      <c r="A42" s="14">
        <v>33</v>
      </c>
      <c r="B42" s="25" t="s">
        <v>8</v>
      </c>
      <c r="C42" s="14">
        <f>SUM(C14:C40)*0.35</f>
        <v>170.1</v>
      </c>
      <c r="D42" s="1">
        <f>C53*0.35</f>
        <v>70</v>
      </c>
      <c r="E42" s="1"/>
      <c r="F42" s="1"/>
      <c r="G42" s="1"/>
      <c r="H42" s="1"/>
      <c r="I42" s="1"/>
      <c r="J42" s="1"/>
      <c r="K42" s="1"/>
    </row>
    <row r="43" spans="1:11" s="12" customFormat="1" ht="18" customHeight="1" x14ac:dyDescent="0.25">
      <c r="A43" s="14">
        <v>34</v>
      </c>
      <c r="B43" s="17" t="s">
        <v>9</v>
      </c>
      <c r="C43" s="14"/>
      <c r="D43" s="1"/>
      <c r="E43" s="1"/>
      <c r="F43" s="1"/>
      <c r="G43" s="1"/>
      <c r="H43" s="1"/>
      <c r="I43" s="1"/>
      <c r="J43" s="1"/>
      <c r="K43" s="1"/>
    </row>
    <row r="44" spans="1:11" s="12" customFormat="1" ht="20.25" customHeight="1" x14ac:dyDescent="0.25">
      <c r="A44" s="14">
        <v>35</v>
      </c>
      <c r="B44" s="17" t="s">
        <v>10</v>
      </c>
      <c r="C44" s="14"/>
      <c r="D44" s="1"/>
      <c r="E44" s="1"/>
      <c r="F44" s="1"/>
      <c r="G44" s="1"/>
      <c r="H44" s="1"/>
      <c r="I44" s="1"/>
      <c r="J44" s="1"/>
      <c r="K44" s="1"/>
    </row>
    <row r="45" spans="1:11" s="12" customFormat="1" ht="19.5" customHeight="1" x14ac:dyDescent="0.25">
      <c r="A45" s="14">
        <v>36</v>
      </c>
      <c r="B45" s="21" t="s">
        <v>11</v>
      </c>
      <c r="C45" s="14"/>
      <c r="D45" s="1"/>
      <c r="E45" s="1"/>
      <c r="F45" s="1"/>
      <c r="G45" s="1"/>
      <c r="H45" s="1"/>
      <c r="I45" s="1"/>
      <c r="J45" s="1"/>
      <c r="K45" s="1"/>
    </row>
    <row r="46" spans="1:11" s="12" customFormat="1" ht="18" customHeight="1" x14ac:dyDescent="0.25">
      <c r="A46" s="14">
        <v>37</v>
      </c>
      <c r="B46" s="20" t="s">
        <v>12</v>
      </c>
      <c r="C46" s="14"/>
      <c r="D46" s="1"/>
      <c r="E46" s="1"/>
      <c r="F46" s="1"/>
      <c r="G46" s="1"/>
      <c r="H46" s="1"/>
      <c r="I46" s="1"/>
      <c r="J46" s="1"/>
      <c r="K46" s="1"/>
    </row>
    <row r="47" spans="1:11" s="12" customFormat="1" ht="18" customHeight="1" x14ac:dyDescent="0.25">
      <c r="A47" s="14">
        <v>38</v>
      </c>
      <c r="B47" s="20" t="s">
        <v>13</v>
      </c>
      <c r="C47" s="14"/>
      <c r="D47" s="1"/>
      <c r="E47" s="1"/>
      <c r="F47" s="1"/>
      <c r="G47" s="1"/>
      <c r="H47" s="1"/>
      <c r="I47" s="1"/>
      <c r="J47" s="1"/>
      <c r="K47" s="1"/>
    </row>
    <row r="48" spans="1:11" s="12" customFormat="1" ht="18" customHeight="1" x14ac:dyDescent="0.25">
      <c r="A48" s="14">
        <v>39</v>
      </c>
      <c r="B48" s="20" t="s">
        <v>14</v>
      </c>
      <c r="C48" s="14"/>
      <c r="D48" s="1"/>
      <c r="E48" s="1"/>
      <c r="F48" s="1"/>
      <c r="G48" s="1"/>
      <c r="H48" s="1"/>
      <c r="I48" s="1"/>
      <c r="J48" s="1"/>
      <c r="K48" s="1"/>
    </row>
    <row r="49" spans="1:3" x14ac:dyDescent="0.25">
      <c r="A49" s="14">
        <v>40</v>
      </c>
      <c r="B49" s="25" t="s">
        <v>2</v>
      </c>
      <c r="C49" s="18">
        <f>SUM(C8:C48)</f>
        <v>696.1</v>
      </c>
    </row>
    <row r="50" spans="1:3" x14ac:dyDescent="0.25">
      <c r="C50" s="3">
        <f>C49/8</f>
        <v>87.012500000000003</v>
      </c>
    </row>
    <row r="51" spans="1:3" x14ac:dyDescent="0.25">
      <c r="B51" s="26"/>
    </row>
    <row r="52" spans="1:3" x14ac:dyDescent="0.25">
      <c r="B52" s="17"/>
    </row>
    <row r="53" spans="1:3" x14ac:dyDescent="0.25">
      <c r="B53" s="25" t="s">
        <v>131</v>
      </c>
      <c r="C53" s="18">
        <v>200</v>
      </c>
    </row>
    <row r="54" spans="1:3" x14ac:dyDescent="0.25">
      <c r="B54" s="17"/>
      <c r="C54" s="3">
        <f>200/8</f>
        <v>25</v>
      </c>
    </row>
    <row r="56" spans="1:3" x14ac:dyDescent="0.25">
      <c r="B56" s="26"/>
    </row>
    <row r="57" spans="1:3" x14ac:dyDescent="0.25">
      <c r="B57" s="17"/>
    </row>
    <row r="58" spans="1:3" x14ac:dyDescent="0.25">
      <c r="B58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Overall</vt:lpstr>
      <vt:lpstr>IOS</vt:lpstr>
      <vt:lpstr>Android</vt:lpstr>
      <vt:lpstr>Estimate Web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2017-11-16T12:43:02Z</dcterms:modified>
</cp:coreProperties>
</file>