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755" activeTab="4"/>
  </bookViews>
  <sheets>
    <sheet name="OSE R&amp;O Input" sheetId="1" r:id="rId1"/>
    <sheet name="OSE FB Input" sheetId="3" r:id="rId2"/>
    <sheet name="FFE Input " sheetId="4" r:id="rId3"/>
    <sheet name="Detail List" sheetId="2" r:id="rId4"/>
    <sheet name="Effort Estimate" sheetId="5" r:id="rId5"/>
    <sheet name="Variation" sheetId="6" r:id="rId6"/>
  </sheets>
  <calcPr calcId="152511"/>
</workbook>
</file>

<file path=xl/calcChain.xml><?xml version="1.0" encoding="utf-8"?>
<calcChain xmlns="http://schemas.openxmlformats.org/spreadsheetml/2006/main">
  <c r="E16" i="5" l="1"/>
  <c r="C54" i="5"/>
  <c r="C55" i="5"/>
  <c r="C56" i="5"/>
  <c r="C31" i="6"/>
  <c r="G5" i="6"/>
  <c r="H5" i="6" l="1"/>
  <c r="H4" i="6"/>
  <c r="E4" i="6" l="1"/>
  <c r="H6" i="6" s="1"/>
  <c r="E6" i="6" s="1"/>
  <c r="F4" i="6" l="1"/>
  <c r="F6" i="6"/>
  <c r="E21" i="6" s="1"/>
  <c r="E5" i="6"/>
  <c r="F5" i="6" s="1"/>
  <c r="E20" i="6" s="1"/>
  <c r="E19" i="6"/>
  <c r="E14" i="6"/>
  <c r="E16" i="6" l="1"/>
  <c r="F10" i="6"/>
  <c r="F9" i="6"/>
  <c r="E15" i="6"/>
  <c r="B84" i="5"/>
  <c r="F12" i="5" s="1"/>
  <c r="B10" i="5"/>
  <c r="C10" i="5" s="1"/>
  <c r="C11" i="5"/>
  <c r="C9" i="5"/>
  <c r="C8" i="5"/>
  <c r="C85" i="5"/>
  <c r="C82" i="5"/>
  <c r="C86" i="5"/>
  <c r="C84" i="5" l="1"/>
  <c r="B87" i="5"/>
  <c r="B88" i="5" s="1"/>
  <c r="C72" i="5" l="1"/>
  <c r="C73" i="5"/>
  <c r="C74" i="5"/>
  <c r="C75" i="5"/>
  <c r="C76" i="5"/>
  <c r="C77" i="5"/>
  <c r="C78" i="5"/>
  <c r="C79" i="5"/>
  <c r="C80" i="5"/>
  <c r="C81" i="5"/>
  <c r="C71" i="5"/>
  <c r="C70" i="5"/>
  <c r="C68" i="5"/>
  <c r="C69" i="5"/>
  <c r="C67" i="5"/>
  <c r="C66" i="5"/>
  <c r="C65" i="5"/>
  <c r="C64" i="5"/>
  <c r="C63" i="5"/>
  <c r="C62" i="5"/>
  <c r="C61" i="5"/>
  <c r="C60" i="5"/>
  <c r="C59" i="5"/>
  <c r="C58" i="5"/>
  <c r="C53" i="5"/>
  <c r="C51" i="5"/>
  <c r="C47" i="5"/>
  <c r="C49" i="5"/>
  <c r="C48" i="5"/>
  <c r="C46" i="5"/>
  <c r="C45" i="5"/>
  <c r="C41" i="5"/>
  <c r="C42" i="5"/>
  <c r="C43" i="5"/>
  <c r="C44" i="5"/>
  <c r="C40" i="5"/>
  <c r="C15" i="5"/>
  <c r="C16" i="5"/>
  <c r="C17" i="5"/>
  <c r="C18" i="5"/>
  <c r="C19" i="5"/>
  <c r="C20" i="5"/>
  <c r="C21" i="5"/>
  <c r="C22" i="5"/>
  <c r="C23" i="5"/>
  <c r="C24" i="5"/>
  <c r="C25" i="5"/>
  <c r="C26" i="5"/>
  <c r="C27" i="5"/>
  <c r="C28" i="5"/>
  <c r="C29" i="5"/>
  <c r="C30" i="5"/>
  <c r="C31" i="5"/>
  <c r="C32" i="5"/>
  <c r="C33" i="5"/>
  <c r="C34" i="5"/>
  <c r="C35" i="5"/>
  <c r="C36" i="5"/>
  <c r="C37" i="5"/>
  <c r="C39" i="5"/>
  <c r="F13" i="5"/>
  <c r="G13" i="5" s="1"/>
  <c r="H13" i="5" s="1"/>
  <c r="G12" i="5"/>
  <c r="G10" i="5"/>
  <c r="H10" i="5" s="1"/>
  <c r="F11" i="5"/>
  <c r="G9" i="5"/>
  <c r="H9" i="5" s="1"/>
  <c r="F8" i="5"/>
  <c r="G8" i="5" s="1"/>
  <c r="H8" i="5" s="1"/>
  <c r="I9" i="5" l="1"/>
  <c r="C87" i="5"/>
  <c r="J9" i="5"/>
  <c r="G11" i="5"/>
  <c r="H11" i="5" s="1"/>
  <c r="F14" i="5"/>
  <c r="H12" i="5"/>
  <c r="X8" i="2"/>
  <c r="B9" i="4"/>
  <c r="C9" i="4"/>
  <c r="H8" i="3"/>
  <c r="I8" i="3"/>
  <c r="H14" i="5" l="1"/>
  <c r="E17" i="5" s="1"/>
  <c r="C3" i="4"/>
  <c r="C4" i="4"/>
  <c r="C5" i="4"/>
  <c r="C6" i="4"/>
  <c r="C7" i="4"/>
  <c r="C2" i="4"/>
  <c r="B3" i="4"/>
  <c r="B4" i="4"/>
  <c r="B5" i="4"/>
  <c r="B6" i="4"/>
  <c r="B7" i="4"/>
  <c r="B2" i="4"/>
  <c r="H19" i="5" l="1"/>
  <c r="G17" i="5"/>
  <c r="I13" i="5"/>
  <c r="C4" i="3"/>
  <c r="C5" i="3"/>
  <c r="C6" i="3"/>
  <c r="C7" i="3"/>
  <c r="C3" i="3"/>
  <c r="C2" i="3"/>
  <c r="H52" i="3"/>
  <c r="G52" i="3"/>
  <c r="F52" i="3"/>
  <c r="E52" i="3"/>
  <c r="E47" i="3"/>
  <c r="H47" i="3"/>
  <c r="G47" i="3"/>
  <c r="F47" i="3"/>
  <c r="F42" i="3"/>
  <c r="G42" i="3"/>
  <c r="H42" i="3"/>
  <c r="E42" i="3"/>
  <c r="F37" i="3"/>
  <c r="G37" i="3"/>
  <c r="H37" i="3"/>
  <c r="E37" i="3"/>
  <c r="F26" i="3"/>
  <c r="G26" i="3"/>
  <c r="H26" i="3"/>
  <c r="E26" i="3"/>
  <c r="F32" i="3"/>
  <c r="G32" i="3"/>
  <c r="H32" i="3"/>
  <c r="E32" i="3"/>
  <c r="B3" i="3"/>
  <c r="B4" i="3"/>
  <c r="B5" i="3"/>
  <c r="B6" i="3"/>
  <c r="B7" i="3"/>
  <c r="B2" i="3"/>
  <c r="N17" i="2" l="1"/>
  <c r="N18" i="2"/>
  <c r="N19" i="2"/>
  <c r="N20" i="2"/>
  <c r="N21" i="2"/>
  <c r="N22" i="2"/>
  <c r="N23" i="2"/>
  <c r="N24" i="2"/>
  <c r="N25" i="2"/>
  <c r="N26" i="2"/>
  <c r="N27" i="2"/>
  <c r="N28" i="2"/>
  <c r="N29" i="2"/>
  <c r="N30" i="2"/>
  <c r="N31" i="2"/>
  <c r="N32" i="2"/>
  <c r="W8" i="2" l="1"/>
  <c r="X15" i="2"/>
  <c r="I15" i="2"/>
  <c r="J15" i="2" s="1"/>
  <c r="N15" i="2" s="1"/>
  <c r="I14" i="2"/>
  <c r="J14" i="2" s="1"/>
  <c r="N14" i="2" s="1"/>
  <c r="Q14" i="2" s="1"/>
  <c r="X14" i="2" l="1"/>
  <c r="Q15" i="2"/>
  <c r="J94" i="1" l="1"/>
  <c r="J95" i="1"/>
  <c r="J96" i="1"/>
  <c r="J97" i="1"/>
  <c r="J98" i="1"/>
  <c r="J99" i="1"/>
  <c r="J93" i="1"/>
  <c r="B3" i="2"/>
  <c r="B4" i="2"/>
  <c r="B5" i="2"/>
  <c r="B6" i="2"/>
  <c r="B2" i="2"/>
  <c r="A6" i="2"/>
  <c r="A3" i="2"/>
  <c r="A4" i="2"/>
  <c r="A5" i="2"/>
  <c r="A2" i="2"/>
  <c r="J143" i="1" l="1"/>
  <c r="J142" i="1"/>
  <c r="J141" i="1"/>
  <c r="J140" i="1"/>
  <c r="J139" i="1"/>
  <c r="J136" i="1"/>
  <c r="J135" i="1"/>
  <c r="J134" i="1"/>
  <c r="J133" i="1"/>
  <c r="J132" i="1"/>
  <c r="J129" i="1"/>
  <c r="J128" i="1"/>
  <c r="J122" i="1"/>
  <c r="J121" i="1"/>
  <c r="J120" i="1"/>
  <c r="J119" i="1"/>
  <c r="J114" i="1"/>
  <c r="J113" i="1"/>
  <c r="J112" i="1"/>
  <c r="J111" i="1"/>
  <c r="J108" i="1"/>
  <c r="J107" i="1"/>
  <c r="J106" i="1"/>
  <c r="J105" i="1"/>
  <c r="J104" i="1"/>
  <c r="J103" i="1"/>
  <c r="J102" i="1"/>
  <c r="J90" i="1"/>
  <c r="J89" i="1"/>
  <c r="J88" i="1"/>
  <c r="J87" i="1"/>
  <c r="J86" i="1"/>
  <c r="J85" i="1"/>
  <c r="J84" i="1"/>
  <c r="J83" i="1"/>
  <c r="J80" i="1"/>
  <c r="J79" i="1"/>
  <c r="J78" i="1"/>
  <c r="J77" i="1"/>
  <c r="J76" i="1"/>
  <c r="J74" i="1" l="1"/>
  <c r="J75" i="1"/>
  <c r="I185" i="1" l="1"/>
  <c r="I16" i="2"/>
  <c r="J16" i="2" s="1"/>
  <c r="N16" i="2" s="1"/>
  <c r="Q16" i="2" l="1"/>
  <c r="X16" i="2"/>
</calcChain>
</file>

<file path=xl/comments1.xml><?xml version="1.0" encoding="utf-8"?>
<comments xmlns="http://schemas.openxmlformats.org/spreadsheetml/2006/main">
  <authors>
    <author>Author</author>
  </authors>
  <commentList>
    <comment ref="E13" authorId="0" shapeId="0">
      <text>
        <r>
          <rPr>
            <b/>
            <sz val="9"/>
            <color indexed="81"/>
            <rFont val="Tahoma"/>
            <family val="2"/>
          </rPr>
          <t xml:space="preserve">Prashant Thomas:
</t>
        </r>
        <r>
          <rPr>
            <sz val="9"/>
            <color indexed="81"/>
            <rFont val="Tahoma"/>
            <family val="2"/>
          </rPr>
          <t>Please enter your estimated start date here</t>
        </r>
      </text>
    </comment>
  </commentList>
</comments>
</file>

<file path=xl/sharedStrings.xml><?xml version="1.0" encoding="utf-8"?>
<sst xmlns="http://schemas.openxmlformats.org/spreadsheetml/2006/main" count="890" uniqueCount="569">
  <si>
    <t>Counts</t>
  </si>
  <si>
    <t>Yes</t>
  </si>
  <si>
    <t>Warm Resort or Cold Resort</t>
  </si>
  <si>
    <t>Operational Assumptions</t>
  </si>
  <si>
    <t>Number of Daily Arrivals</t>
  </si>
  <si>
    <t>Number of Daily Departures</t>
  </si>
  <si>
    <t>Percentage of FPC Arrivals</t>
  </si>
  <si>
    <t>Percentage of Group Business</t>
  </si>
  <si>
    <t>Percentage of Package Business</t>
  </si>
  <si>
    <t>Inventory Provision Days</t>
  </si>
  <si>
    <t>Languages</t>
  </si>
  <si>
    <t>Number of Languages for Collateral</t>
  </si>
  <si>
    <t>Housekeeping Services &amp; Set-up</t>
  </si>
  <si>
    <t>Twice Daily Housekeeping Service</t>
  </si>
  <si>
    <t>Basket Housekeeping Service</t>
  </si>
  <si>
    <t>Ancillary amenities as part of standard set-up</t>
  </si>
  <si>
    <t>Number of Room Attendant Closets</t>
  </si>
  <si>
    <t>Number of Janitorial Closets</t>
  </si>
  <si>
    <t>Number of Butler Pantries</t>
  </si>
  <si>
    <t>Number of Rollaways</t>
  </si>
  <si>
    <t>Laundry Facilities</t>
  </si>
  <si>
    <t>Laundry Internal or External</t>
  </si>
  <si>
    <t>IN</t>
  </si>
  <si>
    <t>Guest Laundry Facilities</t>
  </si>
  <si>
    <t>No</t>
  </si>
  <si>
    <t>Parking Facilities</t>
  </si>
  <si>
    <t>Parking Internal or External</t>
  </si>
  <si>
    <t>Facilities/Operations</t>
  </si>
  <si>
    <t>Safety Deposit Room</t>
  </si>
  <si>
    <t>Jogging Station</t>
  </si>
  <si>
    <t>Reservations</t>
  </si>
  <si>
    <t>Florist</t>
  </si>
  <si>
    <t>Kids Club</t>
  </si>
  <si>
    <t>Number of Pools</t>
  </si>
  <si>
    <t>Number of Chairs at Pool</t>
  </si>
  <si>
    <t>Public Areas &amp; Facilities</t>
  </si>
  <si>
    <t>Number of Entrances to Hotel</t>
  </si>
  <si>
    <t>Number of Doors to Outside</t>
  </si>
  <si>
    <t>Number of Public Area Telephones</t>
  </si>
  <si>
    <t>Public Washroom Facilities</t>
  </si>
  <si>
    <t>Number of Public Washrooms</t>
  </si>
  <si>
    <t>Number of Public Washroom stalls</t>
  </si>
  <si>
    <t>Number of Handicapped Washrooms</t>
  </si>
  <si>
    <t>Number of Handicapped Washroom stalls</t>
  </si>
  <si>
    <t>Number of Public Area Sinks</t>
  </si>
  <si>
    <t>Number of Heart of House Paper Towel Dispensers</t>
  </si>
  <si>
    <t>Guest Floors &amp; Room Count</t>
  </si>
  <si>
    <t>Total Number of rooms</t>
  </si>
  <si>
    <t>Number of Floors</t>
  </si>
  <si>
    <t>Number of Disability Friendly Rooms</t>
  </si>
  <si>
    <t>Hotel Guestroom Configuration</t>
  </si>
  <si>
    <t>Total</t>
  </si>
  <si>
    <t xml:space="preserve">Number of Bedrooms </t>
  </si>
  <si>
    <t>Number of Closets</t>
  </si>
  <si>
    <t>Number of Entrances</t>
  </si>
  <si>
    <t>Number of Desks</t>
  </si>
  <si>
    <t>Number of Living Areas</t>
  </si>
  <si>
    <t>Number of Kitchens</t>
  </si>
  <si>
    <t>Number of Smoking Rooms</t>
  </si>
  <si>
    <t>One Bedroom Units</t>
  </si>
  <si>
    <t>Two Bedroom Units</t>
  </si>
  <si>
    <t>Three Bedroom Units</t>
  </si>
  <si>
    <t>Four Bedroom Units</t>
  </si>
  <si>
    <t>Number of Units</t>
  </si>
  <si>
    <t>Hotel Bathroom Configurations</t>
  </si>
  <si>
    <t>Number of Full Bathrooms</t>
  </si>
  <si>
    <t>Number of Separate Shower Stalls</t>
  </si>
  <si>
    <t>Number of Basins</t>
  </si>
  <si>
    <t>Number of Bath Tubs</t>
  </si>
  <si>
    <t>Number of Bidets</t>
  </si>
  <si>
    <t>Number of Water Closets</t>
  </si>
  <si>
    <t>Number of Water Closets w/Shower</t>
  </si>
  <si>
    <t>Service Residence Bathroom Configurations</t>
  </si>
  <si>
    <t>Hotel Room Matrix</t>
  </si>
  <si>
    <t>King</t>
  </si>
  <si>
    <t>Queen</t>
  </si>
  <si>
    <t>Double</t>
  </si>
  <si>
    <t>Twin</t>
  </si>
  <si>
    <t>Service Residence Room Matrix</t>
  </si>
  <si>
    <t>Kitchen Configurations</t>
  </si>
  <si>
    <t>Number of Tables</t>
  </si>
  <si>
    <t>Number of Sets per Table</t>
  </si>
  <si>
    <t>Hotel Bed Configurations</t>
  </si>
  <si>
    <t>King 
Bed</t>
  </si>
  <si>
    <t xml:space="preserve">Queen Bed </t>
  </si>
  <si>
    <t xml:space="preserve">Double Bed </t>
  </si>
  <si>
    <t xml:space="preserve">Twin Bed </t>
  </si>
  <si>
    <t>Sofa Bed</t>
  </si>
  <si>
    <t>Service Residence Bed Configurations</t>
  </si>
  <si>
    <t>Service Residence</t>
  </si>
  <si>
    <t>Mattress Pad or Encasement</t>
  </si>
  <si>
    <t>Mattress Encasement</t>
  </si>
  <si>
    <t>Mattress Pad</t>
  </si>
  <si>
    <t>Business Center</t>
  </si>
  <si>
    <t>Butler</t>
  </si>
  <si>
    <t>Concierge</t>
  </si>
  <si>
    <t>Engineering</t>
  </si>
  <si>
    <t>Executive Office</t>
  </si>
  <si>
    <t>Front Desk</t>
  </si>
  <si>
    <t>Guest Services</t>
  </si>
  <si>
    <t>Housekeeping</t>
  </si>
  <si>
    <t>Laundry</t>
  </si>
  <si>
    <t>Parking</t>
  </si>
  <si>
    <t>Recreation</t>
  </si>
  <si>
    <t>Security</t>
  </si>
  <si>
    <t>Colleague Facilities</t>
  </si>
  <si>
    <t>Number of Colleague Entrances</t>
  </si>
  <si>
    <t>Number of Showers in Locker Room</t>
  </si>
  <si>
    <t>Total Number of Colleagues</t>
  </si>
  <si>
    <t>Number of Pars for Uniform</t>
  </si>
  <si>
    <t>Hotel Name</t>
  </si>
  <si>
    <t>Brand Name</t>
  </si>
  <si>
    <t>Date</t>
  </si>
  <si>
    <t>Raffles</t>
  </si>
  <si>
    <t>Sofitel</t>
  </si>
  <si>
    <t>Fairmont</t>
  </si>
  <si>
    <t>Swissotel</t>
  </si>
  <si>
    <t>Pullman</t>
  </si>
  <si>
    <t>Novotel</t>
  </si>
  <si>
    <t>Mercure</t>
  </si>
  <si>
    <t>Adagio</t>
  </si>
  <si>
    <t>Ibis</t>
  </si>
  <si>
    <t>Ibis Style</t>
  </si>
  <si>
    <t>Hyatt</t>
  </si>
  <si>
    <t>Marriott</t>
  </si>
  <si>
    <t>Ritz Carlton</t>
  </si>
  <si>
    <t>Shangrila</t>
  </si>
  <si>
    <t>Intercontinental</t>
  </si>
  <si>
    <t>Crowne Plaza</t>
  </si>
  <si>
    <t>Rotana</t>
  </si>
  <si>
    <t>Holiday Inn Express</t>
  </si>
  <si>
    <t>Holiday Inn</t>
  </si>
  <si>
    <t>Star Rating</t>
  </si>
  <si>
    <t>M Gallery</t>
  </si>
  <si>
    <t>Other</t>
  </si>
  <si>
    <t>Raffles Dubai</t>
  </si>
  <si>
    <t>Dubai, UAE</t>
  </si>
  <si>
    <t>5 Star</t>
  </si>
  <si>
    <t>4 Star</t>
  </si>
  <si>
    <t>3 Star</t>
  </si>
  <si>
    <t>2 Star</t>
  </si>
  <si>
    <t>Budget</t>
  </si>
  <si>
    <t>5 Star Luxury</t>
  </si>
  <si>
    <t>Resort</t>
  </si>
  <si>
    <t>City</t>
  </si>
  <si>
    <t>Down Town</t>
  </si>
  <si>
    <t>FF&amp;E Rooms</t>
  </si>
  <si>
    <t>FF&amp;E Public Area</t>
  </si>
  <si>
    <t>OS&amp;E Rooms &amp; Other</t>
  </si>
  <si>
    <t>OS&amp;E Food &amp; Beverage</t>
  </si>
  <si>
    <t>Warm</t>
  </si>
  <si>
    <t>Service Apartment</t>
  </si>
  <si>
    <t>Average Length of Stay (Days) - Service Residence</t>
  </si>
  <si>
    <t>Average Length of Stay (Days) - Hotel</t>
  </si>
  <si>
    <t>Occupancy (Percentage)</t>
  </si>
  <si>
    <t>Number of Fairmont Gold Floors (Executive)</t>
  </si>
  <si>
    <t>Number of Fairmont Gold Lounge Bathrooms (Executive)</t>
  </si>
  <si>
    <t>Number of Fairmont Gold Lounge Tables (Executive)</t>
  </si>
  <si>
    <t>Number of Fairmont Gold Lounge Seating (Executive)</t>
  </si>
  <si>
    <t>Studio Units</t>
  </si>
  <si>
    <t>Service Residence / Apartment Configuration</t>
  </si>
  <si>
    <t>Maid Room</t>
  </si>
  <si>
    <t>Bunk Bed</t>
  </si>
  <si>
    <t>Bed Linen Set up</t>
  </si>
  <si>
    <t>Duvet Cover Selections - select yes if with Festooning or Embroidery</t>
  </si>
  <si>
    <t>Front Pillow Case Selections - select yes if with Festooning or Embroidery</t>
  </si>
  <si>
    <t>Information Technology</t>
  </si>
  <si>
    <t>Finance &amp; Accounting</t>
  </si>
  <si>
    <t>Human Resources &amp; Training</t>
  </si>
  <si>
    <t>Flowerist</t>
  </si>
  <si>
    <t>Pool</t>
  </si>
  <si>
    <t>Food &amp; Beverage - Administration</t>
  </si>
  <si>
    <t>Food &amp; Beverage - Conference &amp; Events</t>
  </si>
  <si>
    <t xml:space="preserve">Food &amp; Beverage - Kitchen </t>
  </si>
  <si>
    <t>Food &amp; Beverage - Restaurants</t>
  </si>
  <si>
    <t>Food &amp; Beverage - Stewarding</t>
  </si>
  <si>
    <t>Purchasing &amp; Receiving</t>
  </si>
  <si>
    <t>Sales &amp; Marketing</t>
  </si>
  <si>
    <t>Employee Dining</t>
  </si>
  <si>
    <t>Bell Desk &amp; Valet Parking</t>
  </si>
  <si>
    <t>Room Upgraded &amp; Suites</t>
  </si>
  <si>
    <t>Health Club &amp; Fitness</t>
  </si>
  <si>
    <t>Royal Service &amp; Call Center</t>
  </si>
  <si>
    <t>Gardners &amp; Landscape</t>
  </si>
  <si>
    <t>Department / Division</t>
  </si>
  <si>
    <t xml:space="preserve"> Work Stations Count</t>
  </si>
  <si>
    <t>Employee Uniform to Rooms Ratio</t>
  </si>
  <si>
    <t>Uniform Count</t>
  </si>
  <si>
    <t>Location &amp; Country</t>
  </si>
  <si>
    <t>Hotel Location</t>
  </si>
  <si>
    <t>Location</t>
  </si>
  <si>
    <t>Category</t>
  </si>
  <si>
    <t>Item Description</t>
  </si>
  <si>
    <t>Branded</t>
  </si>
  <si>
    <t>Designer
Input</t>
  </si>
  <si>
    <t>Budget
Allowance</t>
  </si>
  <si>
    <t>Setup
Qty</t>
  </si>
  <si>
    <t>Factor Qty</t>
  </si>
  <si>
    <t>Base QTY (Setup Qty x Factor Qty)</t>
  </si>
  <si>
    <t>Total
Qty</t>
  </si>
  <si>
    <t>Room Standard</t>
  </si>
  <si>
    <t>Bathroom</t>
  </si>
  <si>
    <t>Tendering Category</t>
  </si>
  <si>
    <t>Linen</t>
  </si>
  <si>
    <t>Bath Towel</t>
  </si>
  <si>
    <t>Bed Room</t>
  </si>
  <si>
    <t>Accessories</t>
  </si>
  <si>
    <t>Designer Accessories</t>
  </si>
  <si>
    <t>X</t>
  </si>
  <si>
    <t>Unit</t>
  </si>
  <si>
    <t>Bath Linen Standard</t>
  </si>
  <si>
    <t>Pars</t>
  </si>
  <si>
    <t>Spare
Percentage</t>
  </si>
  <si>
    <t>Spare
Extra</t>
  </si>
  <si>
    <t>Each</t>
  </si>
  <si>
    <t>Budget 
Amount - USD</t>
  </si>
  <si>
    <t>Unit Price - 
USD</t>
  </si>
  <si>
    <t>Quantity Comments</t>
  </si>
  <si>
    <t>Remarks / Notes</t>
  </si>
  <si>
    <t>Model Room</t>
  </si>
  <si>
    <t>Minibar</t>
  </si>
  <si>
    <t>Refreshment Center</t>
  </si>
  <si>
    <t>Electrical</t>
  </si>
  <si>
    <t>Model 
Qty</t>
  </si>
  <si>
    <t>Budget By Location</t>
  </si>
  <si>
    <t>Budget By Tendering Category</t>
  </si>
  <si>
    <t>Model Room Listing</t>
  </si>
  <si>
    <t xml:space="preserve">Rooms </t>
  </si>
  <si>
    <t>Item List List By Location</t>
  </si>
  <si>
    <t>Item List By Tendering Category</t>
  </si>
  <si>
    <t>Item List By  Category</t>
  </si>
  <si>
    <t>Generate Complete List</t>
  </si>
  <si>
    <t>Item Summary List</t>
  </si>
  <si>
    <t>Budget  Category</t>
  </si>
  <si>
    <t>Rooms &amp; Other</t>
  </si>
  <si>
    <t>OSE</t>
  </si>
  <si>
    <t>Group
 (OSE and FFE)</t>
  </si>
  <si>
    <t>Item List By  Group</t>
  </si>
  <si>
    <t>Budget By  Group</t>
  </si>
  <si>
    <t>Generate Food &amp; Beverage List</t>
  </si>
  <si>
    <t xml:space="preserve">
Department &amp; Division</t>
  </si>
  <si>
    <t>Cost Center
 (Rooms &amp; Other, Food &amp; Beverage and Furniture &amp; Fixture)</t>
  </si>
  <si>
    <t xml:space="preserve">Item List By Cost Center </t>
  </si>
  <si>
    <t>Item List By Department &amp; Division</t>
  </si>
  <si>
    <t>Budget By Cost Center</t>
  </si>
  <si>
    <t>Budget By Department &amp; Division</t>
  </si>
  <si>
    <t>Generate Rooms &amp; Other List</t>
  </si>
  <si>
    <t>Generate Furniture &amp; Fixture List</t>
  </si>
  <si>
    <t xml:space="preserve"> OSE Rooms &amp; Other Input Sheet</t>
  </si>
  <si>
    <t>FFE Input Sheet</t>
  </si>
  <si>
    <t xml:space="preserve">Housekeeping </t>
  </si>
  <si>
    <t>Cleaning Equipment</t>
  </si>
  <si>
    <t>Vacuum Cleaner</t>
  </si>
  <si>
    <t>Bed Linen Standard</t>
  </si>
  <si>
    <t>Pillow Case</t>
  </si>
  <si>
    <t>Suite</t>
  </si>
  <si>
    <t xml:space="preserve">Room Upgraded </t>
  </si>
  <si>
    <t xml:space="preserve">Room Standard </t>
  </si>
  <si>
    <t xml:space="preserve">Suite Upgraded </t>
  </si>
  <si>
    <t xml:space="preserve">Suite Presidential </t>
  </si>
  <si>
    <t>Studio Unit</t>
  </si>
  <si>
    <t>One Bedroom Unit</t>
  </si>
  <si>
    <t>Two Bedroom Unit</t>
  </si>
  <si>
    <t>Three Bedroom Unit</t>
  </si>
  <si>
    <t>Four Bedroom Unit</t>
  </si>
  <si>
    <t>Room Upgraded</t>
  </si>
  <si>
    <t>Suite Presidential</t>
  </si>
  <si>
    <t>Bath Linen Upgraded</t>
  </si>
  <si>
    <t>Face Towel</t>
  </si>
  <si>
    <t>Tissue Box Cover</t>
  </si>
  <si>
    <t>Wrting Desk</t>
  </si>
  <si>
    <t>Food &amp; Beverage</t>
  </si>
  <si>
    <t>All Day Dining</t>
  </si>
  <si>
    <t>Water Globlet</t>
  </si>
  <si>
    <t>Glassware</t>
  </si>
  <si>
    <t>Table Top</t>
  </si>
  <si>
    <t>Restaurant</t>
  </si>
  <si>
    <t>Italian Restaurant</t>
  </si>
  <si>
    <t>Flatware</t>
  </si>
  <si>
    <t>Spoon Table</t>
  </si>
  <si>
    <t>Chineese Restaurant</t>
  </si>
  <si>
    <t>Chinaware</t>
  </si>
  <si>
    <t>Plate Dinner</t>
  </si>
  <si>
    <t>Banquet</t>
  </si>
  <si>
    <t>Banquet &amp; Conference</t>
  </si>
  <si>
    <t>Tea Pot</t>
  </si>
  <si>
    <t>Hollowware</t>
  </si>
  <si>
    <t>Meeting Rooms</t>
  </si>
  <si>
    <t>Tea Cup &amp; Saucer</t>
  </si>
  <si>
    <t>Salt &amp; Pepper Shaker</t>
  </si>
  <si>
    <t>Furniture &amp; Fixture</t>
  </si>
  <si>
    <t>FFE</t>
  </si>
  <si>
    <t>Furniture</t>
  </si>
  <si>
    <t>Side Table</t>
  </si>
  <si>
    <t>Room Furniture</t>
  </si>
  <si>
    <t>Warddrob</t>
  </si>
  <si>
    <t>Minibar Cabinet</t>
  </si>
  <si>
    <t>Public Area</t>
  </si>
  <si>
    <t>Corridor Furniture</t>
  </si>
  <si>
    <t>Sofa Single Seater</t>
  </si>
  <si>
    <t>Table</t>
  </si>
  <si>
    <t>Chair</t>
  </si>
  <si>
    <t>Set</t>
  </si>
  <si>
    <t>Seats</t>
  </si>
  <si>
    <t>Tables</t>
  </si>
  <si>
    <t>Stools</t>
  </si>
  <si>
    <t>Others</t>
  </si>
  <si>
    <t>Lobby Lounge</t>
  </si>
  <si>
    <t>Rooftop Restaurant</t>
  </si>
  <si>
    <t>Champagne Bar</t>
  </si>
  <si>
    <t>Chinese Restaurant</t>
  </si>
  <si>
    <t>Shisha Bar</t>
  </si>
  <si>
    <t>Cigar Bar</t>
  </si>
  <si>
    <t>Pool Bar</t>
  </si>
  <si>
    <t>Banqueting / Events</t>
  </si>
  <si>
    <t>TBC</t>
  </si>
  <si>
    <t>Remarks</t>
    <phoneticPr fontId="5" type="noConversion"/>
  </si>
  <si>
    <t>Spa Outlet</t>
  </si>
  <si>
    <t>Executive Floor</t>
  </si>
  <si>
    <t xml:space="preserve">Executive Lounge </t>
  </si>
  <si>
    <t>In-Room Dining (24 Hrs Service)</t>
  </si>
  <si>
    <t>Rooms</t>
  </si>
  <si>
    <t>Total Guestrooms</t>
  </si>
  <si>
    <t>Colleagues Diner</t>
  </si>
  <si>
    <t>Staff #</t>
  </si>
  <si>
    <t>Staff Canteen</t>
  </si>
  <si>
    <t>Total Count</t>
    <phoneticPr fontId="5" type="noConversion"/>
  </si>
  <si>
    <t>Number of Colleagues - Uniform</t>
  </si>
  <si>
    <t>Count</t>
  </si>
  <si>
    <t>Remarks</t>
  </si>
  <si>
    <t>Specialty Restaurant</t>
  </si>
  <si>
    <t>Rooftop Bar</t>
  </si>
  <si>
    <t>Operational Facilities Availability</t>
  </si>
  <si>
    <t>Selection</t>
  </si>
  <si>
    <t>Silverware - Will be used in some outlets</t>
  </si>
  <si>
    <t>Please select "Yes" or "No" to allocate Silver Dip</t>
  </si>
  <si>
    <t>Brass / Silver or Burnishing Required</t>
  </si>
  <si>
    <t>Please select "Yes" or "No" to allocate Brass/Burnishing or Silver Polish required</t>
  </si>
  <si>
    <t>Fruits or Ice Carving Facilities</t>
  </si>
  <si>
    <t>Please select "Yes" or "No" to allocate provision for tools &amp; equipment for carving</t>
  </si>
  <si>
    <t>Egg Stations for Breakfast Buffet Required</t>
  </si>
  <si>
    <t>Please select "Yes" or "No" to allocate Portable Gas Stove</t>
  </si>
  <si>
    <t>Live Carving Station Service</t>
  </si>
  <si>
    <t>Please select "Yes" or "No" to allocate Portable Carving Station</t>
  </si>
  <si>
    <t>Operational Areas</t>
  </si>
  <si>
    <t>Qty</t>
  </si>
  <si>
    <t>Number of Dish Washing Machines/Areas</t>
  </si>
  <si>
    <t>Dish Washing Machines</t>
  </si>
  <si>
    <t>Number of Stewarding Department</t>
  </si>
  <si>
    <t>Department</t>
  </si>
  <si>
    <t>Number of Ice Carving Station</t>
  </si>
  <si>
    <t>Room for Ice Carving</t>
  </si>
  <si>
    <t>Number of Live Egg Stations</t>
  </si>
  <si>
    <t>All Day Dining Outlets</t>
  </si>
  <si>
    <t>Number of Carving Station</t>
  </si>
  <si>
    <t>Carving Stations</t>
  </si>
  <si>
    <t>Banquet Considerations</t>
  </si>
  <si>
    <t>Western Style Carving Station
Basic hot station setup with Marble top, lighting and build-in place for plates c/w Lighting
Include: 
Induction Plate
Cutting Board with S/S drip tray and two Sauce bowls
Protection Glass Panel
Heating Lamps
Model # 1825R975r850H</t>
  </si>
  <si>
    <t>Please select "Yes" or "No" as whether you would like "Customized Live Station" to be provided in the budget</t>
  </si>
  <si>
    <t>Guangdong Dim-Sum Station # 1800*850*850H
Basic hot station setup with Marble top, lighting and build-in place for plates 
Steamer for Dim Sum with Stainless Steel Rail
Heating Lamps
Marble Risers with lighting</t>
  </si>
  <si>
    <t xml:space="preserve">Beijing Duck &amp; Chinese BBQ 
Basic hot station setup with Marble top, lighting and build-in place for plates 
S/S Rack with glass shelves, hanging bar, heating lamps, drip tray
Cutting Board with drip tray (rectangular) &amp; Chopping Board thick with drip tray (round)
Induction Plates </t>
  </si>
  <si>
    <t>Induction  Station 
Basic hot station setup with Marble top, lighting and build-in place for plates 
Induction Plates
Model #1825R1025r850H</t>
  </si>
  <si>
    <t>Pasta Station 
Basic hot station setup with Marble top, lighting and build-in place for plates 
Pasta Boiler 3 compartments each 2 baskets
Build in GN1/1 Ice containers with Plexiglas Cover and drip tray
Induction Plate
Protection Glass Panel
Exhaust System &amp; Lighting
Size: 1800*850*850H</t>
  </si>
  <si>
    <t>Mobile Plate Warmer (double column)
Matching Design and similar finish as for above Stations
Holds 100 plates (8-12")
Size: 1800*850*850H</t>
  </si>
  <si>
    <t>Cooking  station
Size: 1000x 600 x 865 (H)</t>
  </si>
  <si>
    <t>Sushi Station Live Station</t>
  </si>
  <si>
    <t>Cold Station with Refrigerator
Basic cold station setup with Marble top, lighting and build-in place for plates
Under table Refrigerator build in
Size: 1800*850*850H</t>
  </si>
  <si>
    <t>Sandwich Prep Station
Basic cold station setup with Marble top, lighting and build-in place for plates 
Glass Container with protection rim. Drainage System and Lighting
Marble Riser with Lighting
Cutting Board 
Power Sockets build-in at the back panel
Model: 1825R1025r850H</t>
  </si>
  <si>
    <t xml:space="preserve">Ice Cream Station
Basic cold station setup with Marble top, lighting (no space for plate holder)
Ice Cream Freezer 
S/S container build in </t>
  </si>
  <si>
    <t>Mobile Beverage Station</t>
  </si>
  <si>
    <t>Please select "Yes" or "No" as whether you would like "Customized Beverage Station" to be provided in the budget</t>
  </si>
  <si>
    <t xml:space="preserve">Service Bar Station A (left)
Wood Frame with Acrylic cover
Lighting
Glass top Tray
Glass compartments for Ice </t>
  </si>
  <si>
    <t xml:space="preserve">Service Bar Station B (right)
Wood Frame with Acrylic cover
Lighting
Glass top Tray
Glass compartments for Ice </t>
  </si>
  <si>
    <t>Service Bar Station C (middle)</t>
  </si>
  <si>
    <t>Block Partition Standard
Wooden Base with brushed S/S decoration rims
Glass Shelves with adjustable height
Lighting</t>
  </si>
  <si>
    <t>Block Partition Irregular
Wooden Base with brushed S/S decoration rims
Individual adjustable Lighting if possible
Glass Shelves</t>
  </si>
  <si>
    <t>Block Partition Curved
Wooden Base with brushed S/S decoration rims
Glass Shelves with adjustable height
Lighting</t>
  </si>
  <si>
    <t>Multi-Purpose Station (Slide-In)
Basic hot station setup with Marble top, lighting and build-in place for plates 
Set-down Space for Equipment with power sockets (2) 
Protection Glass Panel 
Marble cover for the Set down place
Size: 1800*850*850H</t>
  </si>
  <si>
    <t>Piano</t>
  </si>
  <si>
    <t>Please select "Yes" or "No"</t>
  </si>
  <si>
    <t>Kitchen Parameters</t>
  </si>
  <si>
    <t>Production Kitchen Available</t>
  </si>
  <si>
    <t>Please select "Yes" or "No" to allocate provisional kitchen equipment &amp; supplies</t>
  </si>
  <si>
    <t>Butchery Areas</t>
  </si>
  <si>
    <t>Fish Prep Area</t>
  </si>
  <si>
    <t>Fruit &amp; Vegetable Prep Area</t>
  </si>
  <si>
    <t>Pastry / Bakery</t>
  </si>
  <si>
    <t>All Day Dining Restaurant Kitchen</t>
  </si>
  <si>
    <t>Specialty Restaurant Kitchen</t>
  </si>
  <si>
    <t xml:space="preserve">Banquet Kitchen </t>
  </si>
  <si>
    <t xml:space="preserve">Chinese Kitchen </t>
  </si>
  <si>
    <t>End</t>
  </si>
  <si>
    <t>Do not Erase</t>
  </si>
  <si>
    <t xml:space="preserve"> OSE Food &amp; Beverage Input Sheet</t>
  </si>
  <si>
    <t>Restaurant / Outlet</t>
  </si>
  <si>
    <t>Area In  m²</t>
  </si>
  <si>
    <t>Deli Café</t>
  </si>
  <si>
    <t>Beach Bar</t>
  </si>
  <si>
    <t>Meetingroom &amp; Prefunction Area</t>
  </si>
  <si>
    <t>Ballroom &amp; Prefunction Area</t>
  </si>
  <si>
    <t>Total Count Banqueting / Events</t>
  </si>
  <si>
    <t>Total Count Restaurant / Outlet</t>
  </si>
  <si>
    <t>Spa</t>
  </si>
  <si>
    <t>Total Count Spa Outlet</t>
  </si>
  <si>
    <t xml:space="preserve">Total Count Executive Lounge </t>
  </si>
  <si>
    <t>Total Count In-Room Dining</t>
  </si>
  <si>
    <t>Kitchen &amp; Stewarding</t>
  </si>
  <si>
    <t>Banquet &amp; Events</t>
  </si>
  <si>
    <t>Inroom Dining</t>
  </si>
  <si>
    <t>Banquet Seats</t>
  </si>
  <si>
    <t>Classroom Seats</t>
  </si>
  <si>
    <t>Cocktail Seats</t>
  </si>
  <si>
    <t>Concept</t>
  </si>
  <si>
    <t>Entrance</t>
  </si>
  <si>
    <t>Reception</t>
  </si>
  <si>
    <t>Lobby</t>
  </si>
  <si>
    <t>Courtyard</t>
  </si>
  <si>
    <t xml:space="preserve">Shop 1 </t>
  </si>
  <si>
    <t>Shop 2</t>
  </si>
  <si>
    <t>Library - Computer Room</t>
  </si>
  <si>
    <t>Function Facilities</t>
  </si>
  <si>
    <t>Recreation - Fitness Teen Kids</t>
  </si>
  <si>
    <t>Pool Snack</t>
  </si>
  <si>
    <t>Garden</t>
  </si>
  <si>
    <t>Villa Compound Garden Villa 1</t>
  </si>
  <si>
    <t>Villa Compound Garden Villa 2</t>
  </si>
  <si>
    <t>Villa Compound Cliff Edge Villa</t>
  </si>
  <si>
    <t>Villa Compound Villa Presidential</t>
  </si>
  <si>
    <t>Bedroom Blocks Disabled Room</t>
  </si>
  <si>
    <t>Guest Prayer Room</t>
  </si>
  <si>
    <t>Bedroom Blocks Standard King Room</t>
  </si>
  <si>
    <t>Bedroom Blocks  Standard Twin Room</t>
  </si>
  <si>
    <t>Bedroom Blocks Suite King Room</t>
  </si>
  <si>
    <t>Bedroom Blocks  Suite Twin Room</t>
  </si>
  <si>
    <t>Bedroom Blocks Presedential Suite King Room</t>
  </si>
  <si>
    <t>Bedroom Blocks  Presedential Suite Twin Room</t>
  </si>
  <si>
    <t>Service Residence Studio</t>
  </si>
  <si>
    <t>Service Residence One Bedroom</t>
  </si>
  <si>
    <t>Service Residence Two Bedroom</t>
  </si>
  <si>
    <t>Service Residence Three Bedroom</t>
  </si>
  <si>
    <t>Service Residence Four Bedroom</t>
  </si>
  <si>
    <t>Generate IT List</t>
  </si>
  <si>
    <t>Generate Kitchen Equipment List</t>
  </si>
  <si>
    <t>Generate Fitness &amp; Gym List</t>
  </si>
  <si>
    <t>Generate Spa List</t>
  </si>
  <si>
    <t>Generate Kitchen Utensils List</t>
  </si>
  <si>
    <t>Generate Engineering List</t>
  </si>
  <si>
    <t>Module</t>
  </si>
  <si>
    <t>Man Hours</t>
  </si>
  <si>
    <t>Man Days</t>
  </si>
  <si>
    <t>Initiation</t>
  </si>
  <si>
    <t>Man hours</t>
  </si>
  <si>
    <t>Total Effort</t>
  </si>
  <si>
    <t>Requirements gathering and documentation (SRS)</t>
  </si>
  <si>
    <t>Designer</t>
  </si>
  <si>
    <t>Functional Specification</t>
  </si>
  <si>
    <t>Jr Developer</t>
  </si>
  <si>
    <t>Project Management</t>
  </si>
  <si>
    <t>Sr Developer</t>
  </si>
  <si>
    <t>UI/UX/Prototype</t>
  </si>
  <si>
    <t>PM</t>
  </si>
  <si>
    <t>Development</t>
  </si>
  <si>
    <t>QA</t>
  </si>
  <si>
    <t>BA</t>
  </si>
  <si>
    <t>Total Delivery days</t>
  </si>
  <si>
    <t>Total Man day Effort</t>
  </si>
  <si>
    <t>Wed</t>
  </si>
  <si>
    <t>Reports</t>
  </si>
  <si>
    <t>OSE R&amp;O</t>
  </si>
  <si>
    <t>Add disclaimer</t>
  </si>
  <si>
    <t>Hotel basic info(Brand, name, add, resort type, rating etc.)</t>
  </si>
  <si>
    <t>Operational assumptions</t>
  </si>
  <si>
    <t>langauges</t>
  </si>
  <si>
    <t>Parking facilities</t>
  </si>
  <si>
    <t>facilities / Operations</t>
  </si>
  <si>
    <t>Public areas</t>
  </si>
  <si>
    <t>Public washrooms</t>
  </si>
  <si>
    <t>Guest floors and room counts</t>
  </si>
  <si>
    <t>Hotel guest room configuration</t>
  </si>
  <si>
    <t>Sevice residence bathroom configuration</t>
  </si>
  <si>
    <t>Hotel bathroom configurations</t>
  </si>
  <si>
    <t>Service residence / Apartment configuration</t>
  </si>
  <si>
    <t>Hotel room matrix</t>
  </si>
  <si>
    <t>Service residence room matrix</t>
  </si>
  <si>
    <t>Kitchen configuration</t>
  </si>
  <si>
    <t>Hotel bed configurations</t>
  </si>
  <si>
    <t>Service residence bed configurations</t>
  </si>
  <si>
    <t>bed linen setup</t>
  </si>
  <si>
    <t>Departments / Divisions</t>
  </si>
  <si>
    <t>Collegue facilities</t>
  </si>
  <si>
    <t>OSE FB Input</t>
  </si>
  <si>
    <t>Restaurant &amp; outlets</t>
  </si>
  <si>
    <t>banqueting  &amp; Events</t>
  </si>
  <si>
    <t>SPA</t>
  </si>
  <si>
    <t>Executive floor</t>
  </si>
  <si>
    <t>inroom dining</t>
  </si>
  <si>
    <t>Colleagues diner</t>
  </si>
  <si>
    <t>No of colleagues- uniform</t>
  </si>
  <si>
    <t>operational facilities availabilities</t>
  </si>
  <si>
    <t>operational areas</t>
  </si>
  <si>
    <t>banquet considerations</t>
  </si>
  <si>
    <t>Kitchen parameters</t>
  </si>
  <si>
    <t>Detail List</t>
  </si>
  <si>
    <t>Item inventory</t>
  </si>
  <si>
    <t>System services ( logging, auditing, exception handling etc.)</t>
  </si>
  <si>
    <t>Testing &amp; Deployment</t>
  </si>
  <si>
    <t>Testing</t>
  </si>
  <si>
    <t>UAT</t>
  </si>
  <si>
    <t>Deployment</t>
  </si>
  <si>
    <t>total</t>
  </si>
  <si>
    <t xml:space="preserve">Inputs </t>
  </si>
  <si>
    <t xml:space="preserve">    Estimation Summary (Hours and Business days)</t>
  </si>
  <si>
    <r>
      <rPr>
        <b/>
        <sz val="10"/>
        <color theme="1"/>
        <rFont val="Arial"/>
        <family val="2"/>
      </rPr>
      <t>Risk and/or "unknown"</t>
    </r>
    <r>
      <rPr>
        <sz val="10"/>
        <color theme="1"/>
        <rFont val="Arial"/>
        <family val="2"/>
      </rPr>
      <t xml:space="preserve"> (25% ; 50% ; 25% ; 10%)</t>
    </r>
  </si>
  <si>
    <t>Optimistic hours</t>
  </si>
  <si>
    <r>
      <rPr>
        <b/>
        <sz val="10"/>
        <color theme="1"/>
        <rFont val="Arial"/>
        <family val="2"/>
      </rPr>
      <t xml:space="preserve">Project Complexity scale    </t>
    </r>
    <r>
      <rPr>
        <sz val="10"/>
        <color theme="1"/>
        <rFont val="Arial"/>
        <family val="2"/>
      </rPr>
      <t xml:space="preserve">                                                       Extreme(100%); high(50%) ;                                               medium(25%) ; low(10%)</t>
    </r>
  </si>
  <si>
    <t>Most likely hours**</t>
  </si>
  <si>
    <t>Average productive hours per day</t>
  </si>
  <si>
    <t>Pessimistic hours*</t>
  </si>
  <si>
    <t>Estimation parameters</t>
  </si>
  <si>
    <t xml:space="preserve">Hours </t>
  </si>
  <si>
    <t>Requirement gathering</t>
  </si>
  <si>
    <t>Expected Duration</t>
  </si>
  <si>
    <t>Hours</t>
  </si>
  <si>
    <t>Research and analysis</t>
  </si>
  <si>
    <t>Triangular distribution method</t>
  </si>
  <si>
    <t>Beta distribution (PERT technique)</t>
  </si>
  <si>
    <t>Design</t>
  </si>
  <si>
    <t xml:space="preserve">Finish Date </t>
  </si>
  <si>
    <t>Training</t>
  </si>
  <si>
    <t>Earliest start date</t>
  </si>
  <si>
    <t>Documentation</t>
  </si>
  <si>
    <t>Earliest completion date</t>
  </si>
  <si>
    <t>Optimistic</t>
  </si>
  <si>
    <t>Meetings</t>
  </si>
  <si>
    <t>Most likely</t>
  </si>
  <si>
    <t xml:space="preserve">Migration (data or content) </t>
  </si>
  <si>
    <t>Pessimistic</t>
  </si>
  <si>
    <t>Project management</t>
  </si>
  <si>
    <t>Latest start date</t>
  </si>
  <si>
    <t>Latest  completion date</t>
  </si>
  <si>
    <t>Accessibility test</t>
  </si>
  <si>
    <t>Pre deployment process</t>
  </si>
  <si>
    <t>Post production testing</t>
  </si>
  <si>
    <r>
      <t>Pessimistic case buffer</t>
    </r>
    <r>
      <rPr>
        <sz val="10"/>
        <color theme="1"/>
        <rFont val="Arial"/>
        <family val="2"/>
      </rPr>
      <t xml:space="preserve"> (in percentage)</t>
    </r>
  </si>
  <si>
    <t>Knowledge transfer/ Service transition</t>
  </si>
  <si>
    <r>
      <t xml:space="preserve">No of resources </t>
    </r>
    <r>
      <rPr>
        <sz val="10"/>
        <color theme="1"/>
        <rFont val="Arial"/>
        <family val="2"/>
      </rPr>
      <t>(This will impact the number of business days to complete and finish date calculation.) on average</t>
    </r>
  </si>
  <si>
    <t xml:space="preserve">Marketing </t>
  </si>
  <si>
    <t>Project retrospective</t>
  </si>
  <si>
    <t xml:space="preserve">* Pessimistic hours= Best case hours+ Pessimistic case buffer                                                               **Most likely=(Optimistic + Pessimistic )/2                                                              ***Excluded Saturdays, Sundays and state holidays </t>
  </si>
  <si>
    <t xml:space="preserve">Total </t>
  </si>
  <si>
    <t>Holidays in 2016</t>
  </si>
  <si>
    <t xml:space="preserve"> New Year's Day </t>
  </si>
  <si>
    <t>Republic Day</t>
  </si>
  <si>
    <t>Monty Thursday</t>
  </si>
  <si>
    <t>Good Friday</t>
  </si>
  <si>
    <t>Vishu</t>
  </si>
  <si>
    <t>May Day</t>
  </si>
  <si>
    <t>Assembly Elections</t>
  </si>
  <si>
    <t>Onam</t>
  </si>
  <si>
    <t>Gandhu Jayanthi</t>
  </si>
  <si>
    <t>Deepavali</t>
  </si>
  <si>
    <t>Christmas</t>
  </si>
  <si>
    <t>Dec 04 2017</t>
  </si>
  <si>
    <t>Hotel Inventory Estimation</t>
  </si>
  <si>
    <t>Project Name  : New Hotel Inventory  Estimate</t>
  </si>
  <si>
    <t xml:space="preserve"> </t>
  </si>
  <si>
    <t>Export detailed list</t>
  </si>
  <si>
    <t>import detailed list for reports</t>
  </si>
  <si>
    <t>Logic to develop (refresh) the detailed list (one time)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</si>
</sst>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mmmm\ d\,\ yyyy;@"/>
    <numFmt numFmtId="165" formatCode="0.0"/>
    <numFmt numFmtId="166" formatCode="[$$-409]#,##0.00"/>
    <numFmt numFmtId="167" formatCode="[$$-409]#,##0"/>
    <numFmt numFmtId="168" formatCode="0.000"/>
    <numFmt numFmtId="169" formatCode="m/d/yyyy;@"/>
  </numFmts>
  <fonts count="37" x14ac:knownFonts="1">
    <font>
      <sz val="11"/>
      <color theme="1"/>
      <name val="Calibri"/>
      <family val="2"/>
      <scheme val="minor"/>
    </font>
    <font>
      <sz val="10"/>
      <name val="Arial"/>
      <family val="2"/>
    </font>
    <font>
      <sz val="11"/>
      <color rgb="FFFF0000"/>
      <name val="Calibri"/>
      <family val="2"/>
      <scheme val="minor"/>
    </font>
    <font>
      <sz val="11"/>
      <name val="Calibri"/>
      <family val="2"/>
      <scheme val="minor"/>
    </font>
    <font>
      <b/>
      <sz val="11"/>
      <name val="Calibri"/>
      <family val="2"/>
      <scheme val="minor"/>
    </font>
    <font>
      <b/>
      <u/>
      <sz val="11"/>
      <color indexed="10"/>
      <name val="Calibri"/>
      <family val="2"/>
      <scheme val="minor"/>
    </font>
    <font>
      <b/>
      <sz val="11"/>
      <color indexed="10"/>
      <name val="Calibri"/>
      <family val="2"/>
      <scheme val="minor"/>
    </font>
    <font>
      <b/>
      <sz val="11"/>
      <color indexed="9"/>
      <name val="Calibri"/>
      <family val="2"/>
      <scheme val="minor"/>
    </font>
    <font>
      <sz val="11"/>
      <color indexed="9"/>
      <name val="Calibri"/>
      <family val="2"/>
      <scheme val="minor"/>
    </font>
    <font>
      <b/>
      <sz val="8"/>
      <color indexed="9"/>
      <name val="Arial"/>
      <family val="2"/>
    </font>
    <font>
      <sz val="8"/>
      <name val="Verdana"/>
      <family val="2"/>
    </font>
    <font>
      <b/>
      <sz val="8"/>
      <color rgb="FFFF0000"/>
      <name val="Arial"/>
      <family val="2"/>
    </font>
    <font>
      <b/>
      <sz val="11"/>
      <color theme="1"/>
      <name val="Calibri"/>
      <family val="2"/>
      <scheme val="minor"/>
    </font>
    <font>
      <b/>
      <i/>
      <sz val="11"/>
      <name val="Calibri"/>
      <family val="2"/>
      <scheme val="minor"/>
    </font>
    <font>
      <i/>
      <sz val="11"/>
      <name val="Calibri"/>
      <family val="2"/>
      <scheme val="minor"/>
    </font>
    <font>
      <sz val="11"/>
      <color indexed="10"/>
      <name val="Calibri"/>
      <family val="2"/>
      <scheme val="minor"/>
    </font>
    <font>
      <sz val="11"/>
      <color rgb="FF000000"/>
      <name val="Calibri"/>
      <family val="2"/>
      <scheme val="minor"/>
    </font>
    <font>
      <b/>
      <sz val="14"/>
      <color theme="1"/>
      <name val="Calibri"/>
      <family val="2"/>
      <scheme val="minor"/>
    </font>
    <font>
      <b/>
      <sz val="12"/>
      <color theme="1"/>
      <name val="Calibri"/>
      <family val="2"/>
      <scheme val="minor"/>
    </font>
    <font>
      <sz val="10"/>
      <color theme="1"/>
      <name val="Calibri"/>
      <family val="2"/>
      <scheme val="minor"/>
    </font>
    <font>
      <b/>
      <sz val="10"/>
      <color theme="1"/>
      <name val="Calibri"/>
      <family val="2"/>
      <scheme val="minor"/>
    </font>
    <font>
      <b/>
      <sz val="12"/>
      <color rgb="FFFF0000"/>
      <name val="Calibri"/>
      <family val="2"/>
      <scheme val="minor"/>
    </font>
    <font>
      <b/>
      <sz val="12"/>
      <color theme="0"/>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theme="0"/>
      <name val="Calibri"/>
      <family val="2"/>
      <scheme val="minor"/>
    </font>
    <font>
      <b/>
      <sz val="10"/>
      <color theme="1"/>
      <name val="Arial"/>
      <family val="2"/>
    </font>
    <font>
      <b/>
      <sz val="10"/>
      <color theme="0"/>
      <name val="Arial"/>
      <family val="2"/>
    </font>
    <font>
      <sz val="10"/>
      <color theme="1"/>
      <name val="Arial"/>
      <family val="2"/>
    </font>
    <font>
      <sz val="10"/>
      <color rgb="FF9C6500"/>
      <name val="Arial"/>
      <family val="2"/>
    </font>
    <font>
      <sz val="10"/>
      <color rgb="FF006100"/>
      <name val="Arial"/>
      <family val="2"/>
    </font>
    <font>
      <sz val="10"/>
      <color rgb="FF9C0006"/>
      <name val="Arial"/>
      <family val="2"/>
    </font>
    <font>
      <sz val="10"/>
      <color theme="0"/>
      <name val="Arial"/>
      <family val="2"/>
    </font>
    <font>
      <b/>
      <sz val="9"/>
      <color indexed="81"/>
      <name val="Tahoma"/>
      <family val="2"/>
    </font>
    <font>
      <sz val="9"/>
      <color indexed="81"/>
      <name val="Tahoma"/>
      <family val="2"/>
    </font>
    <font>
      <sz val="12"/>
      <color rgb="FF333333"/>
      <name val="Arial"/>
      <family val="2"/>
    </font>
  </fonts>
  <fills count="18">
    <fill>
      <patternFill patternType="none"/>
    </fill>
    <fill>
      <patternFill patternType="gray125"/>
    </fill>
    <fill>
      <patternFill patternType="solid">
        <fgColor indexed="23"/>
        <bgColor indexed="64"/>
      </patternFill>
    </fill>
    <fill>
      <patternFill patternType="solid">
        <fgColor theme="1" tint="0.499984740745262"/>
        <bgColor indexed="64"/>
      </patternFill>
    </fill>
    <fill>
      <patternFill patternType="solid">
        <fgColor rgb="FF92D050"/>
        <bgColor indexed="64"/>
      </patternFill>
    </fill>
    <fill>
      <patternFill patternType="solid">
        <fgColor theme="0" tint="-0.499984740745262"/>
        <bgColor indexed="64"/>
      </patternFill>
    </fill>
    <fill>
      <patternFill patternType="solid">
        <fgColor indexed="10"/>
        <bgColor indexed="64"/>
      </patternFill>
    </fill>
    <fill>
      <patternFill patternType="solid">
        <fgColor theme="0"/>
        <bgColor indexed="64"/>
      </patternFill>
    </fill>
    <fill>
      <patternFill patternType="solid">
        <fgColor theme="9" tint="0.79998168889431442"/>
        <bgColor indexed="64"/>
      </patternFill>
    </fill>
    <fill>
      <patternFill patternType="solid">
        <fgColor rgb="FFFFFF00"/>
        <bgColor indexed="64"/>
      </patternFill>
    </fill>
    <fill>
      <patternFill patternType="solid">
        <fgColor theme="6"/>
        <bgColor indexed="64"/>
      </patternFill>
    </fill>
    <fill>
      <patternFill patternType="solid">
        <fgColor theme="4"/>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7" tint="0.39997558519241921"/>
        <bgColor indexed="64"/>
      </patternFill>
    </fill>
    <fill>
      <patternFill patternType="solid">
        <fgColor rgb="FF002060"/>
        <bgColor indexed="64"/>
      </patternFill>
    </fill>
    <fill>
      <patternFill patternType="solid">
        <fgColor theme="5" tint="-0.249977111117893"/>
        <bgColor indexed="64"/>
      </patternFill>
    </fill>
  </fills>
  <borders count="27">
    <border>
      <left/>
      <right/>
      <top/>
      <bottom/>
      <diagonal/>
    </border>
    <border>
      <left/>
      <right/>
      <top style="thin">
        <color indexed="64"/>
      </top>
      <bottom style="double">
        <color indexed="64"/>
      </bottom>
      <diagonal/>
    </border>
    <border>
      <left style="thin">
        <color auto="1"/>
      </left>
      <right style="thin">
        <color auto="1"/>
      </right>
      <top style="thin">
        <color auto="1"/>
      </top>
      <bottom style="thin">
        <color auto="1"/>
      </bottom>
      <diagonal/>
    </border>
    <border>
      <left/>
      <right/>
      <top style="thin">
        <color theme="0" tint="-0.34998626667073579"/>
      </top>
      <bottom/>
      <diagonal/>
    </border>
    <border>
      <left/>
      <right style="thin">
        <color theme="0" tint="-0.34998626667073579"/>
      </right>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auto="1"/>
      </left>
      <right style="thin">
        <color auto="1"/>
      </right>
      <top/>
      <bottom/>
      <diagonal/>
    </border>
    <border>
      <left/>
      <right style="thin">
        <color auto="1"/>
      </right>
      <top/>
      <bottom/>
      <diagonal/>
    </border>
    <border>
      <left/>
      <right/>
      <top style="medium">
        <color auto="1"/>
      </top>
      <bottom/>
      <diagonal/>
    </border>
    <border>
      <left/>
      <right style="thin">
        <color auto="1"/>
      </right>
      <top style="medium">
        <color auto="1"/>
      </top>
      <bottom/>
      <diagonal/>
    </border>
    <border>
      <left/>
      <right/>
      <top/>
      <bottom style="medium">
        <color auto="1"/>
      </bottom>
      <diagonal/>
    </border>
    <border>
      <left/>
      <right style="thin">
        <color auto="1"/>
      </right>
      <top/>
      <bottom style="medium">
        <color auto="1"/>
      </bottom>
      <diagonal/>
    </border>
    <border>
      <left style="thin">
        <color indexed="64"/>
      </left>
      <right style="thin">
        <color indexed="64"/>
      </right>
      <top/>
      <bottom style="thin">
        <color indexed="64"/>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s>
  <cellStyleXfs count="7">
    <xf numFmtId="0" fontId="0" fillId="0" borderId="0"/>
    <xf numFmtId="0" fontId="1" fillId="0" borderId="0"/>
    <xf numFmtId="0" fontId="1" fillId="0" borderId="0"/>
    <xf numFmtId="0" fontId="1" fillId="0" borderId="0"/>
    <xf numFmtId="0" fontId="23" fillId="12" borderId="0" applyNumberFormat="0" applyBorder="0" applyAlignment="0" applyProtection="0"/>
    <xf numFmtId="0" fontId="24" fillId="13" borderId="0" applyNumberFormat="0" applyBorder="0" applyAlignment="0" applyProtection="0"/>
    <xf numFmtId="0" fontId="25" fillId="14" borderId="0" applyNumberFormat="0" applyBorder="0" applyAlignment="0" applyProtection="0"/>
  </cellStyleXfs>
  <cellXfs count="263">
    <xf numFmtId="0" fontId="0" fillId="0" borderId="0" xfId="0"/>
    <xf numFmtId="0" fontId="0" fillId="0" borderId="0" xfId="0" applyAlignment="1">
      <alignment horizontal="center"/>
    </xf>
    <xf numFmtId="0" fontId="3" fillId="0" borderId="0" xfId="0" applyFont="1" applyProtection="1">
      <protection locked="0"/>
    </xf>
    <xf numFmtId="0" fontId="3" fillId="0" borderId="0" xfId="0" applyFont="1" applyFill="1" applyProtection="1">
      <protection locked="0"/>
    </xf>
    <xf numFmtId="0" fontId="4" fillId="0" borderId="0" xfId="0" applyFont="1" applyAlignment="1" applyProtection="1">
      <alignment horizontal="center"/>
      <protection locked="0"/>
    </xf>
    <xf numFmtId="164" fontId="5" fillId="0" borderId="0" xfId="0" applyNumberFormat="1" applyFont="1" applyAlignment="1" applyProtection="1">
      <alignment horizontal="center"/>
      <protection locked="0"/>
    </xf>
    <xf numFmtId="0" fontId="3" fillId="0" borderId="0" xfId="0" applyFont="1" applyAlignment="1" applyProtection="1">
      <alignment horizontal="center"/>
      <protection locked="0"/>
    </xf>
    <xf numFmtId="0" fontId="6" fillId="0" borderId="0" xfId="0" applyFont="1" applyProtection="1">
      <protection locked="0"/>
    </xf>
    <xf numFmtId="164" fontId="0" fillId="0" borderId="0" xfId="0" applyNumberFormat="1" applyFont="1" applyAlignment="1" applyProtection="1">
      <alignment horizontal="center"/>
      <protection locked="0"/>
    </xf>
    <xf numFmtId="0" fontId="7" fillId="2" borderId="0" xfId="0" applyFont="1" applyFill="1" applyAlignment="1" applyProtection="1">
      <alignment horizontal="center"/>
      <protection locked="0"/>
    </xf>
    <xf numFmtId="0" fontId="7" fillId="2" borderId="0" xfId="0" applyFont="1" applyFill="1" applyProtection="1">
      <protection locked="0"/>
    </xf>
    <xf numFmtId="0" fontId="8" fillId="2" borderId="0" xfId="0" applyFont="1" applyFill="1" applyProtection="1">
      <protection locked="0"/>
    </xf>
    <xf numFmtId="0" fontId="3" fillId="0" borderId="0" xfId="0" applyFont="1" applyFill="1" applyAlignment="1" applyProtection="1">
      <alignment horizontal="left"/>
      <protection locked="0"/>
    </xf>
    <xf numFmtId="0" fontId="3" fillId="0" borderId="0" xfId="1" applyFont="1" applyFill="1" applyAlignment="1" applyProtection="1">
      <alignment horizontal="center" wrapText="1"/>
      <protection locked="0"/>
    </xf>
    <xf numFmtId="0" fontId="3" fillId="0" borderId="0" xfId="0" applyFont="1" applyFill="1" applyAlignment="1" applyProtection="1">
      <alignment horizontal="center" wrapText="1"/>
      <protection locked="0"/>
    </xf>
    <xf numFmtId="0" fontId="7" fillId="2" borderId="0" xfId="0" applyFont="1" applyFill="1" applyAlignment="1" applyProtection="1">
      <alignment horizontal="left"/>
      <protection locked="0"/>
    </xf>
    <xf numFmtId="0" fontId="8" fillId="2" borderId="0" xfId="0" applyFont="1" applyFill="1" applyAlignment="1" applyProtection="1">
      <alignment horizontal="left"/>
      <protection locked="0"/>
    </xf>
    <xf numFmtId="9" fontId="3" fillId="0" borderId="0" xfId="1" applyNumberFormat="1" applyFont="1" applyFill="1" applyAlignment="1" applyProtection="1">
      <alignment horizontal="center" wrapText="1"/>
      <protection locked="0"/>
    </xf>
    <xf numFmtId="1" fontId="3" fillId="0" borderId="0" xfId="0" applyNumberFormat="1" applyFont="1" applyFill="1" applyAlignment="1" applyProtection="1">
      <alignment horizontal="center" wrapText="1"/>
    </xf>
    <xf numFmtId="9" fontId="3" fillId="0" borderId="0" xfId="0" applyNumberFormat="1" applyFont="1" applyFill="1" applyAlignment="1" applyProtection="1">
      <alignment horizontal="center" wrapText="1"/>
      <protection locked="0"/>
    </xf>
    <xf numFmtId="0" fontId="3" fillId="0" borderId="0" xfId="0" applyFont="1" applyFill="1" applyAlignment="1" applyProtection="1">
      <alignment horizontal="center"/>
      <protection locked="0"/>
    </xf>
    <xf numFmtId="0" fontId="3" fillId="0" borderId="0" xfId="0" applyFont="1" applyAlignment="1" applyProtection="1">
      <alignment horizontal="left"/>
      <protection locked="0"/>
    </xf>
    <xf numFmtId="0" fontId="3" fillId="0" borderId="0" xfId="0" applyFont="1" applyAlignment="1" applyProtection="1">
      <alignment vertical="center"/>
      <protection locked="0"/>
    </xf>
    <xf numFmtId="0" fontId="7" fillId="2" borderId="0" xfId="0" applyFont="1" applyFill="1" applyAlignment="1" applyProtection="1">
      <alignment horizontal="center" vertical="center"/>
      <protection locked="0"/>
    </xf>
    <xf numFmtId="0" fontId="7" fillId="2" borderId="0" xfId="0" applyFont="1" applyFill="1" applyAlignment="1" applyProtection="1">
      <alignment horizontal="center" vertical="center" wrapText="1"/>
      <protection locked="0"/>
    </xf>
    <xf numFmtId="0" fontId="3" fillId="0" borderId="0" xfId="2" applyFont="1" applyFill="1" applyAlignment="1" applyProtection="1">
      <alignment horizontal="center" wrapText="1"/>
      <protection locked="0"/>
    </xf>
    <xf numFmtId="0" fontId="3" fillId="0" borderId="0" xfId="0" applyFont="1" applyFill="1" applyAlignment="1" applyProtection="1">
      <alignment vertical="center"/>
      <protection locked="0"/>
    </xf>
    <xf numFmtId="0" fontId="7" fillId="2" borderId="0" xfId="0" applyFont="1" applyFill="1" applyAlignment="1" applyProtection="1">
      <alignment horizontal="center" wrapText="1"/>
      <protection locked="0"/>
    </xf>
    <xf numFmtId="0" fontId="4" fillId="0" borderId="1" xfId="0" applyFont="1" applyFill="1" applyBorder="1" applyAlignment="1" applyProtection="1">
      <alignment horizontal="center"/>
      <protection locked="0"/>
    </xf>
    <xf numFmtId="0" fontId="7" fillId="2" borderId="0" xfId="0" applyFont="1" applyFill="1" applyAlignment="1" applyProtection="1">
      <alignment horizontal="center" vertical="top" wrapText="1"/>
      <protection locked="0"/>
    </xf>
    <xf numFmtId="0" fontId="3" fillId="0" borderId="0" xfId="0" applyFont="1" applyFill="1" applyAlignment="1" applyProtection="1">
      <alignment horizontal="center" vertical="top" wrapText="1"/>
      <protection locked="0"/>
    </xf>
    <xf numFmtId="0" fontId="4" fillId="0" borderId="0" xfId="0" applyFont="1" applyFill="1" applyAlignment="1" applyProtection="1">
      <alignment horizontal="center" vertical="top" wrapText="1"/>
      <protection locked="0"/>
    </xf>
    <xf numFmtId="0" fontId="3" fillId="0" borderId="0" xfId="0" applyFont="1" applyFill="1" applyAlignment="1" applyProtection="1">
      <alignment wrapText="1"/>
      <protection locked="0"/>
    </xf>
    <xf numFmtId="0" fontId="4" fillId="0" borderId="0" xfId="0" applyFont="1" applyFill="1" applyBorder="1" applyAlignment="1" applyProtection="1">
      <alignment horizontal="center"/>
      <protection locked="0"/>
    </xf>
    <xf numFmtId="0" fontId="0" fillId="0" borderId="0" xfId="1" applyFont="1" applyFill="1" applyAlignment="1" applyProtection="1">
      <alignment horizontal="center" wrapText="1"/>
      <protection locked="0"/>
    </xf>
    <xf numFmtId="0" fontId="0" fillId="0" borderId="0" xfId="0" applyFont="1" applyProtection="1">
      <protection locked="0"/>
    </xf>
    <xf numFmtId="0" fontId="0" fillId="0" borderId="0" xfId="0" applyFont="1" applyFill="1" applyProtection="1">
      <protection locked="0"/>
    </xf>
    <xf numFmtId="0" fontId="3" fillId="0" borderId="0" xfId="3" applyFont="1" applyFill="1" applyAlignment="1" applyProtection="1">
      <alignment horizontal="center"/>
      <protection locked="0"/>
    </xf>
    <xf numFmtId="0" fontId="3" fillId="0" borderId="0" xfId="0" applyFont="1" applyAlignment="1" applyProtection="1">
      <alignment wrapText="1"/>
      <protection locked="0"/>
    </xf>
    <xf numFmtId="0" fontId="3" fillId="0" borderId="0" xfId="3" applyFont="1" applyFill="1" applyAlignment="1" applyProtection="1">
      <alignment horizontal="center" wrapText="1"/>
      <protection locked="0"/>
    </xf>
    <xf numFmtId="0" fontId="3" fillId="0" borderId="0" xfId="0" applyFont="1" applyBorder="1" applyProtection="1">
      <protection locked="0"/>
    </xf>
    <xf numFmtId="0" fontId="4" fillId="0" borderId="0" xfId="0" applyFont="1" applyAlignment="1" applyProtection="1">
      <alignment horizontal="left" vertical="top"/>
      <protection locked="0"/>
    </xf>
    <xf numFmtId="165" fontId="4" fillId="0" borderId="0" xfId="0" applyNumberFormat="1" applyFont="1" applyFill="1" applyBorder="1" applyAlignment="1" applyProtection="1">
      <alignment horizontal="right"/>
      <protection locked="0"/>
    </xf>
    <xf numFmtId="0" fontId="3" fillId="0" borderId="1" xfId="0" applyFont="1" applyFill="1" applyBorder="1" applyAlignment="1" applyProtection="1">
      <alignment horizontal="center"/>
      <protection locked="0"/>
    </xf>
    <xf numFmtId="0" fontId="3" fillId="0" borderId="0" xfId="0" applyFont="1" applyAlignment="1" applyProtection="1">
      <alignment horizontal="center" vertical="center" wrapText="1"/>
      <protection locked="0"/>
    </xf>
    <xf numFmtId="0" fontId="8" fillId="2" borderId="0" xfId="0" applyFont="1" applyFill="1" applyAlignment="1" applyProtection="1">
      <alignment horizontal="center" vertical="center" wrapText="1"/>
      <protection locked="0"/>
    </xf>
    <xf numFmtId="0" fontId="10" fillId="0" borderId="0" xfId="0" applyFont="1" applyAlignment="1" applyProtection="1">
      <alignment horizontal="center" vertical="center"/>
    </xf>
    <xf numFmtId="0" fontId="0" fillId="0" borderId="0" xfId="0" applyAlignment="1">
      <alignment horizontal="left"/>
    </xf>
    <xf numFmtId="0" fontId="3" fillId="0" borderId="0" xfId="0" applyFont="1" applyFill="1" applyAlignment="1" applyProtection="1">
      <protection locked="0"/>
    </xf>
    <xf numFmtId="3" fontId="0" fillId="0" borderId="0" xfId="0" applyNumberFormat="1" applyAlignment="1">
      <alignment horizontal="center"/>
    </xf>
    <xf numFmtId="9" fontId="0" fillId="0" borderId="0" xfId="0" applyNumberFormat="1" applyAlignment="1">
      <alignment horizontal="center"/>
    </xf>
    <xf numFmtId="1" fontId="0" fillId="0" borderId="0" xfId="0" applyNumberFormat="1" applyAlignment="1">
      <alignment horizontal="center"/>
    </xf>
    <xf numFmtId="166" fontId="0" fillId="0" borderId="0" xfId="0" applyNumberFormat="1"/>
    <xf numFmtId="167" fontId="0" fillId="0" borderId="0" xfId="0" applyNumberFormat="1"/>
    <xf numFmtId="3" fontId="2" fillId="0" borderId="0" xfId="0" applyNumberFormat="1" applyFont="1" applyAlignment="1">
      <alignment horizontal="center"/>
    </xf>
    <xf numFmtId="9" fontId="0" fillId="0" borderId="0" xfId="0" applyNumberFormat="1" applyAlignment="1">
      <alignment horizontal="left"/>
    </xf>
    <xf numFmtId="1" fontId="0" fillId="0" borderId="0" xfId="0" applyNumberFormat="1" applyAlignment="1">
      <alignment horizontal="left"/>
    </xf>
    <xf numFmtId="9" fontId="0" fillId="0" borderId="0" xfId="0" applyNumberFormat="1" applyFill="1" applyAlignment="1">
      <alignment horizontal="left"/>
    </xf>
    <xf numFmtId="0" fontId="9" fillId="2" borderId="2" xfId="0" applyFont="1" applyFill="1" applyBorder="1" applyAlignment="1" applyProtection="1">
      <alignment horizontal="center" vertical="center" wrapText="1"/>
    </xf>
    <xf numFmtId="0" fontId="9" fillId="2" borderId="2" xfId="0" applyFont="1" applyFill="1" applyBorder="1" applyAlignment="1" applyProtection="1">
      <alignment horizontal="center" vertical="center"/>
    </xf>
    <xf numFmtId="3" fontId="9" fillId="2" borderId="2" xfId="0" applyNumberFormat="1" applyFont="1" applyFill="1" applyBorder="1" applyAlignment="1" applyProtection="1">
      <alignment horizontal="center" vertical="center" wrapText="1"/>
    </xf>
    <xf numFmtId="3" fontId="11" fillId="2" borderId="2" xfId="0" applyNumberFormat="1" applyFont="1" applyFill="1" applyBorder="1" applyAlignment="1" applyProtection="1">
      <alignment horizontal="center" vertical="center" wrapText="1"/>
    </xf>
    <xf numFmtId="9" fontId="9" fillId="2" borderId="2" xfId="0" applyNumberFormat="1" applyFont="1" applyFill="1" applyBorder="1" applyAlignment="1" applyProtection="1">
      <alignment horizontal="center" vertical="center" wrapText="1"/>
    </xf>
    <xf numFmtId="1" fontId="9" fillId="2" borderId="2" xfId="0" applyNumberFormat="1" applyFont="1" applyFill="1" applyBorder="1" applyAlignment="1" applyProtection="1">
      <alignment horizontal="center" vertical="center" wrapText="1"/>
    </xf>
    <xf numFmtId="166" fontId="9" fillId="2" borderId="2" xfId="0" applyNumberFormat="1" applyFont="1" applyFill="1" applyBorder="1" applyAlignment="1" applyProtection="1">
      <alignment horizontal="center" vertical="center" wrapText="1"/>
    </xf>
    <xf numFmtId="167" fontId="9" fillId="2" borderId="2" xfId="0" applyNumberFormat="1" applyFont="1" applyFill="1" applyBorder="1" applyAlignment="1" applyProtection="1">
      <alignment horizontal="center" vertical="center" wrapText="1"/>
    </xf>
    <xf numFmtId="0" fontId="0" fillId="0" borderId="2" xfId="0" applyBorder="1" applyAlignment="1">
      <alignment horizontal="left"/>
    </xf>
    <xf numFmtId="0" fontId="0" fillId="0" borderId="2" xfId="0" applyBorder="1"/>
    <xf numFmtId="3" fontId="0" fillId="0" borderId="2" xfId="0" applyNumberFormat="1" applyBorder="1" applyAlignment="1">
      <alignment horizontal="center"/>
    </xf>
    <xf numFmtId="3" fontId="2" fillId="0" borderId="2" xfId="0" applyNumberFormat="1" applyFont="1" applyBorder="1" applyAlignment="1">
      <alignment horizontal="center"/>
    </xf>
    <xf numFmtId="9" fontId="0" fillId="0" borderId="2" xfId="0" applyNumberFormat="1" applyBorder="1" applyAlignment="1">
      <alignment horizontal="center"/>
    </xf>
    <xf numFmtId="1" fontId="0" fillId="0" borderId="2" xfId="0" applyNumberFormat="1" applyBorder="1" applyAlignment="1">
      <alignment horizontal="center"/>
    </xf>
    <xf numFmtId="0" fontId="0" fillId="0" borderId="2" xfId="0" applyBorder="1" applyAlignment="1">
      <alignment horizontal="center"/>
    </xf>
    <xf numFmtId="166" fontId="0" fillId="0" borderId="2" xfId="0" applyNumberFormat="1" applyBorder="1"/>
    <xf numFmtId="167" fontId="0" fillId="0" borderId="2" xfId="0" applyNumberFormat="1" applyBorder="1"/>
    <xf numFmtId="0" fontId="0" fillId="0" borderId="2" xfId="0" applyFont="1" applyFill="1" applyBorder="1" applyAlignment="1" applyProtection="1">
      <alignment horizontal="left" vertical="center" wrapText="1"/>
      <protection locked="0"/>
    </xf>
    <xf numFmtId="0" fontId="3" fillId="0" borderId="0" xfId="0" applyFont="1" applyAlignment="1" applyProtection="1">
      <alignment horizontal="center" wrapText="1"/>
      <protection locked="0"/>
    </xf>
    <xf numFmtId="0" fontId="3" fillId="0" borderId="0" xfId="1" applyFont="1" applyFill="1" applyAlignment="1" applyProtection="1">
      <alignment horizontal="left" wrapText="1"/>
      <protection locked="0"/>
    </xf>
    <xf numFmtId="0" fontId="0" fillId="0" borderId="0" xfId="0" applyFont="1"/>
    <xf numFmtId="0" fontId="0" fillId="0" borderId="0" xfId="0" applyFont="1" applyAlignment="1">
      <alignment horizontal="center"/>
    </xf>
    <xf numFmtId="0" fontId="3" fillId="0" borderId="0" xfId="0" applyFont="1" applyFill="1" applyAlignment="1">
      <alignment vertical="top"/>
    </xf>
    <xf numFmtId="0" fontId="3" fillId="0" borderId="0" xfId="0" applyFont="1" applyFill="1" applyAlignment="1">
      <alignment horizontal="center" vertical="top"/>
    </xf>
    <xf numFmtId="0" fontId="3" fillId="0" borderId="0" xfId="0" applyFont="1" applyAlignment="1">
      <alignment horizontal="center" vertical="top"/>
    </xf>
    <xf numFmtId="0" fontId="3" fillId="0" borderId="0" xfId="0" applyFont="1" applyAlignment="1">
      <alignment horizontal="left" vertical="top" wrapText="1"/>
    </xf>
    <xf numFmtId="1" fontId="4" fillId="0" borderId="1" xfId="0" applyNumberFormat="1" applyFont="1" applyBorder="1" applyAlignment="1">
      <alignment horizontal="center" vertical="top"/>
    </xf>
    <xf numFmtId="1" fontId="3" fillId="0" borderId="0" xfId="0" applyNumberFormat="1" applyFont="1" applyAlignment="1">
      <alignment horizontal="center" vertical="top"/>
    </xf>
    <xf numFmtId="1" fontId="3" fillId="0" borderId="1" xfId="0" applyNumberFormat="1" applyFont="1" applyBorder="1" applyAlignment="1">
      <alignment horizontal="center" vertical="top"/>
    </xf>
    <xf numFmtId="0" fontId="3" fillId="0" borderId="0" xfId="0" applyFont="1" applyFill="1" applyAlignment="1">
      <alignment vertical="top" wrapText="1"/>
    </xf>
    <xf numFmtId="0" fontId="6" fillId="0" borderId="0" xfId="0" applyFont="1" applyAlignment="1">
      <alignment horizontal="left" vertical="top" wrapText="1"/>
    </xf>
    <xf numFmtId="0" fontId="3" fillId="0" borderId="0" xfId="0" applyFont="1" applyAlignment="1">
      <alignment vertical="top"/>
    </xf>
    <xf numFmtId="0" fontId="4" fillId="0" borderId="0" xfId="0" applyFont="1" applyAlignment="1">
      <alignment vertical="top"/>
    </xf>
    <xf numFmtId="0" fontId="3" fillId="0" borderId="0" xfId="0" applyFont="1" applyAlignment="1">
      <alignment horizontal="center"/>
    </xf>
    <xf numFmtId="1" fontId="3" fillId="0" borderId="0" xfId="0" applyNumberFormat="1" applyFont="1" applyBorder="1" applyAlignment="1">
      <alignment horizontal="center" vertical="top"/>
    </xf>
    <xf numFmtId="0" fontId="3" fillId="4" borderId="0" xfId="0" applyFont="1" applyFill="1" applyAlignment="1">
      <alignment horizontal="center"/>
    </xf>
    <xf numFmtId="0" fontId="3" fillId="0" borderId="0" xfId="0" applyFont="1" applyFill="1" applyAlignment="1">
      <alignment horizontal="center"/>
    </xf>
    <xf numFmtId="0" fontId="3" fillId="0" borderId="0" xfId="0" applyFont="1"/>
    <xf numFmtId="1" fontId="2" fillId="0" borderId="0" xfId="0" applyNumberFormat="1" applyFont="1" applyBorder="1" applyAlignment="1">
      <alignment horizontal="left" vertical="top"/>
    </xf>
    <xf numFmtId="0" fontId="3" fillId="0" borderId="0" xfId="0" applyFont="1" applyFill="1"/>
    <xf numFmtId="0" fontId="3" fillId="0" borderId="0" xfId="0" applyFont="1" applyFill="1" applyAlignment="1">
      <alignment horizontal="left"/>
    </xf>
    <xf numFmtId="0" fontId="3" fillId="0" borderId="0" xfId="0" applyFont="1" applyBorder="1" applyAlignment="1">
      <alignment horizontal="right" vertical="top" wrapText="1"/>
    </xf>
    <xf numFmtId="0" fontId="3" fillId="0" borderId="0" xfId="0" applyFont="1" applyAlignment="1">
      <alignment horizontal="right"/>
    </xf>
    <xf numFmtId="0" fontId="3" fillId="0" borderId="0" xfId="0" applyFont="1" applyBorder="1" applyAlignment="1">
      <alignment horizontal="left"/>
    </xf>
    <xf numFmtId="0" fontId="3" fillId="6" borderId="0" xfId="0" applyFont="1" applyFill="1"/>
    <xf numFmtId="0" fontId="4" fillId="0" borderId="0" xfId="0" applyFont="1" applyProtection="1">
      <protection locked="0"/>
    </xf>
    <xf numFmtId="0" fontId="12" fillId="0" borderId="0" xfId="0" applyFont="1"/>
    <xf numFmtId="0" fontId="4" fillId="0" borderId="0" xfId="0" applyFont="1" applyAlignment="1">
      <alignment horizontal="left" vertical="top" wrapText="1"/>
    </xf>
    <xf numFmtId="0" fontId="8" fillId="2" borderId="0" xfId="0" applyFont="1" applyFill="1" applyAlignment="1">
      <alignment horizontal="center"/>
    </xf>
    <xf numFmtId="0" fontId="8" fillId="0" borderId="0" xfId="0" applyFont="1" applyFill="1" applyAlignment="1">
      <alignment horizontal="center"/>
    </xf>
    <xf numFmtId="0" fontId="14" fillId="0" borderId="0" xfId="0" applyFont="1" applyAlignment="1">
      <alignment horizontal="center" vertical="top"/>
    </xf>
    <xf numFmtId="0" fontId="14" fillId="0" borderId="0" xfId="0" applyFont="1" applyFill="1" applyAlignment="1">
      <alignment horizontal="center" vertical="top"/>
    </xf>
    <xf numFmtId="0" fontId="8" fillId="2" borderId="0" xfId="0" applyFont="1" applyFill="1" applyAlignment="1">
      <alignment horizontal="center" vertical="top"/>
    </xf>
    <xf numFmtId="0" fontId="8" fillId="2" borderId="0" xfId="0" applyFont="1" applyFill="1"/>
    <xf numFmtId="0" fontId="8" fillId="2" borderId="0" xfId="0" applyFont="1" applyFill="1" applyAlignment="1">
      <alignment horizontal="center" vertical="top" wrapText="1"/>
    </xf>
    <xf numFmtId="0" fontId="8" fillId="5" borderId="0" xfId="0" applyFont="1" applyFill="1"/>
    <xf numFmtId="0" fontId="8" fillId="5" borderId="0" xfId="0" applyFont="1" applyFill="1" applyAlignment="1">
      <alignment horizontal="center"/>
    </xf>
    <xf numFmtId="0" fontId="15" fillId="0" borderId="0" xfId="0" applyFont="1"/>
    <xf numFmtId="1" fontId="3" fillId="0" borderId="0" xfId="0" applyNumberFormat="1" applyFont="1" applyFill="1" applyAlignment="1">
      <alignment horizontal="center" vertical="top"/>
    </xf>
    <xf numFmtId="0" fontId="3" fillId="0" borderId="0" xfId="0" applyFont="1" applyFill="1" applyAlignment="1">
      <alignment horizontal="left" vertical="top" wrapText="1"/>
    </xf>
    <xf numFmtId="1" fontId="3" fillId="0" borderId="0" xfId="0" applyNumberFormat="1" applyFont="1" applyFill="1" applyBorder="1" applyAlignment="1">
      <alignment horizontal="center" vertical="top"/>
    </xf>
    <xf numFmtId="0" fontId="15" fillId="0" borderId="0" xfId="0" applyFont="1" applyFill="1" applyAlignment="1">
      <alignment horizontal="left" vertical="top" wrapText="1"/>
    </xf>
    <xf numFmtId="0" fontId="0" fillId="0" borderId="0" xfId="0" applyFont="1" applyFill="1"/>
    <xf numFmtId="1" fontId="3" fillId="0" borderId="0" xfId="0" applyNumberFormat="1" applyFont="1" applyFill="1" applyAlignment="1">
      <alignment horizontal="center"/>
    </xf>
    <xf numFmtId="0" fontId="16" fillId="0" borderId="2" xfId="0" applyFont="1" applyBorder="1" applyAlignment="1">
      <alignment vertical="center"/>
    </xf>
    <xf numFmtId="0" fontId="3" fillId="0" borderId="2" xfId="0" applyFont="1" applyFill="1" applyBorder="1" applyAlignment="1">
      <alignment vertical="top"/>
    </xf>
    <xf numFmtId="0" fontId="3" fillId="0" borderId="2" xfId="0" applyFont="1" applyFill="1" applyBorder="1" applyAlignment="1">
      <alignment vertical="top" wrapText="1"/>
    </xf>
    <xf numFmtId="0" fontId="3" fillId="0" borderId="2" xfId="0" applyFont="1" applyBorder="1" applyProtection="1">
      <protection locked="0"/>
    </xf>
    <xf numFmtId="0" fontId="7" fillId="2" borderId="2" xfId="0" applyFont="1" applyFill="1" applyBorder="1" applyAlignment="1" applyProtection="1">
      <alignment horizontal="center"/>
      <protection locked="0"/>
    </xf>
    <xf numFmtId="0" fontId="3" fillId="0" borderId="0" xfId="0" applyFont="1" applyAlignment="1" applyProtection="1">
      <alignment horizontal="right"/>
      <protection locked="0"/>
    </xf>
    <xf numFmtId="9" fontId="0" fillId="3" borderId="0" xfId="0" applyNumberFormat="1" applyFill="1" applyAlignment="1"/>
    <xf numFmtId="9" fontId="0" fillId="0" borderId="0" xfId="0" applyNumberFormat="1" applyFill="1" applyAlignment="1"/>
    <xf numFmtId="3" fontId="0" fillId="0" borderId="0" xfId="0" applyNumberFormat="1" applyAlignment="1">
      <alignment horizontal="left"/>
    </xf>
    <xf numFmtId="0" fontId="0" fillId="0" borderId="0" xfId="0" applyFill="1"/>
    <xf numFmtId="0" fontId="0" fillId="0" borderId="0" xfId="0" applyFill="1" applyAlignment="1">
      <alignment horizontal="center"/>
    </xf>
    <xf numFmtId="0" fontId="0" fillId="0" borderId="0" xfId="0" applyFill="1" applyAlignment="1">
      <alignment horizontal="left"/>
    </xf>
    <xf numFmtId="0" fontId="17" fillId="7" borderId="3" xfId="0" applyFont="1" applyFill="1" applyBorder="1" applyAlignment="1">
      <alignment vertical="center"/>
    </xf>
    <xf numFmtId="0" fontId="17" fillId="7" borderId="0" xfId="0" applyFont="1" applyFill="1" applyBorder="1" applyAlignment="1">
      <alignment vertical="center"/>
    </xf>
    <xf numFmtId="1" fontId="17" fillId="7" borderId="0" xfId="0" applyNumberFormat="1" applyFont="1" applyFill="1" applyBorder="1" applyAlignment="1">
      <alignment vertical="center"/>
    </xf>
    <xf numFmtId="0" fontId="18" fillId="0" borderId="0" xfId="0" applyFont="1" applyFill="1" applyAlignment="1">
      <alignment vertical="center"/>
    </xf>
    <xf numFmtId="14" fontId="12" fillId="7" borderId="4" xfId="0" applyNumberFormat="1" applyFont="1" applyFill="1" applyBorder="1" applyAlignment="1">
      <alignment horizontal="center" vertical="center"/>
    </xf>
    <xf numFmtId="1" fontId="12" fillId="7" borderId="4" xfId="0" applyNumberFormat="1" applyFont="1" applyFill="1" applyBorder="1" applyAlignment="1">
      <alignment horizontal="center" vertical="center"/>
    </xf>
    <xf numFmtId="0" fontId="17" fillId="7" borderId="0" xfId="0" applyFont="1" applyFill="1" applyBorder="1" applyAlignment="1">
      <alignment horizontal="center" vertical="center"/>
    </xf>
    <xf numFmtId="0" fontId="12" fillId="7" borderId="4" xfId="0" applyFont="1" applyFill="1" applyBorder="1" applyAlignment="1">
      <alignment horizontal="center" vertical="center"/>
    </xf>
    <xf numFmtId="0" fontId="17" fillId="7" borderId="5" xfId="0" applyFont="1" applyFill="1" applyBorder="1" applyAlignment="1">
      <alignment vertical="center"/>
    </xf>
    <xf numFmtId="1" fontId="17" fillId="7" borderId="5" xfId="0" applyNumberFormat="1" applyFont="1" applyFill="1" applyBorder="1" applyAlignment="1">
      <alignment vertical="center"/>
    </xf>
    <xf numFmtId="0" fontId="18" fillId="8" borderId="2" xfId="0" applyFont="1" applyFill="1" applyBorder="1" applyAlignment="1">
      <alignment vertical="center"/>
    </xf>
    <xf numFmtId="0" fontId="18" fillId="8" borderId="6" xfId="0" applyFont="1" applyFill="1" applyBorder="1" applyAlignment="1">
      <alignment vertical="center"/>
    </xf>
    <xf numFmtId="1" fontId="18" fillId="8" borderId="6" xfId="0" applyNumberFormat="1" applyFont="1" applyFill="1" applyBorder="1" applyAlignment="1">
      <alignment horizontal="center" vertical="center"/>
    </xf>
    <xf numFmtId="0" fontId="17" fillId="8" borderId="2" xfId="0" applyFont="1" applyFill="1" applyBorder="1" applyAlignment="1">
      <alignment vertical="center"/>
    </xf>
    <xf numFmtId="1" fontId="18" fillId="8" borderId="2" xfId="0" applyNumberFormat="1" applyFont="1" applyFill="1" applyBorder="1" applyAlignment="1">
      <alignment horizontal="center" vertical="center"/>
    </xf>
    <xf numFmtId="0" fontId="19" fillId="9" borderId="7" xfId="0" applyFont="1" applyFill="1" applyBorder="1" applyAlignment="1">
      <alignment vertical="center"/>
    </xf>
    <xf numFmtId="0" fontId="19" fillId="9" borderId="2" xfId="0" applyFont="1" applyFill="1" applyBorder="1" applyAlignment="1">
      <alignment vertical="center"/>
    </xf>
    <xf numFmtId="0" fontId="20" fillId="9" borderId="2" xfId="0" applyFont="1" applyFill="1" applyBorder="1" applyAlignment="1">
      <alignment horizontal="center" vertical="center"/>
    </xf>
    <xf numFmtId="0" fontId="20" fillId="9" borderId="2" xfId="0" applyFont="1" applyFill="1" applyBorder="1" applyAlignment="1">
      <alignment vertical="center"/>
    </xf>
    <xf numFmtId="0" fontId="0" fillId="7" borderId="2" xfId="0" applyFont="1" applyFill="1" applyBorder="1" applyAlignment="1">
      <alignment horizontal="left" vertical="center"/>
    </xf>
    <xf numFmtId="0" fontId="0" fillId="7" borderId="2" xfId="0" applyFont="1" applyFill="1" applyBorder="1" applyAlignment="1">
      <alignment horizontal="center" vertical="center"/>
    </xf>
    <xf numFmtId="1" fontId="0" fillId="7" borderId="2" xfId="0" applyNumberFormat="1" applyFont="1" applyFill="1" applyBorder="1" applyAlignment="1">
      <alignment horizontal="center" vertical="center"/>
    </xf>
    <xf numFmtId="0" fontId="19" fillId="0" borderId="7" xfId="0" applyFont="1" applyBorder="1" applyAlignment="1">
      <alignment vertical="center"/>
    </xf>
    <xf numFmtId="0" fontId="19" fillId="0" borderId="2" xfId="0" applyFont="1" applyBorder="1" applyAlignment="1">
      <alignment vertical="center"/>
    </xf>
    <xf numFmtId="0" fontId="20" fillId="0" borderId="2" xfId="0" applyFont="1" applyFill="1" applyBorder="1" applyAlignment="1">
      <alignment vertical="center"/>
    </xf>
    <xf numFmtId="0" fontId="0" fillId="0" borderId="0" xfId="0" applyFont="1" applyAlignment="1">
      <alignment vertical="center"/>
    </xf>
    <xf numFmtId="1" fontId="0" fillId="8" borderId="2" xfId="0" applyNumberFormat="1" applyFont="1" applyFill="1" applyBorder="1" applyAlignment="1">
      <alignment horizontal="center" vertical="center"/>
    </xf>
    <xf numFmtId="1" fontId="19" fillId="0" borderId="2" xfId="0" applyNumberFormat="1" applyFont="1" applyBorder="1" applyAlignment="1">
      <alignment vertical="center"/>
    </xf>
    <xf numFmtId="1" fontId="20" fillId="0" borderId="2" xfId="0" applyNumberFormat="1" applyFont="1" applyFill="1" applyBorder="1" applyAlignment="1">
      <alignment vertical="center"/>
    </xf>
    <xf numFmtId="0" fontId="22" fillId="0" borderId="0" xfId="0" applyFont="1" applyFill="1" applyAlignment="1">
      <alignment vertical="center"/>
    </xf>
    <xf numFmtId="0" fontId="18" fillId="10" borderId="2" xfId="0" applyFont="1" applyFill="1" applyBorder="1" applyAlignment="1">
      <alignment horizontal="left" vertical="center"/>
    </xf>
    <xf numFmtId="0" fontId="18" fillId="10" borderId="2" xfId="0" applyFont="1" applyFill="1" applyBorder="1" applyAlignment="1">
      <alignment horizontal="center" vertical="center"/>
    </xf>
    <xf numFmtId="1" fontId="0" fillId="10" borderId="2" xfId="0" applyNumberFormat="1" applyFont="1" applyFill="1" applyBorder="1" applyAlignment="1">
      <alignment horizontal="center" vertical="center"/>
    </xf>
    <xf numFmtId="0" fontId="18" fillId="11" borderId="2" xfId="0" applyFont="1" applyFill="1" applyBorder="1" applyAlignment="1">
      <alignment horizontal="left" vertical="center" indent="1"/>
    </xf>
    <xf numFmtId="0" fontId="18" fillId="11" borderId="2" xfId="0" applyFont="1" applyFill="1" applyBorder="1" applyAlignment="1">
      <alignment vertical="center"/>
    </xf>
    <xf numFmtId="1" fontId="0" fillId="11" borderId="2" xfId="0" applyNumberFormat="1" applyFont="1" applyFill="1" applyBorder="1" applyAlignment="1">
      <alignment horizontal="center" vertical="center"/>
    </xf>
    <xf numFmtId="0" fontId="20" fillId="0" borderId="7" xfId="0" applyFont="1" applyBorder="1" applyAlignment="1">
      <alignment vertical="center"/>
    </xf>
    <xf numFmtId="0" fontId="20" fillId="0" borderId="2" xfId="0" applyFont="1" applyBorder="1" applyAlignment="1">
      <alignment vertical="center"/>
    </xf>
    <xf numFmtId="1" fontId="20" fillId="0" borderId="2" xfId="0" applyNumberFormat="1" applyFont="1" applyBorder="1" applyAlignment="1">
      <alignment vertical="center"/>
    </xf>
    <xf numFmtId="0" fontId="0" fillId="7" borderId="2" xfId="0" applyFont="1" applyFill="1" applyBorder="1" applyAlignment="1">
      <alignment horizontal="left" vertical="center" indent="1"/>
    </xf>
    <xf numFmtId="0" fontId="0" fillId="7" borderId="2" xfId="0" applyFont="1" applyFill="1" applyBorder="1" applyAlignment="1">
      <alignment horizontal="left" vertical="center" indent="2"/>
    </xf>
    <xf numFmtId="1" fontId="18" fillId="0" borderId="0" xfId="0" applyNumberFormat="1" applyFont="1" applyFill="1" applyAlignment="1">
      <alignment vertical="center"/>
    </xf>
    <xf numFmtId="0" fontId="0" fillId="11" borderId="2" xfId="0" applyFont="1" applyFill="1" applyBorder="1" applyAlignment="1">
      <alignment horizontal="center" vertical="center"/>
    </xf>
    <xf numFmtId="0" fontId="17" fillId="7" borderId="0" xfId="0" applyFont="1" applyFill="1" applyBorder="1" applyAlignment="1">
      <alignment horizontal="left" vertical="center"/>
    </xf>
    <xf numFmtId="0" fontId="0" fillId="0" borderId="2" xfId="0" applyBorder="1" applyAlignment="1">
      <alignment horizontal="left" indent="1"/>
    </xf>
    <xf numFmtId="0" fontId="18" fillId="11" borderId="2" xfId="0" applyFont="1" applyFill="1" applyBorder="1" applyAlignment="1">
      <alignment horizontal="left" vertical="center"/>
    </xf>
    <xf numFmtId="165" fontId="0" fillId="7" borderId="2" xfId="0" applyNumberFormat="1" applyFont="1" applyFill="1" applyBorder="1" applyAlignment="1">
      <alignment horizontal="center" vertical="center"/>
    </xf>
    <xf numFmtId="2" fontId="0" fillId="7" borderId="2" xfId="0" applyNumberFormat="1" applyFont="1" applyFill="1" applyBorder="1" applyAlignment="1">
      <alignment horizontal="center" vertical="center"/>
    </xf>
    <xf numFmtId="0" fontId="17" fillId="11" borderId="2" xfId="0" applyFont="1" applyFill="1" applyBorder="1" applyAlignment="1">
      <alignment horizontal="left" vertical="center"/>
    </xf>
    <xf numFmtId="165" fontId="0" fillId="0" borderId="2" xfId="0" applyNumberFormat="1" applyBorder="1" applyAlignment="1">
      <alignment horizontal="center"/>
    </xf>
    <xf numFmtId="2" fontId="0" fillId="0" borderId="2" xfId="0" applyNumberFormat="1" applyBorder="1" applyAlignment="1">
      <alignment horizontal="center"/>
    </xf>
    <xf numFmtId="0" fontId="0" fillId="7" borderId="9" xfId="0" applyFont="1" applyFill="1" applyBorder="1" applyAlignment="1">
      <alignment horizontal="right" vertical="center" indent="2"/>
    </xf>
    <xf numFmtId="168" fontId="0" fillId="7" borderId="9" xfId="0" applyNumberFormat="1" applyFont="1" applyFill="1" applyBorder="1" applyAlignment="1">
      <alignment horizontal="center" vertical="center"/>
    </xf>
    <xf numFmtId="0" fontId="4" fillId="0" borderId="0" xfId="0" applyFont="1" applyAlignment="1" applyProtection="1">
      <alignment horizontal="left"/>
      <protection locked="0"/>
    </xf>
    <xf numFmtId="0" fontId="4" fillId="0" borderId="0" xfId="0" applyFont="1" applyAlignment="1" applyProtection="1">
      <alignment horizontal="center" wrapText="1"/>
      <protection locked="0"/>
    </xf>
    <xf numFmtId="0" fontId="3" fillId="0" borderId="0" xfId="0" applyFont="1" applyAlignment="1" applyProtection="1">
      <alignment horizontal="center" wrapText="1"/>
      <protection locked="0"/>
    </xf>
    <xf numFmtId="0" fontId="14" fillId="0" borderId="0" xfId="0" applyFont="1" applyAlignment="1">
      <alignment horizontal="right" vertical="top"/>
    </xf>
    <xf numFmtId="0" fontId="13" fillId="0" borderId="0" xfId="0" applyFont="1" applyAlignment="1">
      <alignment horizontal="right" vertical="top"/>
    </xf>
    <xf numFmtId="0" fontId="3" fillId="0" borderId="0" xfId="0" applyFont="1" applyAlignment="1">
      <alignment horizontal="left"/>
    </xf>
    <xf numFmtId="0" fontId="8" fillId="2" borderId="0" xfId="0" applyFont="1" applyFill="1" applyAlignment="1">
      <alignment horizontal="center"/>
    </xf>
    <xf numFmtId="9" fontId="0" fillId="3" borderId="0" xfId="0" applyNumberFormat="1" applyFill="1" applyAlignment="1">
      <alignment horizontal="left"/>
    </xf>
    <xf numFmtId="0" fontId="0" fillId="3" borderId="0" xfId="0" applyFill="1" applyAlignment="1">
      <alignment horizontal="left"/>
    </xf>
    <xf numFmtId="1" fontId="21" fillId="0" borderId="8" xfId="0" applyNumberFormat="1" applyFont="1" applyFill="1" applyBorder="1" applyAlignment="1">
      <alignment horizontal="center" vertical="center"/>
    </xf>
    <xf numFmtId="0" fontId="21" fillId="0" borderId="8" xfId="0" applyFont="1" applyFill="1" applyBorder="1" applyAlignment="1">
      <alignment horizontal="center" vertical="center"/>
    </xf>
    <xf numFmtId="0" fontId="21" fillId="0" borderId="0" xfId="0" applyFont="1" applyFill="1" applyAlignment="1">
      <alignment horizontal="center" vertical="center"/>
    </xf>
    <xf numFmtId="0" fontId="27" fillId="15" borderId="2" xfId="0" applyFont="1" applyFill="1" applyBorder="1" applyAlignment="1">
      <alignment horizontal="left" vertical="center"/>
    </xf>
    <xf numFmtId="0" fontId="28" fillId="16" borderId="8" xfId="0" applyFont="1" applyFill="1" applyBorder="1" applyAlignment="1">
      <alignment horizontal="center" vertical="top"/>
    </xf>
    <xf numFmtId="0" fontId="28" fillId="16" borderId="0" xfId="0" applyFont="1" applyFill="1" applyBorder="1" applyAlignment="1">
      <alignment horizontal="center" vertical="top"/>
    </xf>
    <xf numFmtId="0" fontId="28" fillId="16" borderId="10" xfId="0" applyFont="1" applyFill="1" applyBorder="1" applyAlignment="1">
      <alignment horizontal="center" vertical="top"/>
    </xf>
    <xf numFmtId="0" fontId="29" fillId="0" borderId="2" xfId="0" applyFont="1" applyBorder="1"/>
    <xf numFmtId="1" fontId="29" fillId="0" borderId="2" xfId="0" applyNumberFormat="1" applyFont="1" applyBorder="1" applyAlignment="1">
      <alignment horizontal="center"/>
    </xf>
    <xf numFmtId="0" fontId="29" fillId="0" borderId="11" xfId="0" applyFont="1" applyBorder="1"/>
    <xf numFmtId="1" fontId="30" fillId="14" borderId="12" xfId="6" applyNumberFormat="1" applyFont="1" applyBorder="1" applyAlignment="1">
      <alignment horizontal="center"/>
    </xf>
    <xf numFmtId="1" fontId="0" fillId="0" borderId="0" xfId="0" applyNumberFormat="1"/>
    <xf numFmtId="0" fontId="29" fillId="0" borderId="2" xfId="0" applyFont="1" applyBorder="1" applyAlignment="1">
      <alignment wrapText="1"/>
    </xf>
    <xf numFmtId="0" fontId="29" fillId="0" borderId="0" xfId="0" applyFont="1" applyBorder="1" applyAlignment="1">
      <alignment vertical="center"/>
    </xf>
    <xf numFmtId="1" fontId="31" fillId="12" borderId="10" xfId="4" applyNumberFormat="1" applyFont="1" applyBorder="1" applyAlignment="1">
      <alignment horizontal="center" vertical="center"/>
    </xf>
    <xf numFmtId="0" fontId="29" fillId="0" borderId="13" xfId="0" applyFont="1" applyBorder="1"/>
    <xf numFmtId="1" fontId="32" fillId="13" borderId="14" xfId="5" applyNumberFormat="1" applyFont="1" applyBorder="1" applyAlignment="1">
      <alignment horizontal="center"/>
    </xf>
    <xf numFmtId="0" fontId="27" fillId="0" borderId="15" xfId="0" applyFont="1" applyBorder="1"/>
    <xf numFmtId="0" fontId="27" fillId="0" borderId="7" xfId="0" applyFont="1" applyBorder="1" applyAlignment="1">
      <alignment horizontal="center"/>
    </xf>
    <xf numFmtId="0" fontId="29" fillId="0" borderId="0" xfId="0" applyFont="1"/>
    <xf numFmtId="0" fontId="29" fillId="0" borderId="10" xfId="0" applyFont="1" applyBorder="1" applyAlignment="1">
      <alignment horizontal="center"/>
    </xf>
    <xf numFmtId="0" fontId="29" fillId="0" borderId="8" xfId="0" applyFont="1" applyBorder="1"/>
    <xf numFmtId="0" fontId="29" fillId="0" borderId="2" xfId="0" applyFont="1" applyBorder="1" applyAlignment="1">
      <alignment horizontal="center"/>
    </xf>
    <xf numFmtId="0" fontId="27" fillId="0" borderId="8" xfId="0" applyFont="1" applyBorder="1"/>
    <xf numFmtId="0" fontId="27" fillId="0" borderId="10" xfId="0" applyFont="1" applyBorder="1" applyAlignment="1">
      <alignment horizontal="center"/>
    </xf>
    <xf numFmtId="0" fontId="29" fillId="0" borderId="8" xfId="0" applyFont="1" applyFill="1" applyBorder="1" applyAlignment="1">
      <alignment horizontal="left"/>
    </xf>
    <xf numFmtId="0" fontId="29" fillId="0" borderId="0" xfId="0" applyFont="1" applyFill="1" applyBorder="1" applyAlignment="1">
      <alignment horizontal="left"/>
    </xf>
    <xf numFmtId="1" fontId="29" fillId="0" borderId="10" xfId="0" applyNumberFormat="1" applyFont="1" applyFill="1" applyBorder="1" applyAlignment="1">
      <alignment horizontal="center"/>
    </xf>
    <xf numFmtId="0" fontId="29" fillId="0" borderId="0" xfId="0" applyFont="1" applyFill="1" applyBorder="1" applyAlignment="1">
      <alignment horizontal="left"/>
    </xf>
    <xf numFmtId="1" fontId="29" fillId="0" borderId="10" xfId="0" applyNumberFormat="1" applyFont="1" applyBorder="1" applyAlignment="1">
      <alignment horizontal="center"/>
    </xf>
    <xf numFmtId="0" fontId="29" fillId="0" borderId="10" xfId="0" applyFont="1" applyBorder="1"/>
    <xf numFmtId="0" fontId="33" fillId="16" borderId="0" xfId="6" applyFont="1" applyFill="1" applyBorder="1"/>
    <xf numFmtId="14" fontId="29" fillId="0" borderId="10" xfId="0" applyNumberFormat="1" applyFont="1" applyBorder="1" applyAlignment="1">
      <alignment horizontal="center"/>
    </xf>
    <xf numFmtId="0" fontId="27" fillId="0" borderId="0" xfId="0" applyFont="1" applyBorder="1" applyAlignment="1">
      <alignment horizontal="left"/>
    </xf>
    <xf numFmtId="169" fontId="29" fillId="0" borderId="2" xfId="0" quotePrefix="1" applyNumberFormat="1" applyFont="1" applyBorder="1" applyAlignment="1">
      <alignment horizontal="center"/>
    </xf>
    <xf numFmtId="0" fontId="29" fillId="0" borderId="0" xfId="0" applyFont="1" applyBorder="1" applyAlignment="1">
      <alignment horizontal="left"/>
    </xf>
    <xf numFmtId="169" fontId="30" fillId="14" borderId="0" xfId="6" quotePrefix="1" applyNumberFormat="1" applyFont="1" applyBorder="1" applyAlignment="1">
      <alignment horizontal="center"/>
    </xf>
    <xf numFmtId="169" fontId="31" fillId="12" borderId="0" xfId="4" quotePrefix="1" applyNumberFormat="1" applyFont="1" applyBorder="1" applyAlignment="1">
      <alignment horizontal="center"/>
    </xf>
    <xf numFmtId="169" fontId="32" fillId="13" borderId="0" xfId="5" quotePrefix="1" applyNumberFormat="1" applyFont="1" applyBorder="1" applyAlignment="1">
      <alignment horizontal="center"/>
    </xf>
    <xf numFmtId="169" fontId="29" fillId="0" borderId="0" xfId="0" quotePrefix="1" applyNumberFormat="1" applyFont="1" applyBorder="1" applyAlignment="1">
      <alignment horizontal="center"/>
    </xf>
    <xf numFmtId="0" fontId="27" fillId="0" borderId="8" xfId="0" applyFont="1" applyFill="1" applyBorder="1" applyAlignment="1">
      <alignment horizontal="left"/>
    </xf>
    <xf numFmtId="0" fontId="27" fillId="0" borderId="0" xfId="0" applyFont="1" applyFill="1" applyBorder="1" applyAlignment="1">
      <alignment horizontal="left"/>
    </xf>
    <xf numFmtId="0" fontId="27" fillId="0" borderId="8" xfId="0" applyFont="1" applyBorder="1" applyAlignment="1">
      <alignment horizontal="left" vertical="top" wrapText="1"/>
    </xf>
    <xf numFmtId="0" fontId="27" fillId="0" borderId="0" xfId="0" applyFont="1" applyBorder="1" applyAlignment="1">
      <alignment horizontal="left" vertical="top" wrapText="1"/>
    </xf>
    <xf numFmtId="0" fontId="29" fillId="0" borderId="0" xfId="0" applyFont="1" applyBorder="1" applyAlignment="1">
      <alignment horizontal="center"/>
    </xf>
    <xf numFmtId="0" fontId="29" fillId="0" borderId="8" xfId="0" applyFont="1" applyBorder="1" applyAlignment="1">
      <alignment horizontal="left" vertical="top" wrapText="1"/>
    </xf>
    <xf numFmtId="0" fontId="29" fillId="0" borderId="0" xfId="0" applyFont="1" applyBorder="1" applyAlignment="1">
      <alignment horizontal="left" vertical="top" wrapText="1"/>
    </xf>
    <xf numFmtId="0" fontId="29" fillId="0" borderId="10" xfId="0" applyFont="1" applyBorder="1" applyAlignment="1">
      <alignment horizontal="left" vertical="top" wrapText="1"/>
    </xf>
    <xf numFmtId="0" fontId="29" fillId="0" borderId="9" xfId="0" applyFont="1" applyBorder="1"/>
    <xf numFmtId="0" fontId="33" fillId="5" borderId="16" xfId="0" applyFont="1" applyFill="1" applyBorder="1"/>
    <xf numFmtId="0" fontId="33" fillId="5" borderId="5" xfId="0" applyFont="1" applyFill="1" applyBorder="1" applyAlignment="1">
      <alignment horizontal="center"/>
    </xf>
    <xf numFmtId="0" fontId="33" fillId="5" borderId="17" xfId="0" applyFont="1" applyFill="1" applyBorder="1" applyAlignment="1">
      <alignment horizontal="center"/>
    </xf>
    <xf numFmtId="0" fontId="28" fillId="17" borderId="18" xfId="0" applyFont="1" applyFill="1" applyBorder="1" applyAlignment="1">
      <alignment horizontal="center"/>
    </xf>
    <xf numFmtId="0" fontId="28" fillId="17" borderId="19" xfId="0" applyFont="1" applyFill="1" applyBorder="1" applyAlignment="1">
      <alignment horizontal="center"/>
    </xf>
    <xf numFmtId="0" fontId="28" fillId="17" borderId="20" xfId="0" applyFont="1" applyFill="1" applyBorder="1" applyAlignment="1">
      <alignment horizontal="center"/>
    </xf>
    <xf numFmtId="14" fontId="0" fillId="0" borderId="0" xfId="0" applyNumberFormat="1"/>
    <xf numFmtId="0" fontId="26" fillId="16" borderId="21" xfId="0" applyFont="1" applyFill="1" applyBorder="1"/>
    <xf numFmtId="0" fontId="26" fillId="16" borderId="22" xfId="0" applyFont="1" applyFill="1" applyBorder="1" applyAlignment="1">
      <alignment horizontal="center" wrapText="1"/>
    </xf>
    <xf numFmtId="0" fontId="0" fillId="0" borderId="23" xfId="0" applyBorder="1"/>
    <xf numFmtId="16" fontId="36" fillId="0" borderId="24" xfId="0" applyNumberFormat="1" applyFont="1" applyBorder="1"/>
    <xf numFmtId="0" fontId="0" fillId="0" borderId="0" xfId="0" applyBorder="1"/>
    <xf numFmtId="0" fontId="0" fillId="0" borderId="0" xfId="0" applyFill="1" applyBorder="1"/>
    <xf numFmtId="0" fontId="0" fillId="0" borderId="23" xfId="0" applyFill="1" applyBorder="1"/>
    <xf numFmtId="0" fontId="0" fillId="0" borderId="25" xfId="0" applyBorder="1"/>
    <xf numFmtId="16" fontId="36" fillId="0" borderId="26" xfId="0" applyNumberFormat="1" applyFont="1" applyBorder="1"/>
    <xf numFmtId="0" fontId="26" fillId="0" borderId="0" xfId="0" applyFont="1"/>
    <xf numFmtId="1" fontId="26" fillId="0" borderId="0" xfId="0" applyNumberFormat="1" applyFont="1"/>
  </cellXfs>
  <cellStyles count="7">
    <cellStyle name="Bad" xfId="5" builtinId="27"/>
    <cellStyle name="Good" xfId="4" builtinId="26"/>
    <cellStyle name="Neutral" xfId="6" builtinId="28"/>
    <cellStyle name="Normal" xfId="0" builtinId="0"/>
    <cellStyle name="Normal 2" xfId="1"/>
    <cellStyle name="Normal 2 2" xfId="2"/>
    <cellStyle name="Normal 3"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19050</xdr:colOff>
      <xdr:row>8</xdr:row>
      <xdr:rowOff>76200</xdr:rowOff>
    </xdr:from>
    <xdr:to>
      <xdr:col>10</xdr:col>
      <xdr:colOff>0</xdr:colOff>
      <xdr:row>10</xdr:row>
      <xdr:rowOff>161925</xdr:rowOff>
    </xdr:to>
    <xdr:sp macro="" textlink="">
      <xdr:nvSpPr>
        <xdr:cNvPr id="2" name="Text Box 49"/>
        <xdr:cNvSpPr txBox="1">
          <a:spLocks noChangeArrowheads="1"/>
        </xdr:cNvSpPr>
      </xdr:nvSpPr>
      <xdr:spPr bwMode="auto">
        <a:xfrm>
          <a:off x="257175" y="1600200"/>
          <a:ext cx="13544550" cy="466725"/>
        </a:xfrm>
        <a:prstGeom prst="rect">
          <a:avLst/>
        </a:prstGeom>
        <a:solidFill>
          <a:srgbClr val="FFFF00"/>
        </a:solidFill>
        <a:ln w="12700" cap="rnd">
          <a:solidFill>
            <a:srgbClr val="808080"/>
          </a:solidFill>
          <a:prstDash val="sysDot"/>
          <a:miter lim="800000"/>
          <a:headEnd/>
          <a:tailEnd/>
        </a:ln>
      </xdr:spPr>
      <xdr:txBody>
        <a:bodyPr vertOverflow="clip" wrap="square" lIns="27432" tIns="18288" rIns="27432" bIns="0" anchor="t" upright="1"/>
        <a:lstStyle/>
        <a:p>
          <a:pPr algn="ctr" rtl="0">
            <a:defRPr sz="1000"/>
          </a:pPr>
          <a:r>
            <a:rPr lang="en-US" sz="800" b="1" i="0" strike="noStrike">
              <a:solidFill>
                <a:srgbClr val="000000"/>
              </a:solidFill>
              <a:latin typeface="Arial" pitchFamily="34" charset="0"/>
              <a:ea typeface="Verdana"/>
              <a:cs typeface="Arial" pitchFamily="34" charset="0"/>
            </a:rPr>
            <a:t>Disclaimer</a:t>
          </a:r>
        </a:p>
        <a:p>
          <a:pPr algn="l" rtl="0">
            <a:defRPr sz="1000"/>
          </a:pPr>
          <a:r>
            <a:rPr lang="en-US" sz="700" b="0" i="0" strike="noStrike" baseline="0">
              <a:solidFill>
                <a:srgbClr val="000000"/>
              </a:solidFill>
              <a:latin typeface="Arial" pitchFamily="34" charset="0"/>
              <a:ea typeface="Verdana"/>
              <a:cs typeface="Arial" pitchFamily="34" charset="0"/>
            </a:rPr>
            <a:t>Please note that this OS&amp;E Listing is preliminary and will evolve as hotel operations are confirmed and information is validated by hotel operations team upon hiring of same.  Specifications and/or samples review processes prior to order placement will enable purchases to reflect current brand standards.  These standards and specifications are proprietary and confidential to Operator and should not be copied or reproduced or disclosed to third parties without prior approval</a:t>
          </a:r>
        </a:p>
        <a:p>
          <a:pPr algn="ctr" rtl="0">
            <a:defRPr sz="1000"/>
          </a:pPr>
          <a:endParaRPr lang="en-US" sz="1000" b="0" i="0" strike="noStrike">
            <a:solidFill>
              <a:srgbClr val="000000"/>
            </a:solidFill>
            <a:latin typeface="Verdana"/>
            <a:ea typeface="Verdana"/>
            <a:cs typeface="Verdana"/>
          </a:endParaRPr>
        </a:p>
        <a:p>
          <a:pPr algn="ctr" rtl="0">
            <a:defRPr sz="1000"/>
          </a:pPr>
          <a:endParaRPr lang="en-US" sz="1000" b="0" i="0" strike="noStrike">
            <a:solidFill>
              <a:srgbClr val="000000"/>
            </a:solidFill>
            <a:latin typeface="Verdana"/>
            <a:ea typeface="Verdana"/>
            <a:cs typeface="Verdan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8</xdr:row>
      <xdr:rowOff>0</xdr:rowOff>
    </xdr:from>
    <xdr:to>
      <xdr:col>8</xdr:col>
      <xdr:colOff>3381375</xdr:colOff>
      <xdr:row>10</xdr:row>
      <xdr:rowOff>85725</xdr:rowOff>
    </xdr:to>
    <xdr:sp macro="" textlink="">
      <xdr:nvSpPr>
        <xdr:cNvPr id="2" name="Text Box 49"/>
        <xdr:cNvSpPr txBox="1">
          <a:spLocks noChangeArrowheads="1"/>
        </xdr:cNvSpPr>
      </xdr:nvSpPr>
      <xdr:spPr bwMode="auto">
        <a:xfrm>
          <a:off x="209550" y="1524000"/>
          <a:ext cx="11477625" cy="466725"/>
        </a:xfrm>
        <a:prstGeom prst="rect">
          <a:avLst/>
        </a:prstGeom>
        <a:solidFill>
          <a:srgbClr val="FFFF00"/>
        </a:solidFill>
        <a:ln w="12700" cap="rnd">
          <a:solidFill>
            <a:srgbClr val="808080"/>
          </a:solidFill>
          <a:prstDash val="sysDot"/>
          <a:miter lim="800000"/>
          <a:headEnd/>
          <a:tailEnd/>
        </a:ln>
      </xdr:spPr>
      <xdr:txBody>
        <a:bodyPr vertOverflow="clip" wrap="square" lIns="27432" tIns="18288" rIns="27432" bIns="0" anchor="t" upright="1"/>
        <a:lstStyle/>
        <a:p>
          <a:pPr algn="ctr" rtl="0">
            <a:defRPr sz="1000"/>
          </a:pPr>
          <a:r>
            <a:rPr lang="en-US" sz="800" b="1" i="0" strike="noStrike">
              <a:solidFill>
                <a:srgbClr val="000000"/>
              </a:solidFill>
              <a:latin typeface="Arial" pitchFamily="34" charset="0"/>
              <a:ea typeface="Verdana"/>
              <a:cs typeface="Arial" pitchFamily="34" charset="0"/>
            </a:rPr>
            <a:t>Disclaimer</a:t>
          </a:r>
        </a:p>
        <a:p>
          <a:pPr algn="l" rtl="0">
            <a:defRPr sz="1000"/>
          </a:pPr>
          <a:r>
            <a:rPr lang="en-US" sz="700" b="0" i="0" strike="noStrike" baseline="0">
              <a:solidFill>
                <a:srgbClr val="000000"/>
              </a:solidFill>
              <a:latin typeface="Arial" pitchFamily="34" charset="0"/>
              <a:ea typeface="Verdana"/>
              <a:cs typeface="Arial" pitchFamily="34" charset="0"/>
            </a:rPr>
            <a:t>Please note that this OS&amp;E Listing is preliminary and will evolve as hotel operations are confirmed and information is validated by hotel operations team upon hiring of same.  Specifications and/or samples review processes prior to order placement will enable purchases to reflect current brand standards.  These standards and specifications are proprietary and confidential to Operator and should not be copied or reproduced or disclosed to third parties without prior approval</a:t>
          </a:r>
        </a:p>
        <a:p>
          <a:pPr algn="ctr" rtl="0">
            <a:defRPr sz="1000"/>
          </a:pPr>
          <a:endParaRPr lang="en-US" sz="1000" b="0" i="0" strike="noStrike">
            <a:solidFill>
              <a:srgbClr val="000000"/>
            </a:solidFill>
            <a:latin typeface="Verdana"/>
            <a:ea typeface="Verdana"/>
            <a:cs typeface="Verdana"/>
          </a:endParaRPr>
        </a:p>
        <a:p>
          <a:pPr algn="ctr" rtl="0">
            <a:defRPr sz="1000"/>
          </a:pPr>
          <a:endParaRPr lang="en-US" sz="1000" b="0" i="0" strike="noStrike">
            <a:solidFill>
              <a:srgbClr val="000000"/>
            </a:solidFill>
            <a:latin typeface="Verdana"/>
            <a:ea typeface="Verdana"/>
            <a:cs typeface="Verdan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9</xdr:row>
      <xdr:rowOff>76201</xdr:rowOff>
    </xdr:from>
    <xdr:to>
      <xdr:col>2</xdr:col>
      <xdr:colOff>1076325</xdr:colOff>
      <xdr:row>12</xdr:row>
      <xdr:rowOff>133351</xdr:rowOff>
    </xdr:to>
    <xdr:sp macro="" textlink="">
      <xdr:nvSpPr>
        <xdr:cNvPr id="2" name="Text Box 49"/>
        <xdr:cNvSpPr txBox="1">
          <a:spLocks noChangeArrowheads="1"/>
        </xdr:cNvSpPr>
      </xdr:nvSpPr>
      <xdr:spPr bwMode="auto">
        <a:xfrm>
          <a:off x="238125" y="3124201"/>
          <a:ext cx="5591175" cy="628650"/>
        </a:xfrm>
        <a:prstGeom prst="rect">
          <a:avLst/>
        </a:prstGeom>
        <a:solidFill>
          <a:srgbClr val="FFFF00"/>
        </a:solidFill>
        <a:ln w="12700" cap="rnd">
          <a:solidFill>
            <a:srgbClr val="808080"/>
          </a:solidFill>
          <a:prstDash val="sysDot"/>
          <a:miter lim="800000"/>
          <a:headEnd/>
          <a:tailEnd/>
        </a:ln>
      </xdr:spPr>
      <xdr:txBody>
        <a:bodyPr vertOverflow="clip" wrap="square" lIns="27432" tIns="18288" rIns="27432" bIns="0" anchor="t" upright="1"/>
        <a:lstStyle/>
        <a:p>
          <a:pPr algn="ctr" rtl="0">
            <a:defRPr sz="1000"/>
          </a:pPr>
          <a:r>
            <a:rPr lang="en-US" sz="800" b="1" i="0" strike="noStrike">
              <a:solidFill>
                <a:srgbClr val="000000"/>
              </a:solidFill>
              <a:latin typeface="Arial" pitchFamily="34" charset="0"/>
              <a:ea typeface="Verdana"/>
              <a:cs typeface="Arial" pitchFamily="34" charset="0"/>
            </a:rPr>
            <a:t>Disclaimer</a:t>
          </a:r>
        </a:p>
        <a:p>
          <a:pPr algn="l" rtl="0">
            <a:defRPr sz="1000"/>
          </a:pPr>
          <a:r>
            <a:rPr lang="en-US" sz="700" b="0" i="0" strike="noStrike" baseline="0">
              <a:solidFill>
                <a:srgbClr val="000000"/>
              </a:solidFill>
              <a:latin typeface="Arial" pitchFamily="34" charset="0"/>
              <a:ea typeface="Verdana"/>
              <a:cs typeface="Arial" pitchFamily="34" charset="0"/>
            </a:rPr>
            <a:t>Please note that this OS&amp;E Listing is preliminary and will evolve as hotel operations are confirmed and information is validated by hotel operations team upon hiring of same.  Specifications and/or samples review processes prior to order placement will enable purchases to reflect current brand standards.  These standards and specifications are proprietary and confidential to Operator and should not be copied or reproduced or disclosed to third parties without prior approval</a:t>
          </a:r>
        </a:p>
        <a:p>
          <a:pPr algn="ctr" rtl="0">
            <a:defRPr sz="1000"/>
          </a:pPr>
          <a:endParaRPr lang="en-US" sz="1000" b="0" i="0" strike="noStrike">
            <a:solidFill>
              <a:srgbClr val="000000"/>
            </a:solidFill>
            <a:latin typeface="Verdana"/>
            <a:ea typeface="Verdana"/>
            <a:cs typeface="Verdana"/>
          </a:endParaRPr>
        </a:p>
        <a:p>
          <a:pPr algn="ctr" rtl="0">
            <a:defRPr sz="1000"/>
          </a:pPr>
          <a:endParaRPr lang="en-US" sz="1000" b="0" i="0" strike="noStrike">
            <a:solidFill>
              <a:srgbClr val="000000"/>
            </a:solidFill>
            <a:latin typeface="Verdana"/>
            <a:ea typeface="Verdana"/>
            <a:cs typeface="Verdan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0"/>
  <sheetViews>
    <sheetView topLeftCell="A9" workbookViewId="0">
      <selection activeCell="B13" sqref="B13"/>
    </sheetView>
  </sheetViews>
  <sheetFormatPr defaultColWidth="12.5703125" defaultRowHeight="15" customHeight="1" x14ac:dyDescent="0.25"/>
  <cols>
    <col min="1" max="1" width="3.5703125" style="2" customWidth="1"/>
    <col min="2" max="2" width="67.7109375" style="2" customWidth="1"/>
    <col min="3" max="3" width="16.42578125" style="2" customWidth="1"/>
    <col min="4" max="4" width="19.28515625" style="2" customWidth="1"/>
    <col min="5" max="5" width="18.42578125" style="2" customWidth="1"/>
    <col min="6" max="6" width="20.5703125" style="2" customWidth="1"/>
    <col min="7" max="8" width="20.140625" style="2" customWidth="1"/>
    <col min="9" max="9" width="17.5703125" style="2" customWidth="1"/>
    <col min="10" max="10" width="15.7109375" style="6" bestFit="1" customWidth="1"/>
    <col min="11" max="11" width="4" style="2" customWidth="1"/>
    <col min="12" max="12" width="21.85546875" style="2" customWidth="1"/>
    <col min="13" max="13" width="18" style="2" bestFit="1" customWidth="1"/>
    <col min="14" max="14" width="12.5703125" style="2"/>
    <col min="15" max="15" width="30.140625" style="2" customWidth="1"/>
    <col min="16" max="16384" width="12.5703125" style="2"/>
  </cols>
  <sheetData>
    <row r="1" spans="1:15" ht="15" customHeight="1" x14ac:dyDescent="0.25">
      <c r="B1" s="188" t="s">
        <v>248</v>
      </c>
      <c r="C1" s="189"/>
      <c r="D1" s="189"/>
      <c r="E1" s="189"/>
      <c r="F1" s="189"/>
      <c r="G1" s="189"/>
      <c r="H1" s="189"/>
      <c r="I1" s="189"/>
      <c r="J1" s="189"/>
    </row>
    <row r="2" spans="1:15" ht="15" customHeight="1" x14ac:dyDescent="0.25">
      <c r="B2" s="3" t="s">
        <v>111</v>
      </c>
      <c r="C2" s="48" t="s">
        <v>113</v>
      </c>
      <c r="D2" s="48"/>
      <c r="E2" s="48"/>
      <c r="F2" s="4"/>
      <c r="I2" s="5"/>
    </row>
    <row r="3" spans="1:15" ht="15" customHeight="1" x14ac:dyDescent="0.25">
      <c r="B3" s="2" t="s">
        <v>110</v>
      </c>
      <c r="C3" s="48" t="s">
        <v>135</v>
      </c>
      <c r="D3" s="48"/>
      <c r="E3" s="48"/>
      <c r="F3" s="4"/>
      <c r="I3" s="5"/>
      <c r="L3" s="3" t="s">
        <v>123</v>
      </c>
      <c r="M3" s="2" t="s">
        <v>142</v>
      </c>
      <c r="N3" s="2" t="s">
        <v>143</v>
      </c>
      <c r="O3" s="2" t="s">
        <v>146</v>
      </c>
    </row>
    <row r="4" spans="1:15" ht="15" customHeight="1" x14ac:dyDescent="0.25">
      <c r="B4" s="2" t="s">
        <v>188</v>
      </c>
      <c r="C4" s="48" t="s">
        <v>136</v>
      </c>
      <c r="D4" s="48"/>
      <c r="E4" s="48"/>
      <c r="F4" s="4"/>
      <c r="I4" s="5"/>
      <c r="L4" s="3" t="s">
        <v>124</v>
      </c>
      <c r="M4" s="2" t="s">
        <v>137</v>
      </c>
      <c r="N4" s="2" t="s">
        <v>144</v>
      </c>
      <c r="O4" s="2" t="s">
        <v>147</v>
      </c>
    </row>
    <row r="5" spans="1:15" ht="15" customHeight="1" x14ac:dyDescent="0.25">
      <c r="B5" s="2" t="s">
        <v>132</v>
      </c>
      <c r="C5" s="48" t="s">
        <v>142</v>
      </c>
      <c r="D5" s="48"/>
      <c r="E5" s="48"/>
      <c r="F5" s="4"/>
      <c r="I5" s="5"/>
      <c r="L5" s="3" t="s">
        <v>125</v>
      </c>
      <c r="M5" s="2" t="s">
        <v>138</v>
      </c>
      <c r="N5" s="2" t="s">
        <v>145</v>
      </c>
      <c r="O5" s="2" t="s">
        <v>148</v>
      </c>
    </row>
    <row r="6" spans="1:15" ht="15" customHeight="1" x14ac:dyDescent="0.25">
      <c r="B6" s="2" t="s">
        <v>189</v>
      </c>
      <c r="C6" s="48" t="s">
        <v>143</v>
      </c>
      <c r="D6" s="48"/>
      <c r="E6" s="48"/>
      <c r="L6" s="3" t="s">
        <v>126</v>
      </c>
      <c r="M6" s="2" t="s">
        <v>139</v>
      </c>
      <c r="O6" s="2" t="s">
        <v>149</v>
      </c>
    </row>
    <row r="7" spans="1:15" ht="15" customHeight="1" x14ac:dyDescent="0.25">
      <c r="B7" s="12" t="s">
        <v>2</v>
      </c>
      <c r="C7" s="77" t="s">
        <v>150</v>
      </c>
      <c r="L7" s="3" t="s">
        <v>127</v>
      </c>
      <c r="M7" s="2" t="s">
        <v>140</v>
      </c>
    </row>
    <row r="8" spans="1:15" ht="15" customHeight="1" x14ac:dyDescent="0.25">
      <c r="B8" s="7"/>
      <c r="I8" s="3" t="s">
        <v>112</v>
      </c>
      <c r="J8" s="8">
        <v>43034</v>
      </c>
      <c r="L8" s="3" t="s">
        <v>128</v>
      </c>
      <c r="M8" s="2" t="s">
        <v>141</v>
      </c>
    </row>
    <row r="9" spans="1:15" ht="15" customHeight="1" x14ac:dyDescent="0.25">
      <c r="B9" s="7"/>
      <c r="L9" s="3" t="s">
        <v>129</v>
      </c>
      <c r="M9" s="2" t="s">
        <v>89</v>
      </c>
    </row>
    <row r="10" spans="1:15" ht="15" customHeight="1" x14ac:dyDescent="0.25">
      <c r="B10" s="7"/>
      <c r="L10" s="3" t="s">
        <v>131</v>
      </c>
      <c r="M10" s="2" t="s">
        <v>151</v>
      </c>
    </row>
    <row r="11" spans="1:15" ht="15" customHeight="1" x14ac:dyDescent="0.25">
      <c r="L11" s="2" t="s">
        <v>130</v>
      </c>
    </row>
    <row r="12" spans="1:15" ht="15" customHeight="1" x14ac:dyDescent="0.25">
      <c r="A12" s="2">
        <v>1</v>
      </c>
      <c r="B12" s="9" t="s">
        <v>3</v>
      </c>
      <c r="C12" s="15"/>
      <c r="D12" s="16"/>
      <c r="E12" s="16"/>
      <c r="F12" s="16"/>
      <c r="G12" s="11"/>
      <c r="H12" s="11"/>
      <c r="I12" s="11"/>
      <c r="J12" s="9" t="s">
        <v>0</v>
      </c>
      <c r="L12" s="2" t="s">
        <v>114</v>
      </c>
    </row>
    <row r="13" spans="1:15" ht="15" customHeight="1" x14ac:dyDescent="0.25">
      <c r="B13" s="12" t="s">
        <v>153</v>
      </c>
      <c r="C13" s="12"/>
      <c r="D13" s="12"/>
      <c r="E13" s="12"/>
      <c r="F13" s="12"/>
      <c r="J13" s="13">
        <v>0</v>
      </c>
      <c r="L13" s="2" t="s">
        <v>133</v>
      </c>
    </row>
    <row r="14" spans="1:15" ht="15" customHeight="1" x14ac:dyDescent="0.25">
      <c r="B14" s="12" t="s">
        <v>152</v>
      </c>
      <c r="C14" s="12"/>
      <c r="D14" s="12"/>
      <c r="E14" s="12"/>
      <c r="F14" s="12"/>
      <c r="J14" s="13">
        <v>0</v>
      </c>
      <c r="L14" s="2" t="s">
        <v>115</v>
      </c>
    </row>
    <row r="15" spans="1:15" ht="15" customHeight="1" x14ac:dyDescent="0.25">
      <c r="B15" s="12" t="s">
        <v>4</v>
      </c>
      <c r="C15" s="12"/>
      <c r="D15" s="12"/>
      <c r="E15" s="12"/>
      <c r="F15" s="12"/>
      <c r="J15" s="13">
        <v>0</v>
      </c>
      <c r="L15" s="2" t="s">
        <v>116</v>
      </c>
    </row>
    <row r="16" spans="1:15" ht="15" customHeight="1" x14ac:dyDescent="0.25">
      <c r="B16" s="12" t="s">
        <v>5</v>
      </c>
      <c r="C16" s="12"/>
      <c r="D16" s="12"/>
      <c r="E16" s="12"/>
      <c r="F16" s="12"/>
      <c r="J16" s="13">
        <v>0</v>
      </c>
      <c r="L16" s="2" t="s">
        <v>117</v>
      </c>
    </row>
    <row r="17" spans="1:14" ht="15" customHeight="1" x14ac:dyDescent="0.25">
      <c r="B17" s="12" t="s">
        <v>6</v>
      </c>
      <c r="C17" s="12"/>
      <c r="D17" s="12"/>
      <c r="E17" s="12"/>
      <c r="F17" s="12"/>
      <c r="J17" s="17">
        <v>0</v>
      </c>
      <c r="L17" s="2" t="s">
        <v>118</v>
      </c>
    </row>
    <row r="18" spans="1:14" ht="15" customHeight="1" x14ac:dyDescent="0.25">
      <c r="B18" s="12" t="s">
        <v>7</v>
      </c>
      <c r="C18" s="12"/>
      <c r="D18" s="12"/>
      <c r="E18" s="12"/>
      <c r="F18" s="12"/>
      <c r="J18" s="17">
        <v>0</v>
      </c>
      <c r="L18" s="2" t="s">
        <v>119</v>
      </c>
    </row>
    <row r="19" spans="1:14" ht="15" customHeight="1" x14ac:dyDescent="0.25">
      <c r="B19" s="12" t="s">
        <v>8</v>
      </c>
      <c r="C19" s="12"/>
      <c r="D19" s="12"/>
      <c r="E19" s="12"/>
      <c r="F19" s="12"/>
      <c r="J19" s="17">
        <v>0</v>
      </c>
      <c r="L19" s="2" t="s">
        <v>120</v>
      </c>
    </row>
    <row r="20" spans="1:14" ht="15" customHeight="1" x14ac:dyDescent="0.25">
      <c r="B20" s="12" t="s">
        <v>154</v>
      </c>
      <c r="C20" s="12"/>
      <c r="D20" s="12"/>
      <c r="E20" s="12"/>
      <c r="F20" s="12"/>
      <c r="J20" s="17">
        <v>0</v>
      </c>
      <c r="L20" s="2" t="s">
        <v>121</v>
      </c>
    </row>
    <row r="21" spans="1:14" ht="15" customHeight="1" x14ac:dyDescent="0.25">
      <c r="B21" s="12" t="s">
        <v>9</v>
      </c>
      <c r="C21" s="12"/>
      <c r="D21" s="12"/>
      <c r="E21" s="12"/>
      <c r="F21" s="12"/>
      <c r="J21" s="18">
        <v>0</v>
      </c>
      <c r="L21" s="2" t="s">
        <v>122</v>
      </c>
    </row>
    <row r="22" spans="1:14" ht="15" customHeight="1" x14ac:dyDescent="0.25">
      <c r="B22" s="12"/>
      <c r="C22" s="12"/>
      <c r="D22" s="12"/>
      <c r="E22" s="12"/>
      <c r="F22" s="12"/>
      <c r="J22" s="19"/>
      <c r="L22" s="2" t="s">
        <v>134</v>
      </c>
    </row>
    <row r="23" spans="1:14" ht="15" customHeight="1" x14ac:dyDescent="0.25">
      <c r="A23" s="2">
        <v>2</v>
      </c>
      <c r="B23" s="9" t="s">
        <v>10</v>
      </c>
      <c r="C23" s="15"/>
      <c r="D23" s="16"/>
      <c r="E23" s="16"/>
      <c r="F23" s="16"/>
      <c r="G23" s="11"/>
      <c r="H23" s="11"/>
      <c r="I23" s="11"/>
      <c r="J23" s="9" t="s">
        <v>0</v>
      </c>
    </row>
    <row r="24" spans="1:14" ht="15" customHeight="1" x14ac:dyDescent="0.25">
      <c r="B24" s="12" t="s">
        <v>11</v>
      </c>
      <c r="C24" s="12"/>
      <c r="D24" s="12"/>
      <c r="E24" s="12"/>
      <c r="F24" s="12"/>
      <c r="J24" s="13">
        <v>0</v>
      </c>
    </row>
    <row r="26" spans="1:14" ht="15" customHeight="1" x14ac:dyDescent="0.25">
      <c r="A26" s="2">
        <v>3</v>
      </c>
      <c r="B26" s="9" t="s">
        <v>12</v>
      </c>
      <c r="C26" s="10"/>
      <c r="D26" s="11"/>
      <c r="E26" s="11"/>
      <c r="F26" s="11"/>
      <c r="G26" s="11"/>
      <c r="H26" s="11"/>
      <c r="I26" s="11"/>
      <c r="J26" s="9" t="s">
        <v>0</v>
      </c>
    </row>
    <row r="27" spans="1:14" ht="15" customHeight="1" x14ac:dyDescent="0.25">
      <c r="B27" s="12" t="s">
        <v>13</v>
      </c>
      <c r="C27" s="12"/>
      <c r="D27" s="12"/>
      <c r="E27" s="12"/>
      <c r="F27" s="12"/>
      <c r="J27" s="13" t="s">
        <v>1</v>
      </c>
    </row>
    <row r="28" spans="1:14" ht="15" customHeight="1" x14ac:dyDescent="0.25">
      <c r="B28" s="12" t="s">
        <v>14</v>
      </c>
      <c r="C28" s="12"/>
      <c r="D28" s="12"/>
      <c r="E28" s="12"/>
      <c r="F28" s="12"/>
      <c r="J28" s="13" t="s">
        <v>1</v>
      </c>
    </row>
    <row r="29" spans="1:14" ht="15" customHeight="1" x14ac:dyDescent="0.25">
      <c r="B29" s="12" t="s">
        <v>15</v>
      </c>
      <c r="C29" s="12"/>
      <c r="D29" s="12"/>
      <c r="E29" s="12"/>
      <c r="F29" s="12"/>
      <c r="J29" s="13" t="s">
        <v>1</v>
      </c>
    </row>
    <row r="30" spans="1:14" ht="15" customHeight="1" x14ac:dyDescent="0.25">
      <c r="B30" s="12" t="s">
        <v>16</v>
      </c>
      <c r="C30" s="12"/>
      <c r="D30" s="12"/>
      <c r="E30" s="12"/>
      <c r="F30" s="12"/>
      <c r="J30" s="13">
        <v>0</v>
      </c>
    </row>
    <row r="31" spans="1:14" ht="15" customHeight="1" x14ac:dyDescent="0.25">
      <c r="B31" s="12" t="s">
        <v>17</v>
      </c>
      <c r="C31" s="12"/>
      <c r="D31" s="12"/>
      <c r="E31" s="12"/>
      <c r="F31" s="12"/>
      <c r="J31" s="13">
        <v>0</v>
      </c>
    </row>
    <row r="32" spans="1:14" ht="15" customHeight="1" x14ac:dyDescent="0.25">
      <c r="B32" s="12" t="s">
        <v>18</v>
      </c>
      <c r="C32" s="12"/>
      <c r="D32" s="12"/>
      <c r="E32" s="12"/>
      <c r="F32" s="12"/>
      <c r="J32" s="13">
        <v>0</v>
      </c>
      <c r="M32" s="3"/>
      <c r="N32" s="3"/>
    </row>
    <row r="33" spans="1:15" ht="15" customHeight="1" x14ac:dyDescent="0.25">
      <c r="B33" s="12" t="s">
        <v>19</v>
      </c>
      <c r="C33" s="12"/>
      <c r="D33" s="12"/>
      <c r="E33" s="12"/>
      <c r="F33" s="12"/>
      <c r="J33" s="13">
        <v>0</v>
      </c>
      <c r="O33" s="3"/>
    </row>
    <row r="34" spans="1:15" ht="15" customHeight="1" x14ac:dyDescent="0.25">
      <c r="B34" s="12"/>
      <c r="C34" s="12"/>
      <c r="D34" s="12"/>
      <c r="E34" s="12"/>
      <c r="F34" s="12"/>
      <c r="J34" s="14"/>
    </row>
    <row r="35" spans="1:15" ht="15" customHeight="1" x14ac:dyDescent="0.25">
      <c r="A35" s="2">
        <v>4</v>
      </c>
      <c r="B35" s="9" t="s">
        <v>20</v>
      </c>
      <c r="C35" s="15"/>
      <c r="D35" s="16"/>
      <c r="E35" s="16"/>
      <c r="F35" s="16"/>
      <c r="G35" s="11"/>
      <c r="H35" s="11"/>
      <c r="I35" s="11"/>
      <c r="J35" s="9" t="s">
        <v>0</v>
      </c>
    </row>
    <row r="36" spans="1:15" ht="15" customHeight="1" x14ac:dyDescent="0.25">
      <c r="B36" s="12" t="s">
        <v>21</v>
      </c>
      <c r="C36" s="12"/>
      <c r="D36" s="12"/>
      <c r="E36" s="12"/>
      <c r="F36" s="12"/>
      <c r="J36" s="13" t="s">
        <v>22</v>
      </c>
    </row>
    <row r="37" spans="1:15" s="3" customFormat="1" ht="15" customHeight="1" x14ac:dyDescent="0.25">
      <c r="B37" s="12" t="s">
        <v>23</v>
      </c>
      <c r="C37" s="12"/>
      <c r="D37" s="12"/>
      <c r="E37" s="12"/>
      <c r="F37" s="12"/>
      <c r="J37" s="13" t="s">
        <v>24</v>
      </c>
      <c r="L37" s="2"/>
      <c r="M37" s="2"/>
      <c r="N37" s="2"/>
      <c r="O37" s="2"/>
    </row>
    <row r="38" spans="1:15" ht="15" customHeight="1" x14ac:dyDescent="0.25">
      <c r="B38" s="12"/>
      <c r="C38" s="12"/>
      <c r="D38" s="12"/>
      <c r="E38" s="12"/>
      <c r="F38" s="12"/>
      <c r="J38" s="14"/>
    </row>
    <row r="39" spans="1:15" ht="15" customHeight="1" x14ac:dyDescent="0.25">
      <c r="A39" s="2">
        <v>5</v>
      </c>
      <c r="B39" s="9" t="s">
        <v>25</v>
      </c>
      <c r="C39" s="15"/>
      <c r="D39" s="16"/>
      <c r="E39" s="16"/>
      <c r="F39" s="16"/>
      <c r="G39" s="11"/>
      <c r="H39" s="11"/>
      <c r="I39" s="11"/>
      <c r="J39" s="9" t="s">
        <v>0</v>
      </c>
    </row>
    <row r="40" spans="1:15" ht="15" customHeight="1" x14ac:dyDescent="0.25">
      <c r="B40" s="12" t="s">
        <v>26</v>
      </c>
      <c r="C40" s="12"/>
      <c r="D40" s="12"/>
      <c r="E40" s="12"/>
      <c r="F40" s="12"/>
      <c r="J40" s="13" t="s">
        <v>22</v>
      </c>
    </row>
    <row r="42" spans="1:15" ht="15" customHeight="1" x14ac:dyDescent="0.25">
      <c r="A42" s="2">
        <v>6</v>
      </c>
      <c r="B42" s="9" t="s">
        <v>27</v>
      </c>
      <c r="C42" s="15"/>
      <c r="D42" s="11"/>
      <c r="E42" s="11"/>
      <c r="F42" s="11"/>
      <c r="G42" s="11"/>
      <c r="H42" s="11"/>
      <c r="I42" s="11"/>
      <c r="J42" s="9" t="s">
        <v>0</v>
      </c>
    </row>
    <row r="43" spans="1:15" ht="15" customHeight="1" x14ac:dyDescent="0.25">
      <c r="B43" s="12" t="s">
        <v>28</v>
      </c>
      <c r="C43" s="12"/>
      <c r="D43" s="12"/>
      <c r="E43" s="12"/>
      <c r="F43" s="12"/>
      <c r="J43" s="13" t="s">
        <v>1</v>
      </c>
    </row>
    <row r="44" spans="1:15" ht="15" customHeight="1" x14ac:dyDescent="0.25">
      <c r="B44" s="12" t="s">
        <v>29</v>
      </c>
      <c r="C44" s="12"/>
      <c r="D44" s="12"/>
      <c r="E44" s="12"/>
      <c r="F44" s="12"/>
      <c r="J44" s="13" t="s">
        <v>1</v>
      </c>
    </row>
    <row r="45" spans="1:15" ht="15" customHeight="1" x14ac:dyDescent="0.25">
      <c r="B45" s="12" t="s">
        <v>30</v>
      </c>
      <c r="C45" s="12"/>
      <c r="D45" s="12"/>
      <c r="E45" s="12"/>
      <c r="F45" s="12"/>
      <c r="J45" s="13" t="s">
        <v>1</v>
      </c>
      <c r="L45" s="3"/>
    </row>
    <row r="46" spans="1:15" ht="15" customHeight="1" x14ac:dyDescent="0.25">
      <c r="B46" s="12" t="s">
        <v>31</v>
      </c>
      <c r="C46" s="12"/>
      <c r="D46" s="12"/>
      <c r="E46" s="12"/>
      <c r="F46" s="12"/>
      <c r="J46" s="13" t="s">
        <v>1</v>
      </c>
    </row>
    <row r="47" spans="1:15" ht="15" customHeight="1" x14ac:dyDescent="0.25">
      <c r="B47" s="12" t="s">
        <v>32</v>
      </c>
      <c r="C47" s="12"/>
      <c r="D47" s="12"/>
      <c r="E47" s="12"/>
      <c r="F47" s="12"/>
      <c r="J47" s="13" t="s">
        <v>24</v>
      </c>
    </row>
    <row r="48" spans="1:15" s="3" customFormat="1" ht="15" customHeight="1" x14ac:dyDescent="0.25">
      <c r="B48" s="12" t="s">
        <v>33</v>
      </c>
      <c r="C48" s="12"/>
      <c r="D48" s="12"/>
      <c r="E48" s="12"/>
      <c r="F48" s="12"/>
      <c r="J48" s="20">
        <v>0</v>
      </c>
      <c r="L48" s="2"/>
    </row>
    <row r="49" spans="1:12" s="3" customFormat="1" ht="15" customHeight="1" x14ac:dyDescent="0.25">
      <c r="B49" s="12" t="s">
        <v>34</v>
      </c>
      <c r="C49" s="12"/>
      <c r="D49" s="12"/>
      <c r="E49" s="12"/>
      <c r="F49" s="12"/>
      <c r="J49" s="20">
        <v>0</v>
      </c>
    </row>
    <row r="50" spans="1:12" ht="15" customHeight="1" x14ac:dyDescent="0.25">
      <c r="L50" s="3"/>
    </row>
    <row r="51" spans="1:12" ht="15" customHeight="1" x14ac:dyDescent="0.25">
      <c r="A51" s="2">
        <v>7</v>
      </c>
      <c r="B51" s="9" t="s">
        <v>35</v>
      </c>
      <c r="C51" s="15"/>
      <c r="D51" s="11"/>
      <c r="E51" s="11"/>
      <c r="F51" s="11"/>
      <c r="G51" s="11"/>
      <c r="H51" s="11"/>
      <c r="I51" s="11"/>
      <c r="J51" s="9" t="s">
        <v>0</v>
      </c>
    </row>
    <row r="52" spans="1:12" ht="15" customHeight="1" x14ac:dyDescent="0.25">
      <c r="B52" s="21" t="s">
        <v>36</v>
      </c>
      <c r="C52" s="21"/>
      <c r="D52" s="21"/>
      <c r="E52" s="21"/>
      <c r="F52" s="21"/>
      <c r="J52" s="13">
        <v>0</v>
      </c>
    </row>
    <row r="53" spans="1:12" ht="15" customHeight="1" x14ac:dyDescent="0.25">
      <c r="B53" s="12" t="s">
        <v>37</v>
      </c>
      <c r="C53" s="12"/>
      <c r="D53" s="12"/>
      <c r="E53" s="12"/>
      <c r="F53" s="12"/>
      <c r="J53" s="13">
        <v>0</v>
      </c>
    </row>
    <row r="54" spans="1:12" ht="15" customHeight="1" x14ac:dyDescent="0.25">
      <c r="B54" s="12" t="s">
        <v>38</v>
      </c>
      <c r="C54" s="12"/>
      <c r="D54" s="12"/>
      <c r="E54" s="12"/>
      <c r="F54" s="12"/>
      <c r="J54" s="13">
        <v>0</v>
      </c>
    </row>
    <row r="55" spans="1:12" ht="15" customHeight="1" x14ac:dyDescent="0.25">
      <c r="B55" s="12"/>
      <c r="C55" s="12"/>
      <c r="D55" s="12"/>
      <c r="E55" s="12"/>
      <c r="F55" s="12"/>
      <c r="J55" s="14"/>
    </row>
    <row r="56" spans="1:12" ht="15" customHeight="1" x14ac:dyDescent="0.25">
      <c r="A56" s="2">
        <v>8</v>
      </c>
      <c r="B56" s="9" t="s">
        <v>39</v>
      </c>
      <c r="C56" s="15"/>
      <c r="D56" s="16"/>
      <c r="E56" s="16"/>
      <c r="F56" s="16"/>
      <c r="G56" s="11"/>
      <c r="H56" s="11"/>
      <c r="I56" s="11"/>
      <c r="J56" s="9" t="s">
        <v>0</v>
      </c>
    </row>
    <row r="57" spans="1:12" ht="15" customHeight="1" x14ac:dyDescent="0.25">
      <c r="B57" s="12" t="s">
        <v>40</v>
      </c>
      <c r="C57" s="12"/>
      <c r="D57" s="12"/>
      <c r="E57" s="12"/>
      <c r="F57" s="12"/>
      <c r="J57" s="13">
        <v>0</v>
      </c>
    </row>
    <row r="58" spans="1:12" ht="15" customHeight="1" x14ac:dyDescent="0.25">
      <c r="B58" s="12" t="s">
        <v>41</v>
      </c>
      <c r="C58" s="12"/>
      <c r="D58" s="12"/>
      <c r="E58" s="12"/>
      <c r="F58" s="12"/>
      <c r="J58" s="13">
        <v>0</v>
      </c>
    </row>
    <row r="59" spans="1:12" ht="15" customHeight="1" x14ac:dyDescent="0.25">
      <c r="B59" s="12" t="s">
        <v>42</v>
      </c>
      <c r="C59" s="12"/>
      <c r="D59" s="12"/>
      <c r="E59" s="12"/>
      <c r="F59" s="12"/>
      <c r="J59" s="13">
        <v>0</v>
      </c>
    </row>
    <row r="60" spans="1:12" ht="15" customHeight="1" x14ac:dyDescent="0.25">
      <c r="B60" s="12" t="s">
        <v>43</v>
      </c>
      <c r="C60" s="12"/>
      <c r="D60" s="12"/>
      <c r="E60" s="12"/>
      <c r="F60" s="12"/>
      <c r="J60" s="13">
        <v>0</v>
      </c>
    </row>
    <row r="61" spans="1:12" ht="15" customHeight="1" x14ac:dyDescent="0.25">
      <c r="B61" s="12" t="s">
        <v>44</v>
      </c>
      <c r="C61" s="12"/>
      <c r="D61" s="12"/>
      <c r="E61" s="12"/>
      <c r="F61" s="12"/>
      <c r="J61" s="13">
        <v>0</v>
      </c>
    </row>
    <row r="62" spans="1:12" ht="15" customHeight="1" x14ac:dyDescent="0.25">
      <c r="B62" s="12" t="s">
        <v>45</v>
      </c>
      <c r="C62" s="12"/>
      <c r="D62" s="12"/>
      <c r="E62" s="12"/>
      <c r="F62" s="12"/>
      <c r="J62" s="13">
        <v>0</v>
      </c>
    </row>
    <row r="64" spans="1:12" ht="15" customHeight="1" x14ac:dyDescent="0.25">
      <c r="A64" s="2">
        <v>9</v>
      </c>
      <c r="B64" s="9" t="s">
        <v>46</v>
      </c>
      <c r="C64" s="15"/>
      <c r="D64" s="11"/>
      <c r="E64" s="11"/>
      <c r="F64" s="11"/>
      <c r="G64" s="11"/>
      <c r="H64" s="11"/>
      <c r="I64" s="11"/>
      <c r="J64" s="9" t="s">
        <v>0</v>
      </c>
    </row>
    <row r="65" spans="1:15" ht="15" customHeight="1" x14ac:dyDescent="0.25">
      <c r="B65" s="12" t="s">
        <v>47</v>
      </c>
      <c r="C65" s="12"/>
      <c r="D65" s="12"/>
      <c r="E65" s="12"/>
      <c r="F65" s="12"/>
      <c r="J65" s="13">
        <v>300</v>
      </c>
    </row>
    <row r="66" spans="1:15" ht="15" customHeight="1" x14ac:dyDescent="0.25">
      <c r="B66" s="12" t="s">
        <v>48</v>
      </c>
      <c r="C66" s="12"/>
      <c r="D66" s="12"/>
      <c r="E66" s="12"/>
      <c r="F66" s="12"/>
      <c r="J66" s="13">
        <v>0</v>
      </c>
    </row>
    <row r="67" spans="1:15" ht="15" customHeight="1" x14ac:dyDescent="0.25">
      <c r="B67" s="12" t="s">
        <v>155</v>
      </c>
      <c r="C67" s="12"/>
      <c r="D67" s="12"/>
      <c r="E67" s="12"/>
      <c r="F67" s="12"/>
      <c r="J67" s="13">
        <v>0</v>
      </c>
    </row>
    <row r="68" spans="1:15" ht="15" customHeight="1" x14ac:dyDescent="0.25">
      <c r="B68" s="12" t="s">
        <v>156</v>
      </c>
      <c r="C68" s="12"/>
      <c r="D68" s="12"/>
      <c r="E68" s="12"/>
      <c r="F68" s="12"/>
      <c r="J68" s="13">
        <v>0</v>
      </c>
    </row>
    <row r="69" spans="1:15" ht="15" customHeight="1" x14ac:dyDescent="0.25">
      <c r="B69" s="12" t="s">
        <v>157</v>
      </c>
      <c r="C69" s="12"/>
      <c r="D69" s="12"/>
      <c r="E69" s="12"/>
      <c r="F69" s="12"/>
      <c r="J69" s="13">
        <v>0</v>
      </c>
    </row>
    <row r="70" spans="1:15" ht="15" customHeight="1" x14ac:dyDescent="0.25">
      <c r="B70" s="12" t="s">
        <v>158</v>
      </c>
      <c r="C70" s="12"/>
      <c r="D70" s="12"/>
      <c r="E70" s="12"/>
      <c r="F70" s="12"/>
      <c r="J70" s="13">
        <v>0</v>
      </c>
      <c r="M70" s="3"/>
      <c r="N70" s="3"/>
    </row>
    <row r="71" spans="1:15" ht="15" customHeight="1" x14ac:dyDescent="0.25">
      <c r="B71" s="12" t="s">
        <v>49</v>
      </c>
      <c r="C71" s="12"/>
      <c r="D71" s="12"/>
      <c r="E71" s="12"/>
      <c r="F71" s="12"/>
      <c r="J71" s="13">
        <v>0</v>
      </c>
      <c r="O71" s="3"/>
    </row>
    <row r="72" spans="1:15" ht="15" customHeight="1" x14ac:dyDescent="0.25">
      <c r="B72" s="12"/>
      <c r="C72" s="12"/>
      <c r="D72" s="12"/>
      <c r="E72" s="12"/>
      <c r="F72" s="12"/>
      <c r="J72" s="14"/>
    </row>
    <row r="73" spans="1:15" s="22" customFormat="1" ht="35.25" customHeight="1" x14ac:dyDescent="0.25">
      <c r="A73" s="22">
        <v>10</v>
      </c>
      <c r="B73" s="23" t="s">
        <v>50</v>
      </c>
      <c r="C73" s="24" t="s">
        <v>257</v>
      </c>
      <c r="D73" s="24" t="s">
        <v>255</v>
      </c>
      <c r="E73" s="24" t="s">
        <v>256</v>
      </c>
      <c r="F73" s="24" t="s">
        <v>258</v>
      </c>
      <c r="G73" s="24" t="s">
        <v>259</v>
      </c>
      <c r="H73" s="24"/>
      <c r="I73" s="24"/>
      <c r="J73" s="23" t="s">
        <v>51</v>
      </c>
      <c r="L73" s="2"/>
    </row>
    <row r="74" spans="1:15" ht="15" customHeight="1" x14ac:dyDescent="0.25">
      <c r="B74" s="2" t="s">
        <v>52</v>
      </c>
      <c r="C74" s="13">
        <v>1</v>
      </c>
      <c r="D74" s="25">
        <v>0</v>
      </c>
      <c r="E74" s="25">
        <v>0</v>
      </c>
      <c r="F74" s="25">
        <v>0</v>
      </c>
      <c r="G74" s="25">
        <v>0</v>
      </c>
      <c r="H74" s="25"/>
      <c r="J74" s="20">
        <f t="shared" ref="J74:J80" si="0">SUM(C74:I74)</f>
        <v>1</v>
      </c>
      <c r="L74" s="22"/>
    </row>
    <row r="75" spans="1:15" s="3" customFormat="1" ht="15" customHeight="1" x14ac:dyDescent="0.25">
      <c r="B75" s="3" t="s">
        <v>53</v>
      </c>
      <c r="C75" s="13"/>
      <c r="D75" s="25"/>
      <c r="E75" s="25"/>
      <c r="F75" s="25"/>
      <c r="G75" s="25"/>
      <c r="H75" s="25"/>
      <c r="J75" s="20">
        <f t="shared" si="0"/>
        <v>0</v>
      </c>
      <c r="L75" s="2"/>
      <c r="M75" s="2"/>
      <c r="N75" s="2"/>
      <c r="O75" s="2"/>
    </row>
    <row r="76" spans="1:15" ht="15" customHeight="1" x14ac:dyDescent="0.25">
      <c r="B76" s="2" t="s">
        <v>54</v>
      </c>
      <c r="C76" s="20"/>
      <c r="D76" s="25"/>
      <c r="E76" s="25"/>
      <c r="F76" s="20"/>
      <c r="G76" s="25"/>
      <c r="H76" s="25"/>
      <c r="J76" s="20">
        <f t="shared" si="0"/>
        <v>0</v>
      </c>
    </row>
    <row r="77" spans="1:15" ht="15" customHeight="1" x14ac:dyDescent="0.25">
      <c r="B77" s="2" t="s">
        <v>55</v>
      </c>
      <c r="C77" s="13"/>
      <c r="D77" s="25"/>
      <c r="E77" s="25"/>
      <c r="F77" s="25"/>
      <c r="G77" s="25"/>
      <c r="H77" s="25"/>
      <c r="J77" s="20">
        <f t="shared" si="0"/>
        <v>0</v>
      </c>
    </row>
    <row r="78" spans="1:15" ht="15" customHeight="1" x14ac:dyDescent="0.25">
      <c r="B78" s="2" t="s">
        <v>56</v>
      </c>
      <c r="C78" s="20"/>
      <c r="D78" s="25"/>
      <c r="E78" s="25"/>
      <c r="F78" s="20"/>
      <c r="G78" s="25"/>
      <c r="H78" s="25"/>
      <c r="J78" s="20">
        <f t="shared" si="0"/>
        <v>0</v>
      </c>
    </row>
    <row r="79" spans="1:15" ht="15" customHeight="1" x14ac:dyDescent="0.25">
      <c r="B79" s="2" t="s">
        <v>57</v>
      </c>
      <c r="C79" s="20"/>
      <c r="D79" s="20"/>
      <c r="E79" s="25"/>
      <c r="F79" s="20"/>
      <c r="G79" s="25"/>
      <c r="H79" s="25"/>
      <c r="J79" s="20">
        <f t="shared" si="0"/>
        <v>0</v>
      </c>
    </row>
    <row r="80" spans="1:15" ht="15" customHeight="1" x14ac:dyDescent="0.25">
      <c r="B80" s="2" t="s">
        <v>58</v>
      </c>
      <c r="C80" s="13"/>
      <c r="D80" s="25"/>
      <c r="E80" s="25"/>
      <c r="F80" s="25"/>
      <c r="G80" s="25"/>
      <c r="H80" s="25"/>
      <c r="J80" s="20">
        <f t="shared" si="0"/>
        <v>0</v>
      </c>
    </row>
    <row r="81" spans="1:15" ht="15" customHeight="1" x14ac:dyDescent="0.25">
      <c r="C81" s="20"/>
      <c r="D81" s="20"/>
      <c r="E81" s="20"/>
      <c r="F81" s="6"/>
      <c r="G81" s="6"/>
      <c r="H81" s="6"/>
      <c r="I81" s="6"/>
    </row>
    <row r="82" spans="1:15" s="22" customFormat="1" ht="36" customHeight="1" x14ac:dyDescent="0.25">
      <c r="A82" s="22">
        <v>11</v>
      </c>
      <c r="B82" s="23" t="s">
        <v>160</v>
      </c>
      <c r="C82" s="24" t="s">
        <v>159</v>
      </c>
      <c r="D82" s="24" t="s">
        <v>59</v>
      </c>
      <c r="E82" s="24" t="s">
        <v>60</v>
      </c>
      <c r="F82" s="24" t="s">
        <v>61</v>
      </c>
      <c r="G82" s="24" t="s">
        <v>62</v>
      </c>
      <c r="H82" s="24"/>
      <c r="I82" s="24"/>
      <c r="J82" s="23" t="s">
        <v>51</v>
      </c>
      <c r="L82" s="2"/>
    </row>
    <row r="83" spans="1:15" ht="15" customHeight="1" x14ac:dyDescent="0.25">
      <c r="B83" s="2" t="s">
        <v>63</v>
      </c>
      <c r="C83" s="13"/>
      <c r="D83" s="13"/>
      <c r="E83" s="20"/>
      <c r="F83" s="20"/>
      <c r="J83" s="20">
        <f t="shared" ref="J83:J90" si="1">SUM(C83:I83)</f>
        <v>0</v>
      </c>
      <c r="L83" s="26"/>
    </row>
    <row r="84" spans="1:15" ht="15" customHeight="1" x14ac:dyDescent="0.25">
      <c r="B84" s="2" t="s">
        <v>52</v>
      </c>
      <c r="C84" s="13"/>
      <c r="D84" s="13"/>
      <c r="E84" s="20"/>
      <c r="F84" s="20"/>
      <c r="J84" s="20">
        <f t="shared" si="1"/>
        <v>0</v>
      </c>
    </row>
    <row r="85" spans="1:15" ht="15" customHeight="1" x14ac:dyDescent="0.25">
      <c r="B85" s="3" t="s">
        <v>53</v>
      </c>
      <c r="C85" s="13"/>
      <c r="D85" s="13"/>
      <c r="E85" s="20"/>
      <c r="F85" s="20"/>
      <c r="J85" s="20">
        <f t="shared" si="1"/>
        <v>0</v>
      </c>
    </row>
    <row r="86" spans="1:15" ht="15" customHeight="1" x14ac:dyDescent="0.25">
      <c r="B86" s="2" t="s">
        <v>54</v>
      </c>
      <c r="C86" s="13"/>
      <c r="D86" s="13"/>
      <c r="E86" s="20"/>
      <c r="F86" s="20"/>
      <c r="J86" s="20">
        <f t="shared" si="1"/>
        <v>0</v>
      </c>
    </row>
    <row r="87" spans="1:15" ht="15" customHeight="1" x14ac:dyDescent="0.25">
      <c r="B87" s="2" t="s">
        <v>55</v>
      </c>
      <c r="C87" s="13"/>
      <c r="D87" s="13"/>
      <c r="E87" s="20"/>
      <c r="F87" s="20"/>
      <c r="J87" s="20">
        <f t="shared" si="1"/>
        <v>0</v>
      </c>
    </row>
    <row r="88" spans="1:15" ht="15" customHeight="1" x14ac:dyDescent="0.25">
      <c r="B88" s="2" t="s">
        <v>56</v>
      </c>
      <c r="C88" s="13"/>
      <c r="D88" s="13"/>
      <c r="E88" s="20"/>
      <c r="F88" s="20"/>
      <c r="J88" s="20">
        <f t="shared" si="1"/>
        <v>0</v>
      </c>
    </row>
    <row r="89" spans="1:15" ht="15" customHeight="1" x14ac:dyDescent="0.25">
      <c r="B89" s="2" t="s">
        <v>57</v>
      </c>
      <c r="C89" s="20"/>
      <c r="D89" s="13"/>
      <c r="E89" s="20"/>
      <c r="F89" s="20"/>
      <c r="J89" s="20">
        <f t="shared" si="1"/>
        <v>0</v>
      </c>
    </row>
    <row r="90" spans="1:15" ht="15" customHeight="1" x14ac:dyDescent="0.25">
      <c r="B90" s="2" t="s">
        <v>58</v>
      </c>
      <c r="C90" s="13"/>
      <c r="D90" s="13"/>
      <c r="E90" s="20"/>
      <c r="F90" s="20"/>
      <c r="G90" s="6"/>
      <c r="H90" s="6"/>
      <c r="I90" s="6"/>
      <c r="J90" s="20">
        <f t="shared" si="1"/>
        <v>0</v>
      </c>
    </row>
    <row r="91" spans="1:15" ht="15" customHeight="1" x14ac:dyDescent="0.25">
      <c r="C91" s="6"/>
      <c r="D91" s="6"/>
      <c r="E91" s="6"/>
      <c r="F91" s="6"/>
      <c r="G91" s="6"/>
      <c r="H91" s="6"/>
      <c r="I91" s="6"/>
    </row>
    <row r="92" spans="1:15" ht="42" customHeight="1" x14ac:dyDescent="0.25">
      <c r="A92" s="2">
        <v>12</v>
      </c>
      <c r="B92" s="9" t="s">
        <v>64</v>
      </c>
      <c r="C92" s="24" t="s">
        <v>257</v>
      </c>
      <c r="D92" s="24" t="s">
        <v>255</v>
      </c>
      <c r="E92" s="24" t="s">
        <v>256</v>
      </c>
      <c r="F92" s="24" t="s">
        <v>258</v>
      </c>
      <c r="G92" s="24" t="s">
        <v>259</v>
      </c>
      <c r="H92" s="24"/>
      <c r="I92" s="27"/>
      <c r="J92" s="9" t="s">
        <v>51</v>
      </c>
    </row>
    <row r="93" spans="1:15" ht="15" customHeight="1" x14ac:dyDescent="0.25">
      <c r="B93" s="2" t="s">
        <v>65</v>
      </c>
      <c r="C93" s="13">
        <v>1</v>
      </c>
      <c r="D93" s="13"/>
      <c r="E93" s="25"/>
      <c r="F93" s="13"/>
      <c r="G93" s="25"/>
      <c r="H93" s="25"/>
      <c r="J93" s="20">
        <f>SUM(C93:I93)</f>
        <v>1</v>
      </c>
      <c r="M93" s="3"/>
      <c r="N93" s="3"/>
    </row>
    <row r="94" spans="1:15" ht="15" customHeight="1" x14ac:dyDescent="0.25">
      <c r="B94" s="2" t="s">
        <v>66</v>
      </c>
      <c r="C94" s="13"/>
      <c r="D94" s="13"/>
      <c r="E94" s="25"/>
      <c r="F94" s="13"/>
      <c r="G94" s="25"/>
      <c r="H94" s="25"/>
      <c r="J94" s="20">
        <f t="shared" ref="J94:J99" si="2">SUM(C94:I94)</f>
        <v>0</v>
      </c>
      <c r="M94" s="3"/>
      <c r="N94" s="3"/>
      <c r="O94" s="3"/>
    </row>
    <row r="95" spans="1:15" ht="15" customHeight="1" x14ac:dyDescent="0.25">
      <c r="B95" s="2" t="s">
        <v>67</v>
      </c>
      <c r="C95" s="13"/>
      <c r="D95" s="13"/>
      <c r="E95" s="25"/>
      <c r="F95" s="13"/>
      <c r="G95" s="25"/>
      <c r="H95" s="25"/>
      <c r="J95" s="20">
        <f t="shared" si="2"/>
        <v>0</v>
      </c>
      <c r="M95" s="3"/>
      <c r="N95" s="3"/>
      <c r="O95" s="3"/>
    </row>
    <row r="96" spans="1:15" ht="15" customHeight="1" x14ac:dyDescent="0.25">
      <c r="B96" s="2" t="s">
        <v>68</v>
      </c>
      <c r="C96" s="13"/>
      <c r="D96" s="13"/>
      <c r="E96" s="25"/>
      <c r="F96" s="13"/>
      <c r="G96" s="25"/>
      <c r="H96" s="25"/>
      <c r="J96" s="20">
        <f t="shared" si="2"/>
        <v>0</v>
      </c>
      <c r="M96" s="3"/>
      <c r="N96" s="3"/>
      <c r="O96" s="3"/>
    </row>
    <row r="97" spans="1:15" ht="15" customHeight="1" x14ac:dyDescent="0.25">
      <c r="B97" s="2" t="s">
        <v>69</v>
      </c>
      <c r="C97" s="13"/>
      <c r="D97" s="13"/>
      <c r="E97" s="25"/>
      <c r="F97" s="13"/>
      <c r="G97" s="25"/>
      <c r="H97" s="25"/>
      <c r="J97" s="20">
        <f t="shared" si="2"/>
        <v>0</v>
      </c>
      <c r="O97" s="3"/>
    </row>
    <row r="98" spans="1:15" s="3" customFormat="1" ht="15" customHeight="1" x14ac:dyDescent="0.25">
      <c r="B98" s="3" t="s">
        <v>70</v>
      </c>
      <c r="C98" s="13"/>
      <c r="D98" s="13"/>
      <c r="E98" s="13"/>
      <c r="F98" s="13"/>
      <c r="G98" s="13"/>
      <c r="H98" s="13"/>
      <c r="J98" s="20">
        <f t="shared" si="2"/>
        <v>0</v>
      </c>
      <c r="L98" s="2"/>
      <c r="M98" s="2"/>
      <c r="N98" s="2"/>
      <c r="O98" s="2"/>
    </row>
    <row r="99" spans="1:15" s="3" customFormat="1" ht="15" customHeight="1" x14ac:dyDescent="0.25">
      <c r="B99" s="3" t="s">
        <v>71</v>
      </c>
      <c r="C99" s="13"/>
      <c r="D99" s="13"/>
      <c r="E99" s="13"/>
      <c r="F99" s="13"/>
      <c r="G99" s="13"/>
      <c r="H99" s="13"/>
      <c r="J99" s="20">
        <f t="shared" si="2"/>
        <v>0</v>
      </c>
      <c r="L99" s="2"/>
      <c r="M99" s="2"/>
      <c r="N99" s="2"/>
      <c r="O99" s="2"/>
    </row>
    <row r="100" spans="1:15" s="3" customFormat="1" ht="15" customHeight="1" x14ac:dyDescent="0.25">
      <c r="C100" s="13"/>
      <c r="D100" s="13"/>
      <c r="E100" s="13"/>
      <c r="F100" s="13"/>
      <c r="G100" s="13"/>
      <c r="H100" s="13"/>
      <c r="J100" s="20"/>
      <c r="L100" s="2"/>
      <c r="M100" s="2"/>
      <c r="N100" s="2"/>
      <c r="O100" s="2"/>
    </row>
    <row r="101" spans="1:15" ht="47.25" customHeight="1" x14ac:dyDescent="0.25">
      <c r="A101" s="2">
        <v>13</v>
      </c>
      <c r="B101" s="9" t="s">
        <v>72</v>
      </c>
      <c r="C101" s="24" t="s">
        <v>260</v>
      </c>
      <c r="D101" s="24" t="s">
        <v>261</v>
      </c>
      <c r="E101" s="24" t="s">
        <v>262</v>
      </c>
      <c r="F101" s="24" t="s">
        <v>263</v>
      </c>
      <c r="G101" s="24" t="s">
        <v>264</v>
      </c>
      <c r="H101" s="24"/>
      <c r="I101" s="27"/>
      <c r="J101" s="9" t="s">
        <v>51</v>
      </c>
    </row>
    <row r="102" spans="1:15" ht="15" customHeight="1" x14ac:dyDescent="0.25">
      <c r="B102" s="2" t="s">
        <v>65</v>
      </c>
      <c r="C102" s="13"/>
      <c r="D102" s="13"/>
      <c r="E102" s="13"/>
      <c r="F102" s="13"/>
      <c r="I102" s="13"/>
      <c r="J102" s="20">
        <f t="shared" ref="J102:J108" si="3">SUM(C102:I102)</f>
        <v>0</v>
      </c>
      <c r="M102" s="3"/>
      <c r="N102" s="3"/>
    </row>
    <row r="103" spans="1:15" ht="15" customHeight="1" x14ac:dyDescent="0.25">
      <c r="B103" s="2" t="s">
        <v>66</v>
      </c>
      <c r="C103" s="13"/>
      <c r="D103" s="13"/>
      <c r="E103" s="13"/>
      <c r="F103" s="13"/>
      <c r="I103" s="13"/>
      <c r="J103" s="20">
        <f t="shared" si="3"/>
        <v>0</v>
      </c>
      <c r="M103" s="3"/>
      <c r="N103" s="3"/>
      <c r="O103" s="3"/>
    </row>
    <row r="104" spans="1:15" ht="15" customHeight="1" x14ac:dyDescent="0.25">
      <c r="B104" s="2" t="s">
        <v>67</v>
      </c>
      <c r="C104" s="13"/>
      <c r="D104" s="13"/>
      <c r="E104" s="13"/>
      <c r="F104" s="13"/>
      <c r="I104" s="13"/>
      <c r="J104" s="20">
        <f t="shared" si="3"/>
        <v>0</v>
      </c>
      <c r="M104" s="3"/>
      <c r="N104" s="3"/>
      <c r="O104" s="3"/>
    </row>
    <row r="105" spans="1:15" ht="15" customHeight="1" x14ac:dyDescent="0.25">
      <c r="B105" s="2" t="s">
        <v>68</v>
      </c>
      <c r="C105" s="13"/>
      <c r="D105" s="13"/>
      <c r="E105" s="13"/>
      <c r="F105" s="13"/>
      <c r="I105" s="13"/>
      <c r="J105" s="20">
        <f t="shared" si="3"/>
        <v>0</v>
      </c>
      <c r="L105" s="3"/>
      <c r="O105" s="3"/>
    </row>
    <row r="106" spans="1:15" ht="15" customHeight="1" x14ac:dyDescent="0.25">
      <c r="B106" s="2" t="s">
        <v>69</v>
      </c>
      <c r="C106" s="13"/>
      <c r="D106" s="13"/>
      <c r="E106" s="13"/>
      <c r="F106" s="13"/>
      <c r="I106" s="13"/>
      <c r="J106" s="20">
        <f t="shared" si="3"/>
        <v>0</v>
      </c>
      <c r="L106" s="3"/>
    </row>
    <row r="107" spans="1:15" s="3" customFormat="1" ht="15" customHeight="1" x14ac:dyDescent="0.25">
      <c r="B107" s="3" t="s">
        <v>70</v>
      </c>
      <c r="C107" s="13"/>
      <c r="D107" s="13"/>
      <c r="E107" s="13"/>
      <c r="F107" s="13"/>
      <c r="I107" s="13"/>
      <c r="J107" s="20">
        <f t="shared" si="3"/>
        <v>0</v>
      </c>
      <c r="M107" s="2"/>
      <c r="N107" s="2"/>
      <c r="O107" s="2"/>
    </row>
    <row r="108" spans="1:15" s="3" customFormat="1" ht="15" customHeight="1" x14ac:dyDescent="0.25">
      <c r="B108" s="3" t="s">
        <v>71</v>
      </c>
      <c r="C108" s="13"/>
      <c r="D108" s="13"/>
      <c r="E108" s="13"/>
      <c r="F108" s="13"/>
      <c r="I108" s="13"/>
      <c r="J108" s="20">
        <f t="shared" si="3"/>
        <v>0</v>
      </c>
      <c r="M108" s="2"/>
      <c r="N108" s="2"/>
      <c r="O108" s="2"/>
    </row>
    <row r="109" spans="1:15" s="3" customFormat="1" ht="15" customHeight="1" x14ac:dyDescent="0.25">
      <c r="C109" s="13"/>
      <c r="D109" s="13"/>
      <c r="E109" s="13"/>
      <c r="F109" s="13"/>
      <c r="G109" s="13"/>
      <c r="H109" s="13"/>
      <c r="J109" s="20"/>
      <c r="L109" s="2"/>
      <c r="M109" s="2"/>
      <c r="N109" s="2"/>
      <c r="O109" s="2"/>
    </row>
    <row r="110" spans="1:15" ht="33.75" customHeight="1" x14ac:dyDescent="0.25">
      <c r="A110" s="2">
        <v>14</v>
      </c>
      <c r="B110" s="9" t="s">
        <v>73</v>
      </c>
      <c r="C110" s="24" t="s">
        <v>257</v>
      </c>
      <c r="D110" s="24" t="s">
        <v>255</v>
      </c>
      <c r="E110" s="24" t="s">
        <v>256</v>
      </c>
      <c r="F110" s="24" t="s">
        <v>258</v>
      </c>
      <c r="G110" s="24" t="s">
        <v>259</v>
      </c>
      <c r="H110" s="24"/>
      <c r="I110" s="27"/>
      <c r="J110" s="9" t="s">
        <v>51</v>
      </c>
    </row>
    <row r="111" spans="1:15" ht="15" customHeight="1" x14ac:dyDescent="0.25">
      <c r="B111" s="2" t="s">
        <v>74</v>
      </c>
      <c r="C111" s="20"/>
      <c r="D111" s="20"/>
      <c r="E111" s="20"/>
      <c r="F111" s="20"/>
      <c r="G111" s="20"/>
      <c r="H111" s="20"/>
      <c r="I111" s="20"/>
      <c r="J111" s="20">
        <f>SUM(C111:I111)</f>
        <v>0</v>
      </c>
    </row>
    <row r="112" spans="1:15" ht="15" customHeight="1" x14ac:dyDescent="0.25">
      <c r="B112" s="2" t="s">
        <v>75</v>
      </c>
      <c r="C112" s="20"/>
      <c r="D112" s="20"/>
      <c r="E112" s="20"/>
      <c r="F112" s="20"/>
      <c r="G112" s="20"/>
      <c r="H112" s="20"/>
      <c r="I112" s="20"/>
      <c r="J112" s="20">
        <f>SUM(C112:I112)</f>
        <v>0</v>
      </c>
    </row>
    <row r="113" spans="1:15" ht="15" customHeight="1" x14ac:dyDescent="0.25">
      <c r="B113" s="2" t="s">
        <v>76</v>
      </c>
      <c r="C113" s="20"/>
      <c r="D113" s="20"/>
      <c r="E113" s="20"/>
      <c r="F113" s="20"/>
      <c r="G113" s="20"/>
      <c r="H113" s="20"/>
      <c r="I113" s="20"/>
      <c r="J113" s="20">
        <f>SUM(C113:I113)</f>
        <v>0</v>
      </c>
    </row>
    <row r="114" spans="1:15" ht="15" customHeight="1" x14ac:dyDescent="0.25">
      <c r="B114" s="2" t="s">
        <v>77</v>
      </c>
      <c r="C114" s="20"/>
      <c r="D114" s="20"/>
      <c r="E114" s="20"/>
      <c r="F114" s="20"/>
      <c r="G114" s="20"/>
      <c r="H114" s="20"/>
      <c r="I114" s="20"/>
      <c r="J114" s="20">
        <f>SUM(C114:I114)</f>
        <v>0</v>
      </c>
    </row>
    <row r="115" spans="1:15" ht="15" customHeight="1" x14ac:dyDescent="0.25">
      <c r="C115" s="20"/>
      <c r="D115" s="20"/>
      <c r="E115" s="20"/>
      <c r="F115" s="20"/>
      <c r="G115" s="20"/>
      <c r="H115" s="20"/>
      <c r="I115" s="20"/>
      <c r="J115" s="20"/>
      <c r="L115" s="3"/>
    </row>
    <row r="116" spans="1:15" ht="15" customHeight="1" thickBot="1" x14ac:dyDescent="0.3">
      <c r="C116" s="28"/>
      <c r="D116" s="28"/>
      <c r="E116" s="28"/>
      <c r="F116" s="28"/>
      <c r="G116" s="28"/>
      <c r="H116" s="28"/>
      <c r="I116" s="28"/>
      <c r="J116" s="28"/>
      <c r="L116" s="3"/>
    </row>
    <row r="117" spans="1:15" ht="15" customHeight="1" thickTop="1" x14ac:dyDescent="0.25">
      <c r="L117" s="3"/>
    </row>
    <row r="118" spans="1:15" ht="27.75" customHeight="1" x14ac:dyDescent="0.25">
      <c r="A118" s="2">
        <v>15</v>
      </c>
      <c r="B118" s="9" t="s">
        <v>78</v>
      </c>
      <c r="C118" s="24" t="s">
        <v>260</v>
      </c>
      <c r="D118" s="24" t="s">
        <v>261</v>
      </c>
      <c r="E118" s="24" t="s">
        <v>262</v>
      </c>
      <c r="F118" s="24" t="s">
        <v>263</v>
      </c>
      <c r="G118" s="24" t="s">
        <v>264</v>
      </c>
      <c r="H118" s="24"/>
      <c r="I118" s="27"/>
      <c r="J118" s="9" t="s">
        <v>51</v>
      </c>
    </row>
    <row r="119" spans="1:15" ht="15" customHeight="1" x14ac:dyDescent="0.25">
      <c r="B119" s="2" t="s">
        <v>74</v>
      </c>
      <c r="C119" s="20"/>
      <c r="D119" s="20"/>
      <c r="E119" s="20"/>
      <c r="F119" s="20"/>
      <c r="I119" s="20"/>
      <c r="J119" s="20">
        <f>SUM(C119:I119)</f>
        <v>0</v>
      </c>
    </row>
    <row r="120" spans="1:15" ht="15" customHeight="1" x14ac:dyDescent="0.25">
      <c r="B120" s="2" t="s">
        <v>75</v>
      </c>
      <c r="C120" s="20"/>
      <c r="D120" s="20"/>
      <c r="E120" s="20"/>
      <c r="F120" s="20"/>
      <c r="I120" s="20"/>
      <c r="J120" s="20">
        <f>SUM(C120:I120)</f>
        <v>0</v>
      </c>
    </row>
    <row r="121" spans="1:15" ht="15" customHeight="1" x14ac:dyDescent="0.25">
      <c r="B121" s="2" t="s">
        <v>76</v>
      </c>
      <c r="C121" s="20"/>
      <c r="D121" s="20"/>
      <c r="E121" s="20"/>
      <c r="F121" s="20"/>
      <c r="I121" s="20"/>
      <c r="J121" s="20">
        <f>SUM(C121:I121)</f>
        <v>0</v>
      </c>
    </row>
    <row r="122" spans="1:15" ht="15" customHeight="1" x14ac:dyDescent="0.25">
      <c r="B122" s="2" t="s">
        <v>77</v>
      </c>
      <c r="C122" s="20"/>
      <c r="D122" s="20"/>
      <c r="E122" s="20"/>
      <c r="F122" s="20"/>
      <c r="I122" s="20"/>
      <c r="J122" s="20">
        <f>SUM(C122:I122)</f>
        <v>0</v>
      </c>
    </row>
    <row r="123" spans="1:15" ht="15" customHeight="1" x14ac:dyDescent="0.25">
      <c r="B123" s="2" t="s">
        <v>161</v>
      </c>
      <c r="C123" s="20"/>
      <c r="D123" s="20"/>
      <c r="E123" s="20"/>
      <c r="F123" s="20"/>
      <c r="G123" s="20"/>
      <c r="H123" s="20"/>
      <c r="I123" s="20"/>
      <c r="J123" s="20"/>
      <c r="M123" s="3"/>
      <c r="N123" s="3"/>
    </row>
    <row r="124" spans="1:15" ht="15" customHeight="1" x14ac:dyDescent="0.25">
      <c r="C124" s="20"/>
      <c r="D124" s="20"/>
      <c r="E124" s="20"/>
      <c r="F124" s="20"/>
      <c r="G124" s="20"/>
      <c r="H124" s="20"/>
      <c r="I124" s="20"/>
      <c r="J124" s="20"/>
      <c r="M124" s="3"/>
      <c r="N124" s="3"/>
    </row>
    <row r="125" spans="1:15" ht="15" customHeight="1" thickBot="1" x14ac:dyDescent="0.3">
      <c r="C125" s="28"/>
      <c r="D125" s="28"/>
      <c r="E125" s="28"/>
      <c r="F125" s="28"/>
      <c r="G125" s="28"/>
      <c r="H125" s="28"/>
      <c r="I125" s="28"/>
      <c r="J125" s="28"/>
      <c r="M125" s="3"/>
      <c r="N125" s="3"/>
      <c r="O125" s="3"/>
    </row>
    <row r="126" spans="1:15" ht="15" customHeight="1" thickTop="1" x14ac:dyDescent="0.25">
      <c r="O126" s="3"/>
    </row>
    <row r="127" spans="1:15" ht="33" customHeight="1" x14ac:dyDescent="0.25">
      <c r="A127" s="2">
        <v>16</v>
      </c>
      <c r="B127" s="9" t="s">
        <v>79</v>
      </c>
      <c r="C127" s="24" t="s">
        <v>260</v>
      </c>
      <c r="D127" s="24" t="s">
        <v>261</v>
      </c>
      <c r="E127" s="24" t="s">
        <v>262</v>
      </c>
      <c r="F127" s="24" t="s">
        <v>263</v>
      </c>
      <c r="G127" s="24" t="s">
        <v>264</v>
      </c>
      <c r="H127" s="24" t="s">
        <v>255</v>
      </c>
      <c r="I127" s="24" t="s">
        <v>256</v>
      </c>
      <c r="J127" s="9" t="s">
        <v>51</v>
      </c>
    </row>
    <row r="128" spans="1:15" s="3" customFormat="1" ht="15" customHeight="1" x14ac:dyDescent="0.25">
      <c r="B128" s="3" t="s">
        <v>80</v>
      </c>
      <c r="C128" s="30"/>
      <c r="D128" s="31"/>
      <c r="E128" s="20"/>
      <c r="J128" s="20">
        <f>SUM(C128:G128)</f>
        <v>0</v>
      </c>
      <c r="L128" s="2"/>
      <c r="M128" s="2"/>
      <c r="N128" s="2"/>
      <c r="O128" s="2"/>
    </row>
    <row r="129" spans="1:15" s="3" customFormat="1" ht="15" customHeight="1" x14ac:dyDescent="0.25">
      <c r="B129" s="3" t="s">
        <v>81</v>
      </c>
      <c r="C129" s="30"/>
      <c r="D129" s="30"/>
      <c r="E129" s="20"/>
      <c r="J129" s="20">
        <f>SUM(C129:G129)</f>
        <v>0</v>
      </c>
      <c r="L129" s="2"/>
      <c r="M129" s="2"/>
      <c r="N129" s="2"/>
      <c r="O129" s="2"/>
    </row>
    <row r="130" spans="1:15" ht="15" customHeight="1" x14ac:dyDescent="0.25">
      <c r="M130" s="3"/>
      <c r="N130" s="3"/>
      <c r="O130" s="3"/>
    </row>
    <row r="131" spans="1:15" ht="32.25" customHeight="1" x14ac:dyDescent="0.25">
      <c r="A131" s="2">
        <v>17</v>
      </c>
      <c r="B131" s="9" t="s">
        <v>82</v>
      </c>
      <c r="C131" s="24" t="s">
        <v>257</v>
      </c>
      <c r="D131" s="24" t="s">
        <v>255</v>
      </c>
      <c r="E131" s="24" t="s">
        <v>256</v>
      </c>
      <c r="F131" s="24" t="s">
        <v>258</v>
      </c>
      <c r="G131" s="24" t="s">
        <v>259</v>
      </c>
      <c r="H131" s="29"/>
      <c r="I131" s="27"/>
      <c r="J131" s="9" t="s">
        <v>51</v>
      </c>
      <c r="O131" s="3"/>
    </row>
    <row r="132" spans="1:15" ht="15" customHeight="1" x14ac:dyDescent="0.25">
      <c r="B132" s="3" t="s">
        <v>83</v>
      </c>
      <c r="C132" s="13"/>
      <c r="D132" s="13"/>
      <c r="E132" s="13"/>
      <c r="F132" s="13"/>
      <c r="G132" s="13"/>
      <c r="H132" s="13"/>
      <c r="J132" s="20">
        <f>SUM(C132:I132)</f>
        <v>0</v>
      </c>
    </row>
    <row r="133" spans="1:15" s="3" customFormat="1" ht="15" customHeight="1" x14ac:dyDescent="0.25">
      <c r="B133" s="32" t="s">
        <v>84</v>
      </c>
      <c r="C133" s="13"/>
      <c r="D133" s="13"/>
      <c r="E133" s="13"/>
      <c r="F133" s="13"/>
      <c r="G133" s="13"/>
      <c r="H133" s="13"/>
      <c r="J133" s="20">
        <f>SUM(C133:I133)</f>
        <v>0</v>
      </c>
      <c r="M133" s="2"/>
      <c r="N133" s="2"/>
      <c r="O133" s="2"/>
    </row>
    <row r="134" spans="1:15" s="3" customFormat="1" ht="15" customHeight="1" x14ac:dyDescent="0.25">
      <c r="B134" s="3" t="s">
        <v>85</v>
      </c>
      <c r="C134" s="13"/>
      <c r="D134" s="13"/>
      <c r="E134" s="13"/>
      <c r="F134" s="13"/>
      <c r="G134" s="13"/>
      <c r="H134" s="13"/>
      <c r="J134" s="20">
        <f>SUM(C134:I134)</f>
        <v>0</v>
      </c>
      <c r="M134" s="2"/>
      <c r="N134" s="2"/>
      <c r="O134" s="2"/>
    </row>
    <row r="135" spans="1:15" s="3" customFormat="1" ht="15" customHeight="1" x14ac:dyDescent="0.25">
      <c r="B135" s="3" t="s">
        <v>86</v>
      </c>
      <c r="C135" s="13"/>
      <c r="D135" s="13"/>
      <c r="E135" s="13"/>
      <c r="F135" s="13"/>
      <c r="G135" s="13"/>
      <c r="H135" s="13"/>
      <c r="J135" s="20">
        <f>SUM(C135:I135)</f>
        <v>0</v>
      </c>
      <c r="L135" s="2"/>
      <c r="O135" s="2"/>
    </row>
    <row r="136" spans="1:15" ht="15" customHeight="1" x14ac:dyDescent="0.25">
      <c r="B136" s="3" t="s">
        <v>87</v>
      </c>
      <c r="C136" s="20"/>
      <c r="D136" s="13"/>
      <c r="E136" s="13"/>
      <c r="F136" s="20"/>
      <c r="G136" s="13"/>
      <c r="H136" s="13"/>
      <c r="J136" s="20">
        <f>SUM(C136:I136)</f>
        <v>0</v>
      </c>
      <c r="M136" s="3"/>
      <c r="N136" s="3"/>
      <c r="O136" s="3"/>
    </row>
    <row r="137" spans="1:15" ht="15" customHeight="1" x14ac:dyDescent="0.25">
      <c r="B137" s="3"/>
      <c r="C137" s="33"/>
      <c r="D137" s="33"/>
      <c r="E137" s="33"/>
      <c r="F137" s="33"/>
      <c r="G137" s="33"/>
      <c r="H137" s="33"/>
      <c r="I137" s="33"/>
      <c r="J137" s="33"/>
      <c r="M137" s="3"/>
      <c r="N137" s="3"/>
      <c r="O137" s="3"/>
    </row>
    <row r="138" spans="1:15" ht="33.75" customHeight="1" x14ac:dyDescent="0.25">
      <c r="A138" s="2">
        <v>18</v>
      </c>
      <c r="B138" s="9" t="s">
        <v>88</v>
      </c>
      <c r="C138" s="24" t="s">
        <v>260</v>
      </c>
      <c r="D138" s="24" t="s">
        <v>261</v>
      </c>
      <c r="E138" s="24" t="s">
        <v>262</v>
      </c>
      <c r="F138" s="24" t="s">
        <v>263</v>
      </c>
      <c r="G138" s="24" t="s">
        <v>264</v>
      </c>
      <c r="H138" s="27"/>
      <c r="I138" s="27"/>
      <c r="J138" s="9" t="s">
        <v>51</v>
      </c>
      <c r="O138" s="3"/>
    </row>
    <row r="139" spans="1:15" ht="15" customHeight="1" x14ac:dyDescent="0.25">
      <c r="B139" s="3" t="s">
        <v>83</v>
      </c>
      <c r="C139" s="34"/>
      <c r="D139" s="34"/>
      <c r="E139" s="34"/>
      <c r="F139" s="34"/>
      <c r="G139" s="35"/>
      <c r="H139" s="35"/>
      <c r="I139" s="13"/>
      <c r="J139" s="20">
        <f>SUM(C139:I139)</f>
        <v>0</v>
      </c>
    </row>
    <row r="140" spans="1:15" s="3" customFormat="1" ht="15" customHeight="1" x14ac:dyDescent="0.25">
      <c r="B140" s="32" t="s">
        <v>84</v>
      </c>
      <c r="C140" s="34"/>
      <c r="D140" s="34"/>
      <c r="E140" s="34"/>
      <c r="F140" s="34"/>
      <c r="G140" s="36"/>
      <c r="H140" s="36"/>
      <c r="I140" s="13"/>
      <c r="J140" s="20">
        <f>SUM(C140:I140)</f>
        <v>0</v>
      </c>
      <c r="L140" s="2"/>
      <c r="M140" s="2"/>
      <c r="N140" s="2"/>
      <c r="O140" s="2"/>
    </row>
    <row r="141" spans="1:15" s="3" customFormat="1" ht="15" customHeight="1" x14ac:dyDescent="0.25">
      <c r="B141" s="3" t="s">
        <v>85</v>
      </c>
      <c r="C141" s="34"/>
      <c r="D141" s="34"/>
      <c r="E141" s="34"/>
      <c r="F141" s="34"/>
      <c r="G141" s="36"/>
      <c r="H141" s="36"/>
      <c r="I141" s="13"/>
      <c r="J141" s="20">
        <f>SUM(C141:I141)</f>
        <v>0</v>
      </c>
      <c r="M141" s="2"/>
      <c r="N141" s="2"/>
      <c r="O141" s="2"/>
    </row>
    <row r="142" spans="1:15" s="3" customFormat="1" ht="15" customHeight="1" x14ac:dyDescent="0.25">
      <c r="B142" s="3" t="s">
        <v>86</v>
      </c>
      <c r="C142" s="34"/>
      <c r="D142" s="34"/>
      <c r="E142" s="34"/>
      <c r="F142" s="34"/>
      <c r="G142" s="36"/>
      <c r="H142" s="36"/>
      <c r="I142" s="13"/>
      <c r="J142" s="20">
        <f>SUM(C142:I142)</f>
        <v>0</v>
      </c>
      <c r="O142" s="2"/>
    </row>
    <row r="143" spans="1:15" ht="15" customHeight="1" x14ac:dyDescent="0.25">
      <c r="B143" s="3" t="s">
        <v>87</v>
      </c>
      <c r="C143" s="13"/>
      <c r="D143" s="13"/>
      <c r="E143" s="20"/>
      <c r="F143" s="13"/>
      <c r="I143" s="13"/>
      <c r="J143" s="20">
        <f>SUM(C143:I143)</f>
        <v>0</v>
      </c>
      <c r="L143" s="3"/>
      <c r="O143" s="3"/>
    </row>
    <row r="144" spans="1:15" ht="15" customHeight="1" x14ac:dyDescent="0.25">
      <c r="B144" s="3" t="s">
        <v>162</v>
      </c>
      <c r="C144" s="33"/>
      <c r="D144" s="33"/>
      <c r="E144" s="33"/>
      <c r="F144" s="33"/>
      <c r="G144" s="33"/>
      <c r="H144" s="33"/>
      <c r="I144" s="33"/>
      <c r="J144" s="33"/>
    </row>
    <row r="145" spans="1:15" s="3" customFormat="1" ht="15" customHeight="1" x14ac:dyDescent="0.25">
      <c r="C145" s="13"/>
      <c r="D145" s="13"/>
      <c r="E145" s="13"/>
      <c r="F145" s="13"/>
      <c r="G145" s="13"/>
      <c r="H145" s="13"/>
      <c r="I145" s="13"/>
      <c r="J145" s="20"/>
      <c r="L145" s="2"/>
      <c r="M145" s="2"/>
      <c r="N145" s="2"/>
      <c r="O145" s="2"/>
    </row>
    <row r="146" spans="1:15" ht="33.75" customHeight="1" x14ac:dyDescent="0.25">
      <c r="A146" s="2">
        <v>19</v>
      </c>
      <c r="B146" s="23" t="s">
        <v>163</v>
      </c>
      <c r="C146" s="24" t="s">
        <v>257</v>
      </c>
      <c r="D146" s="24" t="s">
        <v>255</v>
      </c>
      <c r="E146" s="24" t="s">
        <v>256</v>
      </c>
      <c r="F146" s="24" t="s">
        <v>258</v>
      </c>
      <c r="G146" s="24" t="s">
        <v>259</v>
      </c>
      <c r="H146" s="24" t="s">
        <v>89</v>
      </c>
      <c r="I146" s="29"/>
      <c r="J146" s="9"/>
      <c r="L146" s="3"/>
    </row>
    <row r="147" spans="1:15" ht="15" customHeight="1" x14ac:dyDescent="0.25">
      <c r="B147" s="2" t="s">
        <v>164</v>
      </c>
      <c r="C147" s="37" t="s">
        <v>1</v>
      </c>
      <c r="D147" s="37" t="s">
        <v>1</v>
      </c>
      <c r="E147" s="37" t="s">
        <v>1</v>
      </c>
      <c r="F147" s="37" t="s">
        <v>1</v>
      </c>
      <c r="G147" s="37" t="s">
        <v>1</v>
      </c>
      <c r="H147" s="37" t="s">
        <v>1</v>
      </c>
      <c r="L147" s="3"/>
    </row>
    <row r="148" spans="1:15" ht="15" customHeight="1" x14ac:dyDescent="0.25">
      <c r="B148" s="2" t="s">
        <v>165</v>
      </c>
      <c r="C148" s="37" t="s">
        <v>1</v>
      </c>
      <c r="D148" s="37" t="s">
        <v>1</v>
      </c>
      <c r="E148" s="37" t="s">
        <v>1</v>
      </c>
      <c r="F148" s="37" t="s">
        <v>1</v>
      </c>
      <c r="G148" s="37" t="s">
        <v>1</v>
      </c>
      <c r="H148" s="37" t="s">
        <v>1</v>
      </c>
    </row>
    <row r="149" spans="1:15" s="38" customFormat="1" ht="35.25" customHeight="1" x14ac:dyDescent="0.25">
      <c r="B149" s="38" t="s">
        <v>90</v>
      </c>
      <c r="C149" s="39" t="s">
        <v>91</v>
      </c>
      <c r="D149" s="39" t="s">
        <v>91</v>
      </c>
      <c r="E149" s="39" t="s">
        <v>91</v>
      </c>
      <c r="F149" s="39" t="s">
        <v>91</v>
      </c>
      <c r="G149" s="39" t="s">
        <v>91</v>
      </c>
      <c r="H149" s="39" t="s">
        <v>92</v>
      </c>
      <c r="J149" s="76"/>
      <c r="L149" s="2"/>
    </row>
    <row r="150" spans="1:15" ht="15" customHeight="1" x14ac:dyDescent="0.25">
      <c r="L150" s="38"/>
    </row>
    <row r="151" spans="1:15" s="44" customFormat="1" ht="27" customHeight="1" x14ac:dyDescent="0.25">
      <c r="A151" s="44">
        <v>20</v>
      </c>
      <c r="B151" s="24" t="s">
        <v>184</v>
      </c>
      <c r="C151" s="24"/>
      <c r="D151" s="45"/>
      <c r="E151" s="45"/>
      <c r="F151" s="24" t="s">
        <v>185</v>
      </c>
      <c r="G151" s="45"/>
      <c r="H151" s="45"/>
      <c r="I151" s="45"/>
      <c r="J151" s="24" t="s">
        <v>187</v>
      </c>
      <c r="L151" s="3"/>
    </row>
    <row r="152" spans="1:15" s="3" customFormat="1" ht="15" customHeight="1" x14ac:dyDescent="0.25">
      <c r="B152" s="3" t="s">
        <v>179</v>
      </c>
      <c r="J152" s="13"/>
      <c r="L152" s="44"/>
    </row>
    <row r="153" spans="1:15" s="3" customFormat="1" ht="15" customHeight="1" x14ac:dyDescent="0.25">
      <c r="B153" s="3" t="s">
        <v>93</v>
      </c>
      <c r="J153" s="13"/>
    </row>
    <row r="154" spans="1:15" s="3" customFormat="1" ht="15" customHeight="1" x14ac:dyDescent="0.25">
      <c r="B154" s="3" t="s">
        <v>94</v>
      </c>
      <c r="J154" s="13"/>
    </row>
    <row r="155" spans="1:15" s="3" customFormat="1" ht="15" customHeight="1" x14ac:dyDescent="0.25">
      <c r="B155" s="3" t="s">
        <v>95</v>
      </c>
      <c r="J155" s="13"/>
    </row>
    <row r="156" spans="1:15" s="3" customFormat="1" ht="15" customHeight="1" x14ac:dyDescent="0.25">
      <c r="B156" s="3" t="s">
        <v>178</v>
      </c>
      <c r="J156" s="13"/>
    </row>
    <row r="157" spans="1:15" s="3" customFormat="1" ht="15" customHeight="1" x14ac:dyDescent="0.25">
      <c r="B157" s="3" t="s">
        <v>96</v>
      </c>
      <c r="J157" s="13"/>
    </row>
    <row r="158" spans="1:15" s="3" customFormat="1" ht="15" customHeight="1" x14ac:dyDescent="0.25">
      <c r="B158" s="3" t="s">
        <v>97</v>
      </c>
      <c r="J158" s="13"/>
    </row>
    <row r="159" spans="1:15" s="3" customFormat="1" ht="15" customHeight="1" x14ac:dyDescent="0.25">
      <c r="B159" s="3" t="s">
        <v>167</v>
      </c>
      <c r="J159" s="13"/>
    </row>
    <row r="160" spans="1:15" s="3" customFormat="1" ht="15" customHeight="1" x14ac:dyDescent="0.25">
      <c r="B160" s="3" t="s">
        <v>169</v>
      </c>
      <c r="J160" s="13"/>
    </row>
    <row r="161" spans="2:10" s="3" customFormat="1" ht="15" customHeight="1" x14ac:dyDescent="0.25">
      <c r="B161" s="3" t="s">
        <v>171</v>
      </c>
      <c r="J161" s="13"/>
    </row>
    <row r="162" spans="2:10" s="3" customFormat="1" ht="15" customHeight="1" x14ac:dyDescent="0.25">
      <c r="B162" s="3" t="s">
        <v>172</v>
      </c>
      <c r="J162" s="13"/>
    </row>
    <row r="163" spans="2:10" s="3" customFormat="1" ht="15" customHeight="1" x14ac:dyDescent="0.25">
      <c r="B163" s="3" t="s">
        <v>173</v>
      </c>
      <c r="J163" s="13"/>
    </row>
    <row r="164" spans="2:10" s="3" customFormat="1" ht="15" customHeight="1" x14ac:dyDescent="0.25">
      <c r="B164" s="3" t="s">
        <v>174</v>
      </c>
      <c r="J164" s="13"/>
    </row>
    <row r="165" spans="2:10" s="3" customFormat="1" ht="15" customHeight="1" x14ac:dyDescent="0.25">
      <c r="B165" s="3" t="s">
        <v>175</v>
      </c>
      <c r="J165" s="13"/>
    </row>
    <row r="166" spans="2:10" s="3" customFormat="1" ht="15" customHeight="1" x14ac:dyDescent="0.25">
      <c r="B166" s="3" t="s">
        <v>98</v>
      </c>
      <c r="J166" s="13"/>
    </row>
    <row r="167" spans="2:10" s="3" customFormat="1" ht="15" customHeight="1" x14ac:dyDescent="0.25">
      <c r="B167" s="3" t="s">
        <v>183</v>
      </c>
      <c r="J167" s="13"/>
    </row>
    <row r="168" spans="2:10" s="3" customFormat="1" ht="15" customHeight="1" x14ac:dyDescent="0.25">
      <c r="B168" s="3" t="s">
        <v>99</v>
      </c>
      <c r="J168" s="13"/>
    </row>
    <row r="169" spans="2:10" s="3" customFormat="1" ht="15" customHeight="1" x14ac:dyDescent="0.25">
      <c r="B169" s="3" t="s">
        <v>181</v>
      </c>
      <c r="J169" s="13"/>
    </row>
    <row r="170" spans="2:10" s="3" customFormat="1" ht="15" customHeight="1" x14ac:dyDescent="0.25">
      <c r="B170" s="3" t="s">
        <v>100</v>
      </c>
      <c r="J170" s="13"/>
    </row>
    <row r="171" spans="2:10" s="3" customFormat="1" ht="15" customHeight="1" x14ac:dyDescent="0.25">
      <c r="B171" s="3" t="s">
        <v>168</v>
      </c>
      <c r="J171" s="13"/>
    </row>
    <row r="172" spans="2:10" s="3" customFormat="1" ht="15" customHeight="1" x14ac:dyDescent="0.25">
      <c r="B172" s="3" t="s">
        <v>166</v>
      </c>
      <c r="J172" s="13"/>
    </row>
    <row r="173" spans="2:10" s="3" customFormat="1" ht="15" customHeight="1" x14ac:dyDescent="0.25">
      <c r="B173" s="3" t="s">
        <v>32</v>
      </c>
      <c r="J173" s="13"/>
    </row>
    <row r="174" spans="2:10" s="3" customFormat="1" ht="15" customHeight="1" x14ac:dyDescent="0.25">
      <c r="B174" s="3" t="s">
        <v>101</v>
      </c>
      <c r="J174" s="13"/>
    </row>
    <row r="175" spans="2:10" s="3" customFormat="1" ht="15" customHeight="1" x14ac:dyDescent="0.25">
      <c r="B175" s="3" t="s">
        <v>102</v>
      </c>
      <c r="J175" s="13"/>
    </row>
    <row r="176" spans="2:10" s="3" customFormat="1" ht="15" customHeight="1" x14ac:dyDescent="0.25">
      <c r="B176" s="3" t="s">
        <v>170</v>
      </c>
      <c r="J176" s="13"/>
    </row>
    <row r="177" spans="1:12" s="3" customFormat="1" ht="15" customHeight="1" x14ac:dyDescent="0.25">
      <c r="B177" s="3" t="s">
        <v>176</v>
      </c>
      <c r="J177" s="13"/>
    </row>
    <row r="178" spans="1:12" s="3" customFormat="1" ht="15" customHeight="1" x14ac:dyDescent="0.25">
      <c r="B178" s="3" t="s">
        <v>103</v>
      </c>
      <c r="J178" s="13"/>
    </row>
    <row r="179" spans="1:12" s="3" customFormat="1" ht="15" customHeight="1" x14ac:dyDescent="0.25">
      <c r="B179" s="3" t="s">
        <v>200</v>
      </c>
      <c r="J179" s="13"/>
    </row>
    <row r="180" spans="1:12" s="3" customFormat="1" ht="15" customHeight="1" x14ac:dyDescent="0.25">
      <c r="B180" s="3" t="s">
        <v>180</v>
      </c>
      <c r="J180" s="13"/>
    </row>
    <row r="181" spans="1:12" s="3" customFormat="1" ht="15" customHeight="1" x14ac:dyDescent="0.25">
      <c r="B181" s="3" t="s">
        <v>182</v>
      </c>
      <c r="J181" s="13"/>
    </row>
    <row r="182" spans="1:12" s="3" customFormat="1" ht="15" customHeight="1" x14ac:dyDescent="0.25">
      <c r="B182" s="3" t="s">
        <v>177</v>
      </c>
      <c r="J182" s="13"/>
    </row>
    <row r="183" spans="1:12" s="3" customFormat="1" ht="15" customHeight="1" x14ac:dyDescent="0.25">
      <c r="B183" s="3" t="s">
        <v>104</v>
      </c>
      <c r="J183" s="13"/>
    </row>
    <row r="184" spans="1:12" ht="15" customHeight="1" x14ac:dyDescent="0.25">
      <c r="B184" s="12"/>
      <c r="E184" s="40"/>
      <c r="F184" s="40"/>
      <c r="L184" s="3"/>
    </row>
    <row r="185" spans="1:12" ht="15" customHeight="1" thickBot="1" x14ac:dyDescent="0.3">
      <c r="D185" s="187" t="s">
        <v>109</v>
      </c>
      <c r="E185" s="187"/>
      <c r="F185" s="6">
        <v>3</v>
      </c>
      <c r="G185" s="41" t="s">
        <v>186</v>
      </c>
      <c r="H185" s="42"/>
      <c r="I185" s="42">
        <f>J185/(J74+J84)</f>
        <v>0</v>
      </c>
      <c r="J185" s="43"/>
    </row>
    <row r="186" spans="1:12" ht="15" customHeight="1" thickTop="1" x14ac:dyDescent="0.25">
      <c r="F186" s="40"/>
    </row>
    <row r="187" spans="1:12" ht="15" customHeight="1" x14ac:dyDescent="0.25">
      <c r="A187" s="2">
        <v>21</v>
      </c>
      <c r="B187" s="9" t="s">
        <v>105</v>
      </c>
      <c r="C187" s="15"/>
      <c r="D187" s="11"/>
      <c r="E187" s="11"/>
      <c r="F187" s="11"/>
      <c r="G187" s="11"/>
      <c r="H187" s="11"/>
      <c r="I187" s="11"/>
      <c r="J187" s="9" t="s">
        <v>0</v>
      </c>
    </row>
    <row r="188" spans="1:12" ht="15" customHeight="1" x14ac:dyDescent="0.25">
      <c r="B188" s="12" t="s">
        <v>106</v>
      </c>
      <c r="C188" s="12"/>
      <c r="D188" s="12"/>
      <c r="E188" s="12"/>
      <c r="F188" s="12"/>
      <c r="J188" s="13"/>
    </row>
    <row r="189" spans="1:12" ht="15" customHeight="1" x14ac:dyDescent="0.25">
      <c r="B189" s="12" t="s">
        <v>107</v>
      </c>
      <c r="C189" s="12"/>
      <c r="D189" s="12"/>
      <c r="E189" s="12"/>
      <c r="F189" s="12"/>
      <c r="J189" s="13"/>
    </row>
    <row r="190" spans="1:12" ht="15" customHeight="1" x14ac:dyDescent="0.25">
      <c r="B190" s="12" t="s">
        <v>108</v>
      </c>
      <c r="C190" s="12"/>
      <c r="D190" s="12"/>
      <c r="E190" s="12"/>
      <c r="F190" s="12"/>
      <c r="J190" s="13"/>
    </row>
  </sheetData>
  <mergeCells count="2">
    <mergeCell ref="D185:E185"/>
    <mergeCell ref="B1:J1"/>
  </mergeCells>
  <dataValidations count="9">
    <dataValidation type="list" showInputMessage="1" showErrorMessage="1" sqref="C149:H149">
      <formula1>"Mattress Pad, Mattress Encasement"</formula1>
    </dataValidation>
    <dataValidation type="list" showInputMessage="1" showErrorMessage="1" sqref="C147:H148">
      <formula1>"Yes, No"</formula1>
    </dataValidation>
    <dataValidation type="list" allowBlank="1" showInputMessage="1" showErrorMessage="1" sqref="C7">
      <formula1>"Warm, Cold"</formula1>
    </dataValidation>
    <dataValidation type="list" allowBlank="1" showInputMessage="1" showErrorMessage="1" sqref="J40 J36">
      <formula1>"IN, EX"</formula1>
    </dataValidation>
    <dataValidation type="list" allowBlank="1" showInputMessage="1" showErrorMessage="1" sqref="J38 J34">
      <formula1>#REF!</formula1>
    </dataValidation>
    <dataValidation type="list" allowBlank="1" showInputMessage="1" showErrorMessage="1" sqref="J37 J27:J29 J43:J47">
      <formula1>"Yes, No"</formula1>
    </dataValidation>
    <dataValidation type="list" allowBlank="1" showInputMessage="1" showErrorMessage="1" sqref="C6:E6">
      <formula1>$N$3:$N$11</formula1>
    </dataValidation>
    <dataValidation type="list" allowBlank="1" showInputMessage="1" showErrorMessage="1" sqref="C5:E5">
      <formula1>$M$3:$M$12</formula1>
    </dataValidation>
    <dataValidation type="list" allowBlank="1" showInputMessage="1" showErrorMessage="1" sqref="C2:E2">
      <formula1>$L$3:$L$27</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4"/>
  <sheetViews>
    <sheetView topLeftCell="A10" workbookViewId="0">
      <selection activeCell="D50" sqref="D50"/>
    </sheetView>
  </sheetViews>
  <sheetFormatPr defaultColWidth="8.85546875" defaultRowHeight="15" customHeight="1" x14ac:dyDescent="0.25"/>
  <cols>
    <col min="1" max="1" width="3.140625" style="78" customWidth="1"/>
    <col min="2" max="2" width="38.85546875" style="78" bestFit="1" customWidth="1"/>
    <col min="3" max="3" width="14" style="78" bestFit="1" customWidth="1"/>
    <col min="4" max="4" width="18.28515625" style="78" customWidth="1"/>
    <col min="5" max="5" width="13.7109375" style="78" bestFit="1" customWidth="1"/>
    <col min="6" max="6" width="17.42578125" style="78" customWidth="1"/>
    <col min="7" max="7" width="14.140625" style="78" customWidth="1"/>
    <col min="8" max="8" width="8.85546875" style="78"/>
    <col min="9" max="9" width="51.140625" style="78" customWidth="1"/>
    <col min="10" max="16384" width="8.85546875" style="78"/>
  </cols>
  <sheetData>
    <row r="1" spans="2:9" s="103" customFormat="1" ht="15" customHeight="1" x14ac:dyDescent="0.25">
      <c r="B1" s="188" t="s">
        <v>393</v>
      </c>
      <c r="C1" s="188"/>
      <c r="D1" s="188"/>
      <c r="E1" s="188"/>
      <c r="F1" s="188"/>
      <c r="G1" s="188"/>
      <c r="H1" s="188"/>
      <c r="I1" s="188"/>
    </row>
    <row r="2" spans="2:9" ht="15" customHeight="1" x14ac:dyDescent="0.25">
      <c r="B2" s="78" t="str">
        <f>'OSE R&amp;O Input'!B2</f>
        <v>Brand Name</v>
      </c>
      <c r="C2" s="78" t="str">
        <f>'OSE R&amp;O Input'!C2</f>
        <v>Raffles</v>
      </c>
      <c r="E2" s="79"/>
      <c r="F2" s="79"/>
      <c r="G2" s="79"/>
      <c r="H2" s="79"/>
    </row>
    <row r="3" spans="2:9" ht="15" customHeight="1" x14ac:dyDescent="0.25">
      <c r="B3" s="78" t="str">
        <f>'OSE R&amp;O Input'!B3</f>
        <v>Hotel Name</v>
      </c>
      <c r="C3" s="78" t="str">
        <f>'OSE R&amp;O Input'!C3</f>
        <v>Raffles Dubai</v>
      </c>
      <c r="E3" s="79"/>
      <c r="F3" s="79"/>
      <c r="G3" s="79"/>
      <c r="H3" s="79"/>
    </row>
    <row r="4" spans="2:9" ht="15" customHeight="1" x14ac:dyDescent="0.25">
      <c r="B4" s="78" t="str">
        <f>'OSE R&amp;O Input'!B4</f>
        <v>Location &amp; Country</v>
      </c>
      <c r="C4" s="78" t="str">
        <f>'OSE R&amp;O Input'!C4</f>
        <v>Dubai, UAE</v>
      </c>
      <c r="E4" s="79"/>
      <c r="F4" s="79"/>
      <c r="G4" s="79"/>
      <c r="H4" s="79"/>
    </row>
    <row r="5" spans="2:9" ht="15" customHeight="1" x14ac:dyDescent="0.25">
      <c r="B5" s="78" t="str">
        <f>'OSE R&amp;O Input'!B5</f>
        <v>Star Rating</v>
      </c>
      <c r="C5" s="78" t="str">
        <f>'OSE R&amp;O Input'!C5</f>
        <v>5 Star Luxury</v>
      </c>
      <c r="E5" s="79"/>
      <c r="F5" s="79"/>
      <c r="G5" s="79"/>
      <c r="H5" s="79"/>
    </row>
    <row r="6" spans="2:9" ht="15" customHeight="1" x14ac:dyDescent="0.25">
      <c r="B6" s="78" t="str">
        <f>'OSE R&amp;O Input'!B6</f>
        <v>Hotel Location</v>
      </c>
      <c r="C6" s="78" t="str">
        <f>'OSE R&amp;O Input'!C6</f>
        <v>Resort</v>
      </c>
      <c r="E6" s="79"/>
      <c r="F6" s="79"/>
      <c r="G6" s="79"/>
      <c r="H6" s="79"/>
    </row>
    <row r="7" spans="2:9" ht="15" customHeight="1" x14ac:dyDescent="0.25">
      <c r="B7" s="78" t="str">
        <f>'OSE R&amp;O Input'!B7</f>
        <v>Warm Resort or Cold Resort</v>
      </c>
      <c r="C7" s="78" t="str">
        <f>'OSE R&amp;O Input'!C7</f>
        <v>Warm</v>
      </c>
      <c r="E7" s="79"/>
      <c r="F7" s="79"/>
      <c r="G7" s="79"/>
      <c r="H7" s="79"/>
    </row>
    <row r="8" spans="2:9" ht="15" customHeight="1" x14ac:dyDescent="0.25">
      <c r="E8" s="79"/>
      <c r="F8" s="79"/>
      <c r="G8" s="79"/>
      <c r="H8" s="79" t="str">
        <f>'OSE R&amp;O Input'!I8</f>
        <v>Date</v>
      </c>
      <c r="I8" s="8">
        <f>'OSE R&amp;O Input'!J8</f>
        <v>43034</v>
      </c>
    </row>
    <row r="9" spans="2:9" ht="15" customHeight="1" x14ac:dyDescent="0.25">
      <c r="E9" s="79"/>
      <c r="F9" s="79"/>
      <c r="G9" s="79"/>
      <c r="H9" s="79"/>
    </row>
    <row r="10" spans="2:9" ht="15" customHeight="1" x14ac:dyDescent="0.25">
      <c r="E10" s="79"/>
      <c r="F10" s="79"/>
      <c r="G10" s="79"/>
      <c r="H10" s="79"/>
    </row>
    <row r="11" spans="2:9" ht="15" customHeight="1" x14ac:dyDescent="0.25">
      <c r="E11" s="79"/>
      <c r="F11" s="79"/>
      <c r="G11" s="79"/>
      <c r="H11" s="79"/>
    </row>
    <row r="12" spans="2:9" ht="15" customHeight="1" x14ac:dyDescent="0.25">
      <c r="B12" s="106" t="s">
        <v>394</v>
      </c>
      <c r="C12" s="106" t="s">
        <v>190</v>
      </c>
      <c r="D12" s="106" t="s">
        <v>395</v>
      </c>
      <c r="E12" s="106" t="s">
        <v>303</v>
      </c>
      <c r="F12" s="106" t="s">
        <v>304</v>
      </c>
      <c r="G12" s="106" t="s">
        <v>305</v>
      </c>
      <c r="H12" s="106" t="s">
        <v>306</v>
      </c>
      <c r="I12" s="106" t="s">
        <v>412</v>
      </c>
    </row>
    <row r="13" spans="2:9" ht="15" customHeight="1" x14ac:dyDescent="0.25">
      <c r="B13" s="80" t="s">
        <v>272</v>
      </c>
      <c r="C13" s="81"/>
      <c r="D13" s="81"/>
      <c r="E13" s="116"/>
      <c r="F13" s="116"/>
      <c r="G13" s="116"/>
      <c r="H13" s="116"/>
      <c r="I13" s="117"/>
    </row>
    <row r="14" spans="2:9" ht="15" customHeight="1" x14ac:dyDescent="0.25">
      <c r="B14" s="80" t="s">
        <v>397</v>
      </c>
      <c r="C14" s="81"/>
      <c r="D14" s="108"/>
      <c r="E14" s="116"/>
      <c r="F14" s="116"/>
      <c r="G14" s="116"/>
      <c r="H14" s="120"/>
      <c r="I14" s="117"/>
    </row>
    <row r="15" spans="2:9" ht="15" customHeight="1" x14ac:dyDescent="0.25">
      <c r="B15" s="87" t="s">
        <v>309</v>
      </c>
      <c r="C15" s="81"/>
      <c r="D15" s="81"/>
      <c r="E15" s="116"/>
      <c r="F15" s="116"/>
      <c r="G15" s="116"/>
      <c r="H15" s="116"/>
      <c r="I15" s="119"/>
    </row>
    <row r="16" spans="2:9" ht="15" customHeight="1" x14ac:dyDescent="0.25">
      <c r="B16" s="80" t="s">
        <v>310</v>
      </c>
      <c r="C16" s="81"/>
      <c r="D16" s="81"/>
      <c r="E16" s="116"/>
      <c r="F16" s="116"/>
      <c r="G16" s="116"/>
      <c r="H16" s="116"/>
      <c r="I16" s="119"/>
    </row>
    <row r="17" spans="2:9" ht="15" customHeight="1" x14ac:dyDescent="0.25">
      <c r="B17" s="80" t="s">
        <v>312</v>
      </c>
      <c r="C17" s="81"/>
      <c r="D17" s="81"/>
      <c r="E17" s="116"/>
      <c r="F17" s="116"/>
      <c r="G17" s="116"/>
      <c r="H17" s="116"/>
      <c r="I17" s="117"/>
    </row>
    <row r="18" spans="2:9" ht="15" customHeight="1" x14ac:dyDescent="0.25">
      <c r="B18" s="80" t="s">
        <v>396</v>
      </c>
      <c r="C18" s="80"/>
      <c r="D18" s="108"/>
      <c r="E18" s="118"/>
      <c r="F18" s="118"/>
      <c r="G18" s="118"/>
      <c r="H18" s="118"/>
      <c r="I18" s="117"/>
    </row>
    <row r="19" spans="2:9" ht="15" customHeight="1" x14ac:dyDescent="0.25">
      <c r="B19" s="80" t="s">
        <v>307</v>
      </c>
      <c r="C19" s="81"/>
      <c r="D19" s="81"/>
      <c r="E19" s="116"/>
      <c r="F19" s="116"/>
      <c r="G19" s="116"/>
      <c r="H19" s="116"/>
      <c r="I19" s="117"/>
    </row>
    <row r="20" spans="2:9" ht="15" customHeight="1" x14ac:dyDescent="0.25">
      <c r="B20" s="80" t="s">
        <v>330</v>
      </c>
      <c r="C20" s="81"/>
      <c r="D20" s="81"/>
      <c r="E20" s="116"/>
      <c r="F20" s="116"/>
      <c r="G20" s="116"/>
      <c r="H20" s="116"/>
      <c r="I20" s="117"/>
    </row>
    <row r="21" spans="2:9" ht="15" customHeight="1" x14ac:dyDescent="0.25">
      <c r="B21" s="87" t="s">
        <v>308</v>
      </c>
      <c r="C21" s="81"/>
      <c r="D21" s="81"/>
      <c r="E21" s="116"/>
      <c r="F21" s="116"/>
      <c r="G21" s="116"/>
      <c r="H21" s="116"/>
      <c r="I21" s="119"/>
    </row>
    <row r="22" spans="2:9" ht="15" customHeight="1" x14ac:dyDescent="0.25">
      <c r="B22" s="80" t="s">
        <v>331</v>
      </c>
      <c r="C22" s="81"/>
      <c r="D22" s="81"/>
      <c r="E22" s="116"/>
      <c r="F22" s="116"/>
      <c r="G22" s="116"/>
      <c r="H22" s="116"/>
      <c r="I22" s="119"/>
    </row>
    <row r="23" spans="2:9" ht="15" customHeight="1" x14ac:dyDescent="0.25">
      <c r="B23" s="80" t="s">
        <v>311</v>
      </c>
      <c r="C23" s="80"/>
      <c r="D23" s="108"/>
      <c r="E23" s="116"/>
      <c r="F23" s="116"/>
      <c r="G23" s="116"/>
      <c r="H23" s="120"/>
      <c r="I23" s="117"/>
    </row>
    <row r="24" spans="2:9" ht="15" customHeight="1" x14ac:dyDescent="0.25">
      <c r="B24" s="80" t="s">
        <v>313</v>
      </c>
      <c r="C24" s="81"/>
      <c r="D24" s="81"/>
      <c r="E24" s="116"/>
      <c r="F24" s="116"/>
      <c r="G24" s="116"/>
      <c r="H24" s="116"/>
      <c r="I24" s="119"/>
    </row>
    <row r="25" spans="2:9" ht="15" customHeight="1" x14ac:dyDescent="0.25">
      <c r="B25" s="80"/>
      <c r="C25" s="81"/>
      <c r="D25" s="81"/>
      <c r="E25" s="116"/>
      <c r="F25" s="116"/>
      <c r="G25" s="116"/>
      <c r="H25" s="116"/>
      <c r="I25" s="119"/>
    </row>
    <row r="26" spans="2:9" s="104" customFormat="1" ht="15" customHeight="1" thickBot="1" x14ac:dyDescent="0.3">
      <c r="C26" s="191" t="s">
        <v>401</v>
      </c>
      <c r="D26" s="191"/>
      <c r="E26" s="84">
        <f>SUM(E13:E25)</f>
        <v>0</v>
      </c>
      <c r="F26" s="84">
        <f t="shared" ref="F26:H26" si="0">SUM(F13:F25)</f>
        <v>0</v>
      </c>
      <c r="G26" s="84">
        <f t="shared" si="0"/>
        <v>0</v>
      </c>
      <c r="H26" s="84">
        <f t="shared" si="0"/>
        <v>0</v>
      </c>
      <c r="I26" s="105"/>
    </row>
    <row r="27" spans="2:9" ht="15" customHeight="1" thickTop="1" x14ac:dyDescent="0.25">
      <c r="B27" s="89"/>
      <c r="C27" s="82"/>
      <c r="D27" s="82"/>
      <c r="E27" s="82"/>
      <c r="F27" s="82"/>
      <c r="G27" s="82"/>
      <c r="H27" s="82"/>
      <c r="I27" s="83"/>
    </row>
    <row r="28" spans="2:9" s="79" customFormat="1" ht="15" customHeight="1" x14ac:dyDescent="0.25">
      <c r="B28" s="110" t="s">
        <v>314</v>
      </c>
      <c r="C28" s="106" t="s">
        <v>190</v>
      </c>
      <c r="D28" s="106" t="s">
        <v>395</v>
      </c>
      <c r="E28" s="110" t="s">
        <v>409</v>
      </c>
      <c r="F28" s="110" t="s">
        <v>410</v>
      </c>
      <c r="G28" s="110" t="s">
        <v>411</v>
      </c>
      <c r="H28" s="110" t="s">
        <v>315</v>
      </c>
      <c r="I28" s="106" t="s">
        <v>316</v>
      </c>
    </row>
    <row r="29" spans="2:9" s="120" customFormat="1" ht="15" customHeight="1" x14ac:dyDescent="0.25">
      <c r="B29" s="80" t="s">
        <v>399</v>
      </c>
      <c r="C29" s="81"/>
      <c r="D29" s="81"/>
      <c r="E29" s="116"/>
      <c r="F29" s="116"/>
      <c r="G29" s="116"/>
      <c r="H29" s="116"/>
      <c r="I29" s="117"/>
    </row>
    <row r="30" spans="2:9" s="120" customFormat="1" ht="15" customHeight="1" x14ac:dyDescent="0.25">
      <c r="B30" s="80" t="s">
        <v>398</v>
      </c>
      <c r="C30" s="81"/>
      <c r="D30" s="81"/>
      <c r="E30" s="116"/>
      <c r="F30" s="116"/>
      <c r="G30" s="116"/>
      <c r="H30" s="94"/>
      <c r="I30" s="117"/>
    </row>
    <row r="31" spans="2:9" s="120" customFormat="1" ht="15" customHeight="1" x14ac:dyDescent="0.25">
      <c r="B31" s="80"/>
      <c r="C31" s="81"/>
      <c r="D31" s="109"/>
      <c r="E31" s="118"/>
      <c r="F31" s="118"/>
      <c r="G31" s="118"/>
      <c r="H31" s="118"/>
      <c r="I31" s="119"/>
    </row>
    <row r="32" spans="2:9" s="104" customFormat="1" ht="15" customHeight="1" thickBot="1" x14ac:dyDescent="0.3">
      <c r="B32" s="90"/>
      <c r="C32" s="191" t="s">
        <v>400</v>
      </c>
      <c r="D32" s="191"/>
      <c r="E32" s="84">
        <f>SUM(E29:E31)</f>
        <v>0</v>
      </c>
      <c r="F32" s="84">
        <f t="shared" ref="F32:H32" si="1">SUM(F29:F31)</f>
        <v>0</v>
      </c>
      <c r="G32" s="84">
        <f t="shared" si="1"/>
        <v>0</v>
      </c>
      <c r="H32" s="84">
        <f t="shared" si="1"/>
        <v>0</v>
      </c>
      <c r="I32" s="88"/>
    </row>
    <row r="33" spans="2:9" ht="15" customHeight="1" thickTop="1" x14ac:dyDescent="0.25">
      <c r="B33" s="89"/>
      <c r="C33" s="82"/>
      <c r="D33" s="82"/>
      <c r="E33" s="82"/>
      <c r="F33" s="82"/>
      <c r="G33" s="82"/>
      <c r="I33" s="83"/>
    </row>
    <row r="34" spans="2:9" s="79" customFormat="1" ht="15" customHeight="1" x14ac:dyDescent="0.25">
      <c r="B34" s="110" t="s">
        <v>402</v>
      </c>
      <c r="C34" s="106" t="s">
        <v>190</v>
      </c>
      <c r="D34" s="106" t="s">
        <v>395</v>
      </c>
      <c r="E34" s="110" t="s">
        <v>303</v>
      </c>
      <c r="F34" s="110" t="s">
        <v>304</v>
      </c>
      <c r="G34" s="110" t="s">
        <v>315</v>
      </c>
      <c r="H34" s="110" t="s">
        <v>315</v>
      </c>
      <c r="I34" s="106" t="s">
        <v>316</v>
      </c>
    </row>
    <row r="35" spans="2:9" s="120" customFormat="1" ht="15" customHeight="1" x14ac:dyDescent="0.25">
      <c r="B35" s="80" t="s">
        <v>317</v>
      </c>
      <c r="C35" s="81"/>
      <c r="D35" s="81"/>
      <c r="E35" s="116"/>
      <c r="F35" s="94"/>
      <c r="G35" s="94"/>
      <c r="H35" s="94"/>
      <c r="I35" s="119"/>
    </row>
    <row r="36" spans="2:9" ht="15" customHeight="1" x14ac:dyDescent="0.25">
      <c r="B36" s="89"/>
      <c r="C36" s="82"/>
      <c r="D36" s="82"/>
      <c r="E36" s="85"/>
      <c r="F36" s="91"/>
      <c r="G36" s="91"/>
      <c r="H36" s="91"/>
      <c r="I36" s="83"/>
    </row>
    <row r="37" spans="2:9" ht="15" customHeight="1" thickBot="1" x14ac:dyDescent="0.3">
      <c r="B37" s="89"/>
      <c r="C37" s="190" t="s">
        <v>403</v>
      </c>
      <c r="D37" s="190"/>
      <c r="E37" s="86">
        <f>SUM(E35:E36)</f>
        <v>0</v>
      </c>
      <c r="F37" s="86">
        <f t="shared" ref="F37:H37" si="2">SUM(F35:F36)</f>
        <v>0</v>
      </c>
      <c r="G37" s="86">
        <f t="shared" si="2"/>
        <v>0</v>
      </c>
      <c r="H37" s="86">
        <f t="shared" si="2"/>
        <v>0</v>
      </c>
      <c r="I37" s="83"/>
    </row>
    <row r="38" spans="2:9" ht="15" customHeight="1" thickTop="1" x14ac:dyDescent="0.25">
      <c r="B38" s="89"/>
      <c r="C38" s="82"/>
      <c r="D38" s="82"/>
      <c r="E38" s="82"/>
      <c r="F38" s="82"/>
      <c r="G38" s="82"/>
      <c r="H38" s="82"/>
      <c r="I38" s="83"/>
    </row>
    <row r="39" spans="2:9" s="79" customFormat="1" ht="15" customHeight="1" x14ac:dyDescent="0.25">
      <c r="B39" s="110" t="s">
        <v>318</v>
      </c>
      <c r="C39" s="106" t="s">
        <v>190</v>
      </c>
      <c r="D39" s="106" t="s">
        <v>395</v>
      </c>
      <c r="E39" s="110" t="s">
        <v>303</v>
      </c>
      <c r="F39" s="110" t="s">
        <v>304</v>
      </c>
      <c r="G39" s="110" t="s">
        <v>306</v>
      </c>
      <c r="H39" s="110" t="s">
        <v>315</v>
      </c>
      <c r="I39" s="106" t="s">
        <v>316</v>
      </c>
    </row>
    <row r="40" spans="2:9" ht="15" customHeight="1" x14ac:dyDescent="0.25">
      <c r="B40" s="89" t="s">
        <v>319</v>
      </c>
      <c r="C40" s="81"/>
      <c r="D40" s="81"/>
      <c r="E40" s="81"/>
      <c r="F40" s="116"/>
      <c r="G40" s="81"/>
      <c r="H40" s="81"/>
      <c r="I40" s="83"/>
    </row>
    <row r="41" spans="2:9" ht="15" customHeight="1" x14ac:dyDescent="0.25">
      <c r="B41" s="89"/>
      <c r="C41" s="81"/>
      <c r="D41" s="81"/>
      <c r="E41" s="81"/>
      <c r="F41" s="116"/>
      <c r="G41" s="81"/>
      <c r="H41" s="120"/>
      <c r="I41" s="83"/>
    </row>
    <row r="42" spans="2:9" ht="15" customHeight="1" thickBot="1" x14ac:dyDescent="0.3">
      <c r="B42" s="89"/>
      <c r="C42" s="190" t="s">
        <v>404</v>
      </c>
      <c r="D42" s="190"/>
      <c r="E42" s="86">
        <f>SUM(E40:E41)</f>
        <v>0</v>
      </c>
      <c r="F42" s="86">
        <f t="shared" ref="F42:H42" si="3">SUM(F40:F41)</f>
        <v>0</v>
      </c>
      <c r="G42" s="86">
        <f t="shared" si="3"/>
        <v>0</v>
      </c>
      <c r="H42" s="86">
        <f t="shared" si="3"/>
        <v>0</v>
      </c>
      <c r="I42" s="83"/>
    </row>
    <row r="43" spans="2:9" ht="15" customHeight="1" thickTop="1" x14ac:dyDescent="0.25">
      <c r="E43" s="79"/>
      <c r="F43" s="79"/>
      <c r="G43" s="79"/>
      <c r="H43" s="79"/>
    </row>
    <row r="44" spans="2:9" s="79" customFormat="1" ht="15" customHeight="1" x14ac:dyDescent="0.25">
      <c r="B44" s="106" t="s">
        <v>320</v>
      </c>
      <c r="C44" s="106"/>
      <c r="D44" s="106"/>
      <c r="E44" s="110" t="s">
        <v>321</v>
      </c>
      <c r="F44" s="112"/>
      <c r="G44" s="112"/>
      <c r="H44" s="110"/>
      <c r="I44" s="106" t="s">
        <v>316</v>
      </c>
    </row>
    <row r="45" spans="2:9" s="120" customFormat="1" ht="15" customHeight="1" x14ac:dyDescent="0.25">
      <c r="B45" s="97" t="s">
        <v>322</v>
      </c>
      <c r="C45" s="94"/>
      <c r="D45" s="97"/>
      <c r="E45" s="94"/>
      <c r="F45" s="94"/>
      <c r="G45" s="94"/>
      <c r="H45" s="81"/>
      <c r="I45" s="97"/>
    </row>
    <row r="46" spans="2:9" ht="15" customHeight="1" x14ac:dyDescent="0.25">
      <c r="B46" s="95"/>
      <c r="C46" s="95"/>
      <c r="D46" s="95"/>
      <c r="E46" s="95"/>
      <c r="G46" s="91"/>
      <c r="H46" s="95"/>
      <c r="I46" s="95"/>
    </row>
    <row r="47" spans="2:9" ht="15" customHeight="1" thickBot="1" x14ac:dyDescent="0.3">
      <c r="B47" s="95"/>
      <c r="C47" s="190" t="s">
        <v>405</v>
      </c>
      <c r="D47" s="190"/>
      <c r="E47" s="86">
        <f t="shared" ref="E47:H47" si="4">SUM(E45:E46)</f>
        <v>0</v>
      </c>
      <c r="F47" s="86">
        <f t="shared" si="4"/>
        <v>0</v>
      </c>
      <c r="G47" s="86">
        <f t="shared" si="4"/>
        <v>0</v>
      </c>
      <c r="H47" s="86">
        <f t="shared" si="4"/>
        <v>0</v>
      </c>
      <c r="I47" s="95"/>
    </row>
    <row r="48" spans="2:9" ht="15" customHeight="1" thickTop="1" x14ac:dyDescent="0.25">
      <c r="B48" s="95"/>
      <c r="C48" s="95"/>
      <c r="D48" s="82"/>
      <c r="E48" s="92"/>
      <c r="F48" s="92"/>
      <c r="G48" s="92"/>
      <c r="H48" s="92"/>
      <c r="I48" s="95"/>
    </row>
    <row r="49" spans="2:9" s="79" customFormat="1" ht="15" customHeight="1" x14ac:dyDescent="0.25">
      <c r="B49" s="106" t="s">
        <v>323</v>
      </c>
      <c r="C49" s="106" t="s">
        <v>190</v>
      </c>
      <c r="D49" s="106" t="s">
        <v>395</v>
      </c>
      <c r="E49" s="110" t="s">
        <v>303</v>
      </c>
      <c r="F49" s="110" t="s">
        <v>324</v>
      </c>
      <c r="G49" s="110" t="s">
        <v>304</v>
      </c>
      <c r="H49" s="110" t="s">
        <v>315</v>
      </c>
      <c r="I49" s="106" t="s">
        <v>316</v>
      </c>
    </row>
    <row r="50" spans="2:9" ht="15" customHeight="1" x14ac:dyDescent="0.25">
      <c r="B50" s="95" t="s">
        <v>325</v>
      </c>
      <c r="C50" s="91"/>
      <c r="D50" s="91"/>
      <c r="E50" s="94"/>
      <c r="F50" s="94"/>
      <c r="G50" s="121"/>
      <c r="H50" s="121"/>
      <c r="I50" s="95"/>
    </row>
    <row r="52" spans="2:9" ht="15" customHeight="1" thickBot="1" x14ac:dyDescent="0.3">
      <c r="D52" s="82" t="s">
        <v>326</v>
      </c>
      <c r="E52" s="86">
        <f t="shared" ref="E52" si="5">SUM(E50:E51)</f>
        <v>0</v>
      </c>
      <c r="F52" s="86">
        <f t="shared" ref="F52" si="6">SUM(F50:F51)</f>
        <v>0</v>
      </c>
      <c r="G52" s="86">
        <f t="shared" ref="G52" si="7">SUM(G50:G51)</f>
        <v>0</v>
      </c>
      <c r="H52" s="86">
        <f t="shared" ref="H52" si="8">SUM(H50:H51)</f>
        <v>0</v>
      </c>
    </row>
    <row r="53" spans="2:9" ht="15" customHeight="1" thickTop="1" x14ac:dyDescent="0.25">
      <c r="D53" s="82"/>
      <c r="E53" s="92"/>
      <c r="F53" s="92"/>
      <c r="G53" s="92"/>
      <c r="H53" s="92"/>
    </row>
    <row r="54" spans="2:9" ht="15" customHeight="1" x14ac:dyDescent="0.25">
      <c r="B54" s="113" t="s">
        <v>327</v>
      </c>
      <c r="C54" s="113"/>
      <c r="D54" s="82"/>
      <c r="E54" s="114" t="s">
        <v>328</v>
      </c>
      <c r="F54" s="193" t="s">
        <v>329</v>
      </c>
      <c r="G54" s="193"/>
      <c r="H54" s="193"/>
    </row>
    <row r="55" spans="2:9" ht="15" customHeight="1" x14ac:dyDescent="0.25">
      <c r="B55" s="80" t="s">
        <v>272</v>
      </c>
      <c r="D55" s="82"/>
      <c r="E55" s="92"/>
      <c r="F55" s="96"/>
      <c r="G55" s="92"/>
      <c r="H55" s="92"/>
    </row>
    <row r="56" spans="2:9" ht="15" customHeight="1" x14ac:dyDescent="0.25">
      <c r="B56" s="80" t="s">
        <v>397</v>
      </c>
      <c r="D56" s="82"/>
      <c r="E56" s="92"/>
      <c r="F56" s="92"/>
      <c r="G56" s="92"/>
      <c r="H56" s="92"/>
    </row>
    <row r="57" spans="2:9" ht="15" customHeight="1" x14ac:dyDescent="0.25">
      <c r="B57" s="87" t="s">
        <v>309</v>
      </c>
      <c r="D57" s="82"/>
      <c r="E57" s="92"/>
      <c r="F57" s="92"/>
      <c r="G57" s="92"/>
      <c r="H57" s="92"/>
    </row>
    <row r="58" spans="2:9" ht="15" customHeight="1" x14ac:dyDescent="0.25">
      <c r="B58" s="80" t="s">
        <v>310</v>
      </c>
      <c r="D58" s="82"/>
      <c r="E58" s="92"/>
      <c r="F58" s="92"/>
      <c r="G58" s="92"/>
      <c r="H58" s="92"/>
    </row>
    <row r="59" spans="2:9" ht="15" customHeight="1" x14ac:dyDescent="0.25">
      <c r="B59" s="80" t="s">
        <v>312</v>
      </c>
      <c r="D59" s="82"/>
      <c r="E59" s="92"/>
      <c r="F59" s="92"/>
      <c r="G59" s="92"/>
      <c r="H59" s="92"/>
    </row>
    <row r="60" spans="2:9" ht="15" customHeight="1" x14ac:dyDescent="0.25">
      <c r="B60" s="80" t="s">
        <v>396</v>
      </c>
      <c r="D60" s="82"/>
      <c r="E60" s="92"/>
      <c r="F60" s="92"/>
      <c r="G60" s="92"/>
      <c r="H60" s="92"/>
    </row>
    <row r="61" spans="2:9" ht="15" customHeight="1" x14ac:dyDescent="0.25">
      <c r="B61" s="80" t="s">
        <v>307</v>
      </c>
      <c r="D61" s="82"/>
      <c r="E61" s="92"/>
      <c r="F61" s="92"/>
      <c r="G61" s="92"/>
      <c r="H61" s="92"/>
    </row>
    <row r="62" spans="2:9" ht="15" customHeight="1" x14ac:dyDescent="0.25">
      <c r="B62" s="80" t="s">
        <v>330</v>
      </c>
      <c r="D62" s="82"/>
      <c r="E62" s="92"/>
      <c r="F62" s="92"/>
      <c r="G62" s="92"/>
      <c r="H62" s="92"/>
    </row>
    <row r="63" spans="2:9" ht="15" customHeight="1" x14ac:dyDescent="0.25">
      <c r="B63" s="87" t="s">
        <v>308</v>
      </c>
      <c r="D63" s="82"/>
      <c r="E63" s="92"/>
      <c r="F63" s="92"/>
      <c r="G63" s="92"/>
      <c r="H63" s="92"/>
    </row>
    <row r="64" spans="2:9" ht="15" customHeight="1" x14ac:dyDescent="0.25">
      <c r="B64" s="80" t="s">
        <v>331</v>
      </c>
      <c r="D64" s="82"/>
      <c r="E64" s="92"/>
      <c r="F64" s="92"/>
      <c r="G64" s="92"/>
      <c r="H64" s="92"/>
    </row>
    <row r="65" spans="2:9" ht="15" customHeight="1" x14ac:dyDescent="0.25">
      <c r="B65" s="80" t="s">
        <v>311</v>
      </c>
      <c r="D65" s="82"/>
      <c r="E65" s="92"/>
      <c r="F65" s="92"/>
      <c r="G65" s="92"/>
      <c r="H65" s="92"/>
    </row>
    <row r="66" spans="2:9" ht="15" customHeight="1" x14ac:dyDescent="0.25">
      <c r="B66" s="80" t="s">
        <v>313</v>
      </c>
      <c r="D66" s="82"/>
      <c r="E66" s="92"/>
      <c r="F66" s="92"/>
      <c r="G66" s="92"/>
      <c r="H66" s="92"/>
    </row>
    <row r="67" spans="2:9" ht="15" customHeight="1" x14ac:dyDescent="0.25">
      <c r="B67" s="80" t="s">
        <v>407</v>
      </c>
      <c r="D67" s="82"/>
      <c r="E67" s="92"/>
      <c r="F67" s="92"/>
      <c r="G67" s="92"/>
      <c r="H67" s="92"/>
    </row>
    <row r="68" spans="2:9" ht="15" customHeight="1" x14ac:dyDescent="0.25">
      <c r="B68" s="80" t="s">
        <v>402</v>
      </c>
      <c r="D68" s="82"/>
      <c r="E68" s="92"/>
      <c r="F68" s="92"/>
      <c r="G68" s="92"/>
      <c r="H68" s="92"/>
    </row>
    <row r="69" spans="2:9" ht="15" customHeight="1" x14ac:dyDescent="0.25">
      <c r="B69" s="80" t="s">
        <v>318</v>
      </c>
      <c r="D69" s="82"/>
      <c r="E69" s="92"/>
      <c r="F69" s="92"/>
      <c r="G69" s="92"/>
      <c r="H69" s="92"/>
    </row>
    <row r="70" spans="2:9" ht="15" customHeight="1" x14ac:dyDescent="0.25">
      <c r="B70" s="80" t="s">
        <v>408</v>
      </c>
      <c r="D70" s="82"/>
      <c r="E70" s="92"/>
      <c r="F70" s="92"/>
      <c r="G70" s="92"/>
      <c r="H70" s="92"/>
    </row>
    <row r="71" spans="2:9" ht="15" customHeight="1" x14ac:dyDescent="0.25">
      <c r="B71" s="80" t="s">
        <v>178</v>
      </c>
      <c r="D71" s="82"/>
      <c r="E71" s="92"/>
      <c r="F71" s="92"/>
      <c r="G71" s="92"/>
      <c r="H71" s="92"/>
    </row>
    <row r="72" spans="2:9" ht="15" customHeight="1" x14ac:dyDescent="0.25">
      <c r="B72" s="95" t="s">
        <v>406</v>
      </c>
      <c r="D72" s="82"/>
      <c r="E72" s="92"/>
      <c r="F72" s="92"/>
      <c r="G72" s="92"/>
      <c r="H72" s="92"/>
    </row>
    <row r="73" spans="2:9" ht="15" customHeight="1" x14ac:dyDescent="0.25">
      <c r="B73" s="95"/>
      <c r="C73" s="95"/>
      <c r="D73" s="95"/>
      <c r="E73" s="95"/>
      <c r="F73" s="95"/>
      <c r="G73" s="95"/>
      <c r="H73" s="95"/>
      <c r="I73" s="95"/>
    </row>
    <row r="74" spans="2:9" ht="15" customHeight="1" x14ac:dyDescent="0.25">
      <c r="B74" s="111" t="s">
        <v>332</v>
      </c>
      <c r="C74" s="111"/>
      <c r="D74" s="95"/>
      <c r="E74" s="106" t="s">
        <v>333</v>
      </c>
      <c r="F74" s="193" t="s">
        <v>329</v>
      </c>
      <c r="G74" s="193"/>
      <c r="H74" s="193"/>
      <c r="I74" s="95"/>
    </row>
    <row r="75" spans="2:9" ht="15" customHeight="1" x14ac:dyDescent="0.25">
      <c r="B75" s="97" t="s">
        <v>334</v>
      </c>
      <c r="C75" s="97"/>
      <c r="D75" s="97"/>
      <c r="E75" s="93"/>
      <c r="F75" s="98" t="s">
        <v>335</v>
      </c>
      <c r="G75" s="107"/>
      <c r="H75" s="107"/>
      <c r="I75" s="95"/>
    </row>
    <row r="76" spans="2:9" ht="15" customHeight="1" x14ac:dyDescent="0.25">
      <c r="B76" s="97" t="s">
        <v>336</v>
      </c>
      <c r="C76" s="97"/>
      <c r="D76" s="97"/>
      <c r="E76" s="93"/>
      <c r="F76" s="98" t="s">
        <v>337</v>
      </c>
      <c r="G76" s="107"/>
      <c r="H76" s="107"/>
      <c r="I76" s="95"/>
    </row>
    <row r="77" spans="2:9" ht="15" customHeight="1" x14ac:dyDescent="0.25">
      <c r="B77" s="97" t="s">
        <v>338</v>
      </c>
      <c r="C77" s="97"/>
      <c r="D77" s="97"/>
      <c r="E77" s="93"/>
      <c r="F77" s="98" t="s">
        <v>339</v>
      </c>
      <c r="G77" s="107"/>
      <c r="H77" s="107"/>
      <c r="I77" s="95"/>
    </row>
    <row r="78" spans="2:9" ht="15" customHeight="1" x14ac:dyDescent="0.25">
      <c r="B78" s="97" t="s">
        <v>340</v>
      </c>
      <c r="C78" s="97"/>
      <c r="D78" s="97"/>
      <c r="E78" s="93"/>
      <c r="F78" s="98" t="s">
        <v>341</v>
      </c>
      <c r="G78" s="107"/>
      <c r="H78" s="107"/>
      <c r="I78" s="95"/>
    </row>
    <row r="79" spans="2:9" ht="15" customHeight="1" x14ac:dyDescent="0.25">
      <c r="B79" s="97" t="s">
        <v>342</v>
      </c>
      <c r="C79" s="97"/>
      <c r="D79" s="97"/>
      <c r="E79" s="93"/>
      <c r="F79" s="98" t="s">
        <v>343</v>
      </c>
      <c r="G79" s="107"/>
      <c r="H79" s="107"/>
      <c r="I79" s="95"/>
    </row>
    <row r="80" spans="2:9" ht="15" customHeight="1" x14ac:dyDescent="0.25">
      <c r="B80" s="95"/>
      <c r="C80" s="95"/>
      <c r="D80" s="95"/>
      <c r="E80" s="95"/>
      <c r="F80" s="95"/>
      <c r="G80" s="95"/>
      <c r="H80" s="95"/>
      <c r="I80" s="95"/>
    </row>
    <row r="81" spans="2:9" ht="15" customHeight="1" x14ac:dyDescent="0.25">
      <c r="B81" s="111" t="s">
        <v>344</v>
      </c>
      <c r="C81" s="111"/>
      <c r="D81" s="95"/>
      <c r="E81" s="106" t="s">
        <v>345</v>
      </c>
      <c r="F81" s="193" t="s">
        <v>329</v>
      </c>
      <c r="G81" s="193"/>
      <c r="H81" s="193"/>
      <c r="I81" s="95"/>
    </row>
    <row r="82" spans="2:9" ht="15" customHeight="1" x14ac:dyDescent="0.25">
      <c r="B82" s="95" t="s">
        <v>346</v>
      </c>
      <c r="C82" s="95"/>
      <c r="D82" s="95"/>
      <c r="E82" s="93"/>
      <c r="F82" s="192" t="s">
        <v>347</v>
      </c>
      <c r="G82" s="192"/>
      <c r="H82" s="192"/>
      <c r="I82" s="95"/>
    </row>
    <row r="83" spans="2:9" ht="15" customHeight="1" x14ac:dyDescent="0.25">
      <c r="B83" s="95" t="s">
        <v>348</v>
      </c>
      <c r="C83" s="95"/>
      <c r="D83" s="95"/>
      <c r="E83" s="93"/>
      <c r="F83" s="95" t="s">
        <v>349</v>
      </c>
      <c r="G83" s="95"/>
      <c r="H83" s="95"/>
      <c r="I83" s="95"/>
    </row>
    <row r="84" spans="2:9" ht="15" customHeight="1" x14ac:dyDescent="0.25">
      <c r="B84" s="95" t="s">
        <v>350</v>
      </c>
      <c r="C84" s="95"/>
      <c r="D84" s="95"/>
      <c r="E84" s="93"/>
      <c r="F84" s="95" t="s">
        <v>351</v>
      </c>
      <c r="G84" s="95"/>
      <c r="H84" s="95"/>
      <c r="I84" s="95"/>
    </row>
    <row r="85" spans="2:9" ht="15" customHeight="1" x14ac:dyDescent="0.25">
      <c r="B85" s="95" t="s">
        <v>352</v>
      </c>
      <c r="C85" s="95"/>
      <c r="D85" s="95"/>
      <c r="E85" s="93"/>
      <c r="F85" s="95" t="s">
        <v>353</v>
      </c>
      <c r="G85" s="95"/>
      <c r="H85" s="95"/>
      <c r="I85" s="95"/>
    </row>
    <row r="86" spans="2:9" ht="15" customHeight="1" x14ac:dyDescent="0.25">
      <c r="B86" s="95" t="s">
        <v>354</v>
      </c>
      <c r="C86" s="95"/>
      <c r="D86" s="95"/>
      <c r="E86" s="93"/>
      <c r="F86" s="95" t="s">
        <v>355</v>
      </c>
      <c r="G86" s="95"/>
      <c r="H86" s="95"/>
      <c r="I86" s="95"/>
    </row>
    <row r="87" spans="2:9" ht="15" customHeight="1" x14ac:dyDescent="0.25">
      <c r="B87" s="95"/>
      <c r="C87" s="95"/>
      <c r="D87" s="95"/>
      <c r="E87" s="95"/>
      <c r="F87" s="95"/>
      <c r="G87" s="95"/>
      <c r="H87" s="95"/>
      <c r="I87" s="95"/>
    </row>
    <row r="88" spans="2:9" ht="15" customHeight="1" x14ac:dyDescent="0.25">
      <c r="B88" s="111" t="s">
        <v>356</v>
      </c>
      <c r="C88" s="111"/>
      <c r="D88" s="95"/>
      <c r="E88" s="106" t="s">
        <v>333</v>
      </c>
      <c r="F88" s="193" t="s">
        <v>329</v>
      </c>
      <c r="G88" s="193"/>
      <c r="H88" s="193"/>
      <c r="I88" s="95"/>
    </row>
    <row r="89" spans="2:9" ht="15" customHeight="1" x14ac:dyDescent="0.25">
      <c r="B89" s="99" t="s">
        <v>357</v>
      </c>
      <c r="C89" s="95"/>
      <c r="D89" s="95"/>
      <c r="E89" s="93"/>
      <c r="F89" s="98" t="s">
        <v>358</v>
      </c>
      <c r="G89" s="95"/>
      <c r="H89" s="95"/>
      <c r="I89" s="95"/>
    </row>
    <row r="90" spans="2:9" ht="15" customHeight="1" x14ac:dyDescent="0.25">
      <c r="B90" s="99" t="s">
        <v>359</v>
      </c>
      <c r="C90" s="95"/>
      <c r="D90" s="95"/>
      <c r="E90" s="93"/>
      <c r="F90" s="98" t="s">
        <v>358</v>
      </c>
      <c r="G90" s="95"/>
      <c r="H90" s="95"/>
      <c r="I90" s="95"/>
    </row>
    <row r="91" spans="2:9" ht="15" customHeight="1" x14ac:dyDescent="0.25">
      <c r="B91" s="99" t="s">
        <v>360</v>
      </c>
      <c r="C91" s="95"/>
      <c r="D91" s="95"/>
      <c r="E91" s="93"/>
      <c r="F91" s="98"/>
      <c r="G91" s="95"/>
      <c r="H91" s="95"/>
      <c r="I91" s="95"/>
    </row>
    <row r="92" spans="2:9" ht="15" customHeight="1" x14ac:dyDescent="0.25">
      <c r="B92" s="99" t="s">
        <v>361</v>
      </c>
      <c r="C92" s="95"/>
      <c r="D92" s="95"/>
      <c r="E92" s="93"/>
      <c r="F92" s="98"/>
      <c r="G92" s="95"/>
      <c r="H92" s="95"/>
      <c r="I92" s="95"/>
    </row>
    <row r="93" spans="2:9" ht="15" customHeight="1" x14ac:dyDescent="0.25">
      <c r="B93" s="99" t="s">
        <v>362</v>
      </c>
      <c r="C93" s="95"/>
      <c r="D93" s="95"/>
      <c r="E93" s="93"/>
      <c r="F93" s="98"/>
      <c r="G93" s="95"/>
      <c r="H93" s="95"/>
      <c r="I93" s="95"/>
    </row>
    <row r="94" spans="2:9" ht="15" customHeight="1" x14ac:dyDescent="0.25">
      <c r="B94" s="99" t="s">
        <v>363</v>
      </c>
      <c r="C94" s="95"/>
      <c r="D94" s="95"/>
      <c r="E94" s="93"/>
      <c r="F94" s="98"/>
      <c r="G94" s="95"/>
      <c r="H94" s="95"/>
      <c r="I94" s="95"/>
    </row>
    <row r="95" spans="2:9" ht="15" customHeight="1" x14ac:dyDescent="0.25">
      <c r="B95" s="99" t="s">
        <v>364</v>
      </c>
      <c r="C95" s="95"/>
      <c r="D95" s="95"/>
      <c r="E95" s="93"/>
      <c r="F95" s="98"/>
      <c r="G95" s="95"/>
      <c r="H95" s="95"/>
      <c r="I95" s="95"/>
    </row>
    <row r="96" spans="2:9" ht="15" customHeight="1" x14ac:dyDescent="0.25">
      <c r="B96" s="100" t="s">
        <v>365</v>
      </c>
      <c r="C96" s="95"/>
      <c r="D96" s="95"/>
      <c r="E96" s="93"/>
      <c r="F96" s="98" t="s">
        <v>358</v>
      </c>
      <c r="G96" s="95"/>
      <c r="H96" s="95"/>
      <c r="I96" s="95"/>
    </row>
    <row r="97" spans="2:9" ht="15" customHeight="1" x14ac:dyDescent="0.25">
      <c r="B97" s="99" t="s">
        <v>366</v>
      </c>
      <c r="C97" s="95"/>
      <c r="D97" s="95"/>
      <c r="E97" s="93"/>
      <c r="F97" s="98"/>
      <c r="G97" s="95"/>
      <c r="H97" s="95"/>
      <c r="I97" s="95"/>
    </row>
    <row r="98" spans="2:9" ht="15" customHeight="1" x14ac:dyDescent="0.25">
      <c r="B98" s="99" t="s">
        <v>367</v>
      </c>
      <c r="C98" s="95"/>
      <c r="D98" s="95"/>
      <c r="E98" s="93"/>
      <c r="F98" s="98"/>
      <c r="G98" s="95"/>
      <c r="H98" s="95"/>
      <c r="I98" s="95"/>
    </row>
    <row r="99" spans="2:9" ht="15" customHeight="1" x14ac:dyDescent="0.25">
      <c r="B99" s="99" t="s">
        <v>368</v>
      </c>
      <c r="C99" s="95"/>
      <c r="D99" s="95"/>
      <c r="E99" s="93"/>
      <c r="F99" s="98"/>
      <c r="G99" s="95"/>
      <c r="H99" s="95"/>
      <c r="I99" s="95"/>
    </row>
    <row r="100" spans="2:9" ht="15" customHeight="1" x14ac:dyDescent="0.25">
      <c r="B100" s="100" t="s">
        <v>369</v>
      </c>
      <c r="C100" s="95"/>
      <c r="D100" s="95"/>
      <c r="E100" s="93"/>
      <c r="F100" s="98" t="s">
        <v>370</v>
      </c>
      <c r="G100" s="95"/>
      <c r="H100" s="95"/>
      <c r="I100" s="95"/>
    </row>
    <row r="101" spans="2:9" ht="15" customHeight="1" x14ac:dyDescent="0.25">
      <c r="B101" s="99" t="s">
        <v>371</v>
      </c>
      <c r="C101" s="95"/>
      <c r="D101" s="95"/>
      <c r="E101" s="93"/>
      <c r="F101" s="98"/>
      <c r="G101" s="95"/>
      <c r="H101" s="95"/>
      <c r="I101" s="95"/>
    </row>
    <row r="102" spans="2:9" ht="15" customHeight="1" x14ac:dyDescent="0.25">
      <c r="B102" s="99" t="s">
        <v>372</v>
      </c>
      <c r="C102" s="95"/>
      <c r="D102" s="95"/>
      <c r="E102" s="93"/>
      <c r="F102" s="98"/>
      <c r="G102" s="95"/>
      <c r="H102" s="95"/>
      <c r="I102" s="95"/>
    </row>
    <row r="103" spans="2:9" ht="15" customHeight="1" x14ac:dyDescent="0.25">
      <c r="B103" s="99" t="s">
        <v>373</v>
      </c>
      <c r="C103" s="95"/>
      <c r="D103" s="95"/>
      <c r="E103" s="93"/>
      <c r="F103" s="98"/>
      <c r="G103" s="95"/>
      <c r="H103" s="95"/>
      <c r="I103" s="95"/>
    </row>
    <row r="104" spans="2:9" ht="15" customHeight="1" x14ac:dyDescent="0.25">
      <c r="B104" s="99" t="s">
        <v>374</v>
      </c>
      <c r="C104" s="95"/>
      <c r="D104" s="95"/>
      <c r="E104" s="93"/>
      <c r="F104" s="98"/>
      <c r="G104" s="95"/>
      <c r="H104" s="95"/>
      <c r="I104" s="95"/>
    </row>
    <row r="105" spans="2:9" ht="15" customHeight="1" x14ac:dyDescent="0.25">
      <c r="B105" s="99" t="s">
        <v>375</v>
      </c>
      <c r="C105" s="95"/>
      <c r="D105" s="95"/>
      <c r="E105" s="93"/>
      <c r="F105" s="98"/>
      <c r="G105" s="95"/>
      <c r="H105" s="95"/>
      <c r="I105" s="95"/>
    </row>
    <row r="106" spans="2:9" ht="15" customHeight="1" x14ac:dyDescent="0.25">
      <c r="B106" s="99" t="s">
        <v>376</v>
      </c>
      <c r="C106" s="95"/>
      <c r="D106" s="95"/>
      <c r="E106" s="93"/>
      <c r="F106" s="98"/>
      <c r="G106" s="95"/>
      <c r="H106" s="95"/>
      <c r="I106" s="95"/>
    </row>
    <row r="107" spans="2:9" ht="15" customHeight="1" x14ac:dyDescent="0.25">
      <c r="B107" s="99" t="s">
        <v>377</v>
      </c>
      <c r="C107" s="95"/>
      <c r="D107" s="95"/>
      <c r="E107" s="93"/>
      <c r="F107" s="98"/>
      <c r="G107" s="95"/>
      <c r="H107" s="95"/>
      <c r="I107" s="95"/>
    </row>
    <row r="108" spans="2:9" ht="15" customHeight="1" x14ac:dyDescent="0.25">
      <c r="B108" s="100" t="s">
        <v>378</v>
      </c>
      <c r="C108" s="95"/>
      <c r="D108" s="95"/>
      <c r="E108" s="93"/>
      <c r="F108" s="98" t="s">
        <v>379</v>
      </c>
      <c r="G108" s="95"/>
      <c r="H108" s="95"/>
      <c r="I108" s="95"/>
    </row>
    <row r="109" spans="2:9" ht="15" customHeight="1" x14ac:dyDescent="0.25">
      <c r="B109" s="95"/>
      <c r="C109" s="95"/>
      <c r="D109" s="95"/>
      <c r="E109" s="95"/>
      <c r="F109" s="95"/>
      <c r="G109" s="95"/>
      <c r="H109" s="95"/>
      <c r="I109" s="95"/>
    </row>
    <row r="110" spans="2:9" ht="15" customHeight="1" x14ac:dyDescent="0.25">
      <c r="B110" s="111" t="s">
        <v>380</v>
      </c>
      <c r="C110" s="111"/>
      <c r="D110" s="95"/>
      <c r="E110" s="106" t="s">
        <v>333</v>
      </c>
      <c r="F110" s="193" t="s">
        <v>329</v>
      </c>
      <c r="G110" s="193"/>
      <c r="H110" s="193"/>
      <c r="I110" s="95"/>
    </row>
    <row r="111" spans="2:9" ht="15" customHeight="1" x14ac:dyDescent="0.25">
      <c r="B111" s="95" t="s">
        <v>381</v>
      </c>
      <c r="C111" s="95"/>
      <c r="D111" s="95"/>
      <c r="E111" s="93"/>
      <c r="F111" s="98" t="s">
        <v>382</v>
      </c>
      <c r="G111" s="95"/>
      <c r="H111" s="95"/>
      <c r="I111" s="95"/>
    </row>
    <row r="112" spans="2:9" ht="15" customHeight="1" x14ac:dyDescent="0.25">
      <c r="B112" s="95" t="s">
        <v>383</v>
      </c>
      <c r="C112" s="95"/>
      <c r="D112" s="95"/>
      <c r="E112" s="93"/>
      <c r="F112" s="98" t="s">
        <v>382</v>
      </c>
      <c r="G112" s="95"/>
      <c r="H112" s="95"/>
      <c r="I112" s="95"/>
    </row>
    <row r="113" spans="2:9" ht="15" customHeight="1" x14ac:dyDescent="0.25">
      <c r="B113" s="95" t="s">
        <v>384</v>
      </c>
      <c r="C113" s="95"/>
      <c r="D113" s="95"/>
      <c r="E113" s="93"/>
      <c r="F113" s="98" t="s">
        <v>382</v>
      </c>
      <c r="G113" s="95"/>
      <c r="H113" s="95"/>
      <c r="I113" s="95"/>
    </row>
    <row r="114" spans="2:9" ht="15" customHeight="1" x14ac:dyDescent="0.25">
      <c r="B114" s="95" t="s">
        <v>385</v>
      </c>
      <c r="C114" s="95"/>
      <c r="D114" s="95"/>
      <c r="E114" s="93"/>
      <c r="F114" s="98" t="s">
        <v>382</v>
      </c>
      <c r="G114" s="95"/>
      <c r="H114" s="95"/>
      <c r="I114" s="95"/>
    </row>
    <row r="115" spans="2:9" ht="15" customHeight="1" x14ac:dyDescent="0.25">
      <c r="B115" s="101" t="s">
        <v>386</v>
      </c>
      <c r="C115" s="95"/>
      <c r="D115" s="95"/>
      <c r="E115" s="93"/>
      <c r="F115" s="98" t="s">
        <v>382</v>
      </c>
      <c r="G115" s="95"/>
      <c r="H115" s="95"/>
      <c r="I115" s="95"/>
    </row>
    <row r="116" spans="2:9" ht="15" customHeight="1" x14ac:dyDescent="0.25">
      <c r="B116" s="95" t="s">
        <v>387</v>
      </c>
      <c r="C116" s="95"/>
      <c r="D116" s="95"/>
      <c r="E116" s="93"/>
      <c r="F116" s="98" t="s">
        <v>382</v>
      </c>
      <c r="G116" s="95"/>
      <c r="H116" s="95"/>
      <c r="I116" s="95"/>
    </row>
    <row r="117" spans="2:9" ht="15" customHeight="1" x14ac:dyDescent="0.25">
      <c r="B117" s="95" t="s">
        <v>388</v>
      </c>
      <c r="C117" s="95"/>
      <c r="D117" s="95"/>
      <c r="E117" s="93"/>
      <c r="F117" s="98" t="s">
        <v>382</v>
      </c>
      <c r="G117" s="95"/>
      <c r="H117" s="95"/>
      <c r="I117" s="95"/>
    </row>
    <row r="118" spans="2:9" ht="15" customHeight="1" x14ac:dyDescent="0.25">
      <c r="B118" s="95" t="s">
        <v>389</v>
      </c>
      <c r="C118" s="95"/>
      <c r="D118" s="95"/>
      <c r="E118" s="93"/>
      <c r="F118" s="98" t="s">
        <v>382</v>
      </c>
      <c r="G118" s="95"/>
      <c r="H118" s="95"/>
      <c r="I118" s="95"/>
    </row>
    <row r="119" spans="2:9" ht="15" customHeight="1" x14ac:dyDescent="0.25">
      <c r="B119" s="95" t="s">
        <v>390</v>
      </c>
      <c r="C119" s="95"/>
      <c r="D119" s="95"/>
      <c r="E119" s="93"/>
      <c r="F119" s="98" t="s">
        <v>382</v>
      </c>
      <c r="G119" s="95"/>
      <c r="H119" s="95"/>
      <c r="I119" s="95"/>
    </row>
    <row r="120" spans="2:9" ht="15" customHeight="1" x14ac:dyDescent="0.25">
      <c r="B120" s="95"/>
      <c r="C120" s="95"/>
      <c r="D120" s="95"/>
      <c r="E120" s="95"/>
      <c r="F120" s="95"/>
      <c r="G120" s="95"/>
      <c r="H120" s="95"/>
      <c r="I120" s="95"/>
    </row>
    <row r="121" spans="2:9" ht="15" customHeight="1" x14ac:dyDescent="0.25">
      <c r="B121" s="115" t="s">
        <v>391</v>
      </c>
      <c r="C121" s="95"/>
      <c r="D121" s="95"/>
      <c r="E121" s="95"/>
      <c r="F121" s="95"/>
      <c r="G121" s="95"/>
      <c r="H121" s="95"/>
      <c r="I121" s="95"/>
    </row>
    <row r="122" spans="2:9" ht="15" customHeight="1" x14ac:dyDescent="0.25">
      <c r="B122" s="95" t="s">
        <v>392</v>
      </c>
    </row>
    <row r="123" spans="2:9" ht="15" customHeight="1" x14ac:dyDescent="0.25">
      <c r="B123" s="102" t="s">
        <v>1</v>
      </c>
    </row>
    <row r="124" spans="2:9" ht="15" customHeight="1" x14ac:dyDescent="0.25">
      <c r="B124" s="102" t="s">
        <v>24</v>
      </c>
    </row>
  </sheetData>
  <mergeCells count="12">
    <mergeCell ref="F82:H82"/>
    <mergeCell ref="F88:H88"/>
    <mergeCell ref="F110:H110"/>
    <mergeCell ref="F54:H54"/>
    <mergeCell ref="F74:H74"/>
    <mergeCell ref="F81:H81"/>
    <mergeCell ref="C42:D42"/>
    <mergeCell ref="C47:D47"/>
    <mergeCell ref="B1:I1"/>
    <mergeCell ref="C32:D32"/>
    <mergeCell ref="C26:D26"/>
    <mergeCell ref="C37:D37"/>
  </mergeCells>
  <dataValidations count="1">
    <dataValidation type="list" allowBlank="1" showInputMessage="1" showErrorMessage="1" sqref="E75:E79 E111:E119 E89:E108">
      <formula1>$B$123:$B$124</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5"/>
  <sheetViews>
    <sheetView workbookViewId="0">
      <selection activeCell="E10" sqref="E10"/>
    </sheetView>
  </sheetViews>
  <sheetFormatPr defaultColWidth="12.5703125" defaultRowHeight="15" customHeight="1" x14ac:dyDescent="0.25"/>
  <cols>
    <col min="1" max="1" width="3.5703125" style="2" customWidth="1"/>
    <col min="2" max="2" width="67.7109375" style="2" customWidth="1"/>
    <col min="3" max="3" width="16.42578125" style="2" customWidth="1"/>
    <col min="4" max="16384" width="12.5703125" style="2"/>
  </cols>
  <sheetData>
    <row r="1" spans="2:3" ht="15" customHeight="1" x14ac:dyDescent="0.25">
      <c r="B1" s="188" t="s">
        <v>249</v>
      </c>
      <c r="C1" s="189"/>
    </row>
    <row r="2" spans="2:3" ht="15" customHeight="1" x14ac:dyDescent="0.25">
      <c r="B2" s="3" t="str">
        <f>'OSE R&amp;O Input'!B2</f>
        <v>Brand Name</v>
      </c>
      <c r="C2" s="2" t="str">
        <f>'OSE R&amp;O Input'!C2</f>
        <v>Raffles</v>
      </c>
    </row>
    <row r="3" spans="2:3" ht="15" customHeight="1" x14ac:dyDescent="0.25">
      <c r="B3" s="3" t="str">
        <f>'OSE R&amp;O Input'!B3</f>
        <v>Hotel Name</v>
      </c>
      <c r="C3" s="2" t="str">
        <f>'OSE R&amp;O Input'!C3</f>
        <v>Raffles Dubai</v>
      </c>
    </row>
    <row r="4" spans="2:3" ht="15" customHeight="1" x14ac:dyDescent="0.25">
      <c r="B4" s="3" t="str">
        <f>'OSE R&amp;O Input'!B4</f>
        <v>Location &amp; Country</v>
      </c>
      <c r="C4" s="2" t="str">
        <f>'OSE R&amp;O Input'!C4</f>
        <v>Dubai, UAE</v>
      </c>
    </row>
    <row r="5" spans="2:3" ht="15" customHeight="1" x14ac:dyDescent="0.25">
      <c r="B5" s="3" t="str">
        <f>'OSE R&amp;O Input'!B5</f>
        <v>Star Rating</v>
      </c>
      <c r="C5" s="2" t="str">
        <f>'OSE R&amp;O Input'!C5</f>
        <v>5 Star Luxury</v>
      </c>
    </row>
    <row r="6" spans="2:3" ht="15" customHeight="1" x14ac:dyDescent="0.25">
      <c r="B6" s="3" t="str">
        <f>'OSE R&amp;O Input'!B6</f>
        <v>Hotel Location</v>
      </c>
      <c r="C6" s="2" t="str">
        <f>'OSE R&amp;O Input'!C6</f>
        <v>Resort</v>
      </c>
    </row>
    <row r="7" spans="2:3" ht="15" customHeight="1" x14ac:dyDescent="0.25">
      <c r="B7" s="3" t="str">
        <f>'OSE R&amp;O Input'!B7</f>
        <v>Warm Resort or Cold Resort</v>
      </c>
      <c r="C7" s="2" t="str">
        <f>'OSE R&amp;O Input'!C7</f>
        <v>Warm</v>
      </c>
    </row>
    <row r="9" spans="2:3" ht="15" customHeight="1" x14ac:dyDescent="0.25">
      <c r="B9" s="127" t="str">
        <f>'OSE R&amp;O Input'!I8</f>
        <v>Date</v>
      </c>
      <c r="C9" s="8">
        <f>'OSE R&amp;O Input'!J8</f>
        <v>43034</v>
      </c>
    </row>
    <row r="10" spans="2:3" ht="15" customHeight="1" x14ac:dyDescent="0.25">
      <c r="B10" s="127"/>
      <c r="C10" s="8"/>
    </row>
    <row r="11" spans="2:3" ht="15" customHeight="1" x14ac:dyDescent="0.25">
      <c r="B11" s="127"/>
      <c r="C11" s="8"/>
    </row>
    <row r="12" spans="2:3" ht="15" customHeight="1" x14ac:dyDescent="0.25">
      <c r="B12" s="127"/>
      <c r="C12" s="8"/>
    </row>
    <row r="13" spans="2:3" ht="15" customHeight="1" x14ac:dyDescent="0.25">
      <c r="B13" s="127"/>
      <c r="C13" s="8"/>
    </row>
    <row r="14" spans="2:3" s="6" customFormat="1" ht="15" customHeight="1" x14ac:dyDescent="0.25">
      <c r="B14" s="126" t="s">
        <v>190</v>
      </c>
      <c r="C14" s="126" t="s">
        <v>328</v>
      </c>
    </row>
    <row r="15" spans="2:3" ht="15" customHeight="1" x14ac:dyDescent="0.25">
      <c r="B15" s="122" t="s">
        <v>413</v>
      </c>
      <c r="C15" s="125"/>
    </row>
    <row r="16" spans="2:3" ht="15" customHeight="1" x14ac:dyDescent="0.25">
      <c r="B16" s="122" t="s">
        <v>414</v>
      </c>
      <c r="C16" s="125"/>
    </row>
    <row r="17" spans="2:3" ht="15" customHeight="1" x14ac:dyDescent="0.25">
      <c r="B17" s="122" t="s">
        <v>415</v>
      </c>
      <c r="C17" s="125"/>
    </row>
    <row r="18" spans="2:3" ht="15" customHeight="1" x14ac:dyDescent="0.25">
      <c r="B18" s="122" t="s">
        <v>416</v>
      </c>
      <c r="C18" s="125"/>
    </row>
    <row r="19" spans="2:3" ht="15" customHeight="1" x14ac:dyDescent="0.25">
      <c r="B19" s="123" t="s">
        <v>272</v>
      </c>
      <c r="C19" s="125"/>
    </row>
    <row r="20" spans="2:3" ht="15" customHeight="1" x14ac:dyDescent="0.25">
      <c r="B20" s="123" t="s">
        <v>397</v>
      </c>
      <c r="C20" s="125"/>
    </row>
    <row r="21" spans="2:3" ht="15" customHeight="1" x14ac:dyDescent="0.25">
      <c r="B21" s="124" t="s">
        <v>309</v>
      </c>
      <c r="C21" s="125"/>
    </row>
    <row r="22" spans="2:3" ht="15" customHeight="1" x14ac:dyDescent="0.25">
      <c r="B22" s="123" t="s">
        <v>310</v>
      </c>
      <c r="C22" s="125"/>
    </row>
    <row r="23" spans="2:3" ht="15" customHeight="1" x14ac:dyDescent="0.25">
      <c r="B23" s="123" t="s">
        <v>312</v>
      </c>
      <c r="C23" s="125"/>
    </row>
    <row r="24" spans="2:3" ht="15" customHeight="1" x14ac:dyDescent="0.25">
      <c r="B24" s="123" t="s">
        <v>396</v>
      </c>
      <c r="C24" s="125"/>
    </row>
    <row r="25" spans="2:3" ht="15" customHeight="1" x14ac:dyDescent="0.25">
      <c r="B25" s="123" t="s">
        <v>307</v>
      </c>
      <c r="C25" s="125"/>
    </row>
    <row r="26" spans="2:3" ht="15" customHeight="1" x14ac:dyDescent="0.25">
      <c r="B26" s="123" t="s">
        <v>330</v>
      </c>
      <c r="C26" s="125"/>
    </row>
    <row r="27" spans="2:3" ht="15" customHeight="1" x14ac:dyDescent="0.25">
      <c r="B27" s="124" t="s">
        <v>308</v>
      </c>
      <c r="C27" s="125"/>
    </row>
    <row r="28" spans="2:3" ht="15" customHeight="1" x14ac:dyDescent="0.25">
      <c r="B28" s="123" t="s">
        <v>331</v>
      </c>
      <c r="C28" s="125"/>
    </row>
    <row r="29" spans="2:3" ht="15" customHeight="1" x14ac:dyDescent="0.25">
      <c r="B29" s="123" t="s">
        <v>311</v>
      </c>
      <c r="C29" s="125"/>
    </row>
    <row r="30" spans="2:3" ht="15" customHeight="1" x14ac:dyDescent="0.25">
      <c r="B30" s="123" t="s">
        <v>313</v>
      </c>
      <c r="C30" s="125"/>
    </row>
    <row r="31" spans="2:3" ht="15" customHeight="1" x14ac:dyDescent="0.25">
      <c r="B31" s="122" t="s">
        <v>417</v>
      </c>
      <c r="C31" s="125"/>
    </row>
    <row r="32" spans="2:3" ht="15" customHeight="1" x14ac:dyDescent="0.25">
      <c r="B32" s="122" t="s">
        <v>418</v>
      </c>
      <c r="C32" s="125"/>
    </row>
    <row r="33" spans="2:3" ht="15" customHeight="1" x14ac:dyDescent="0.25">
      <c r="B33" s="122" t="s">
        <v>419</v>
      </c>
      <c r="C33" s="125"/>
    </row>
    <row r="34" spans="2:3" ht="15" customHeight="1" x14ac:dyDescent="0.25">
      <c r="B34" s="122" t="s">
        <v>420</v>
      </c>
      <c r="C34" s="125"/>
    </row>
    <row r="35" spans="2:3" ht="15" customHeight="1" x14ac:dyDescent="0.25">
      <c r="B35" s="122" t="s">
        <v>402</v>
      </c>
      <c r="C35" s="125"/>
    </row>
    <row r="36" spans="2:3" ht="15" customHeight="1" x14ac:dyDescent="0.25">
      <c r="B36" s="122" t="s">
        <v>421</v>
      </c>
      <c r="C36" s="125"/>
    </row>
    <row r="37" spans="2:3" ht="15" customHeight="1" x14ac:dyDescent="0.25">
      <c r="B37" s="122" t="s">
        <v>422</v>
      </c>
      <c r="C37" s="125"/>
    </row>
    <row r="38" spans="2:3" ht="15" customHeight="1" x14ac:dyDescent="0.25">
      <c r="B38" s="122" t="s">
        <v>423</v>
      </c>
      <c r="C38" s="125"/>
    </row>
    <row r="39" spans="2:3" ht="15" customHeight="1" x14ac:dyDescent="0.25">
      <c r="B39" s="122" t="s">
        <v>424</v>
      </c>
      <c r="C39" s="125"/>
    </row>
    <row r="40" spans="2:3" ht="15" customHeight="1" x14ac:dyDescent="0.25">
      <c r="B40" s="122" t="s">
        <v>425</v>
      </c>
      <c r="C40" s="125"/>
    </row>
    <row r="41" spans="2:3" ht="15" customHeight="1" x14ac:dyDescent="0.25">
      <c r="B41" s="122" t="s">
        <v>426</v>
      </c>
      <c r="C41" s="125"/>
    </row>
    <row r="42" spans="2:3" ht="15" customHeight="1" x14ac:dyDescent="0.25">
      <c r="B42" s="122" t="s">
        <v>427</v>
      </c>
      <c r="C42" s="125"/>
    </row>
    <row r="43" spans="2:3" ht="15" customHeight="1" x14ac:dyDescent="0.25">
      <c r="B43" s="122" t="s">
        <v>430</v>
      </c>
      <c r="C43" s="125"/>
    </row>
    <row r="44" spans="2:3" ht="15" customHeight="1" x14ac:dyDescent="0.25">
      <c r="B44" s="122" t="s">
        <v>431</v>
      </c>
      <c r="C44" s="125"/>
    </row>
    <row r="45" spans="2:3" ht="15" customHeight="1" x14ac:dyDescent="0.25">
      <c r="B45" s="122" t="s">
        <v>432</v>
      </c>
      <c r="C45" s="125"/>
    </row>
    <row r="46" spans="2:3" ht="15" customHeight="1" x14ac:dyDescent="0.25">
      <c r="B46" s="122" t="s">
        <v>433</v>
      </c>
      <c r="C46" s="125"/>
    </row>
    <row r="47" spans="2:3" ht="15" customHeight="1" x14ac:dyDescent="0.25">
      <c r="B47" s="122" t="s">
        <v>434</v>
      </c>
      <c r="C47" s="125"/>
    </row>
    <row r="48" spans="2:3" ht="15" customHeight="1" x14ac:dyDescent="0.25">
      <c r="B48" s="122" t="s">
        <v>435</v>
      </c>
      <c r="C48" s="125"/>
    </row>
    <row r="49" spans="2:3" ht="15" customHeight="1" x14ac:dyDescent="0.25">
      <c r="B49" s="122" t="s">
        <v>436</v>
      </c>
      <c r="C49" s="125"/>
    </row>
    <row r="50" spans="2:3" ht="15" customHeight="1" x14ac:dyDescent="0.25">
      <c r="B50" s="122" t="s">
        <v>437</v>
      </c>
      <c r="C50" s="125"/>
    </row>
    <row r="51" spans="2:3" ht="15" customHeight="1" x14ac:dyDescent="0.25">
      <c r="B51" s="122" t="s">
        <v>438</v>
      </c>
      <c r="C51" s="125"/>
    </row>
    <row r="52" spans="2:3" ht="15" customHeight="1" x14ac:dyDescent="0.25">
      <c r="B52" s="122" t="s">
        <v>439</v>
      </c>
      <c r="C52" s="125"/>
    </row>
    <row r="53" spans="2:3" ht="15" customHeight="1" x14ac:dyDescent="0.25">
      <c r="B53" s="122" t="s">
        <v>440</v>
      </c>
      <c r="C53" s="125"/>
    </row>
    <row r="54" spans="2:3" ht="15" customHeight="1" x14ac:dyDescent="0.25">
      <c r="B54" s="122" t="s">
        <v>428</v>
      </c>
      <c r="C54" s="125"/>
    </row>
    <row r="55" spans="2:3" ht="15" customHeight="1" x14ac:dyDescent="0.25">
      <c r="B55" s="122" t="s">
        <v>429</v>
      </c>
      <c r="C55" s="125"/>
    </row>
  </sheetData>
  <mergeCells count="1">
    <mergeCell ref="B1:C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2"/>
  <sheetViews>
    <sheetView workbookViewId="0">
      <selection activeCell="H16" sqref="H16"/>
    </sheetView>
  </sheetViews>
  <sheetFormatPr defaultRowHeight="15" x14ac:dyDescent="0.25"/>
  <cols>
    <col min="1" max="1" width="18" style="47" bestFit="1" customWidth="1"/>
    <col min="2" max="2" width="18" style="47" customWidth="1"/>
    <col min="3" max="3" width="19.28515625" bestFit="1" customWidth="1"/>
    <col min="4" max="4" width="10.85546875" customWidth="1"/>
    <col min="5" max="5" width="11.28515625" bestFit="1" customWidth="1"/>
    <col min="6" max="6" width="19.85546875" bestFit="1" customWidth="1"/>
    <col min="7" max="7" width="19.7109375" bestFit="1" customWidth="1"/>
    <col min="8" max="9" width="9.140625" style="49"/>
    <col min="10" max="10" width="14.7109375" style="54" customWidth="1"/>
    <col min="11" max="11" width="4.5703125" style="49" bestFit="1" customWidth="1"/>
    <col min="12" max="12" width="15" style="50" customWidth="1"/>
    <col min="13" max="13" width="16.140625" style="51" customWidth="1"/>
    <col min="14" max="14" width="14.85546875" style="49" customWidth="1"/>
    <col min="15" max="15" width="9.140625" style="1"/>
    <col min="16" max="16" width="9.140625" style="52"/>
    <col min="17" max="17" width="11.7109375" style="53" bestFit="1" customWidth="1"/>
    <col min="18" max="18" width="10.5703125" customWidth="1"/>
    <col min="19" max="19" width="10.140625" style="1" customWidth="1"/>
    <col min="20" max="20" width="11" customWidth="1"/>
    <col min="21" max="21" width="21.7109375" customWidth="1"/>
    <col min="23" max="23" width="9.140625" style="1"/>
    <col min="24" max="24" width="15.7109375" style="1" bestFit="1" customWidth="1"/>
  </cols>
  <sheetData>
    <row r="1" spans="1:24" x14ac:dyDescent="0.25">
      <c r="D1" s="194" t="s">
        <v>242</v>
      </c>
      <c r="E1" s="194"/>
      <c r="F1" s="194"/>
      <c r="G1" s="54"/>
      <c r="H1" s="194" t="s">
        <v>244</v>
      </c>
      <c r="I1" s="194"/>
      <c r="J1" s="194"/>
      <c r="K1" s="57"/>
      <c r="M1" s="128" t="s">
        <v>231</v>
      </c>
      <c r="N1" s="128"/>
      <c r="O1" s="129"/>
      <c r="P1" s="128" t="s">
        <v>445</v>
      </c>
      <c r="Q1" s="128"/>
      <c r="R1" s="128"/>
      <c r="S1"/>
      <c r="T1" s="194" t="s">
        <v>226</v>
      </c>
      <c r="U1" s="194"/>
    </row>
    <row r="2" spans="1:24" x14ac:dyDescent="0.25">
      <c r="A2" t="str">
        <f>'OSE R&amp;O Input'!B2</f>
        <v>Brand Name</v>
      </c>
      <c r="B2" t="str">
        <f>'OSE R&amp;O Input'!C2</f>
        <v>Raffles</v>
      </c>
      <c r="D2" s="55"/>
      <c r="E2" s="56"/>
      <c r="F2" s="56"/>
      <c r="G2" s="54"/>
      <c r="H2" s="50"/>
      <c r="I2" s="51"/>
      <c r="J2" s="53"/>
      <c r="M2" s="1"/>
      <c r="N2"/>
      <c r="O2" s="131"/>
      <c r="S2"/>
    </row>
    <row r="3" spans="1:24" x14ac:dyDescent="0.25">
      <c r="A3" t="str">
        <f>'OSE R&amp;O Input'!B3</f>
        <v>Hotel Name</v>
      </c>
      <c r="B3" t="str">
        <f>'OSE R&amp;O Input'!C3</f>
        <v>Raffles Dubai</v>
      </c>
      <c r="D3" s="194" t="s">
        <v>243</v>
      </c>
      <c r="E3" s="194"/>
      <c r="F3" s="194"/>
      <c r="G3" s="54"/>
      <c r="H3" s="194" t="s">
        <v>245</v>
      </c>
      <c r="I3" s="194"/>
      <c r="J3" s="194"/>
      <c r="M3" s="194" t="s">
        <v>246</v>
      </c>
      <c r="N3" s="194"/>
      <c r="O3" s="132"/>
      <c r="P3" s="128" t="s">
        <v>446</v>
      </c>
      <c r="Q3" s="128"/>
      <c r="R3" s="128"/>
      <c r="S3"/>
      <c r="T3" s="195" t="s">
        <v>232</v>
      </c>
      <c r="U3" s="195"/>
      <c r="V3" s="129"/>
    </row>
    <row r="4" spans="1:24" x14ac:dyDescent="0.25">
      <c r="A4" t="str">
        <f>'OSE R&amp;O Input'!B4</f>
        <v>Location &amp; Country</v>
      </c>
      <c r="B4" t="str">
        <f>'OSE R&amp;O Input'!C4</f>
        <v>Dubai, UAE</v>
      </c>
      <c r="D4" s="55"/>
      <c r="E4" s="56"/>
      <c r="F4" s="56"/>
      <c r="G4" s="54"/>
      <c r="H4" s="50"/>
      <c r="I4" s="51"/>
      <c r="J4" s="53"/>
      <c r="M4" s="1"/>
      <c r="N4"/>
      <c r="O4" s="131"/>
      <c r="S4"/>
    </row>
    <row r="5" spans="1:24" x14ac:dyDescent="0.25">
      <c r="A5" t="str">
        <f>'OSE R&amp;O Input'!B5</f>
        <v>Star Rating</v>
      </c>
      <c r="B5" t="str">
        <f>'OSE R&amp;O Input'!C5</f>
        <v>5 Star Luxury</v>
      </c>
      <c r="D5" s="194" t="s">
        <v>228</v>
      </c>
      <c r="E5" s="194"/>
      <c r="F5" s="194"/>
      <c r="G5" s="54"/>
      <c r="H5" s="194" t="s">
        <v>224</v>
      </c>
      <c r="I5" s="194"/>
      <c r="J5" s="194"/>
      <c r="M5" s="128" t="s">
        <v>239</v>
      </c>
      <c r="N5" s="128"/>
      <c r="O5" s="129"/>
      <c r="P5" s="128" t="s">
        <v>443</v>
      </c>
      <c r="Q5" s="128"/>
      <c r="R5" s="128"/>
      <c r="S5"/>
      <c r="V5" s="129"/>
      <c r="W5"/>
      <c r="X5"/>
    </row>
    <row r="6" spans="1:24" x14ac:dyDescent="0.25">
      <c r="A6" t="str">
        <f>'OSE R&amp;O Input'!B6</f>
        <v>Hotel Location</v>
      </c>
      <c r="B6" t="str">
        <f>'OSE R&amp;O Input'!C6</f>
        <v>Resort</v>
      </c>
      <c r="D6" s="55"/>
      <c r="E6" s="56"/>
      <c r="F6" s="56"/>
      <c r="G6" s="54"/>
      <c r="H6" s="50"/>
      <c r="I6" s="51"/>
      <c r="J6" s="53"/>
      <c r="M6"/>
      <c r="O6" s="131"/>
      <c r="S6"/>
      <c r="W6"/>
      <c r="X6"/>
    </row>
    <row r="7" spans="1:24" x14ac:dyDescent="0.25">
      <c r="A7"/>
      <c r="B7"/>
      <c r="D7" s="194" t="s">
        <v>237</v>
      </c>
      <c r="E7" s="194"/>
      <c r="F7" s="194"/>
      <c r="G7" s="54"/>
      <c r="H7" s="194" t="s">
        <v>238</v>
      </c>
      <c r="I7" s="194"/>
      <c r="J7" s="194"/>
      <c r="M7" s="128" t="s">
        <v>247</v>
      </c>
      <c r="N7" s="128"/>
      <c r="O7" s="129"/>
      <c r="P7" s="128" t="s">
        <v>444</v>
      </c>
      <c r="Q7" s="128"/>
      <c r="R7" s="128"/>
      <c r="S7"/>
      <c r="V7" s="129"/>
      <c r="W7"/>
      <c r="X7"/>
    </row>
    <row r="8" spans="1:24" x14ac:dyDescent="0.25">
      <c r="H8" s="50"/>
      <c r="I8" s="51"/>
      <c r="J8" s="49"/>
      <c r="M8" s="47"/>
      <c r="N8" s="130"/>
      <c r="O8" s="133"/>
      <c r="W8" s="1" t="str">
        <f>'OSE R&amp;O Input'!I8</f>
        <v>Date</v>
      </c>
      <c r="X8" s="8">
        <f>'OSE R&amp;O Input'!J8</f>
        <v>43034</v>
      </c>
    </row>
    <row r="9" spans="1:24" x14ac:dyDescent="0.25">
      <c r="D9" s="194" t="s">
        <v>230</v>
      </c>
      <c r="E9" s="194"/>
      <c r="F9" s="194"/>
      <c r="H9" s="194" t="s">
        <v>233</v>
      </c>
      <c r="I9" s="194"/>
      <c r="J9" s="194"/>
      <c r="M9" s="128" t="s">
        <v>442</v>
      </c>
      <c r="N9" s="128"/>
      <c r="O9" s="129"/>
      <c r="X9" s="8"/>
    </row>
    <row r="10" spans="1:24" x14ac:dyDescent="0.25">
      <c r="D10" s="49"/>
      <c r="E10" s="50"/>
      <c r="F10" s="49"/>
      <c r="H10" s="1"/>
      <c r="I10"/>
      <c r="J10"/>
      <c r="M10" s="47"/>
      <c r="N10" s="47"/>
      <c r="O10" s="133"/>
      <c r="X10" s="8"/>
    </row>
    <row r="11" spans="1:24" x14ac:dyDescent="0.25">
      <c r="D11" s="194" t="s">
        <v>229</v>
      </c>
      <c r="E11" s="194"/>
      <c r="F11" s="194"/>
      <c r="H11" s="194" t="s">
        <v>225</v>
      </c>
      <c r="I11" s="194"/>
      <c r="J11" s="194"/>
      <c r="M11" s="128" t="s">
        <v>441</v>
      </c>
      <c r="N11" s="128"/>
      <c r="O11" s="129"/>
      <c r="X11" s="8"/>
    </row>
    <row r="12" spans="1:24" x14ac:dyDescent="0.25">
      <c r="X12" s="8"/>
    </row>
    <row r="13" spans="1:24" s="46" customFormat="1" ht="45.75" customHeight="1" x14ac:dyDescent="0.25">
      <c r="A13" s="58" t="s">
        <v>241</v>
      </c>
      <c r="B13" s="58" t="s">
        <v>240</v>
      </c>
      <c r="C13" s="59" t="s">
        <v>190</v>
      </c>
      <c r="D13" s="58" t="s">
        <v>236</v>
      </c>
      <c r="E13" s="59" t="s">
        <v>191</v>
      </c>
      <c r="F13" s="59" t="s">
        <v>202</v>
      </c>
      <c r="G13" s="59" t="s">
        <v>192</v>
      </c>
      <c r="H13" s="60" t="s">
        <v>196</v>
      </c>
      <c r="I13" s="60" t="s">
        <v>197</v>
      </c>
      <c r="J13" s="61" t="s">
        <v>198</v>
      </c>
      <c r="K13" s="60" t="s">
        <v>211</v>
      </c>
      <c r="L13" s="62" t="s">
        <v>212</v>
      </c>
      <c r="M13" s="63" t="s">
        <v>213</v>
      </c>
      <c r="N13" s="60" t="s">
        <v>199</v>
      </c>
      <c r="O13" s="59" t="s">
        <v>209</v>
      </c>
      <c r="P13" s="64" t="s">
        <v>216</v>
      </c>
      <c r="Q13" s="65" t="s">
        <v>215</v>
      </c>
      <c r="R13" s="59" t="s">
        <v>193</v>
      </c>
      <c r="S13" s="58" t="s">
        <v>194</v>
      </c>
      <c r="T13" s="58" t="s">
        <v>195</v>
      </c>
      <c r="U13" s="58" t="s">
        <v>217</v>
      </c>
      <c r="V13" s="58" t="s">
        <v>218</v>
      </c>
      <c r="W13" s="58" t="s">
        <v>219</v>
      </c>
      <c r="X13" s="58" t="s">
        <v>223</v>
      </c>
    </row>
    <row r="14" spans="1:24" x14ac:dyDescent="0.25">
      <c r="A14" s="66" t="s">
        <v>234</v>
      </c>
      <c r="B14" s="66" t="s">
        <v>200</v>
      </c>
      <c r="C14" s="67" t="s">
        <v>201</v>
      </c>
      <c r="D14" s="67" t="s">
        <v>235</v>
      </c>
      <c r="E14" s="67" t="s">
        <v>203</v>
      </c>
      <c r="F14" s="67" t="s">
        <v>210</v>
      </c>
      <c r="G14" s="67" t="s">
        <v>204</v>
      </c>
      <c r="H14" s="68">
        <v>4</v>
      </c>
      <c r="I14" s="68">
        <f>'OSE R&amp;O Input'!$C$93</f>
        <v>1</v>
      </c>
      <c r="J14" s="69">
        <f>IF(H14="0",I14,H14*I14)</f>
        <v>4</v>
      </c>
      <c r="K14" s="68">
        <v>4</v>
      </c>
      <c r="L14" s="70">
        <v>0</v>
      </c>
      <c r="M14" s="71">
        <v>0</v>
      </c>
      <c r="N14" s="68">
        <f>ROUNDUP((J14*K14)+(J14*L14)+M14,0)</f>
        <v>16</v>
      </c>
      <c r="O14" s="72" t="s">
        <v>214</v>
      </c>
      <c r="P14" s="73">
        <v>15</v>
      </c>
      <c r="Q14" s="74">
        <f>N14*P14</f>
        <v>240</v>
      </c>
      <c r="R14" s="67"/>
      <c r="S14" s="72"/>
      <c r="T14" s="67"/>
      <c r="U14" s="67"/>
      <c r="V14" s="67"/>
      <c r="W14" s="72" t="s">
        <v>1</v>
      </c>
      <c r="X14" s="72">
        <f>IF(W14="Yes",J14,0)</f>
        <v>4</v>
      </c>
    </row>
    <row r="15" spans="1:24" x14ac:dyDescent="0.25">
      <c r="A15" s="66" t="s">
        <v>234</v>
      </c>
      <c r="B15" s="66" t="s">
        <v>255</v>
      </c>
      <c r="C15" s="67" t="s">
        <v>201</v>
      </c>
      <c r="D15" s="67" t="s">
        <v>235</v>
      </c>
      <c r="E15" s="67" t="s">
        <v>206</v>
      </c>
      <c r="F15" s="67" t="s">
        <v>207</v>
      </c>
      <c r="G15" s="67" t="s">
        <v>269</v>
      </c>
      <c r="H15" s="68">
        <v>1</v>
      </c>
      <c r="I15" s="68">
        <f>'OSE R&amp;O Input'!$C$74</f>
        <v>1</v>
      </c>
      <c r="J15" s="69">
        <f>IF(H15="0",I15,H15*I15)</f>
        <v>1</v>
      </c>
      <c r="K15" s="68">
        <v>1</v>
      </c>
      <c r="L15" s="70">
        <v>0.1</v>
      </c>
      <c r="M15" s="71">
        <v>0</v>
      </c>
      <c r="N15" s="68">
        <f t="shared" ref="N15:N32" si="0">ROUNDUP((J15*K15)+(J15*L15)+M15,0)</f>
        <v>2</v>
      </c>
      <c r="O15" s="72" t="s">
        <v>214</v>
      </c>
      <c r="P15" s="73">
        <v>25</v>
      </c>
      <c r="Q15" s="74">
        <f>N15*P15</f>
        <v>50</v>
      </c>
      <c r="R15" s="67"/>
      <c r="S15" s="72" t="s">
        <v>208</v>
      </c>
      <c r="T15" s="67"/>
      <c r="U15" s="67"/>
      <c r="V15" s="67"/>
      <c r="W15" s="72"/>
      <c r="X15" s="72">
        <f t="shared" ref="X15:X16" si="1">IF(W15="Yes",J15,0)</f>
        <v>0</v>
      </c>
    </row>
    <row r="16" spans="1:24" x14ac:dyDescent="0.25">
      <c r="A16" s="66" t="s">
        <v>234</v>
      </c>
      <c r="B16" s="66" t="s">
        <v>227</v>
      </c>
      <c r="C16" s="67" t="s">
        <v>221</v>
      </c>
      <c r="D16" s="67" t="s">
        <v>235</v>
      </c>
      <c r="E16" s="67" t="s">
        <v>222</v>
      </c>
      <c r="F16" s="67" t="s">
        <v>220</v>
      </c>
      <c r="G16" s="67" t="s">
        <v>220</v>
      </c>
      <c r="H16" s="68">
        <v>1</v>
      </c>
      <c r="I16" s="68">
        <f>'OSE R&amp;O Input'!$J$74</f>
        <v>1</v>
      </c>
      <c r="J16" s="69">
        <f>IF(H16="0",I16,H16*I16)</f>
        <v>1</v>
      </c>
      <c r="K16" s="68">
        <v>1</v>
      </c>
      <c r="L16" s="70">
        <v>0</v>
      </c>
      <c r="M16" s="71">
        <v>10</v>
      </c>
      <c r="N16" s="68">
        <f t="shared" si="0"/>
        <v>11</v>
      </c>
      <c r="O16" s="72" t="s">
        <v>214</v>
      </c>
      <c r="P16" s="73">
        <v>250</v>
      </c>
      <c r="Q16" s="74">
        <f>N16*P16</f>
        <v>2750</v>
      </c>
      <c r="R16" s="67"/>
      <c r="S16" s="72"/>
      <c r="T16" s="67"/>
      <c r="U16" s="67"/>
      <c r="V16" s="67"/>
      <c r="W16" s="72" t="s">
        <v>1</v>
      </c>
      <c r="X16" s="72">
        <f t="shared" si="1"/>
        <v>1</v>
      </c>
    </row>
    <row r="17" spans="1:24" x14ac:dyDescent="0.25">
      <c r="A17" s="66" t="s">
        <v>234</v>
      </c>
      <c r="B17" s="66" t="s">
        <v>227</v>
      </c>
      <c r="C17" s="67" t="s">
        <v>250</v>
      </c>
      <c r="D17" s="67" t="s">
        <v>235</v>
      </c>
      <c r="E17" s="67" t="s">
        <v>222</v>
      </c>
      <c r="F17" s="67" t="s">
        <v>251</v>
      </c>
      <c r="G17" s="67" t="s">
        <v>252</v>
      </c>
      <c r="H17" s="68">
        <v>1</v>
      </c>
      <c r="I17" s="68"/>
      <c r="J17" s="69"/>
      <c r="K17" s="68"/>
      <c r="L17" s="70"/>
      <c r="M17" s="71"/>
      <c r="N17" s="68">
        <f t="shared" si="0"/>
        <v>0</v>
      </c>
      <c r="O17" s="72" t="s">
        <v>214</v>
      </c>
      <c r="P17" s="73"/>
      <c r="Q17" s="74"/>
      <c r="R17" s="67"/>
      <c r="S17" s="72"/>
      <c r="T17" s="67"/>
      <c r="U17" s="67"/>
      <c r="V17" s="67"/>
      <c r="W17" s="72"/>
      <c r="X17" s="72"/>
    </row>
    <row r="18" spans="1:24" x14ac:dyDescent="0.25">
      <c r="A18" s="66" t="s">
        <v>234</v>
      </c>
      <c r="B18" s="75" t="s">
        <v>258</v>
      </c>
      <c r="C18" s="67" t="s">
        <v>205</v>
      </c>
      <c r="D18" s="67" t="s">
        <v>235</v>
      </c>
      <c r="E18" s="67" t="s">
        <v>203</v>
      </c>
      <c r="F18" s="67" t="s">
        <v>253</v>
      </c>
      <c r="G18" s="67" t="s">
        <v>254</v>
      </c>
      <c r="H18" s="68">
        <v>4</v>
      </c>
      <c r="I18" s="68"/>
      <c r="J18" s="69"/>
      <c r="K18" s="68"/>
      <c r="L18" s="70"/>
      <c r="M18" s="71"/>
      <c r="N18" s="68">
        <f t="shared" si="0"/>
        <v>0</v>
      </c>
      <c r="O18" s="72" t="s">
        <v>214</v>
      </c>
      <c r="P18" s="73"/>
      <c r="Q18" s="74"/>
      <c r="R18" s="67"/>
      <c r="S18" s="72"/>
      <c r="T18" s="67"/>
      <c r="U18" s="67"/>
      <c r="V18" s="67"/>
      <c r="W18" s="72"/>
      <c r="X18" s="72"/>
    </row>
    <row r="19" spans="1:24" x14ac:dyDescent="0.25">
      <c r="A19" s="66" t="s">
        <v>234</v>
      </c>
      <c r="B19" s="66" t="s">
        <v>265</v>
      </c>
      <c r="C19" s="67" t="s">
        <v>201</v>
      </c>
      <c r="D19" s="67" t="s">
        <v>235</v>
      </c>
      <c r="E19" s="67" t="s">
        <v>203</v>
      </c>
      <c r="F19" s="67" t="s">
        <v>267</v>
      </c>
      <c r="G19" s="67" t="s">
        <v>268</v>
      </c>
      <c r="H19" s="68">
        <v>4</v>
      </c>
      <c r="I19" s="68"/>
      <c r="J19" s="69"/>
      <c r="K19" s="68"/>
      <c r="L19" s="70"/>
      <c r="M19" s="71"/>
      <c r="N19" s="68">
        <f t="shared" si="0"/>
        <v>0</v>
      </c>
      <c r="O19" s="72" t="s">
        <v>214</v>
      </c>
      <c r="P19" s="73"/>
      <c r="Q19" s="74"/>
      <c r="R19" s="67"/>
      <c r="S19" s="72"/>
      <c r="T19" s="67"/>
      <c r="U19" s="67"/>
      <c r="V19" s="67"/>
      <c r="W19" s="72"/>
      <c r="X19" s="72"/>
    </row>
    <row r="20" spans="1:24" x14ac:dyDescent="0.25">
      <c r="A20" s="66" t="s">
        <v>234</v>
      </c>
      <c r="B20" s="75" t="s">
        <v>266</v>
      </c>
      <c r="C20" s="67" t="s">
        <v>270</v>
      </c>
      <c r="D20" s="67" t="s">
        <v>235</v>
      </c>
      <c r="E20" s="67" t="s">
        <v>206</v>
      </c>
      <c r="F20" s="67" t="s">
        <v>207</v>
      </c>
      <c r="G20" s="67" t="s">
        <v>269</v>
      </c>
      <c r="H20" s="68">
        <v>1</v>
      </c>
      <c r="I20" s="68"/>
      <c r="J20" s="69"/>
      <c r="K20" s="68"/>
      <c r="L20" s="70"/>
      <c r="M20" s="71"/>
      <c r="N20" s="68">
        <f t="shared" si="0"/>
        <v>0</v>
      </c>
      <c r="O20" s="72" t="s">
        <v>214</v>
      </c>
      <c r="P20" s="73"/>
      <c r="Q20" s="74"/>
      <c r="R20" s="67"/>
      <c r="S20" s="72"/>
      <c r="T20" s="67"/>
      <c r="U20" s="67"/>
      <c r="V20" s="67"/>
      <c r="W20" s="72"/>
      <c r="X20" s="72"/>
    </row>
    <row r="21" spans="1:24" x14ac:dyDescent="0.25">
      <c r="A21" s="66" t="s">
        <v>271</v>
      </c>
      <c r="B21" s="66" t="s">
        <v>276</v>
      </c>
      <c r="C21" s="67" t="s">
        <v>272</v>
      </c>
      <c r="D21" s="67" t="s">
        <v>235</v>
      </c>
      <c r="E21" s="67" t="s">
        <v>275</v>
      </c>
      <c r="F21" s="67" t="s">
        <v>274</v>
      </c>
      <c r="G21" s="67" t="s">
        <v>273</v>
      </c>
      <c r="H21" s="68">
        <v>1</v>
      </c>
      <c r="I21" s="68"/>
      <c r="J21" s="69"/>
      <c r="K21" s="68"/>
      <c r="L21" s="70"/>
      <c r="M21" s="71"/>
      <c r="N21" s="68">
        <f t="shared" si="0"/>
        <v>0</v>
      </c>
      <c r="O21" s="72" t="s">
        <v>214</v>
      </c>
      <c r="P21" s="73"/>
      <c r="Q21" s="74"/>
      <c r="R21" s="67"/>
      <c r="S21" s="72"/>
      <c r="T21" s="67"/>
      <c r="U21" s="67"/>
      <c r="V21" s="67"/>
      <c r="W21" s="72"/>
      <c r="X21" s="72"/>
    </row>
    <row r="22" spans="1:24" x14ac:dyDescent="0.25">
      <c r="A22" s="66" t="s">
        <v>271</v>
      </c>
      <c r="B22" s="66" t="s">
        <v>276</v>
      </c>
      <c r="C22" s="67" t="s">
        <v>277</v>
      </c>
      <c r="D22" s="67" t="s">
        <v>235</v>
      </c>
      <c r="E22" s="67" t="s">
        <v>275</v>
      </c>
      <c r="F22" s="67" t="s">
        <v>278</v>
      </c>
      <c r="G22" s="67" t="s">
        <v>279</v>
      </c>
      <c r="H22" s="68">
        <v>1</v>
      </c>
      <c r="I22" s="68"/>
      <c r="J22" s="69"/>
      <c r="K22" s="68"/>
      <c r="L22" s="70"/>
      <c r="M22" s="71"/>
      <c r="N22" s="68">
        <f t="shared" si="0"/>
        <v>0</v>
      </c>
      <c r="O22" s="72" t="s">
        <v>214</v>
      </c>
      <c r="P22" s="73"/>
      <c r="Q22" s="74"/>
      <c r="R22" s="67"/>
      <c r="S22" s="72"/>
      <c r="T22" s="67"/>
      <c r="U22" s="67"/>
      <c r="V22" s="67"/>
      <c r="W22" s="72"/>
      <c r="X22" s="72"/>
    </row>
    <row r="23" spans="1:24" x14ac:dyDescent="0.25">
      <c r="A23" s="66" t="s">
        <v>271</v>
      </c>
      <c r="B23" s="66" t="s">
        <v>276</v>
      </c>
      <c r="C23" s="67" t="s">
        <v>280</v>
      </c>
      <c r="D23" s="67" t="s">
        <v>235</v>
      </c>
      <c r="E23" s="67" t="s">
        <v>275</v>
      </c>
      <c r="F23" s="67" t="s">
        <v>281</v>
      </c>
      <c r="G23" s="67" t="s">
        <v>282</v>
      </c>
      <c r="H23" s="68">
        <v>1</v>
      </c>
      <c r="I23" s="68"/>
      <c r="J23" s="69"/>
      <c r="K23" s="68"/>
      <c r="L23" s="70"/>
      <c r="M23" s="71"/>
      <c r="N23" s="68">
        <f t="shared" si="0"/>
        <v>0</v>
      </c>
      <c r="O23" s="72" t="s">
        <v>214</v>
      </c>
      <c r="P23" s="73"/>
      <c r="Q23" s="74"/>
      <c r="R23" s="67"/>
      <c r="S23" s="72"/>
      <c r="T23" s="67"/>
      <c r="U23" s="67"/>
      <c r="V23" s="67"/>
      <c r="W23" s="72"/>
      <c r="X23" s="72"/>
    </row>
    <row r="24" spans="1:24" x14ac:dyDescent="0.25">
      <c r="A24" s="66" t="s">
        <v>271</v>
      </c>
      <c r="B24" s="66" t="s">
        <v>284</v>
      </c>
      <c r="C24" s="67" t="s">
        <v>283</v>
      </c>
      <c r="D24" s="67" t="s">
        <v>235</v>
      </c>
      <c r="E24" s="67" t="s">
        <v>275</v>
      </c>
      <c r="F24" s="67" t="s">
        <v>286</v>
      </c>
      <c r="G24" s="67" t="s">
        <v>285</v>
      </c>
      <c r="H24" s="68">
        <v>0</v>
      </c>
      <c r="I24" s="68"/>
      <c r="J24" s="69"/>
      <c r="K24" s="68"/>
      <c r="L24" s="70"/>
      <c r="M24" s="71"/>
      <c r="N24" s="68">
        <f t="shared" si="0"/>
        <v>0</v>
      </c>
      <c r="O24" s="72" t="s">
        <v>214</v>
      </c>
      <c r="P24" s="73"/>
      <c r="Q24" s="74"/>
      <c r="R24" s="67"/>
      <c r="S24" s="72"/>
      <c r="T24" s="67"/>
      <c r="U24" s="67"/>
      <c r="V24" s="67"/>
      <c r="W24" s="72"/>
      <c r="X24" s="72"/>
    </row>
    <row r="25" spans="1:24" x14ac:dyDescent="0.25">
      <c r="A25" s="66" t="s">
        <v>271</v>
      </c>
      <c r="B25" s="66" t="s">
        <v>284</v>
      </c>
      <c r="C25" s="67" t="s">
        <v>287</v>
      </c>
      <c r="D25" s="67" t="s">
        <v>235</v>
      </c>
      <c r="E25" s="67" t="s">
        <v>275</v>
      </c>
      <c r="F25" s="67" t="s">
        <v>281</v>
      </c>
      <c r="G25" s="67" t="s">
        <v>288</v>
      </c>
      <c r="H25" s="68">
        <v>0</v>
      </c>
      <c r="I25" s="68"/>
      <c r="J25" s="69"/>
      <c r="K25" s="68"/>
      <c r="L25" s="70"/>
      <c r="M25" s="71"/>
      <c r="N25" s="68">
        <f t="shared" si="0"/>
        <v>0</v>
      </c>
      <c r="O25" s="72" t="s">
        <v>302</v>
      </c>
      <c r="P25" s="73"/>
      <c r="Q25" s="74"/>
      <c r="R25" s="67"/>
      <c r="S25" s="72"/>
      <c r="T25" s="67"/>
      <c r="U25" s="67"/>
      <c r="V25" s="67"/>
      <c r="W25" s="72"/>
      <c r="X25" s="72"/>
    </row>
    <row r="26" spans="1:24" x14ac:dyDescent="0.25">
      <c r="A26" s="66" t="s">
        <v>271</v>
      </c>
      <c r="B26" s="66" t="s">
        <v>284</v>
      </c>
      <c r="C26" s="67" t="s">
        <v>283</v>
      </c>
      <c r="D26" s="67" t="s">
        <v>235</v>
      </c>
      <c r="E26" s="67" t="s">
        <v>275</v>
      </c>
      <c r="F26" s="67" t="s">
        <v>281</v>
      </c>
      <c r="G26" s="67" t="s">
        <v>289</v>
      </c>
      <c r="H26" s="68">
        <v>0</v>
      </c>
      <c r="I26" s="68"/>
      <c r="J26" s="69"/>
      <c r="K26" s="68"/>
      <c r="L26" s="70"/>
      <c r="M26" s="71"/>
      <c r="N26" s="68">
        <f t="shared" si="0"/>
        <v>0</v>
      </c>
      <c r="O26" s="72" t="s">
        <v>302</v>
      </c>
      <c r="P26" s="73"/>
      <c r="Q26" s="74"/>
      <c r="R26" s="67"/>
      <c r="S26" s="72"/>
      <c r="T26" s="67"/>
      <c r="U26" s="67"/>
      <c r="V26" s="67"/>
      <c r="W26" s="72"/>
      <c r="X26" s="72"/>
    </row>
    <row r="27" spans="1:24" x14ac:dyDescent="0.25">
      <c r="A27" s="66" t="s">
        <v>290</v>
      </c>
      <c r="B27" s="66" t="s">
        <v>200</v>
      </c>
      <c r="C27" s="67" t="s">
        <v>205</v>
      </c>
      <c r="D27" s="67" t="s">
        <v>291</v>
      </c>
      <c r="E27" s="67" t="s">
        <v>292</v>
      </c>
      <c r="F27" s="67" t="s">
        <v>294</v>
      </c>
      <c r="G27" s="67" t="s">
        <v>293</v>
      </c>
      <c r="H27" s="68">
        <v>1</v>
      </c>
      <c r="I27" s="68"/>
      <c r="J27" s="69"/>
      <c r="K27" s="68"/>
      <c r="L27" s="70"/>
      <c r="M27" s="71"/>
      <c r="N27" s="68">
        <f t="shared" si="0"/>
        <v>0</v>
      </c>
      <c r="O27" s="72" t="s">
        <v>214</v>
      </c>
      <c r="P27" s="73"/>
      <c r="Q27" s="74"/>
      <c r="R27" s="67"/>
      <c r="S27" s="72"/>
      <c r="T27" s="67"/>
      <c r="U27" s="67"/>
      <c r="V27" s="67"/>
      <c r="W27" s="72"/>
      <c r="X27" s="72"/>
    </row>
    <row r="28" spans="1:24" x14ac:dyDescent="0.25">
      <c r="A28" s="66" t="s">
        <v>290</v>
      </c>
      <c r="B28" s="66" t="s">
        <v>255</v>
      </c>
      <c r="C28" s="67" t="s">
        <v>205</v>
      </c>
      <c r="D28" s="67" t="s">
        <v>291</v>
      </c>
      <c r="E28" s="67" t="s">
        <v>292</v>
      </c>
      <c r="F28" s="67" t="s">
        <v>294</v>
      </c>
      <c r="G28" s="67" t="s">
        <v>295</v>
      </c>
      <c r="H28" s="68">
        <v>1</v>
      </c>
      <c r="I28" s="68"/>
      <c r="J28" s="69"/>
      <c r="K28" s="68"/>
      <c r="L28" s="70"/>
      <c r="M28" s="71"/>
      <c r="N28" s="68">
        <f t="shared" si="0"/>
        <v>0</v>
      </c>
      <c r="O28" s="72" t="s">
        <v>214</v>
      </c>
      <c r="P28" s="73"/>
      <c r="Q28" s="74"/>
      <c r="R28" s="67"/>
      <c r="S28" s="72"/>
      <c r="T28" s="67"/>
      <c r="U28" s="67"/>
      <c r="V28" s="67"/>
      <c r="W28" s="72"/>
      <c r="X28" s="72"/>
    </row>
    <row r="29" spans="1:24" x14ac:dyDescent="0.25">
      <c r="A29" s="66" t="s">
        <v>290</v>
      </c>
      <c r="B29" s="75" t="s">
        <v>258</v>
      </c>
      <c r="C29" s="67" t="s">
        <v>205</v>
      </c>
      <c r="D29" s="67" t="s">
        <v>291</v>
      </c>
      <c r="E29" s="67" t="s">
        <v>292</v>
      </c>
      <c r="F29" s="67" t="s">
        <v>294</v>
      </c>
      <c r="G29" s="67" t="s">
        <v>296</v>
      </c>
      <c r="H29" s="68">
        <v>1</v>
      </c>
      <c r="I29" s="68"/>
      <c r="J29" s="69"/>
      <c r="K29" s="68"/>
      <c r="L29" s="70"/>
      <c r="M29" s="71"/>
      <c r="N29" s="68">
        <f t="shared" si="0"/>
        <v>0</v>
      </c>
      <c r="O29" s="72" t="s">
        <v>214</v>
      </c>
      <c r="P29" s="73"/>
      <c r="Q29" s="74"/>
      <c r="R29" s="67"/>
      <c r="S29" s="72"/>
      <c r="T29" s="67"/>
      <c r="U29" s="67"/>
      <c r="V29" s="67"/>
      <c r="W29" s="72"/>
      <c r="X29" s="72"/>
    </row>
    <row r="30" spans="1:24" x14ac:dyDescent="0.25">
      <c r="A30" s="66" t="s">
        <v>290</v>
      </c>
      <c r="B30" s="66" t="s">
        <v>265</v>
      </c>
      <c r="C30" s="67" t="s">
        <v>297</v>
      </c>
      <c r="D30" s="67" t="s">
        <v>291</v>
      </c>
      <c r="E30" s="67" t="s">
        <v>292</v>
      </c>
      <c r="F30" s="67" t="s">
        <v>298</v>
      </c>
      <c r="G30" s="67" t="s">
        <v>299</v>
      </c>
      <c r="H30" s="68">
        <v>1</v>
      </c>
      <c r="I30" s="68"/>
      <c r="J30" s="69"/>
      <c r="K30" s="68"/>
      <c r="L30" s="70"/>
      <c r="M30" s="71"/>
      <c r="N30" s="68">
        <f t="shared" si="0"/>
        <v>0</v>
      </c>
      <c r="O30" s="72" t="s">
        <v>214</v>
      </c>
      <c r="P30" s="73"/>
      <c r="Q30" s="74"/>
      <c r="R30" s="67"/>
      <c r="S30" s="72"/>
      <c r="T30" s="67"/>
      <c r="U30" s="67"/>
      <c r="V30" s="67"/>
      <c r="W30" s="72"/>
      <c r="X30" s="72"/>
    </row>
    <row r="31" spans="1:24" x14ac:dyDescent="0.25">
      <c r="A31" s="66" t="s">
        <v>290</v>
      </c>
      <c r="B31" s="66" t="s">
        <v>276</v>
      </c>
      <c r="C31" s="67" t="s">
        <v>280</v>
      </c>
      <c r="D31" s="67" t="s">
        <v>291</v>
      </c>
      <c r="E31" s="67" t="s">
        <v>292</v>
      </c>
      <c r="F31" s="67" t="s">
        <v>280</v>
      </c>
      <c r="G31" s="67" t="s">
        <v>300</v>
      </c>
      <c r="H31" s="68">
        <v>0</v>
      </c>
      <c r="I31" s="68"/>
      <c r="J31" s="69"/>
      <c r="K31" s="68"/>
      <c r="L31" s="70"/>
      <c r="M31" s="71"/>
      <c r="N31" s="68">
        <f t="shared" si="0"/>
        <v>0</v>
      </c>
      <c r="O31" s="72" t="s">
        <v>214</v>
      </c>
      <c r="P31" s="73"/>
      <c r="Q31" s="74"/>
      <c r="R31" s="67"/>
      <c r="S31" s="72"/>
      <c r="T31" s="67"/>
      <c r="U31" s="67"/>
      <c r="V31" s="67"/>
      <c r="W31" s="72"/>
      <c r="X31" s="72"/>
    </row>
    <row r="32" spans="1:24" x14ac:dyDescent="0.25">
      <c r="A32" s="66" t="s">
        <v>290</v>
      </c>
      <c r="B32" s="66" t="s">
        <v>276</v>
      </c>
      <c r="C32" s="67" t="s">
        <v>277</v>
      </c>
      <c r="D32" s="67" t="s">
        <v>291</v>
      </c>
      <c r="E32" s="67" t="s">
        <v>292</v>
      </c>
      <c r="F32" s="67" t="s">
        <v>277</v>
      </c>
      <c r="G32" s="67" t="s">
        <v>301</v>
      </c>
      <c r="H32" s="68">
        <v>1</v>
      </c>
      <c r="I32" s="68"/>
      <c r="J32" s="69"/>
      <c r="K32" s="68"/>
      <c r="L32" s="70"/>
      <c r="M32" s="71"/>
      <c r="N32" s="68">
        <f t="shared" si="0"/>
        <v>0</v>
      </c>
      <c r="O32" s="72" t="s">
        <v>214</v>
      </c>
      <c r="P32" s="73"/>
      <c r="Q32" s="74"/>
      <c r="R32" s="67"/>
      <c r="S32" s="72"/>
      <c r="T32" s="67"/>
      <c r="U32" s="67"/>
      <c r="V32" s="67"/>
      <c r="W32" s="72"/>
      <c r="X32" s="72"/>
    </row>
  </sheetData>
  <sortState ref="B5:B35">
    <sortCondition ref="B5:B35"/>
  </sortState>
  <mergeCells count="15">
    <mergeCell ref="D11:F11"/>
    <mergeCell ref="H1:J1"/>
    <mergeCell ref="T1:U1"/>
    <mergeCell ref="T3:U3"/>
    <mergeCell ref="H5:J5"/>
    <mergeCell ref="H9:J9"/>
    <mergeCell ref="H3:J3"/>
    <mergeCell ref="H7:J7"/>
    <mergeCell ref="M3:N3"/>
    <mergeCell ref="H11:J11"/>
    <mergeCell ref="D1:F1"/>
    <mergeCell ref="D5:F5"/>
    <mergeCell ref="D7:F7"/>
    <mergeCell ref="D3:F3"/>
    <mergeCell ref="D9:F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J88"/>
  <sheetViews>
    <sheetView tabSelected="1" topLeftCell="A6" workbookViewId="0">
      <selection activeCell="I24" sqref="I24"/>
    </sheetView>
  </sheetViews>
  <sheetFormatPr defaultRowHeight="15" x14ac:dyDescent="0.25"/>
  <cols>
    <col min="1" max="1" width="65" customWidth="1"/>
    <col min="2" max="2" width="11.7109375" bestFit="1" customWidth="1"/>
    <col min="3" max="3" width="10.5703125" bestFit="1" customWidth="1"/>
  </cols>
  <sheetData>
    <row r="1" spans="1:10" ht="18.75" x14ac:dyDescent="0.25">
      <c r="A1" s="134"/>
      <c r="B1" s="135"/>
      <c r="C1" s="136"/>
      <c r="D1" s="137"/>
      <c r="E1" s="137"/>
      <c r="F1" s="137"/>
      <c r="G1" s="137"/>
      <c r="H1" s="137"/>
      <c r="I1" s="137"/>
      <c r="J1" s="137"/>
    </row>
    <row r="2" spans="1:10" ht="18.75" x14ac:dyDescent="0.25">
      <c r="A2" s="135"/>
      <c r="B2" s="135"/>
      <c r="C2" s="136"/>
      <c r="D2" s="137"/>
      <c r="E2" s="137"/>
      <c r="F2" s="137"/>
      <c r="G2" s="137"/>
      <c r="H2" s="137"/>
      <c r="I2" s="137"/>
      <c r="J2" s="137"/>
    </row>
    <row r="3" spans="1:10" ht="18.75" x14ac:dyDescent="0.25">
      <c r="A3" s="177" t="s">
        <v>563</v>
      </c>
      <c r="B3" s="138" t="s">
        <v>562</v>
      </c>
      <c r="C3" s="139"/>
      <c r="D3" s="137"/>
      <c r="E3" s="137"/>
      <c r="F3" s="137"/>
      <c r="G3" s="137"/>
      <c r="H3" s="137"/>
      <c r="I3" s="137"/>
      <c r="J3" s="137"/>
    </row>
    <row r="4" spans="1:10" ht="18.75" x14ac:dyDescent="0.25">
      <c r="A4" s="140"/>
      <c r="B4" s="141" t="s">
        <v>466</v>
      </c>
      <c r="C4" s="139"/>
      <c r="D4" s="137" t="s">
        <v>565</v>
      </c>
      <c r="E4" s="137"/>
      <c r="F4" s="137"/>
      <c r="G4" s="137"/>
      <c r="H4" s="137"/>
      <c r="I4" s="137"/>
      <c r="J4" s="137"/>
    </row>
    <row r="5" spans="1:10" ht="18.75" x14ac:dyDescent="0.25">
      <c r="A5" s="142"/>
      <c r="B5" s="142"/>
      <c r="C5" s="143"/>
      <c r="D5" s="137"/>
      <c r="E5" s="137"/>
      <c r="F5" s="137"/>
      <c r="G5" s="137"/>
      <c r="H5" s="137"/>
      <c r="I5" s="137"/>
      <c r="J5" s="137"/>
    </row>
    <row r="6" spans="1:10" ht="15.75" x14ac:dyDescent="0.25">
      <c r="A6" s="144" t="s">
        <v>447</v>
      </c>
      <c r="B6" s="145" t="s">
        <v>448</v>
      </c>
      <c r="C6" s="146" t="s">
        <v>449</v>
      </c>
      <c r="D6" s="137"/>
      <c r="E6" s="137"/>
      <c r="F6" s="137"/>
      <c r="G6" s="137"/>
      <c r="H6" s="137"/>
      <c r="I6" s="137"/>
      <c r="J6" s="137"/>
    </row>
    <row r="7" spans="1:10" ht="18.75" x14ac:dyDescent="0.25">
      <c r="A7" s="147" t="s">
        <v>450</v>
      </c>
      <c r="B7" s="147"/>
      <c r="C7" s="148"/>
      <c r="D7" s="149"/>
      <c r="E7" s="150" t="s">
        <v>24</v>
      </c>
      <c r="F7" s="151" t="s">
        <v>451</v>
      </c>
      <c r="G7" s="152" t="s">
        <v>449</v>
      </c>
      <c r="H7" s="152" t="s">
        <v>452</v>
      </c>
      <c r="I7" s="137"/>
      <c r="J7" s="137"/>
    </row>
    <row r="8" spans="1:10" ht="15.75" x14ac:dyDescent="0.25">
      <c r="A8" s="153" t="s">
        <v>453</v>
      </c>
      <c r="B8" s="154">
        <v>16</v>
      </c>
      <c r="C8" s="155">
        <f>B8/8</f>
        <v>2</v>
      </c>
      <c r="D8" s="156" t="s">
        <v>454</v>
      </c>
      <c r="E8" s="157">
        <v>1</v>
      </c>
      <c r="F8" s="157">
        <f>B11</f>
        <v>8</v>
      </c>
      <c r="G8" s="158">
        <f t="shared" ref="G8:G13" si="0">F8/8</f>
        <v>1</v>
      </c>
      <c r="H8" s="158">
        <f t="shared" ref="H8:H11" si="1">E8*G8</f>
        <v>1</v>
      </c>
      <c r="I8" s="137"/>
      <c r="J8" s="137"/>
    </row>
    <row r="9" spans="1:10" x14ac:dyDescent="0.25">
      <c r="A9" s="153" t="s">
        <v>455</v>
      </c>
      <c r="B9" s="154">
        <v>8</v>
      </c>
      <c r="C9" s="155">
        <f>B9/8</f>
        <v>1</v>
      </c>
      <c r="D9" s="156" t="s">
        <v>456</v>
      </c>
      <c r="E9" s="157">
        <v>1</v>
      </c>
      <c r="F9" s="157">
        <v>152</v>
      </c>
      <c r="G9" s="158">
        <f t="shared" si="0"/>
        <v>19</v>
      </c>
      <c r="H9" s="158">
        <f t="shared" si="1"/>
        <v>19</v>
      </c>
      <c r="I9" s="196">
        <f>SUM(C15:C82)</f>
        <v>38</v>
      </c>
      <c r="J9" s="198">
        <f>SUM(H9:H10)</f>
        <v>38</v>
      </c>
    </row>
    <row r="10" spans="1:10" x14ac:dyDescent="0.25">
      <c r="A10" s="153" t="s">
        <v>457</v>
      </c>
      <c r="B10" s="154">
        <f>SUM(B15:B82)*0.05</f>
        <v>15.200000000000001</v>
      </c>
      <c r="C10" s="155">
        <f>B10/8</f>
        <v>1.9000000000000001</v>
      </c>
      <c r="D10" s="156" t="s">
        <v>458</v>
      </c>
      <c r="E10" s="157">
        <v>1</v>
      </c>
      <c r="F10" s="157">
        <v>152</v>
      </c>
      <c r="G10" s="158">
        <f t="shared" si="0"/>
        <v>19</v>
      </c>
      <c r="H10" s="158">
        <f t="shared" si="1"/>
        <v>19</v>
      </c>
      <c r="I10" s="197"/>
      <c r="J10" s="198"/>
    </row>
    <row r="11" spans="1:10" x14ac:dyDescent="0.25">
      <c r="A11" s="153" t="s">
        <v>459</v>
      </c>
      <c r="B11" s="154">
        <v>8</v>
      </c>
      <c r="C11" s="155">
        <f>B11/8</f>
        <v>1</v>
      </c>
      <c r="D11" s="156" t="s">
        <v>460</v>
      </c>
      <c r="E11" s="157">
        <v>1</v>
      </c>
      <c r="F11" s="157">
        <f>B10/E11</f>
        <v>15.200000000000001</v>
      </c>
      <c r="G11" s="159">
        <f t="shared" si="0"/>
        <v>1.9000000000000001</v>
      </c>
      <c r="H11" s="158">
        <f t="shared" si="1"/>
        <v>1.9000000000000001</v>
      </c>
      <c r="I11" s="197"/>
      <c r="J11" s="198"/>
    </row>
    <row r="12" spans="1:10" ht="18.75" x14ac:dyDescent="0.25">
      <c r="A12" s="147" t="s">
        <v>461</v>
      </c>
      <c r="B12" s="147"/>
      <c r="C12" s="160"/>
      <c r="D12" s="156" t="s">
        <v>462</v>
      </c>
      <c r="E12" s="157">
        <v>2</v>
      </c>
      <c r="F12" s="161">
        <f>SUM(B84:B85)/E12</f>
        <v>38.75</v>
      </c>
      <c r="G12" s="162">
        <f t="shared" si="0"/>
        <v>4.84375</v>
      </c>
      <c r="H12" s="162">
        <f>E12*G12</f>
        <v>9.6875</v>
      </c>
      <c r="I12" s="163"/>
      <c r="J12" s="163"/>
    </row>
    <row r="13" spans="1:10" ht="15.75" x14ac:dyDescent="0.25">
      <c r="A13" s="164"/>
      <c r="B13" s="165"/>
      <c r="C13" s="166"/>
      <c r="D13" s="156" t="s">
        <v>463</v>
      </c>
      <c r="E13" s="157">
        <v>1</v>
      </c>
      <c r="F13" s="161">
        <f>SUM(B8:B9)</f>
        <v>24</v>
      </c>
      <c r="G13" s="162">
        <f t="shared" si="0"/>
        <v>3</v>
      </c>
      <c r="H13" s="162">
        <f>E13*G13</f>
        <v>3</v>
      </c>
      <c r="I13" s="163">
        <f>H14*8</f>
        <v>428.7</v>
      </c>
      <c r="J13" s="163"/>
    </row>
    <row r="14" spans="1:10" ht="15.75" x14ac:dyDescent="0.25">
      <c r="A14" s="179" t="s">
        <v>468</v>
      </c>
      <c r="B14" s="168"/>
      <c r="C14" s="169"/>
      <c r="D14" s="170" t="s">
        <v>51</v>
      </c>
      <c r="E14" s="157"/>
      <c r="F14" s="161">
        <f>SUM(F8:F12)</f>
        <v>365.95</v>
      </c>
      <c r="G14" s="171"/>
      <c r="H14" s="172">
        <f>SUM(H8:H13)</f>
        <v>53.587499999999999</v>
      </c>
      <c r="I14" s="137"/>
      <c r="J14" s="137"/>
    </row>
    <row r="15" spans="1:10" ht="15.75" x14ac:dyDescent="0.25">
      <c r="A15" s="173" t="s">
        <v>469</v>
      </c>
      <c r="B15" s="154">
        <v>2</v>
      </c>
      <c r="C15" s="181">
        <f>B15/8</f>
        <v>0.25</v>
      </c>
      <c r="D15" s="137"/>
      <c r="E15" s="137"/>
      <c r="F15" s="137"/>
      <c r="G15" s="137"/>
      <c r="H15" s="137"/>
      <c r="I15" s="137"/>
      <c r="J15" s="137"/>
    </row>
    <row r="16" spans="1:10" ht="15.75" x14ac:dyDescent="0.25">
      <c r="A16" s="173" t="s">
        <v>470</v>
      </c>
      <c r="B16" s="154">
        <v>6</v>
      </c>
      <c r="C16" s="181">
        <f t="shared" ref="C16:C37" si="2">B16/8</f>
        <v>0.75</v>
      </c>
      <c r="D16" s="137" t="s">
        <v>464</v>
      </c>
      <c r="E16" s="175">
        <f>SUM(G12,G9,G13,G8)</f>
        <v>27.84375</v>
      </c>
      <c r="F16" s="137"/>
      <c r="G16" s="137"/>
      <c r="H16" s="137"/>
      <c r="I16" s="137"/>
      <c r="J16" s="137"/>
    </row>
    <row r="17" spans="1:10" ht="15.75" x14ac:dyDescent="0.25">
      <c r="A17" s="173" t="s">
        <v>471</v>
      </c>
      <c r="B17" s="154">
        <v>6</v>
      </c>
      <c r="C17" s="181">
        <f t="shared" si="2"/>
        <v>0.75</v>
      </c>
      <c r="D17" s="137" t="s">
        <v>465</v>
      </c>
      <c r="E17" s="137">
        <f>H14</f>
        <v>53.587499999999999</v>
      </c>
      <c r="F17" s="137"/>
      <c r="G17" s="137">
        <f>E17*8</f>
        <v>428.7</v>
      </c>
      <c r="H17" s="137"/>
      <c r="I17" s="137"/>
      <c r="J17" s="137"/>
    </row>
    <row r="18" spans="1:10" ht="15.75" x14ac:dyDescent="0.25">
      <c r="A18" s="173" t="s">
        <v>472</v>
      </c>
      <c r="B18" s="154">
        <v>3</v>
      </c>
      <c r="C18" s="180">
        <f t="shared" si="2"/>
        <v>0.375</v>
      </c>
      <c r="D18" s="137"/>
      <c r="E18" s="137"/>
      <c r="F18" s="137"/>
      <c r="G18" s="137"/>
      <c r="H18" s="137"/>
      <c r="I18" s="137"/>
      <c r="J18" s="137"/>
    </row>
    <row r="19" spans="1:10" ht="15.75" x14ac:dyDescent="0.25">
      <c r="A19" s="173" t="s">
        <v>12</v>
      </c>
      <c r="B19" s="154">
        <v>3</v>
      </c>
      <c r="C19" s="181">
        <f t="shared" si="2"/>
        <v>0.375</v>
      </c>
      <c r="D19" s="137"/>
      <c r="E19" s="137"/>
      <c r="F19" s="137"/>
      <c r="G19" s="137"/>
      <c r="H19" s="137">
        <f>E17*8*10</f>
        <v>4287</v>
      </c>
      <c r="I19" s="137"/>
      <c r="J19" s="137"/>
    </row>
    <row r="20" spans="1:10" ht="15.75" x14ac:dyDescent="0.25">
      <c r="A20" s="173" t="s">
        <v>20</v>
      </c>
      <c r="B20" s="154">
        <v>3</v>
      </c>
      <c r="C20" s="181">
        <f t="shared" si="2"/>
        <v>0.375</v>
      </c>
      <c r="D20" s="137"/>
      <c r="E20" s="137"/>
      <c r="F20" s="137"/>
      <c r="G20" s="137"/>
      <c r="H20" s="137"/>
      <c r="I20" s="137"/>
      <c r="J20" s="137"/>
    </row>
    <row r="21" spans="1:10" ht="15.75" x14ac:dyDescent="0.25">
      <c r="A21" s="173" t="s">
        <v>473</v>
      </c>
      <c r="B21" s="154">
        <v>3</v>
      </c>
      <c r="C21" s="181">
        <f t="shared" si="2"/>
        <v>0.375</v>
      </c>
      <c r="D21" s="137"/>
      <c r="E21" s="137"/>
      <c r="F21" s="137"/>
      <c r="G21" s="137"/>
      <c r="H21" s="137"/>
      <c r="I21" s="137"/>
      <c r="J21" s="137"/>
    </row>
    <row r="22" spans="1:10" ht="15.75" x14ac:dyDescent="0.25">
      <c r="A22" s="173" t="s">
        <v>474</v>
      </c>
      <c r="B22" s="154">
        <v>3</v>
      </c>
      <c r="C22" s="181">
        <f t="shared" si="2"/>
        <v>0.375</v>
      </c>
      <c r="D22" s="137"/>
      <c r="E22" s="137"/>
      <c r="F22" s="137"/>
      <c r="G22" s="137"/>
      <c r="H22" s="137"/>
      <c r="I22" s="137"/>
      <c r="J22" s="137"/>
    </row>
    <row r="23" spans="1:10" ht="15.75" x14ac:dyDescent="0.25">
      <c r="A23" s="173" t="s">
        <v>475</v>
      </c>
      <c r="B23" s="154">
        <v>2</v>
      </c>
      <c r="C23" s="181">
        <f t="shared" si="2"/>
        <v>0.25</v>
      </c>
      <c r="D23" s="137"/>
      <c r="E23" s="137"/>
      <c r="F23" s="137"/>
      <c r="G23" s="137"/>
      <c r="H23" s="137"/>
      <c r="I23" s="137"/>
      <c r="J23" s="137"/>
    </row>
    <row r="24" spans="1:10" ht="15.75" x14ac:dyDescent="0.25">
      <c r="A24" s="173" t="s">
        <v>476</v>
      </c>
      <c r="B24" s="154">
        <v>3</v>
      </c>
      <c r="C24" s="181">
        <f t="shared" si="2"/>
        <v>0.375</v>
      </c>
      <c r="D24" s="137"/>
      <c r="E24" s="137"/>
      <c r="F24" s="137"/>
      <c r="G24" s="137"/>
      <c r="H24" s="137"/>
      <c r="I24" s="137"/>
      <c r="J24" s="137"/>
    </row>
    <row r="25" spans="1:10" x14ac:dyDescent="0.25">
      <c r="A25" s="173" t="s">
        <v>477</v>
      </c>
      <c r="B25" s="154">
        <v>2</v>
      </c>
      <c r="C25" s="181">
        <f t="shared" si="2"/>
        <v>0.25</v>
      </c>
    </row>
    <row r="26" spans="1:10" x14ac:dyDescent="0.25">
      <c r="A26" s="173" t="s">
        <v>478</v>
      </c>
      <c r="B26" s="154">
        <v>6</v>
      </c>
      <c r="C26" s="181">
        <f t="shared" si="2"/>
        <v>0.75</v>
      </c>
    </row>
    <row r="27" spans="1:10" x14ac:dyDescent="0.25">
      <c r="A27" s="173" t="s">
        <v>481</v>
      </c>
      <c r="B27" s="154">
        <v>6</v>
      </c>
      <c r="C27" s="181">
        <f t="shared" si="2"/>
        <v>0.75</v>
      </c>
    </row>
    <row r="28" spans="1:10" x14ac:dyDescent="0.25">
      <c r="A28" s="173" t="s">
        <v>480</v>
      </c>
      <c r="B28" s="154">
        <v>6</v>
      </c>
      <c r="C28" s="181">
        <f t="shared" si="2"/>
        <v>0.75</v>
      </c>
    </row>
    <row r="29" spans="1:10" x14ac:dyDescent="0.25">
      <c r="A29" s="173" t="s">
        <v>479</v>
      </c>
      <c r="B29" s="154">
        <v>6</v>
      </c>
      <c r="C29" s="181">
        <f t="shared" si="2"/>
        <v>0.75</v>
      </c>
    </row>
    <row r="30" spans="1:10" x14ac:dyDescent="0.25">
      <c r="A30" s="173" t="s">
        <v>482</v>
      </c>
      <c r="B30" s="154">
        <v>6</v>
      </c>
      <c r="C30" s="181">
        <f t="shared" si="2"/>
        <v>0.75</v>
      </c>
    </row>
    <row r="31" spans="1:10" x14ac:dyDescent="0.25">
      <c r="A31" s="173" t="s">
        <v>483</v>
      </c>
      <c r="B31" s="154">
        <v>6</v>
      </c>
      <c r="C31" s="181">
        <f t="shared" si="2"/>
        <v>0.75</v>
      </c>
    </row>
    <row r="32" spans="1:10" x14ac:dyDescent="0.25">
      <c r="A32" s="173" t="s">
        <v>484</v>
      </c>
      <c r="B32" s="154">
        <v>6</v>
      </c>
      <c r="C32" s="181">
        <f t="shared" si="2"/>
        <v>0.75</v>
      </c>
    </row>
    <row r="33" spans="1:3" x14ac:dyDescent="0.25">
      <c r="A33" s="173" t="s">
        <v>485</v>
      </c>
      <c r="B33" s="154">
        <v>6</v>
      </c>
      <c r="C33" s="181">
        <f t="shared" si="2"/>
        <v>0.75</v>
      </c>
    </row>
    <row r="34" spans="1:3" x14ac:dyDescent="0.25">
      <c r="A34" s="173" t="s">
        <v>486</v>
      </c>
      <c r="B34" s="154">
        <v>6</v>
      </c>
      <c r="C34" s="181">
        <f t="shared" si="2"/>
        <v>0.75</v>
      </c>
    </row>
    <row r="35" spans="1:3" x14ac:dyDescent="0.25">
      <c r="A35" s="173" t="s">
        <v>487</v>
      </c>
      <c r="B35" s="154">
        <v>6</v>
      </c>
      <c r="C35" s="181">
        <f t="shared" si="2"/>
        <v>0.75</v>
      </c>
    </row>
    <row r="36" spans="1:3" x14ac:dyDescent="0.25">
      <c r="A36" s="173" t="s">
        <v>488</v>
      </c>
      <c r="B36" s="154">
        <v>4</v>
      </c>
      <c r="C36" s="181">
        <f t="shared" si="2"/>
        <v>0.5</v>
      </c>
    </row>
    <row r="37" spans="1:3" x14ac:dyDescent="0.25">
      <c r="A37" s="173" t="s">
        <v>489</v>
      </c>
      <c r="B37" s="154">
        <v>4</v>
      </c>
      <c r="C37" s="181">
        <f t="shared" si="2"/>
        <v>0.5</v>
      </c>
    </row>
    <row r="38" spans="1:3" ht="15.75" x14ac:dyDescent="0.25">
      <c r="A38" s="179" t="s">
        <v>490</v>
      </c>
      <c r="B38" s="179"/>
      <c r="C38" s="179"/>
    </row>
    <row r="39" spans="1:3" x14ac:dyDescent="0.25">
      <c r="A39" s="173" t="s">
        <v>491</v>
      </c>
      <c r="B39" s="154">
        <v>6</v>
      </c>
      <c r="C39" s="181">
        <f>B39/8</f>
        <v>0.75</v>
      </c>
    </row>
    <row r="40" spans="1:3" x14ac:dyDescent="0.25">
      <c r="A40" s="173" t="s">
        <v>492</v>
      </c>
      <c r="B40" s="154">
        <v>4</v>
      </c>
      <c r="C40" s="180">
        <f>B40/8</f>
        <v>0.5</v>
      </c>
    </row>
    <row r="41" spans="1:3" x14ac:dyDescent="0.25">
      <c r="A41" s="173" t="s">
        <v>493</v>
      </c>
      <c r="B41" s="154">
        <v>4</v>
      </c>
      <c r="C41" s="180">
        <f t="shared" ref="C41:C44" si="3">B41/8</f>
        <v>0.5</v>
      </c>
    </row>
    <row r="42" spans="1:3" x14ac:dyDescent="0.25">
      <c r="A42" s="173" t="s">
        <v>494</v>
      </c>
      <c r="B42" s="154">
        <v>4</v>
      </c>
      <c r="C42" s="180">
        <f t="shared" si="3"/>
        <v>0.5</v>
      </c>
    </row>
    <row r="43" spans="1:3" x14ac:dyDescent="0.25">
      <c r="A43" s="173" t="s">
        <v>495</v>
      </c>
      <c r="B43" s="154">
        <v>4</v>
      </c>
      <c r="C43" s="180">
        <f t="shared" si="3"/>
        <v>0.5</v>
      </c>
    </row>
    <row r="44" spans="1:3" x14ac:dyDescent="0.25">
      <c r="A44" s="173" t="s">
        <v>496</v>
      </c>
      <c r="B44" s="154">
        <v>4</v>
      </c>
      <c r="C44" s="180">
        <f t="shared" si="3"/>
        <v>0.5</v>
      </c>
    </row>
    <row r="45" spans="1:3" x14ac:dyDescent="0.25">
      <c r="A45" s="173" t="s">
        <v>497</v>
      </c>
      <c r="B45" s="154">
        <v>6</v>
      </c>
      <c r="C45" s="181">
        <f>B45/8</f>
        <v>0.75</v>
      </c>
    </row>
    <row r="46" spans="1:3" x14ac:dyDescent="0.25">
      <c r="A46" s="173" t="s">
        <v>498</v>
      </c>
      <c r="B46" s="154">
        <v>6</v>
      </c>
      <c r="C46" s="181">
        <f>B46/8</f>
        <v>0.75</v>
      </c>
    </row>
    <row r="47" spans="1:3" x14ac:dyDescent="0.25">
      <c r="A47" s="173" t="s">
        <v>499</v>
      </c>
      <c r="B47" s="154">
        <v>6</v>
      </c>
      <c r="C47" s="181">
        <f>B47/8</f>
        <v>0.75</v>
      </c>
    </row>
    <row r="48" spans="1:3" x14ac:dyDescent="0.25">
      <c r="A48" s="173" t="s">
        <v>500</v>
      </c>
      <c r="B48" s="154">
        <v>6</v>
      </c>
      <c r="C48" s="181">
        <f>B48/8</f>
        <v>0.75</v>
      </c>
    </row>
    <row r="49" spans="1:3" x14ac:dyDescent="0.25">
      <c r="A49" s="173" t="s">
        <v>501</v>
      </c>
      <c r="B49" s="154">
        <v>6</v>
      </c>
      <c r="C49" s="181">
        <f>B49/8</f>
        <v>0.75</v>
      </c>
    </row>
    <row r="50" spans="1:3" ht="15.75" x14ac:dyDescent="0.25">
      <c r="A50" s="179" t="s">
        <v>291</v>
      </c>
      <c r="B50" s="179"/>
      <c r="C50" s="179"/>
    </row>
    <row r="51" spans="1:3" x14ac:dyDescent="0.25">
      <c r="A51" s="173" t="s">
        <v>190</v>
      </c>
      <c r="B51" s="154">
        <v>8</v>
      </c>
      <c r="C51" s="180">
        <f>B51/8</f>
        <v>1</v>
      </c>
    </row>
    <row r="52" spans="1:3" ht="15.75" x14ac:dyDescent="0.25">
      <c r="A52" s="179" t="s">
        <v>502</v>
      </c>
      <c r="B52" s="179"/>
      <c r="C52" s="179"/>
    </row>
    <row r="53" spans="1:3" x14ac:dyDescent="0.25">
      <c r="A53" s="173" t="s">
        <v>503</v>
      </c>
      <c r="B53" s="154">
        <v>8</v>
      </c>
      <c r="C53" s="180">
        <f>B53/8</f>
        <v>1</v>
      </c>
    </row>
    <row r="54" spans="1:3" x14ac:dyDescent="0.25">
      <c r="A54" s="173" t="s">
        <v>566</v>
      </c>
      <c r="B54" s="154">
        <v>8</v>
      </c>
      <c r="C54" s="180">
        <f t="shared" ref="C54:C56" si="4">B54/8</f>
        <v>1</v>
      </c>
    </row>
    <row r="55" spans="1:3" x14ac:dyDescent="0.25">
      <c r="A55" s="173" t="s">
        <v>567</v>
      </c>
      <c r="B55" s="154">
        <v>8</v>
      </c>
      <c r="C55" s="180">
        <f t="shared" si="4"/>
        <v>1</v>
      </c>
    </row>
    <row r="56" spans="1:3" x14ac:dyDescent="0.25">
      <c r="A56" s="173" t="s">
        <v>568</v>
      </c>
      <c r="B56" s="154">
        <v>16</v>
      </c>
      <c r="C56" s="180">
        <f t="shared" si="4"/>
        <v>2</v>
      </c>
    </row>
    <row r="57" spans="1:3" ht="15.75" x14ac:dyDescent="0.25">
      <c r="A57" s="167" t="s">
        <v>467</v>
      </c>
      <c r="B57" s="176"/>
      <c r="C57" s="169"/>
    </row>
    <row r="58" spans="1:3" x14ac:dyDescent="0.25">
      <c r="A58" s="178" t="s">
        <v>242</v>
      </c>
      <c r="B58" s="72">
        <v>8</v>
      </c>
      <c r="C58" s="183">
        <f t="shared" ref="C58:C71" si="5">B58/8</f>
        <v>1</v>
      </c>
    </row>
    <row r="59" spans="1:3" x14ac:dyDescent="0.25">
      <c r="A59" s="178" t="s">
        <v>243</v>
      </c>
      <c r="B59" s="72">
        <v>3</v>
      </c>
      <c r="C59" s="184">
        <f t="shared" si="5"/>
        <v>0.375</v>
      </c>
    </row>
    <row r="60" spans="1:3" x14ac:dyDescent="0.25">
      <c r="A60" s="178" t="s">
        <v>228</v>
      </c>
      <c r="B60" s="72">
        <v>3</v>
      </c>
      <c r="C60" s="184">
        <f t="shared" si="5"/>
        <v>0.375</v>
      </c>
    </row>
    <row r="61" spans="1:3" x14ac:dyDescent="0.25">
      <c r="A61" s="178" t="s">
        <v>237</v>
      </c>
      <c r="B61" s="72">
        <v>3</v>
      </c>
      <c r="C61" s="184">
        <f t="shared" si="5"/>
        <v>0.375</v>
      </c>
    </row>
    <row r="62" spans="1:3" x14ac:dyDescent="0.25">
      <c r="A62" s="178" t="s">
        <v>230</v>
      </c>
      <c r="B62" s="72">
        <v>3</v>
      </c>
      <c r="C62" s="184">
        <f t="shared" si="5"/>
        <v>0.375</v>
      </c>
    </row>
    <row r="63" spans="1:3" x14ac:dyDescent="0.25">
      <c r="A63" s="178" t="s">
        <v>229</v>
      </c>
      <c r="B63" s="72">
        <v>3</v>
      </c>
      <c r="C63" s="184">
        <f t="shared" si="5"/>
        <v>0.375</v>
      </c>
    </row>
    <row r="64" spans="1:3" x14ac:dyDescent="0.25">
      <c r="A64" s="178" t="s">
        <v>244</v>
      </c>
      <c r="B64" s="72">
        <v>3</v>
      </c>
      <c r="C64" s="183">
        <f t="shared" si="5"/>
        <v>0.375</v>
      </c>
    </row>
    <row r="65" spans="1:3" x14ac:dyDescent="0.25">
      <c r="A65" s="178" t="s">
        <v>245</v>
      </c>
      <c r="B65" s="72">
        <v>3</v>
      </c>
      <c r="C65" s="184">
        <f t="shared" si="5"/>
        <v>0.375</v>
      </c>
    </row>
    <row r="66" spans="1:3" x14ac:dyDescent="0.25">
      <c r="A66" s="178" t="s">
        <v>224</v>
      </c>
      <c r="B66" s="72">
        <v>3</v>
      </c>
      <c r="C66" s="184">
        <f t="shared" si="5"/>
        <v>0.375</v>
      </c>
    </row>
    <row r="67" spans="1:3" x14ac:dyDescent="0.25">
      <c r="A67" s="178" t="s">
        <v>238</v>
      </c>
      <c r="B67" s="72">
        <v>3</v>
      </c>
      <c r="C67" s="184">
        <f t="shared" si="5"/>
        <v>0.375</v>
      </c>
    </row>
    <row r="68" spans="1:3" x14ac:dyDescent="0.25">
      <c r="A68" s="178" t="s">
        <v>233</v>
      </c>
      <c r="B68" s="72">
        <v>3</v>
      </c>
      <c r="C68" s="184">
        <f t="shared" si="5"/>
        <v>0.375</v>
      </c>
    </row>
    <row r="69" spans="1:3" x14ac:dyDescent="0.25">
      <c r="A69" s="178" t="s">
        <v>225</v>
      </c>
      <c r="B69" s="72">
        <v>3</v>
      </c>
      <c r="C69" s="184">
        <f t="shared" si="5"/>
        <v>0.375</v>
      </c>
    </row>
    <row r="70" spans="1:3" x14ac:dyDescent="0.25">
      <c r="A70" s="178" t="s">
        <v>231</v>
      </c>
      <c r="B70" s="72">
        <v>3</v>
      </c>
      <c r="C70" s="184">
        <f t="shared" si="5"/>
        <v>0.375</v>
      </c>
    </row>
    <row r="71" spans="1:3" x14ac:dyDescent="0.25">
      <c r="A71" s="178" t="s">
        <v>246</v>
      </c>
      <c r="B71" s="72">
        <v>4</v>
      </c>
      <c r="C71" s="184">
        <f t="shared" si="5"/>
        <v>0.5</v>
      </c>
    </row>
    <row r="72" spans="1:3" x14ac:dyDescent="0.25">
      <c r="A72" s="178" t="s">
        <v>239</v>
      </c>
      <c r="B72" s="72">
        <v>4</v>
      </c>
      <c r="C72" s="184">
        <f t="shared" ref="C72:C81" si="6">B72/8</f>
        <v>0.5</v>
      </c>
    </row>
    <row r="73" spans="1:3" x14ac:dyDescent="0.25">
      <c r="A73" s="178" t="s">
        <v>247</v>
      </c>
      <c r="B73" s="72">
        <v>4</v>
      </c>
      <c r="C73" s="184">
        <f t="shared" si="6"/>
        <v>0.5</v>
      </c>
    </row>
    <row r="74" spans="1:3" x14ac:dyDescent="0.25">
      <c r="A74" s="178" t="s">
        <v>442</v>
      </c>
      <c r="B74" s="72">
        <v>4</v>
      </c>
      <c r="C74" s="184">
        <f t="shared" si="6"/>
        <v>0.5</v>
      </c>
    </row>
    <row r="75" spans="1:3" x14ac:dyDescent="0.25">
      <c r="A75" s="178" t="s">
        <v>441</v>
      </c>
      <c r="B75" s="72">
        <v>4</v>
      </c>
      <c r="C75" s="184">
        <f t="shared" si="6"/>
        <v>0.5</v>
      </c>
    </row>
    <row r="76" spans="1:3" x14ac:dyDescent="0.25">
      <c r="A76" s="178" t="s">
        <v>445</v>
      </c>
      <c r="B76" s="72">
        <v>4</v>
      </c>
      <c r="C76" s="184">
        <f t="shared" si="6"/>
        <v>0.5</v>
      </c>
    </row>
    <row r="77" spans="1:3" x14ac:dyDescent="0.25">
      <c r="A77" s="178" t="s">
        <v>446</v>
      </c>
      <c r="B77" s="72">
        <v>4</v>
      </c>
      <c r="C77" s="184">
        <f t="shared" si="6"/>
        <v>0.5</v>
      </c>
    </row>
    <row r="78" spans="1:3" x14ac:dyDescent="0.25">
      <c r="A78" s="178" t="s">
        <v>443</v>
      </c>
      <c r="B78" s="72">
        <v>4</v>
      </c>
      <c r="C78" s="184">
        <f t="shared" si="6"/>
        <v>0.5</v>
      </c>
    </row>
    <row r="79" spans="1:3" x14ac:dyDescent="0.25">
      <c r="A79" s="178" t="s">
        <v>444</v>
      </c>
      <c r="B79" s="72">
        <v>4</v>
      </c>
      <c r="C79" s="184">
        <f t="shared" si="6"/>
        <v>0.5</v>
      </c>
    </row>
    <row r="80" spans="1:3" x14ac:dyDescent="0.25">
      <c r="A80" s="178" t="s">
        <v>226</v>
      </c>
      <c r="B80" s="72">
        <v>4</v>
      </c>
      <c r="C80" s="184">
        <f t="shared" si="6"/>
        <v>0.5</v>
      </c>
    </row>
    <row r="81" spans="1:3" x14ac:dyDescent="0.25">
      <c r="A81" s="178" t="s">
        <v>232</v>
      </c>
      <c r="B81" s="72">
        <v>4</v>
      </c>
      <c r="C81" s="184">
        <f t="shared" si="6"/>
        <v>0.5</v>
      </c>
    </row>
    <row r="82" spans="1:3" x14ac:dyDescent="0.25">
      <c r="A82" s="153" t="s">
        <v>504</v>
      </c>
      <c r="B82" s="154">
        <v>8</v>
      </c>
      <c r="C82" s="155">
        <f>B82/8</f>
        <v>1</v>
      </c>
    </row>
    <row r="83" spans="1:3" ht="18.75" x14ac:dyDescent="0.25">
      <c r="A83" s="182" t="s">
        <v>505</v>
      </c>
      <c r="B83" s="176"/>
      <c r="C83" s="169"/>
    </row>
    <row r="84" spans="1:3" x14ac:dyDescent="0.25">
      <c r="A84" s="174" t="s">
        <v>506</v>
      </c>
      <c r="B84" s="155">
        <f>SUM(B22:B82)*0.25</f>
        <v>69.5</v>
      </c>
      <c r="C84" s="155">
        <f>B84/8</f>
        <v>8.6875</v>
      </c>
    </row>
    <row r="85" spans="1:3" x14ac:dyDescent="0.25">
      <c r="A85" s="174" t="s">
        <v>507</v>
      </c>
      <c r="B85" s="154">
        <v>8</v>
      </c>
      <c r="C85" s="155">
        <f>B85/8</f>
        <v>1</v>
      </c>
    </row>
    <row r="86" spans="1:3" x14ac:dyDescent="0.25">
      <c r="A86" s="174" t="s">
        <v>508</v>
      </c>
      <c r="B86" s="154">
        <v>8</v>
      </c>
      <c r="C86" s="155">
        <f t="shared" ref="C86" si="7">B86/8</f>
        <v>1</v>
      </c>
    </row>
    <row r="87" spans="1:3" x14ac:dyDescent="0.25">
      <c r="A87" s="185" t="s">
        <v>509</v>
      </c>
      <c r="B87">
        <f>SUM(B8:B86)</f>
        <v>436.7</v>
      </c>
      <c r="C87" s="186">
        <f>SUM(C8:C86)</f>
        <v>54.587499999999999</v>
      </c>
    </row>
    <row r="88" spans="1:3" x14ac:dyDescent="0.25">
      <c r="B88">
        <f>B87/8</f>
        <v>54.587499999999999</v>
      </c>
    </row>
  </sheetData>
  <mergeCells count="2">
    <mergeCell ref="I9:I11"/>
    <mergeCell ref="J9:J1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sheetPr>
  <dimension ref="B1:M31"/>
  <sheetViews>
    <sheetView workbookViewId="0">
      <selection activeCell="I5" sqref="I5"/>
    </sheetView>
  </sheetViews>
  <sheetFormatPr defaultRowHeight="15" x14ac:dyDescent="0.25"/>
  <cols>
    <col min="1" max="1" width="6.42578125" customWidth="1"/>
    <col min="2" max="2" width="44.5703125" bestFit="1" customWidth="1"/>
    <col min="3" max="4" width="30.28515625" bestFit="1" customWidth="1"/>
    <col min="6" max="6" width="10.7109375" bestFit="1" customWidth="1"/>
    <col min="7" max="7" width="8.42578125" bestFit="1" customWidth="1"/>
    <col min="10" max="10" width="18.28515625" bestFit="1" customWidth="1"/>
    <col min="11" max="11" width="11.140625" customWidth="1"/>
  </cols>
  <sheetData>
    <row r="1" spans="2:13" x14ac:dyDescent="0.25">
      <c r="B1" s="248"/>
      <c r="C1" s="249"/>
      <c r="D1" s="249"/>
      <c r="E1" s="249"/>
      <c r="F1" s="250"/>
    </row>
    <row r="2" spans="2:13" x14ac:dyDescent="0.25">
      <c r="B2" s="199" t="s">
        <v>564</v>
      </c>
      <c r="C2" s="199"/>
      <c r="D2" s="199"/>
      <c r="E2" s="199"/>
      <c r="F2" s="199"/>
    </row>
    <row r="3" spans="2:13" ht="15.75" thickBot="1" x14ac:dyDescent="0.3">
      <c r="B3" s="200" t="s">
        <v>510</v>
      </c>
      <c r="C3" s="201"/>
      <c r="D3" s="201" t="s">
        <v>511</v>
      </c>
      <c r="E3" s="201"/>
      <c r="F3" s="202"/>
      <c r="G3" s="261"/>
      <c r="H3" s="261"/>
      <c r="L3" s="251"/>
      <c r="M3" s="251"/>
    </row>
    <row r="4" spans="2:13" x14ac:dyDescent="0.25">
      <c r="B4" s="203" t="s">
        <v>512</v>
      </c>
      <c r="C4" s="204">
        <v>10</v>
      </c>
      <c r="D4" s="205" t="s">
        <v>513</v>
      </c>
      <c r="E4" s="206">
        <f>(C31+H5+H4)</f>
        <v>450</v>
      </c>
      <c r="F4" s="206">
        <f>(E4/C6)/F24</f>
        <v>25.714285714285715</v>
      </c>
      <c r="G4" s="262"/>
      <c r="H4" s="262">
        <f>(C4/100)*C31</f>
        <v>37.5</v>
      </c>
      <c r="I4" s="207"/>
    </row>
    <row r="5" spans="2:13" ht="56.25" customHeight="1" thickBot="1" x14ac:dyDescent="0.3">
      <c r="B5" s="208" t="s">
        <v>514</v>
      </c>
      <c r="C5" s="204">
        <v>10</v>
      </c>
      <c r="D5" s="209" t="s">
        <v>515</v>
      </c>
      <c r="E5" s="210">
        <f>(E4+E6)/2</f>
        <v>517.5</v>
      </c>
      <c r="F5" s="210">
        <f>(E5/C6)/F24</f>
        <v>29.571428571428573</v>
      </c>
      <c r="G5" s="262">
        <f>10*40 *8*60</f>
        <v>192000</v>
      </c>
      <c r="H5" s="262">
        <f>(C5/100)*C31</f>
        <v>37.5</v>
      </c>
      <c r="I5" s="207"/>
    </row>
    <row r="6" spans="2:13" ht="21" customHeight="1" thickBot="1" x14ac:dyDescent="0.3">
      <c r="B6" s="208" t="s">
        <v>516</v>
      </c>
      <c r="C6" s="204">
        <v>7</v>
      </c>
      <c r="D6" s="211" t="s">
        <v>517</v>
      </c>
      <c r="E6" s="212">
        <f>E4+H6</f>
        <v>585</v>
      </c>
      <c r="F6" s="212">
        <f>(E6/C6)/F24</f>
        <v>33.428571428571431</v>
      </c>
      <c r="G6" s="262"/>
      <c r="H6" s="262">
        <f>(E4*(F23/100))</f>
        <v>135</v>
      </c>
      <c r="I6" s="207"/>
      <c r="J6" s="252" t="s">
        <v>550</v>
      </c>
      <c r="K6" s="253" t="s">
        <v>112</v>
      </c>
    </row>
    <row r="7" spans="2:13" ht="15.75" x14ac:dyDescent="0.25">
      <c r="B7" s="213" t="s">
        <v>518</v>
      </c>
      <c r="C7" s="214" t="s">
        <v>519</v>
      </c>
      <c r="D7" s="215"/>
      <c r="E7" s="215"/>
      <c r="F7" s="216"/>
      <c r="G7" s="262"/>
      <c r="H7" s="262"/>
      <c r="I7" s="207"/>
      <c r="J7" s="254" t="s">
        <v>551</v>
      </c>
      <c r="K7" s="255">
        <v>42370</v>
      </c>
      <c r="M7" s="256"/>
    </row>
    <row r="8" spans="2:13" ht="15.75" x14ac:dyDescent="0.25">
      <c r="B8" s="217" t="s">
        <v>520</v>
      </c>
      <c r="C8" s="218">
        <v>16</v>
      </c>
      <c r="D8" s="219" t="s">
        <v>521</v>
      </c>
      <c r="E8" s="215"/>
      <c r="F8" s="220" t="s">
        <v>522</v>
      </c>
      <c r="G8" s="261"/>
      <c r="H8" s="261"/>
      <c r="J8" s="254" t="s">
        <v>552</v>
      </c>
      <c r="K8" s="255">
        <v>42395</v>
      </c>
      <c r="M8" s="257"/>
    </row>
    <row r="9" spans="2:13" ht="15.75" x14ac:dyDescent="0.25">
      <c r="B9" s="217" t="s">
        <v>523</v>
      </c>
      <c r="C9" s="218">
        <v>8</v>
      </c>
      <c r="D9" s="221" t="s">
        <v>524</v>
      </c>
      <c r="E9" s="222"/>
      <c r="F9" s="223">
        <f>SUM(F4:F6)/3</f>
        <v>29.571428571428573</v>
      </c>
      <c r="G9" s="261"/>
      <c r="H9" s="261"/>
      <c r="J9" s="258" t="s">
        <v>553</v>
      </c>
      <c r="K9" s="255">
        <v>42453</v>
      </c>
      <c r="M9" s="257"/>
    </row>
    <row r="10" spans="2:13" ht="15.75" x14ac:dyDescent="0.25">
      <c r="B10" s="217" t="s">
        <v>461</v>
      </c>
      <c r="C10" s="218">
        <v>240</v>
      </c>
      <c r="D10" s="224" t="s">
        <v>525</v>
      </c>
      <c r="E10" s="215"/>
      <c r="F10" s="225">
        <f>(F4+4*F5+F6)/6</f>
        <v>29.571428571428573</v>
      </c>
      <c r="J10" s="258" t="s">
        <v>554</v>
      </c>
      <c r="K10" s="255">
        <v>42454</v>
      </c>
    </row>
    <row r="11" spans="2:13" ht="15.75" x14ac:dyDescent="0.25">
      <c r="B11" s="217" t="s">
        <v>526</v>
      </c>
      <c r="C11" s="218">
        <v>8</v>
      </c>
      <c r="D11" s="215"/>
      <c r="E11" s="215"/>
      <c r="F11" s="226"/>
      <c r="J11" s="258" t="s">
        <v>555</v>
      </c>
      <c r="K11" s="255">
        <v>42474</v>
      </c>
    </row>
    <row r="12" spans="2:13" ht="15.75" x14ac:dyDescent="0.25">
      <c r="B12" s="217" t="s">
        <v>506</v>
      </c>
      <c r="C12" s="218">
        <v>64</v>
      </c>
      <c r="D12" s="227" t="s">
        <v>527</v>
      </c>
      <c r="E12" s="215"/>
      <c r="F12" s="228"/>
      <c r="J12" s="258" t="s">
        <v>556</v>
      </c>
      <c r="K12" s="255">
        <v>42491</v>
      </c>
    </row>
    <row r="13" spans="2:13" ht="15.75" x14ac:dyDescent="0.25">
      <c r="B13" s="217" t="s">
        <v>528</v>
      </c>
      <c r="C13" s="218">
        <v>0</v>
      </c>
      <c r="D13" s="229" t="s">
        <v>529</v>
      </c>
      <c r="E13" s="230">
        <v>43073</v>
      </c>
      <c r="F13" s="228"/>
      <c r="J13" s="258" t="s">
        <v>557</v>
      </c>
      <c r="K13" s="255">
        <v>42506</v>
      </c>
    </row>
    <row r="14" spans="2:13" ht="15.75" x14ac:dyDescent="0.25">
      <c r="B14" s="217" t="s">
        <v>530</v>
      </c>
      <c r="C14" s="218">
        <v>0</v>
      </c>
      <c r="D14" s="231" t="s">
        <v>531</v>
      </c>
      <c r="E14" s="232">
        <f>WORKDAY.INTL(E13,F4,1,K7:K20)</f>
        <v>43108</v>
      </c>
      <c r="F14" s="216" t="s">
        <v>532</v>
      </c>
      <c r="J14" s="254" t="s">
        <v>558</v>
      </c>
      <c r="K14" s="255">
        <v>42626</v>
      </c>
    </row>
    <row r="15" spans="2:13" ht="15.75" x14ac:dyDescent="0.25">
      <c r="B15" s="217" t="s">
        <v>533</v>
      </c>
      <c r="C15" s="218">
        <v>8</v>
      </c>
      <c r="D15" s="231" t="s">
        <v>531</v>
      </c>
      <c r="E15" s="233">
        <f>WORKDAY.INTL(E13,F5,1,K7:K20)</f>
        <v>43112</v>
      </c>
      <c r="F15" s="216" t="s">
        <v>534</v>
      </c>
      <c r="J15" s="254" t="s">
        <v>558</v>
      </c>
      <c r="K15" s="255">
        <v>42627</v>
      </c>
    </row>
    <row r="16" spans="2:13" ht="15.75" x14ac:dyDescent="0.25">
      <c r="B16" s="217" t="s">
        <v>535</v>
      </c>
      <c r="C16" s="218">
        <v>0</v>
      </c>
      <c r="D16" s="231" t="s">
        <v>531</v>
      </c>
      <c r="E16" s="234">
        <f>WORKDAY.INTL(E13,F6,1,K7:K20)</f>
        <v>43118</v>
      </c>
      <c r="F16" s="216" t="s">
        <v>536</v>
      </c>
      <c r="J16" s="254" t="s">
        <v>558</v>
      </c>
      <c r="K16" s="255">
        <v>42628</v>
      </c>
    </row>
    <row r="17" spans="2:12" ht="15.75" x14ac:dyDescent="0.25">
      <c r="B17" s="217" t="s">
        <v>537</v>
      </c>
      <c r="C17" s="218">
        <v>14</v>
      </c>
      <c r="D17" s="215"/>
      <c r="E17" s="235"/>
      <c r="F17" s="216"/>
      <c r="J17" s="258" t="s">
        <v>559</v>
      </c>
      <c r="K17" s="255">
        <v>42645</v>
      </c>
    </row>
    <row r="18" spans="2:12" ht="15.75" x14ac:dyDescent="0.25">
      <c r="B18" s="217" t="s">
        <v>467</v>
      </c>
      <c r="C18" s="218">
        <v>0</v>
      </c>
      <c r="D18" s="229" t="s">
        <v>538</v>
      </c>
      <c r="E18" s="230">
        <v>43073</v>
      </c>
      <c r="F18" s="216"/>
      <c r="J18" s="258" t="s">
        <v>560</v>
      </c>
      <c r="K18" s="255">
        <v>42672</v>
      </c>
      <c r="L18" s="257"/>
    </row>
    <row r="19" spans="2:12" ht="16.5" thickBot="1" x14ac:dyDescent="0.3">
      <c r="B19" s="217" t="s">
        <v>507</v>
      </c>
      <c r="C19" s="218">
        <v>8</v>
      </c>
      <c r="D19" s="231" t="s">
        <v>539</v>
      </c>
      <c r="E19" s="232">
        <f>WORKDAY.INTL(E18,F4,1,K7:K20)</f>
        <v>43108</v>
      </c>
      <c r="F19" s="216" t="s">
        <v>532</v>
      </c>
      <c r="J19" s="259" t="s">
        <v>561</v>
      </c>
      <c r="K19" s="260">
        <v>42730</v>
      </c>
    </row>
    <row r="20" spans="2:12" x14ac:dyDescent="0.25">
      <c r="B20" s="217" t="s">
        <v>540</v>
      </c>
      <c r="C20" s="218">
        <v>0</v>
      </c>
      <c r="D20" s="231" t="s">
        <v>539</v>
      </c>
      <c r="E20" s="233">
        <f>WORKDAY.INTL(E18,F5,1,K7:K20)</f>
        <v>43112</v>
      </c>
      <c r="F20" s="216" t="s">
        <v>534</v>
      </c>
    </row>
    <row r="21" spans="2:12" x14ac:dyDescent="0.25">
      <c r="B21" s="217" t="s">
        <v>541</v>
      </c>
      <c r="C21" s="218">
        <v>0</v>
      </c>
      <c r="D21" s="231" t="s">
        <v>539</v>
      </c>
      <c r="E21" s="234">
        <f>WORKDAY.INTL(E18,F6,1,K7:K20)</f>
        <v>43118</v>
      </c>
      <c r="F21" s="216" t="s">
        <v>536</v>
      </c>
    </row>
    <row r="22" spans="2:12" x14ac:dyDescent="0.25">
      <c r="B22" s="217" t="s">
        <v>508</v>
      </c>
      <c r="C22" s="218">
        <v>8</v>
      </c>
      <c r="D22" s="215"/>
      <c r="E22" s="215"/>
      <c r="F22" s="226"/>
    </row>
    <row r="23" spans="2:12" x14ac:dyDescent="0.25">
      <c r="B23" s="217" t="s">
        <v>542</v>
      </c>
      <c r="C23" s="218">
        <v>0</v>
      </c>
      <c r="D23" s="236" t="s">
        <v>543</v>
      </c>
      <c r="E23" s="237"/>
      <c r="F23" s="216">
        <v>30</v>
      </c>
    </row>
    <row r="24" spans="2:12" x14ac:dyDescent="0.25">
      <c r="B24" s="217" t="s">
        <v>544</v>
      </c>
      <c r="C24" s="218">
        <v>1</v>
      </c>
      <c r="D24" s="238" t="s">
        <v>545</v>
      </c>
      <c r="E24" s="239"/>
      <c r="F24" s="220">
        <v>2.5</v>
      </c>
    </row>
    <row r="25" spans="2:12" ht="32.25" customHeight="1" x14ac:dyDescent="0.25">
      <c r="B25" s="217" t="s">
        <v>546</v>
      </c>
      <c r="C25" s="218">
        <v>0</v>
      </c>
      <c r="D25" s="238"/>
      <c r="E25" s="239"/>
      <c r="F25" s="216"/>
    </row>
    <row r="26" spans="2:12" x14ac:dyDescent="0.25">
      <c r="B26" s="217" t="s">
        <v>547</v>
      </c>
      <c r="C26" s="218">
        <v>0</v>
      </c>
      <c r="D26" s="240"/>
      <c r="E26" s="240"/>
      <c r="F26" s="216"/>
    </row>
    <row r="27" spans="2:12" x14ac:dyDescent="0.25">
      <c r="B27" s="217"/>
      <c r="C27" s="218"/>
      <c r="D27" s="241" t="s">
        <v>548</v>
      </c>
      <c r="E27" s="242"/>
      <c r="F27" s="243"/>
    </row>
    <row r="28" spans="2:12" x14ac:dyDescent="0.25">
      <c r="B28" s="244"/>
      <c r="C28" s="218"/>
      <c r="D28" s="241"/>
      <c r="E28" s="242"/>
      <c r="F28" s="243"/>
    </row>
    <row r="29" spans="2:12" x14ac:dyDescent="0.25">
      <c r="B29" s="244"/>
      <c r="C29" s="218"/>
      <c r="D29" s="241"/>
      <c r="E29" s="242"/>
      <c r="F29" s="243"/>
    </row>
    <row r="30" spans="2:12" x14ac:dyDescent="0.25">
      <c r="B30" s="244"/>
      <c r="C30" s="218"/>
      <c r="D30" s="241"/>
      <c r="E30" s="242"/>
      <c r="F30" s="243"/>
    </row>
    <row r="31" spans="2:12" x14ac:dyDescent="0.25">
      <c r="B31" s="245" t="s">
        <v>549</v>
      </c>
      <c r="C31" s="246">
        <f>SUM(C8:C30)</f>
        <v>375</v>
      </c>
      <c r="D31" s="246"/>
      <c r="E31" s="246"/>
      <c r="F31" s="247"/>
    </row>
  </sheetData>
  <mergeCells count="8">
    <mergeCell ref="B1:F1"/>
    <mergeCell ref="B2:F2"/>
    <mergeCell ref="B3:C3"/>
    <mergeCell ref="D3:F3"/>
    <mergeCell ref="D9:E9"/>
    <mergeCell ref="D23:E23"/>
    <mergeCell ref="D24:E25"/>
    <mergeCell ref="D27:F30"/>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OSE R&amp;O Input</vt:lpstr>
      <vt:lpstr>OSE FB Input</vt:lpstr>
      <vt:lpstr>FFE Input </vt:lpstr>
      <vt:lpstr>Detail List</vt:lpstr>
      <vt:lpstr>Effort Estimate</vt:lpstr>
      <vt:lpstr>Variation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2017-12-04T12:10:04Z</dcterms:modified>
</cp:coreProperties>
</file>