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ShailendraJain\ShailendraJain\Office\"/>
    </mc:Choice>
  </mc:AlternateContent>
  <xr:revisionPtr revIDLastSave="0" documentId="13_ncr:1_{3FD6A0E5-D69D-4E85-A5E7-130CEB9980E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Final" sheetId="1" r:id="rId1"/>
    <sheet name="Party" sheetId="14" r:id="rId2"/>
    <sheet name="Budget" sheetId="16" r:id="rId3"/>
    <sheet name="Certifications" sheetId="21" r:id="rId4"/>
    <sheet name="Rules" sheetId="20" r:id="rId5"/>
    <sheet name="Hemangi" sheetId="18" r:id="rId6"/>
    <sheet name="trip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6" l="1"/>
  <c r="F4" i="19"/>
  <c r="C34" i="19"/>
  <c r="F5" i="19" s="1"/>
  <c r="C22" i="18"/>
  <c r="B22" i="18"/>
  <c r="G28" i="16"/>
  <c r="G29" i="16" s="1"/>
  <c r="F2" i="16"/>
  <c r="E25" i="16"/>
  <c r="F25" i="16"/>
  <c r="D25" i="16"/>
  <c r="G25" i="16"/>
  <c r="C25" i="16"/>
  <c r="E3" i="14"/>
  <c r="E4" i="14"/>
  <c r="E5" i="14"/>
  <c r="E6" i="14"/>
  <c r="E7" i="14"/>
  <c r="E8" i="14"/>
  <c r="E9" i="14"/>
  <c r="B10" i="14"/>
  <c r="E10" i="14" s="1"/>
  <c r="J2" i="14"/>
  <c r="E2" i="14"/>
  <c r="Y6" i="1"/>
  <c r="Y18" i="1"/>
  <c r="Y5" i="1"/>
  <c r="Y7" i="1"/>
  <c r="Y16" i="1"/>
  <c r="Y21" i="1"/>
  <c r="Z21" i="1"/>
  <c r="Y13" i="1"/>
  <c r="Y15" i="1"/>
  <c r="Y12" i="1"/>
  <c r="Y3" i="1"/>
  <c r="Y17" i="1"/>
  <c r="AC16" i="1"/>
  <c r="Y20" i="1"/>
  <c r="X22" i="1"/>
  <c r="Y2" i="1"/>
  <c r="Y14" i="1"/>
  <c r="Y9" i="1"/>
  <c r="Y19" i="1"/>
  <c r="Z8" i="1"/>
  <c r="Y24" i="1"/>
  <c r="Y23" i="1"/>
  <c r="Z4" i="1"/>
  <c r="Z10" i="1"/>
  <c r="Z11" i="1"/>
  <c r="Y27" i="1"/>
  <c r="Z27" i="1" s="1"/>
  <c r="Y26" i="1"/>
  <c r="Z26" i="1" s="1"/>
  <c r="Y25" i="1"/>
  <c r="Z25" i="1" s="1"/>
  <c r="Z28" i="1"/>
  <c r="Z29" i="1"/>
  <c r="Z30" i="1"/>
  <c r="N22" i="1"/>
  <c r="F6" i="19" l="1"/>
  <c r="F7" i="19" s="1"/>
  <c r="F8" i="19" s="1"/>
  <c r="F10" i="19" s="1"/>
  <c r="Y22" i="1"/>
  <c r="Z24" i="1"/>
  <c r="Z15" i="1"/>
  <c r="Z6" i="1"/>
  <c r="Z23" i="1"/>
  <c r="Z2" i="1"/>
  <c r="Z20" i="1"/>
  <c r="Z16" i="1"/>
  <c r="Z12" i="1"/>
  <c r="Z7" i="1"/>
  <c r="Z5" i="1"/>
  <c r="Z18" i="1"/>
  <c r="Z14" i="1"/>
  <c r="Z9" i="1"/>
  <c r="Z17" i="1"/>
  <c r="Z3" i="1"/>
  <c r="Z19" i="1"/>
  <c r="Z13" i="1"/>
  <c r="Z22" i="1" l="1"/>
  <c r="B22" i="1"/>
  <c r="C22" i="1"/>
  <c r="D22" i="1"/>
  <c r="F22" i="1"/>
  <c r="G22" i="1"/>
  <c r="H22" i="1"/>
  <c r="I22" i="1"/>
  <c r="J22" i="1"/>
  <c r="K22" i="1"/>
  <c r="L22" i="1"/>
  <c r="M22" i="1"/>
  <c r="E22" i="1" l="1"/>
  <c r="Z31" i="1"/>
  <c r="R22" i="1"/>
  <c r="T22" i="1"/>
  <c r="S22" i="1"/>
  <c r="O22" i="1"/>
  <c r="Q22" i="1"/>
  <c r="P22" i="1"/>
  <c r="U31" i="1"/>
  <c r="U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7549DE9-9DF9-40EF-85E2-C52E9F847B6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  <comment ref="C1" authorId="0" shapeId="0" xr:uid="{18DB86A8-EDAC-4C44-8DED-AD4098826282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305/4
</t>
        </r>
      </text>
    </comment>
    <comment ref="E1" authorId="0" shapeId="0" xr:uid="{F4DD8FEB-5ED0-4D50-B9C7-EB6F9866F10B}">
      <text>
        <r>
          <rPr>
            <b/>
            <sz val="9"/>
            <color indexed="81"/>
            <rFont val="Tahoma"/>
            <family val="2"/>
          </rPr>
          <t>Shailendra: 6th Jan'23</t>
        </r>
        <r>
          <rPr>
            <sz val="9"/>
            <color indexed="81"/>
            <rFont val="Tahoma"/>
            <family val="2"/>
          </rPr>
          <t xml:space="preserve">
Lokesh BD
2280+760=3040
</t>
        </r>
      </text>
    </comment>
    <comment ref="F1" authorId="0" shapeId="0" xr:uid="{3DD977E9-1AD5-458E-B72A-CBF0982B14CB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3100/13=239
</t>
        </r>
      </text>
    </comment>
    <comment ref="G1" authorId="0" shapeId="0" xr:uid="{C5646C7D-25D8-4294-A8D3-775D24627BB9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8th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BA032A0-55C9-4694-A628-9091240C53BD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G1" authorId="0" shapeId="0" xr:uid="{4BB93170-D87C-459C-A39A-7B9EBD3CF48D}">
      <text>
        <r>
          <rPr>
            <b/>
            <sz val="9"/>
            <color indexed="81"/>
            <rFont val="Tahoma"/>
            <charset val="1"/>
          </rPr>
          <t>Shailendra:</t>
        </r>
        <r>
          <rPr>
            <sz val="9"/>
            <color indexed="81"/>
            <rFont val="Tahoma"/>
            <charset val="1"/>
          </rPr>
          <t xml:space="preserve">
Cold Drinks-155
Pizza - 1670
Bread - 668
Total - 2493</t>
        </r>
      </text>
    </comment>
    <comment ref="H1" authorId="0" shapeId="0" xr:uid="{121D84B8-7640-4423-99EA-704ECB6C3B7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Staff garlic bread from Hemanagi party
</t>
        </r>
      </text>
    </comment>
  </commentList>
</comments>
</file>

<file path=xl/sharedStrings.xml><?xml version="1.0" encoding="utf-8"?>
<sst xmlns="http://schemas.openxmlformats.org/spreadsheetml/2006/main" count="252" uniqueCount="176">
  <si>
    <t>TM Name</t>
  </si>
  <si>
    <t>Shailendra</t>
  </si>
  <si>
    <t>Lokesh</t>
  </si>
  <si>
    <t>Kush</t>
  </si>
  <si>
    <t>Hemangi</t>
  </si>
  <si>
    <t>Jatin's Son</t>
  </si>
  <si>
    <t>NA</t>
  </si>
  <si>
    <t>Total</t>
  </si>
  <si>
    <t>Paid</t>
  </si>
  <si>
    <t>Need to Paid</t>
  </si>
  <si>
    <t>Kinjal</t>
  </si>
  <si>
    <t>23rd Dec(Pani Puri)</t>
  </si>
  <si>
    <t>Himalaya</t>
  </si>
  <si>
    <t>Sumit</t>
  </si>
  <si>
    <t>Abhishek</t>
  </si>
  <si>
    <t>Deep</t>
  </si>
  <si>
    <t>Harshil Vagadiya</t>
  </si>
  <si>
    <t>Lokesh BD</t>
  </si>
  <si>
    <t>Pani Puri</t>
  </si>
  <si>
    <t>Pizza(shivika)</t>
  </si>
  <si>
    <t>Shashank Upadaya</t>
  </si>
  <si>
    <t>Thanks Party</t>
  </si>
  <si>
    <t>Vastrapur</t>
  </si>
  <si>
    <t>Pizza</t>
  </si>
  <si>
    <t>Li't Heaven</t>
  </si>
  <si>
    <t>Vadapav</t>
  </si>
  <si>
    <t>Jahir</t>
  </si>
  <si>
    <t>Arun</t>
  </si>
  <si>
    <t>Dhruvit</t>
  </si>
  <si>
    <t>Freya</t>
  </si>
  <si>
    <t>Frankee 11th Aug</t>
  </si>
  <si>
    <t>Krunal</t>
  </si>
  <si>
    <t>Rajeev Agarwal</t>
  </si>
  <si>
    <t>Freya's gift</t>
  </si>
  <si>
    <t>Jaymeen</t>
  </si>
  <si>
    <t>Kush &amp; Hardik's Gift</t>
  </si>
  <si>
    <t>Lokesh's gift</t>
  </si>
  <si>
    <t>Prashant</t>
  </si>
  <si>
    <t>Sumit's Party</t>
  </si>
  <si>
    <t>Shuvro's Party</t>
  </si>
  <si>
    <t>Ashish Nagar</t>
  </si>
  <si>
    <t>Jatin</t>
  </si>
  <si>
    <t>Tej</t>
  </si>
  <si>
    <t>Akash</t>
  </si>
  <si>
    <t>Harsh</t>
  </si>
  <si>
    <t>15th Dec</t>
  </si>
  <si>
    <t>Jimesh</t>
  </si>
  <si>
    <t>Nilesh</t>
  </si>
  <si>
    <t>Ashish Darji</t>
  </si>
  <si>
    <t>Shivam Patel</t>
  </si>
  <si>
    <t>Shivam Jani</t>
  </si>
  <si>
    <t>Frankee</t>
  </si>
  <si>
    <t>Need to Pay</t>
  </si>
  <si>
    <t>Status</t>
  </si>
  <si>
    <t>3rd Jan 23</t>
  </si>
  <si>
    <t>4th Jan</t>
  </si>
  <si>
    <t>Team</t>
  </si>
  <si>
    <t>Purpose</t>
  </si>
  <si>
    <t>Amount</t>
  </si>
  <si>
    <t>26th Jan - Birthday</t>
  </si>
  <si>
    <t>Nirmal</t>
  </si>
  <si>
    <t>Sunil</t>
  </si>
  <si>
    <t>Laxmi</t>
  </si>
  <si>
    <t>Old Karam balance</t>
  </si>
  <si>
    <t>First Salary</t>
  </si>
  <si>
    <t xml:space="preserve">Given </t>
  </si>
  <si>
    <t>Birthday - 15th April</t>
  </si>
  <si>
    <t>Pizza - 24th April</t>
  </si>
  <si>
    <t>Happness (Khusi se)</t>
  </si>
  <si>
    <t>Birthday - 29th Feb</t>
  </si>
  <si>
    <t>Pizza - 23rd May</t>
  </si>
  <si>
    <t>Alok</t>
  </si>
  <si>
    <t>Prahant</t>
  </si>
  <si>
    <t>Not bring anything form home</t>
  </si>
  <si>
    <t xml:space="preserve">Komal </t>
  </si>
  <si>
    <t>3 month provision period completed</t>
  </si>
  <si>
    <t>Friday (21st Jun)</t>
  </si>
  <si>
    <t>Birthday - 9th Mar (Cash on 17th Jun)</t>
  </si>
  <si>
    <t>2nd Work Anniversary</t>
  </si>
  <si>
    <t>Pending</t>
  </si>
  <si>
    <t>Order Amount</t>
  </si>
  <si>
    <t>Balance in Hand</t>
  </si>
  <si>
    <t>Per Person</t>
  </si>
  <si>
    <t>Total Extra</t>
  </si>
  <si>
    <t>Komal</t>
  </si>
  <si>
    <t>Mansi</t>
  </si>
  <si>
    <t>Given(Y/N)</t>
  </si>
  <si>
    <t>Shashank</t>
  </si>
  <si>
    <t>Shivani</t>
  </si>
  <si>
    <t>Thursday</t>
  </si>
  <si>
    <t>Saturday</t>
  </si>
  <si>
    <t>Sunday</t>
  </si>
  <si>
    <t>Leave</t>
  </si>
  <si>
    <t>8th July</t>
  </si>
  <si>
    <t>Date</t>
  </si>
  <si>
    <t>Item</t>
  </si>
  <si>
    <t>140 - sing and wafer</t>
  </si>
  <si>
    <t>30 - samosa</t>
  </si>
  <si>
    <t>Soda - 30</t>
  </si>
  <si>
    <t>Diner</t>
  </si>
  <si>
    <t>9th Jul</t>
  </si>
  <si>
    <t>Water bottle - 20/-</t>
  </si>
  <si>
    <t>Tea and Gadiya -  80/-</t>
  </si>
  <si>
    <t>Limca - 40/-</t>
  </si>
  <si>
    <t>Patrol - 200/-</t>
  </si>
  <si>
    <t>Lunch - 280/-</t>
  </si>
  <si>
    <t>Tea-  40/-</t>
  </si>
  <si>
    <t>Makai - 40</t>
  </si>
  <si>
    <t>Dabli- 40</t>
  </si>
  <si>
    <t>Lassi &amp; RasMaliyi - 100/-</t>
  </si>
  <si>
    <t>Sweet - 60</t>
  </si>
  <si>
    <t>Tractor - 100</t>
  </si>
  <si>
    <t>Tea - 40/-</t>
  </si>
  <si>
    <t>Pizza - 900</t>
  </si>
  <si>
    <t>10th Jul</t>
  </si>
  <si>
    <t>Auto Railway</t>
  </si>
  <si>
    <t>Auto for Home</t>
  </si>
  <si>
    <t>Hotal Fare</t>
  </si>
  <si>
    <t>Kachori &amp; Tea - 110</t>
  </si>
  <si>
    <t>Auto for Pizza -  80</t>
  </si>
  <si>
    <t>Total Spending</t>
  </si>
  <si>
    <t>Auto for Dwarka - 40 + 80=120/-</t>
  </si>
  <si>
    <t>Auto for Temple</t>
  </si>
  <si>
    <t>Dosa &amp; Idli - 210/-</t>
  </si>
  <si>
    <t>Gift for Hemangi</t>
  </si>
  <si>
    <t>Auto - 30+40</t>
  </si>
  <si>
    <t>Tickets - ADI to Mithapur</t>
  </si>
  <si>
    <t>Tickets - DWK to ADI</t>
  </si>
  <si>
    <t>Other Spending</t>
  </si>
  <si>
    <t>Kush Need to Pay Final Amount</t>
  </si>
  <si>
    <t>Total Train Fare</t>
  </si>
  <si>
    <t>Stone (Nageshwar and Dwrak)</t>
  </si>
  <si>
    <t>Pan &amp; Water bottel- 60</t>
  </si>
  <si>
    <t>Auto Temples-  500</t>
  </si>
  <si>
    <t>Lassi - 50+40</t>
  </si>
  <si>
    <t>90 - wafer &amp; puff</t>
  </si>
  <si>
    <t>Train fare for cancelled</t>
  </si>
  <si>
    <t>Kush Pan</t>
  </si>
  <si>
    <t>Kush Need to Pay</t>
  </si>
  <si>
    <t>Nirmal given cash to ME</t>
  </si>
  <si>
    <t>Dalvada</t>
  </si>
  <si>
    <t>Half engaement + comes with empty hands</t>
  </si>
  <si>
    <t>3 month provision period complete</t>
  </si>
  <si>
    <t>Marriage Party</t>
  </si>
  <si>
    <t>To do</t>
  </si>
  <si>
    <t>Friday(2nd Aug)</t>
  </si>
  <si>
    <t>Certification</t>
  </si>
  <si>
    <t>ISTQB-CTFL</t>
  </si>
  <si>
    <t>Foundation Level</t>
  </si>
  <si>
    <t>Benefits</t>
  </si>
  <si>
    <t xml:space="preserve">Understanding of the testing standard processes </t>
  </si>
  <si>
    <t>Level</t>
  </si>
  <si>
    <t>Resource</t>
  </si>
  <si>
    <t>ISTQB-CTAL- TM</t>
  </si>
  <si>
    <t>Test Manager</t>
  </si>
  <si>
    <t>Undesrstanding of the Test Management processes</t>
  </si>
  <si>
    <t>Shailendra Jain</t>
  </si>
  <si>
    <t>AZ-900</t>
  </si>
  <si>
    <t>Azure Fundamental</t>
  </si>
  <si>
    <t>Knowledge proof related to the basics of Azure technologies, services etc.</t>
  </si>
  <si>
    <t>DP-900</t>
  </si>
  <si>
    <t>Data Management</t>
  </si>
  <si>
    <t>AZ-104</t>
  </si>
  <si>
    <t>Azure Administrator</t>
  </si>
  <si>
    <t>Harsh Prajapati
Sunil Kumar
Nirmal Thacker
Akash Jadhav
Prashant Kunde
Komal Prajapati</t>
  </si>
  <si>
    <t>Hemangi Dhokai</t>
  </si>
  <si>
    <t>Akash Jadhav
Prashant Kunde
Hemangi Dhokai</t>
  </si>
  <si>
    <t>Harsh Prajapati
Sunil Kumar
Nirmal Thacker
Hemangi Dhokai
Akash Jadhav
Prashant Kunde
Komal Prajapati</t>
  </si>
  <si>
    <t>4800/-</t>
  </si>
  <si>
    <t>3696/-</t>
  </si>
  <si>
    <t>6254/-</t>
  </si>
  <si>
    <t>6844/-</t>
  </si>
  <si>
    <t xml:space="preserve">How to handle cloud services well as Azure Administator </t>
  </si>
  <si>
    <t>Gain foundational knowledge of core data concepts and related Microsoft Azure data services</t>
  </si>
  <si>
    <t>Not in tricolour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</si>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</sst>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K4" zoomScale="85" zoomScaleNormal="85" workbookViewId="0">
      <selection activeCell="Y21" sqref="Y21"/>
    </sheetView>
  </sheetViews>
  <sheetFormatPr defaultRowHeight="15" x14ac:dyDescent="0.25"/>
  <cols>
    <col min="1" max="1" width="17.7109375" bestFit="1" customWidth="1"/>
    <col min="2" max="2" width="10.28515625" customWidth="1"/>
    <col min="3" max="3" width="9.140625" customWidth="1"/>
    <col min="4" max="4" width="8.140625" customWidth="1"/>
    <col min="5" max="5" width="9.7109375" customWidth="1"/>
    <col min="6" max="7" width="9.140625" customWidth="1"/>
    <col min="8" max="8" width="5.28515625" customWidth="1"/>
    <col min="9" max="9" width="8" customWidth="1"/>
    <col min="10" max="10" width="12.140625" customWidth="1"/>
    <col min="11" max="11" width="9.5703125" customWidth="1"/>
    <col min="12" max="12" width="5.42578125" customWidth="1"/>
    <col min="13" max="14" width="10.85546875" customWidth="1"/>
    <col min="15" max="15" width="16.42578125" style="5" customWidth="1"/>
    <col min="16" max="16" width="5.85546875" style="5" customWidth="1"/>
    <col min="17" max="17" width="10.7109375" style="5" bestFit="1" customWidth="1"/>
    <col min="18" max="18" width="19" style="5" bestFit="1" customWidth="1"/>
    <col min="19" max="19" width="12.42578125" style="5" customWidth="1"/>
    <col min="20" max="20" width="12.5703125" style="5" bestFit="1" customWidth="1"/>
    <col min="21" max="21" width="13.7109375" style="5" bestFit="1" customWidth="1"/>
    <col min="22" max="24" width="12.5703125" style="5" customWidth="1"/>
    <col min="25" max="25" width="9.140625" style="5"/>
    <col min="26" max="26" width="12.42578125" style="5" bestFit="1" customWidth="1"/>
    <col min="27" max="27" width="17.85546875" bestFit="1" customWidth="1"/>
  </cols>
  <sheetData>
    <row r="1" spans="1:29" x14ac:dyDescent="0.25">
      <c r="A1" s="1" t="s">
        <v>0</v>
      </c>
      <c r="B1" s="1" t="s">
        <v>5</v>
      </c>
      <c r="C1" s="1" t="s">
        <v>4</v>
      </c>
      <c r="D1" s="1" t="s">
        <v>11</v>
      </c>
      <c r="E1" s="1" t="s">
        <v>17</v>
      </c>
      <c r="F1" s="1" t="s">
        <v>12</v>
      </c>
      <c r="G1" s="1" t="s">
        <v>18</v>
      </c>
      <c r="H1" s="1" t="s">
        <v>3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30</v>
      </c>
      <c r="P1" s="1" t="s">
        <v>29</v>
      </c>
      <c r="Q1" s="1" t="s">
        <v>33</v>
      </c>
      <c r="R1" s="1" t="s">
        <v>35</v>
      </c>
      <c r="S1" s="1" t="s">
        <v>36</v>
      </c>
      <c r="T1" s="1" t="s">
        <v>38</v>
      </c>
      <c r="U1" s="1" t="s">
        <v>39</v>
      </c>
      <c r="V1" s="1" t="s">
        <v>45</v>
      </c>
      <c r="W1" s="1" t="s">
        <v>51</v>
      </c>
      <c r="X1" s="1" t="s">
        <v>52</v>
      </c>
      <c r="Y1" s="1" t="s">
        <v>8</v>
      </c>
      <c r="Z1" s="1" t="s">
        <v>9</v>
      </c>
      <c r="AA1" s="11" t="s">
        <v>53</v>
      </c>
    </row>
    <row r="2" spans="1:29" x14ac:dyDescent="0.25">
      <c r="A2" s="3" t="s">
        <v>1</v>
      </c>
      <c r="B2" s="2">
        <v>280</v>
      </c>
      <c r="C2" s="2">
        <v>77</v>
      </c>
      <c r="D2" s="2">
        <v>60</v>
      </c>
      <c r="E2" s="2">
        <v>255</v>
      </c>
      <c r="F2" s="2">
        <v>238</v>
      </c>
      <c r="G2" s="2">
        <v>80</v>
      </c>
      <c r="H2" s="2">
        <v>1000</v>
      </c>
      <c r="I2" s="2">
        <v>390</v>
      </c>
      <c r="J2" s="4"/>
      <c r="K2" s="4">
        <v>110</v>
      </c>
      <c r="L2" s="4">
        <v>290</v>
      </c>
      <c r="M2" s="4">
        <v>600</v>
      </c>
      <c r="N2" s="4">
        <v>34</v>
      </c>
      <c r="O2" s="2">
        <v>121</v>
      </c>
      <c r="P2" s="2">
        <v>0</v>
      </c>
      <c r="Q2" s="2">
        <v>58</v>
      </c>
      <c r="R2" s="2">
        <v>213</v>
      </c>
      <c r="S2" s="2">
        <v>150</v>
      </c>
      <c r="T2" s="2"/>
      <c r="U2" s="2">
        <v>174</v>
      </c>
      <c r="V2" s="2"/>
      <c r="W2" s="2"/>
      <c r="X2" s="2">
        <v>188</v>
      </c>
      <c r="Y2" s="2">
        <f>357+60+255+238+80+1000+390+400+600+34+121+58+213+150+174+188</f>
        <v>4318</v>
      </c>
      <c r="Z2" s="2">
        <f>SUM(B2:X2)-Y2</f>
        <v>0</v>
      </c>
    </row>
    <row r="3" spans="1:29" x14ac:dyDescent="0.25">
      <c r="A3" s="3" t="s">
        <v>4</v>
      </c>
      <c r="B3" s="2" t="s">
        <v>6</v>
      </c>
      <c r="C3" s="2" t="s">
        <v>6</v>
      </c>
      <c r="D3" s="2"/>
      <c r="E3" s="2">
        <v>255</v>
      </c>
      <c r="F3" s="2">
        <v>0</v>
      </c>
      <c r="G3" s="2"/>
      <c r="H3" s="2">
        <v>500</v>
      </c>
      <c r="I3" s="2"/>
      <c r="J3" s="4"/>
      <c r="K3" s="4"/>
      <c r="L3" s="4">
        <v>1000</v>
      </c>
      <c r="M3" s="4"/>
      <c r="N3" s="4"/>
      <c r="O3" s="2">
        <v>121</v>
      </c>
      <c r="P3" s="2">
        <v>0</v>
      </c>
      <c r="Q3" s="2">
        <v>58</v>
      </c>
      <c r="R3" s="2">
        <v>213</v>
      </c>
      <c r="S3" s="2">
        <v>150</v>
      </c>
      <c r="T3" s="2"/>
      <c r="U3" s="2"/>
      <c r="V3" s="2"/>
      <c r="W3" s="2"/>
      <c r="X3" s="2">
        <v>188</v>
      </c>
      <c r="Y3" s="2">
        <f>755+1000+179+213+150+188</f>
        <v>2485</v>
      </c>
      <c r="Z3" s="2">
        <f t="shared" ref="Z3:Z21" si="0">SUM(B3:X3)-Y3</f>
        <v>0</v>
      </c>
      <c r="AA3" t="s">
        <v>55</v>
      </c>
    </row>
    <row r="4" spans="1:29" x14ac:dyDescent="0.25">
      <c r="A4" s="3" t="s">
        <v>43</v>
      </c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>
        <v>188</v>
      </c>
      <c r="Y4" s="2">
        <v>188</v>
      </c>
      <c r="Z4" s="2">
        <f t="shared" si="0"/>
        <v>0</v>
      </c>
      <c r="AA4" s="12">
        <v>45282</v>
      </c>
    </row>
    <row r="5" spans="1:29" x14ac:dyDescent="0.25">
      <c r="A5" s="3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150</v>
      </c>
      <c r="T5" s="2"/>
      <c r="U5" s="2"/>
      <c r="V5" s="2"/>
      <c r="W5" s="2"/>
      <c r="X5" s="2">
        <v>188</v>
      </c>
      <c r="Y5" s="2">
        <f>150+188</f>
        <v>338</v>
      </c>
      <c r="Z5" s="2">
        <f t="shared" si="0"/>
        <v>0</v>
      </c>
      <c r="AA5" s="12">
        <v>45282</v>
      </c>
    </row>
    <row r="6" spans="1:29" x14ac:dyDescent="0.25">
      <c r="A6" s="3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0</v>
      </c>
      <c r="Q6" s="2">
        <v>58</v>
      </c>
      <c r="R6" s="2">
        <v>213</v>
      </c>
      <c r="S6" s="2">
        <v>150</v>
      </c>
      <c r="T6" s="2"/>
      <c r="U6" s="2"/>
      <c r="V6" s="2"/>
      <c r="W6" s="2"/>
      <c r="X6" s="2">
        <v>188</v>
      </c>
      <c r="Y6" s="2">
        <f>271+338</f>
        <v>609</v>
      </c>
      <c r="Z6" s="2">
        <f t="shared" si="0"/>
        <v>0</v>
      </c>
      <c r="AA6" s="12">
        <v>45307</v>
      </c>
    </row>
    <row r="7" spans="1:29" x14ac:dyDescent="0.25">
      <c r="A7" s="3" t="s">
        <v>14</v>
      </c>
      <c r="B7" s="2"/>
      <c r="C7" s="2"/>
      <c r="D7" s="2"/>
      <c r="E7" s="2"/>
      <c r="F7" s="2">
        <v>238</v>
      </c>
      <c r="G7" s="2"/>
      <c r="H7" s="2"/>
      <c r="I7" s="2"/>
      <c r="J7" s="2"/>
      <c r="K7" s="2"/>
      <c r="L7" s="2"/>
      <c r="M7" s="4">
        <v>600</v>
      </c>
      <c r="N7" s="4"/>
      <c r="O7" s="2"/>
      <c r="P7" s="2">
        <v>0</v>
      </c>
      <c r="Q7" s="2">
        <v>58</v>
      </c>
      <c r="R7" s="2">
        <v>213</v>
      </c>
      <c r="S7" s="2">
        <v>150</v>
      </c>
      <c r="T7" s="2"/>
      <c r="U7" s="2">
        <v>174</v>
      </c>
      <c r="V7" s="3"/>
      <c r="W7" s="2"/>
      <c r="X7" s="2">
        <v>188</v>
      </c>
      <c r="Y7" s="2">
        <f>238+600+58+213+324+188</f>
        <v>1621</v>
      </c>
      <c r="Z7" s="2">
        <f t="shared" si="0"/>
        <v>0</v>
      </c>
      <c r="AA7" s="12">
        <v>45299</v>
      </c>
    </row>
    <row r="8" spans="1:29" x14ac:dyDescent="0.25">
      <c r="A8" s="3" t="s">
        <v>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2"/>
      <c r="P8" s="2"/>
      <c r="Q8" s="2"/>
      <c r="R8" s="2"/>
      <c r="S8" s="3"/>
      <c r="T8" s="2"/>
      <c r="U8" s="2"/>
      <c r="V8" s="3"/>
      <c r="W8" s="2"/>
      <c r="X8" s="2">
        <v>188</v>
      </c>
      <c r="Y8" s="2">
        <v>188</v>
      </c>
      <c r="Z8" s="2">
        <f t="shared" si="0"/>
        <v>0</v>
      </c>
      <c r="AA8" s="12">
        <v>45283</v>
      </c>
    </row>
    <row r="9" spans="1:29" x14ac:dyDescent="0.25">
      <c r="A9" s="3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>
        <v>213</v>
      </c>
      <c r="S9" s="2">
        <v>150</v>
      </c>
      <c r="T9" s="2"/>
      <c r="U9" s="2"/>
      <c r="V9" s="2"/>
      <c r="W9" s="2"/>
      <c r="X9" s="2">
        <v>186</v>
      </c>
      <c r="Y9" s="2">
        <f>213+150+186</f>
        <v>549</v>
      </c>
      <c r="Z9" s="2">
        <f t="shared" si="0"/>
        <v>0</v>
      </c>
      <c r="AA9" s="12">
        <v>45282</v>
      </c>
    </row>
    <row r="10" spans="1:29" x14ac:dyDescent="0.25">
      <c r="A10" s="3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188</v>
      </c>
      <c r="Y10" s="2">
        <v>188</v>
      </c>
      <c r="Z10" s="2">
        <f>SUM(B10:X10)-Y10</f>
        <v>0</v>
      </c>
      <c r="AA10" s="12">
        <v>45282</v>
      </c>
    </row>
    <row r="11" spans="1:29" x14ac:dyDescent="0.25">
      <c r="A11" s="3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188</v>
      </c>
      <c r="Y11" s="2">
        <v>188</v>
      </c>
      <c r="Z11" s="2">
        <f>SUM(B11:X11)-Y11</f>
        <v>0</v>
      </c>
      <c r="AA11" s="12">
        <v>45282</v>
      </c>
    </row>
    <row r="12" spans="1:29" x14ac:dyDescent="0.25">
      <c r="A12" s="3" t="s">
        <v>10</v>
      </c>
      <c r="B12" s="2">
        <v>0</v>
      </c>
      <c r="C12" s="2">
        <v>0</v>
      </c>
      <c r="D12" s="2">
        <v>0</v>
      </c>
      <c r="E12" s="2">
        <v>255</v>
      </c>
      <c r="F12" s="2">
        <v>238</v>
      </c>
      <c r="G12" s="2">
        <v>80</v>
      </c>
      <c r="H12" s="2">
        <v>1000</v>
      </c>
      <c r="I12" s="2"/>
      <c r="J12" s="4">
        <v>806</v>
      </c>
      <c r="K12" s="4"/>
      <c r="L12" s="4"/>
      <c r="M12" s="4">
        <v>600</v>
      </c>
      <c r="N12" s="4">
        <v>34</v>
      </c>
      <c r="O12" s="2">
        <v>121</v>
      </c>
      <c r="P12" s="2">
        <v>0</v>
      </c>
      <c r="Q12" s="2">
        <v>58</v>
      </c>
      <c r="R12" s="2">
        <v>213</v>
      </c>
      <c r="S12" s="2">
        <v>150</v>
      </c>
      <c r="T12" s="2"/>
      <c r="U12" s="2"/>
      <c r="V12" s="2"/>
      <c r="W12" s="2"/>
      <c r="X12" s="2">
        <v>188</v>
      </c>
      <c r="Y12" s="2">
        <f>238+1335+806+634+179+213+150+188</f>
        <v>3743</v>
      </c>
      <c r="Z12" s="2">
        <f>SUM(B12:X12)-Y12</f>
        <v>0</v>
      </c>
      <c r="AA12" t="s">
        <v>55</v>
      </c>
    </row>
    <row r="13" spans="1:29" x14ac:dyDescent="0.25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>
        <v>0</v>
      </c>
      <c r="Q13" s="2">
        <v>58</v>
      </c>
      <c r="R13" s="2">
        <v>213</v>
      </c>
      <c r="S13" s="2">
        <v>150</v>
      </c>
      <c r="T13" s="2"/>
      <c r="U13" s="2">
        <v>174</v>
      </c>
      <c r="V13" s="2"/>
      <c r="W13" s="2"/>
      <c r="X13" s="2">
        <v>188</v>
      </c>
      <c r="Y13" s="2">
        <f>58+213+150+174+188</f>
        <v>783</v>
      </c>
      <c r="Z13" s="2">
        <f t="shared" si="0"/>
        <v>0</v>
      </c>
      <c r="AA13" t="s">
        <v>55</v>
      </c>
    </row>
    <row r="14" spans="1:29" x14ac:dyDescent="0.25">
      <c r="A14" s="3" t="s">
        <v>15</v>
      </c>
      <c r="B14" s="2"/>
      <c r="C14" s="2"/>
      <c r="D14" s="2"/>
      <c r="E14" s="2"/>
      <c r="F14" s="2">
        <v>238</v>
      </c>
      <c r="G14" s="2"/>
      <c r="H14" s="2"/>
      <c r="I14" s="2"/>
      <c r="J14" s="2"/>
      <c r="K14" s="2"/>
      <c r="L14" s="2"/>
      <c r="M14" s="4">
        <v>600</v>
      </c>
      <c r="N14" s="4"/>
      <c r="O14" s="2"/>
      <c r="P14" s="2"/>
      <c r="Q14" s="2"/>
      <c r="R14" s="2">
        <v>213</v>
      </c>
      <c r="S14" s="2">
        <v>150</v>
      </c>
      <c r="T14" s="2"/>
      <c r="U14" s="2">
        <v>174</v>
      </c>
      <c r="V14" s="2"/>
      <c r="W14" s="2"/>
      <c r="X14" s="2">
        <v>188</v>
      </c>
      <c r="Y14" s="2">
        <f>238+600+213+150+174+188</f>
        <v>1563</v>
      </c>
      <c r="Z14" s="2">
        <f t="shared" si="0"/>
        <v>0</v>
      </c>
      <c r="AA14" s="12">
        <v>45282</v>
      </c>
    </row>
    <row r="15" spans="1:29" x14ac:dyDescent="0.25">
      <c r="A15" s="3" t="s">
        <v>49</v>
      </c>
      <c r="B15" s="2"/>
      <c r="C15" s="2"/>
      <c r="D15" s="2"/>
      <c r="E15" s="2"/>
      <c r="F15" s="2">
        <v>238</v>
      </c>
      <c r="G15" s="2"/>
      <c r="H15" s="2"/>
      <c r="I15" s="2"/>
      <c r="J15" s="2"/>
      <c r="K15" s="2"/>
      <c r="L15" s="2"/>
      <c r="M15" s="4">
        <v>600</v>
      </c>
      <c r="N15" s="4">
        <v>34</v>
      </c>
      <c r="O15" s="2">
        <v>121</v>
      </c>
      <c r="P15" s="2">
        <v>0</v>
      </c>
      <c r="Q15" s="2">
        <v>58</v>
      </c>
      <c r="R15" s="2">
        <v>213</v>
      </c>
      <c r="S15" s="2">
        <v>150</v>
      </c>
      <c r="T15" s="2"/>
      <c r="U15" s="2">
        <v>174</v>
      </c>
      <c r="V15" s="2"/>
      <c r="W15" s="3"/>
      <c r="X15" s="2">
        <v>188</v>
      </c>
      <c r="Y15" s="2">
        <f>238+634+179+213+80+432</f>
        <v>1776</v>
      </c>
      <c r="Z15" s="2">
        <f t="shared" si="0"/>
        <v>0</v>
      </c>
      <c r="AA15" t="s">
        <v>55</v>
      </c>
    </row>
    <row r="16" spans="1:29" x14ac:dyDescent="0.25">
      <c r="A16" s="3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2"/>
      <c r="P16" s="2">
        <v>0</v>
      </c>
      <c r="Q16" s="2">
        <v>58</v>
      </c>
      <c r="R16" s="2">
        <v>213</v>
      </c>
      <c r="S16" s="2">
        <v>150</v>
      </c>
      <c r="T16" s="2"/>
      <c r="U16" s="2">
        <v>174</v>
      </c>
      <c r="V16" s="3"/>
      <c r="W16" s="2"/>
      <c r="X16" s="2">
        <v>188</v>
      </c>
      <c r="Y16" s="2">
        <f>58+213+150+174+188</f>
        <v>783</v>
      </c>
      <c r="Z16" s="2">
        <f t="shared" si="0"/>
        <v>0</v>
      </c>
      <c r="AA16" t="s">
        <v>55</v>
      </c>
      <c r="AC16">
        <f>474-188</f>
        <v>286</v>
      </c>
    </row>
    <row r="17" spans="1:27" x14ac:dyDescent="0.25">
      <c r="A17" s="3" t="s">
        <v>31</v>
      </c>
      <c r="B17" s="2"/>
      <c r="C17" s="2"/>
      <c r="D17" s="2"/>
      <c r="E17" s="2"/>
      <c r="F17" s="2">
        <v>238</v>
      </c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  <c r="Q17" s="2">
        <v>58</v>
      </c>
      <c r="R17" s="2">
        <v>213</v>
      </c>
      <c r="S17" s="2">
        <v>150</v>
      </c>
      <c r="T17" s="2"/>
      <c r="U17" s="2"/>
      <c r="V17" s="2"/>
      <c r="W17" s="2"/>
      <c r="X17" s="2">
        <v>188</v>
      </c>
      <c r="Y17" s="2">
        <f>238+58+150+213+188</f>
        <v>847</v>
      </c>
      <c r="Z17" s="2">
        <f t="shared" si="0"/>
        <v>0</v>
      </c>
      <c r="AA17" t="s">
        <v>54</v>
      </c>
    </row>
    <row r="18" spans="1:27" x14ac:dyDescent="0.25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4">
        <v>806</v>
      </c>
      <c r="K18" s="4"/>
      <c r="L18" s="4"/>
      <c r="M18" s="4">
        <v>600</v>
      </c>
      <c r="N18" s="4"/>
      <c r="O18" s="2">
        <v>121</v>
      </c>
      <c r="P18" s="2"/>
      <c r="Q18" s="2"/>
      <c r="R18" s="2">
        <v>213</v>
      </c>
      <c r="S18" s="2">
        <v>150</v>
      </c>
      <c r="T18" s="2"/>
      <c r="U18" s="2">
        <v>174</v>
      </c>
      <c r="V18" s="2"/>
      <c r="W18" s="2"/>
      <c r="X18" s="2">
        <v>188</v>
      </c>
      <c r="Y18" s="2">
        <f>806+600+121+213+324+188</f>
        <v>2252</v>
      </c>
      <c r="Z18" s="2">
        <f t="shared" si="0"/>
        <v>0</v>
      </c>
      <c r="AA18" s="12">
        <v>45299</v>
      </c>
    </row>
    <row r="19" spans="1:27" x14ac:dyDescent="0.25">
      <c r="A19" s="3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2"/>
      <c r="P19" s="2"/>
      <c r="Q19" s="2"/>
      <c r="R19" s="2">
        <v>213</v>
      </c>
      <c r="S19" s="2">
        <v>150</v>
      </c>
      <c r="T19" s="2"/>
      <c r="U19" s="2">
        <v>174</v>
      </c>
      <c r="V19" s="2"/>
      <c r="W19" s="3"/>
      <c r="X19" s="2">
        <v>188</v>
      </c>
      <c r="Y19" s="2">
        <f>213+150+174+188</f>
        <v>725</v>
      </c>
      <c r="Z19" s="2">
        <f t="shared" si="0"/>
        <v>0</v>
      </c>
      <c r="AA19" s="12">
        <v>45282</v>
      </c>
    </row>
    <row r="20" spans="1:27" x14ac:dyDescent="0.25">
      <c r="A20" s="3" t="s">
        <v>13</v>
      </c>
      <c r="B20" s="2"/>
      <c r="C20" s="2"/>
      <c r="D20" s="2"/>
      <c r="E20" s="2"/>
      <c r="F20" s="2">
        <v>238</v>
      </c>
      <c r="G20" s="2"/>
      <c r="H20" s="2">
        <v>1000</v>
      </c>
      <c r="I20" s="2"/>
      <c r="J20" s="4">
        <v>806</v>
      </c>
      <c r="K20" s="4"/>
      <c r="L20" s="4"/>
      <c r="M20" s="4">
        <v>600</v>
      </c>
      <c r="N20" s="4"/>
      <c r="O20" s="2">
        <v>121</v>
      </c>
      <c r="P20" s="2">
        <v>0</v>
      </c>
      <c r="Q20" s="2">
        <v>58</v>
      </c>
      <c r="R20" s="2">
        <v>213</v>
      </c>
      <c r="S20" s="2">
        <v>150</v>
      </c>
      <c r="T20" s="2">
        <v>2700</v>
      </c>
      <c r="U20" s="2"/>
      <c r="V20" s="2"/>
      <c r="W20" s="2"/>
      <c r="X20" s="2">
        <v>188</v>
      </c>
      <c r="Y20" s="2">
        <f>1238+806+600+179+213+2850+188</f>
        <v>6074</v>
      </c>
      <c r="Z20" s="2">
        <f t="shared" si="0"/>
        <v>0</v>
      </c>
      <c r="AA20" s="12">
        <v>45291</v>
      </c>
    </row>
    <row r="21" spans="1:27" x14ac:dyDescent="0.25">
      <c r="A21" s="3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188</v>
      </c>
      <c r="Y21" s="2">
        <f>188</f>
        <v>188</v>
      </c>
      <c r="Z21" s="2">
        <f t="shared" si="0"/>
        <v>0</v>
      </c>
      <c r="AA21" t="s">
        <v>55</v>
      </c>
    </row>
    <row r="22" spans="1:27" x14ac:dyDescent="0.25">
      <c r="A22" s="10" t="s">
        <v>7</v>
      </c>
      <c r="B22" s="10">
        <f t="shared" ref="B22:N22" si="1">SUM(B2:B20)</f>
        <v>280</v>
      </c>
      <c r="C22" s="10">
        <f t="shared" si="1"/>
        <v>77</v>
      </c>
      <c r="D22" s="10">
        <f t="shared" si="1"/>
        <v>60</v>
      </c>
      <c r="E22" s="10">
        <f t="shared" si="1"/>
        <v>765</v>
      </c>
      <c r="F22" s="10">
        <f t="shared" si="1"/>
        <v>1666</v>
      </c>
      <c r="G22" s="10">
        <f t="shared" si="1"/>
        <v>160</v>
      </c>
      <c r="H22" s="10">
        <f t="shared" si="1"/>
        <v>3500</v>
      </c>
      <c r="I22" s="10">
        <f t="shared" si="1"/>
        <v>390</v>
      </c>
      <c r="J22" s="10">
        <f t="shared" si="1"/>
        <v>2418</v>
      </c>
      <c r="K22" s="10">
        <f t="shared" si="1"/>
        <v>110</v>
      </c>
      <c r="L22" s="10">
        <f t="shared" si="1"/>
        <v>1290</v>
      </c>
      <c r="M22" s="10">
        <f t="shared" si="1"/>
        <v>4200</v>
      </c>
      <c r="N22" s="10">
        <f t="shared" si="1"/>
        <v>102</v>
      </c>
      <c r="O22" s="10">
        <f t="shared" ref="O22:U22" ca="1" si="2">SUM(O2:O29)</f>
        <v>726</v>
      </c>
      <c r="P22" s="10">
        <f t="shared" ca="1" si="2"/>
        <v>0</v>
      </c>
      <c r="Q22" s="10">
        <f t="shared" ca="1" si="2"/>
        <v>580</v>
      </c>
      <c r="R22" s="10">
        <f t="shared" ca="1" si="2"/>
        <v>2982</v>
      </c>
      <c r="S22" s="10">
        <f t="shared" ca="1" si="2"/>
        <v>2982</v>
      </c>
      <c r="T22" s="10">
        <f t="shared" ca="1" si="2"/>
        <v>2700</v>
      </c>
      <c r="U22" s="10">
        <f t="shared" ca="1" si="2"/>
        <v>1392</v>
      </c>
      <c r="V22" s="10"/>
      <c r="W22" s="10"/>
      <c r="X22" s="10">
        <f>SUM(X2:X21)</f>
        <v>3758</v>
      </c>
      <c r="Y22" s="10">
        <f t="shared" ref="Y22:Z22" si="3">SUM(Y2:Y21)</f>
        <v>29406</v>
      </c>
      <c r="Z22" s="10">
        <f t="shared" si="3"/>
        <v>0</v>
      </c>
    </row>
    <row r="23" spans="1:27" x14ac:dyDescent="0.25">
      <c r="A23" s="7" t="s">
        <v>16</v>
      </c>
      <c r="B23" s="8"/>
      <c r="C23" s="8"/>
      <c r="D23" s="8"/>
      <c r="E23" s="8"/>
      <c r="F23" s="8">
        <v>238</v>
      </c>
      <c r="G23" s="8"/>
      <c r="H23" s="8"/>
      <c r="I23" s="8"/>
      <c r="J23" s="8"/>
      <c r="K23" s="8"/>
      <c r="L23" s="8"/>
      <c r="M23" s="8"/>
      <c r="N23" s="8"/>
      <c r="O23" s="8"/>
      <c r="P23" s="8">
        <v>0</v>
      </c>
      <c r="Q23" s="8">
        <v>58</v>
      </c>
      <c r="R23" s="8">
        <v>213</v>
      </c>
      <c r="S23" s="8">
        <v>150</v>
      </c>
      <c r="T23" s="8"/>
      <c r="U23" s="8"/>
      <c r="V23" s="8"/>
      <c r="W23" s="8"/>
      <c r="X23" s="8">
        <v>186</v>
      </c>
      <c r="Y23" s="8">
        <f>238+58+213+150+186</f>
        <v>845</v>
      </c>
      <c r="Z23" s="8">
        <f>SUM(B23:X23)-Y23</f>
        <v>0</v>
      </c>
    </row>
    <row r="24" spans="1:27" x14ac:dyDescent="0.25">
      <c r="A24" s="7" t="s">
        <v>40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150</v>
      </c>
      <c r="T24" s="8"/>
      <c r="U24" s="8"/>
      <c r="V24" s="8"/>
      <c r="W24" s="8"/>
      <c r="X24" s="8">
        <v>186</v>
      </c>
      <c r="Y24" s="8">
        <f>150+186</f>
        <v>336</v>
      </c>
      <c r="Z24" s="8">
        <f>SUM(B24:X24)-Y24</f>
        <v>0</v>
      </c>
    </row>
    <row r="25" spans="1:27" x14ac:dyDescent="0.25">
      <c r="A25" s="7" t="s">
        <v>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>
        <v>174</v>
      </c>
      <c r="V25" s="8"/>
      <c r="W25" s="8"/>
      <c r="X25" s="8"/>
      <c r="Y25" s="8">
        <f>SUM(A25:U25)-V25</f>
        <v>174</v>
      </c>
      <c r="Z25" s="8">
        <f t="shared" ref="Z25:Z30" si="4">SUM(B25:V25)-Y25</f>
        <v>0</v>
      </c>
    </row>
    <row r="26" spans="1:27" x14ac:dyDescent="0.25">
      <c r="A26" s="7" t="s">
        <v>41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>
        <v>174</v>
      </c>
      <c r="V26" s="8"/>
      <c r="W26" s="8"/>
      <c r="X26" s="8"/>
      <c r="Y26" s="8">
        <f>SUM(A26:U26)-V26</f>
        <v>174</v>
      </c>
      <c r="Z26" s="8">
        <f t="shared" si="4"/>
        <v>0</v>
      </c>
    </row>
    <row r="27" spans="1:27" x14ac:dyDescent="0.25">
      <c r="A27" s="7" t="s">
        <v>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>
        <v>174</v>
      </c>
      <c r="V27" s="8"/>
      <c r="W27" s="8"/>
      <c r="X27" s="8"/>
      <c r="Y27" s="8">
        <f>SUM(A27:U27)-V27</f>
        <v>174</v>
      </c>
      <c r="Z27" s="8">
        <f t="shared" si="4"/>
        <v>0</v>
      </c>
    </row>
    <row r="28" spans="1:27" x14ac:dyDescent="0.25">
      <c r="A28" s="7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>
        <v>174</v>
      </c>
      <c r="V28" s="8"/>
      <c r="W28" s="8"/>
      <c r="X28" s="8"/>
      <c r="Y28" s="8">
        <v>174</v>
      </c>
      <c r="Z28" s="8">
        <f t="shared" si="4"/>
        <v>0</v>
      </c>
    </row>
    <row r="29" spans="1:27" x14ac:dyDescent="0.25">
      <c r="A29" s="7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>
        <v>174</v>
      </c>
      <c r="V29" s="7"/>
      <c r="W29" s="7"/>
      <c r="X29" s="7"/>
      <c r="Y29" s="8">
        <v>174</v>
      </c>
      <c r="Z29" s="8">
        <f t="shared" si="4"/>
        <v>0</v>
      </c>
    </row>
    <row r="30" spans="1:27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 t="shared" si="4"/>
        <v>0</v>
      </c>
    </row>
    <row r="31" spans="1:27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7">
        <f ca="1">SUM(U22:U30)</f>
        <v>2262</v>
      </c>
      <c r="V31" s="7"/>
      <c r="W31" s="7"/>
      <c r="X31" s="7"/>
      <c r="Y31" s="8"/>
      <c r="Z31" s="8">
        <f>SUM(Z22:Z30)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065-F982-4A4F-B0A1-C4CDCF2B202C}">
  <dimension ref="A1:J10"/>
  <sheetViews>
    <sheetView workbookViewId="0">
      <selection activeCell="D14" sqref="D14"/>
    </sheetView>
  </sheetViews>
  <sheetFormatPr defaultRowHeight="15" x14ac:dyDescent="0.25"/>
  <cols>
    <col min="1" max="1" width="10.42578125" bestFit="1" customWidth="1"/>
    <col min="2" max="2" width="5.42578125" bestFit="1" customWidth="1"/>
    <col min="3" max="3" width="11.7109375" bestFit="1" customWidth="1"/>
    <col min="4" max="4" width="8.5703125" customWidth="1"/>
    <col min="5" max="5" width="12.42578125" bestFit="1" customWidth="1"/>
  </cols>
  <sheetData>
    <row r="1" spans="1:10" x14ac:dyDescent="0.25">
      <c r="A1" s="1" t="s">
        <v>0</v>
      </c>
      <c r="B1" s="1" t="s">
        <v>23</v>
      </c>
      <c r="C1" s="1" t="s">
        <v>52</v>
      </c>
      <c r="D1" s="1" t="s">
        <v>8</v>
      </c>
      <c r="E1" s="1" t="s">
        <v>9</v>
      </c>
      <c r="J1" t="s">
        <v>23</v>
      </c>
    </row>
    <row r="2" spans="1:10" x14ac:dyDescent="0.25">
      <c r="A2" s="2" t="s">
        <v>1</v>
      </c>
      <c r="B2" s="2">
        <v>250</v>
      </c>
      <c r="C2" s="2">
        <v>0</v>
      </c>
      <c r="D2" s="2">
        <v>0</v>
      </c>
      <c r="E2" s="2">
        <f>SUM(B2:C2)-D2</f>
        <v>250</v>
      </c>
      <c r="J2">
        <f>2000/8</f>
        <v>250</v>
      </c>
    </row>
    <row r="3" spans="1:10" x14ac:dyDescent="0.25">
      <c r="A3" s="4" t="s">
        <v>4</v>
      </c>
      <c r="B3" s="2">
        <v>250</v>
      </c>
      <c r="C3" s="4"/>
      <c r="D3" s="4"/>
      <c r="E3" s="2">
        <f t="shared" ref="E3:E10" si="0">SUM(B3:C3)-D3</f>
        <v>250</v>
      </c>
    </row>
    <row r="4" spans="1:10" x14ac:dyDescent="0.25">
      <c r="A4" s="4" t="s">
        <v>60</v>
      </c>
      <c r="B4" s="2">
        <v>250</v>
      </c>
      <c r="C4" s="4"/>
      <c r="D4" s="4"/>
      <c r="E4" s="2">
        <f t="shared" si="0"/>
        <v>250</v>
      </c>
    </row>
    <row r="5" spans="1:10" x14ac:dyDescent="0.25">
      <c r="A5" s="4" t="s">
        <v>43</v>
      </c>
      <c r="B5" s="2">
        <v>250</v>
      </c>
      <c r="C5" s="4"/>
      <c r="D5" s="4"/>
      <c r="E5" s="2">
        <f t="shared" si="0"/>
        <v>250</v>
      </c>
    </row>
    <row r="6" spans="1:10" x14ac:dyDescent="0.25">
      <c r="A6" s="4" t="s">
        <v>37</v>
      </c>
      <c r="B6" s="2">
        <v>250</v>
      </c>
      <c r="C6" s="4"/>
      <c r="D6" s="4"/>
      <c r="E6" s="2">
        <f t="shared" si="0"/>
        <v>250</v>
      </c>
    </row>
    <row r="7" spans="1:10" x14ac:dyDescent="0.25">
      <c r="A7" s="4" t="s">
        <v>44</v>
      </c>
      <c r="B7" s="2">
        <v>250</v>
      </c>
      <c r="C7" s="4"/>
      <c r="D7" s="4"/>
      <c r="E7" s="2">
        <f t="shared" si="0"/>
        <v>250</v>
      </c>
    </row>
    <row r="8" spans="1:10" x14ac:dyDescent="0.25">
      <c r="A8" s="4" t="s">
        <v>61</v>
      </c>
      <c r="B8" s="2">
        <v>250</v>
      </c>
      <c r="C8" s="4"/>
      <c r="D8" s="4"/>
      <c r="E8" s="2">
        <f t="shared" si="0"/>
        <v>250</v>
      </c>
    </row>
    <row r="9" spans="1:10" x14ac:dyDescent="0.25">
      <c r="A9" s="4" t="s">
        <v>62</v>
      </c>
      <c r="B9" s="2">
        <v>250</v>
      </c>
      <c r="C9" s="4"/>
      <c r="D9" s="4"/>
      <c r="E9" s="2">
        <f t="shared" si="0"/>
        <v>250</v>
      </c>
    </row>
    <row r="10" spans="1:10" x14ac:dyDescent="0.25">
      <c r="A10" s="4" t="s">
        <v>7</v>
      </c>
      <c r="B10" s="4">
        <f>SUM(B2:B9)</f>
        <v>2000</v>
      </c>
      <c r="C10" s="4"/>
      <c r="D10" s="4"/>
      <c r="E10" s="2">
        <f t="shared" si="0"/>
        <v>2000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E9D-1357-4B79-83A6-1240F6F5370F}">
  <dimension ref="A1:O29"/>
  <sheetViews>
    <sheetView tabSelected="1" topLeftCell="A10" workbookViewId="0">
      <selection activeCell="G23" sqref="G23"/>
    </sheetView>
  </sheetViews>
  <sheetFormatPr defaultRowHeight="15" x14ac:dyDescent="0.25"/>
  <cols>
    <col min="1" max="1" width="10.42578125" bestFit="1" customWidth="1"/>
    <col min="2" max="2" width="40" bestFit="1" customWidth="1"/>
    <col min="3" max="3" width="8.140625" style="5" bestFit="1" customWidth="1"/>
    <col min="4" max="4" width="8.28515625" style="5" bestFit="1" customWidth="1"/>
    <col min="5" max="5" width="15.7109375" style="5" bestFit="1" customWidth="1"/>
    <col min="6" max="6" width="15.28515625" style="5" bestFit="1" customWidth="1"/>
    <col min="7" max="7" width="15.42578125" style="5" bestFit="1" customWidth="1"/>
    <col min="8" max="8" width="15.140625" bestFit="1" customWidth="1"/>
    <col min="14" max="14" width="10.42578125" bestFit="1" customWidth="1"/>
  </cols>
  <sheetData>
    <row r="1" spans="1:15" x14ac:dyDescent="0.25">
      <c r="A1" s="6" t="s">
        <v>56</v>
      </c>
      <c r="B1" s="6" t="s">
        <v>57</v>
      </c>
      <c r="C1" s="3" t="s">
        <v>58</v>
      </c>
      <c r="D1" s="3" t="s">
        <v>65</v>
      </c>
      <c r="E1" s="3" t="s">
        <v>67</v>
      </c>
      <c r="F1" s="3" t="s">
        <v>70</v>
      </c>
      <c r="G1" s="3" t="s">
        <v>76</v>
      </c>
      <c r="H1" s="3" t="s">
        <v>145</v>
      </c>
      <c r="I1" s="4"/>
      <c r="J1" s="4"/>
      <c r="O1" t="s">
        <v>140</v>
      </c>
    </row>
    <row r="2" spans="1:15" x14ac:dyDescent="0.25">
      <c r="A2" s="6"/>
      <c r="B2" s="6"/>
      <c r="C2" s="3"/>
      <c r="D2" s="3"/>
      <c r="E2" s="3">
        <v>2000</v>
      </c>
      <c r="F2" s="3">
        <f>3172+200</f>
        <v>3372</v>
      </c>
      <c r="G2" s="3"/>
      <c r="H2" s="4"/>
      <c r="I2" s="4"/>
      <c r="J2" s="4"/>
      <c r="N2" t="s">
        <v>1</v>
      </c>
      <c r="O2">
        <v>100</v>
      </c>
    </row>
    <row r="3" spans="1:15" x14ac:dyDescent="0.25">
      <c r="A3" s="4" t="s">
        <v>4</v>
      </c>
      <c r="B3" s="4" t="s">
        <v>59</v>
      </c>
      <c r="C3" s="2">
        <v>500</v>
      </c>
      <c r="D3" s="2">
        <v>500</v>
      </c>
      <c r="E3" s="2">
        <v>500</v>
      </c>
      <c r="F3" s="2"/>
      <c r="G3" s="2"/>
      <c r="H3" s="4"/>
      <c r="I3" s="4"/>
      <c r="J3" s="4"/>
      <c r="N3" t="s">
        <v>60</v>
      </c>
      <c r="O3">
        <v>100</v>
      </c>
    </row>
    <row r="4" spans="1:15" x14ac:dyDescent="0.25">
      <c r="A4" s="4" t="s">
        <v>43</v>
      </c>
      <c r="B4" s="4" t="s">
        <v>63</v>
      </c>
      <c r="C4" s="2">
        <v>500</v>
      </c>
      <c r="D4" s="2">
        <v>500</v>
      </c>
      <c r="E4" s="2">
        <v>500</v>
      </c>
      <c r="F4" s="2"/>
      <c r="G4" s="2"/>
      <c r="H4" s="4"/>
      <c r="I4" s="4"/>
      <c r="J4" s="4"/>
      <c r="N4" s="15" t="s">
        <v>43</v>
      </c>
    </row>
    <row r="5" spans="1:15" x14ac:dyDescent="0.25">
      <c r="A5" s="4" t="s">
        <v>37</v>
      </c>
      <c r="B5" s="4" t="s">
        <v>63</v>
      </c>
      <c r="C5" s="2">
        <v>500</v>
      </c>
      <c r="D5" s="2">
        <v>500</v>
      </c>
      <c r="E5" s="2">
        <v>500</v>
      </c>
      <c r="F5" s="2"/>
      <c r="G5" s="2"/>
      <c r="H5" s="4"/>
      <c r="I5" s="4"/>
      <c r="J5" s="4"/>
      <c r="N5" s="15" t="s">
        <v>37</v>
      </c>
    </row>
    <row r="6" spans="1:15" x14ac:dyDescent="0.25">
      <c r="A6" s="4" t="s">
        <v>61</v>
      </c>
      <c r="B6" s="4" t="s">
        <v>64</v>
      </c>
      <c r="C6" s="2">
        <v>500</v>
      </c>
      <c r="D6" s="2">
        <v>500</v>
      </c>
      <c r="E6" s="2">
        <v>500</v>
      </c>
      <c r="F6" s="2"/>
      <c r="G6" s="2"/>
      <c r="H6" s="4"/>
      <c r="I6" s="4"/>
      <c r="J6" s="4"/>
      <c r="N6" t="s">
        <v>44</v>
      </c>
      <c r="O6">
        <v>100</v>
      </c>
    </row>
    <row r="7" spans="1:15" x14ac:dyDescent="0.25">
      <c r="A7" s="4" t="s">
        <v>61</v>
      </c>
      <c r="B7" s="4" t="s">
        <v>66</v>
      </c>
      <c r="C7" s="2">
        <v>500</v>
      </c>
      <c r="D7" s="2">
        <v>500</v>
      </c>
      <c r="E7" s="2"/>
      <c r="F7" s="2">
        <v>500</v>
      </c>
      <c r="G7" s="2"/>
      <c r="H7" s="4"/>
      <c r="I7" s="4"/>
      <c r="J7" s="4"/>
      <c r="N7" t="s">
        <v>61</v>
      </c>
      <c r="O7">
        <v>100</v>
      </c>
    </row>
    <row r="8" spans="1:15" x14ac:dyDescent="0.25">
      <c r="A8" s="4" t="s">
        <v>44</v>
      </c>
      <c r="B8" s="4" t="s">
        <v>64</v>
      </c>
      <c r="C8" s="2">
        <v>500</v>
      </c>
      <c r="D8" s="2">
        <v>500</v>
      </c>
      <c r="E8" s="2"/>
      <c r="F8" s="2">
        <v>500</v>
      </c>
      <c r="G8" s="2"/>
      <c r="H8" s="4"/>
      <c r="I8" s="4"/>
      <c r="J8" s="4"/>
      <c r="N8" t="s">
        <v>71</v>
      </c>
      <c r="O8">
        <v>100</v>
      </c>
    </row>
    <row r="9" spans="1:15" x14ac:dyDescent="0.25">
      <c r="A9" s="4" t="s">
        <v>60</v>
      </c>
      <c r="B9" s="4" t="s">
        <v>64</v>
      </c>
      <c r="C9" s="2">
        <v>500</v>
      </c>
      <c r="D9" s="2">
        <v>500</v>
      </c>
      <c r="E9" s="2"/>
      <c r="F9" s="2">
        <v>500</v>
      </c>
      <c r="G9" s="2"/>
      <c r="H9" s="4"/>
      <c r="I9" s="4"/>
      <c r="J9" s="4"/>
      <c r="N9" s="15" t="s">
        <v>84</v>
      </c>
      <c r="O9">
        <v>100</v>
      </c>
    </row>
    <row r="10" spans="1:15" x14ac:dyDescent="0.25">
      <c r="A10" s="4" t="s">
        <v>60</v>
      </c>
      <c r="B10" s="4" t="s">
        <v>77</v>
      </c>
      <c r="C10" s="2">
        <v>500</v>
      </c>
      <c r="D10" s="2">
        <v>500</v>
      </c>
      <c r="E10" s="2"/>
      <c r="F10" s="2"/>
      <c r="G10" s="2">
        <v>500</v>
      </c>
      <c r="H10" s="4"/>
      <c r="I10" s="4"/>
      <c r="J10" s="4"/>
      <c r="O10">
        <f>SUM(O2:O9)</f>
        <v>600</v>
      </c>
    </row>
    <row r="11" spans="1:15" x14ac:dyDescent="0.25">
      <c r="A11" s="4" t="s">
        <v>1</v>
      </c>
      <c r="B11" s="4" t="s">
        <v>69</v>
      </c>
      <c r="C11" s="2">
        <v>500</v>
      </c>
      <c r="D11" s="2">
        <v>500</v>
      </c>
      <c r="E11" s="2"/>
      <c r="F11" s="2">
        <v>500</v>
      </c>
      <c r="G11" s="2"/>
      <c r="H11" s="4"/>
      <c r="I11" s="4"/>
      <c r="J11" s="4"/>
    </row>
    <row r="12" spans="1:15" x14ac:dyDescent="0.25">
      <c r="A12" s="4" t="s">
        <v>43</v>
      </c>
      <c r="B12" s="4" t="s">
        <v>68</v>
      </c>
      <c r="C12" s="2">
        <v>1000</v>
      </c>
      <c r="D12" s="2">
        <v>1000</v>
      </c>
      <c r="E12" s="2"/>
      <c r="F12" s="2">
        <v>1000</v>
      </c>
      <c r="G12" s="2"/>
      <c r="H12" s="4"/>
      <c r="I12" s="4"/>
      <c r="J12" s="4"/>
    </row>
    <row r="13" spans="1:15" x14ac:dyDescent="0.25">
      <c r="A13" s="4" t="s">
        <v>71</v>
      </c>
      <c r="B13" s="4" t="s">
        <v>64</v>
      </c>
      <c r="C13" s="2">
        <v>500</v>
      </c>
      <c r="D13" s="2">
        <v>500</v>
      </c>
      <c r="E13" s="2"/>
      <c r="F13" s="2"/>
      <c r="G13" s="2">
        <v>500</v>
      </c>
      <c r="H13" s="4"/>
      <c r="I13" s="4"/>
      <c r="J13" s="4"/>
    </row>
    <row r="14" spans="1:15" x14ac:dyDescent="0.25">
      <c r="A14" s="4" t="s">
        <v>72</v>
      </c>
      <c r="B14" s="4" t="s">
        <v>73</v>
      </c>
      <c r="C14" s="2">
        <v>500</v>
      </c>
      <c r="D14" s="2">
        <v>500</v>
      </c>
      <c r="E14" s="2"/>
      <c r="F14" s="2"/>
      <c r="G14" s="2">
        <v>500</v>
      </c>
      <c r="H14" s="4"/>
      <c r="I14" s="4"/>
      <c r="J14" s="4"/>
    </row>
    <row r="15" spans="1:15" x14ac:dyDescent="0.25">
      <c r="A15" s="4" t="s">
        <v>74</v>
      </c>
      <c r="B15" s="4" t="s">
        <v>64</v>
      </c>
      <c r="C15" s="2">
        <v>500</v>
      </c>
      <c r="D15" s="2">
        <v>500</v>
      </c>
      <c r="E15" s="2"/>
      <c r="F15" s="2"/>
      <c r="G15" s="2">
        <v>500</v>
      </c>
      <c r="H15" s="4"/>
      <c r="I15" s="4"/>
      <c r="J15" s="4"/>
    </row>
    <row r="16" spans="1:15" x14ac:dyDescent="0.25">
      <c r="A16" s="4" t="s">
        <v>4</v>
      </c>
      <c r="B16" s="4" t="s">
        <v>78</v>
      </c>
      <c r="C16" s="2">
        <v>200</v>
      </c>
      <c r="D16" s="2">
        <v>200</v>
      </c>
      <c r="E16" s="2"/>
      <c r="F16" s="2"/>
      <c r="G16" s="2"/>
      <c r="H16" s="4">
        <v>200</v>
      </c>
      <c r="I16" s="4"/>
      <c r="J16" s="4"/>
    </row>
    <row r="17" spans="1:11" x14ac:dyDescent="0.25">
      <c r="A17" s="4" t="s">
        <v>4</v>
      </c>
      <c r="B17" s="4" t="s">
        <v>143</v>
      </c>
      <c r="C17" s="2">
        <v>2000</v>
      </c>
      <c r="D17" s="2">
        <v>2002</v>
      </c>
      <c r="E17" s="2"/>
      <c r="F17" s="2"/>
      <c r="G17" s="2"/>
      <c r="H17" s="4">
        <v>2002</v>
      </c>
      <c r="I17" s="4"/>
      <c r="J17" s="4"/>
    </row>
    <row r="18" spans="1:11" x14ac:dyDescent="0.25">
      <c r="A18" s="4" t="s">
        <v>60</v>
      </c>
      <c r="B18" s="4" t="s">
        <v>75</v>
      </c>
      <c r="C18" s="2">
        <v>500</v>
      </c>
      <c r="D18" s="2">
        <v>500</v>
      </c>
      <c r="E18" s="2"/>
      <c r="F18" s="2"/>
      <c r="G18" s="2"/>
      <c r="H18" s="4"/>
      <c r="I18" s="4">
        <v>500</v>
      </c>
      <c r="J18" s="4"/>
      <c r="K18" t="s">
        <v>139</v>
      </c>
    </row>
    <row r="19" spans="1:11" x14ac:dyDescent="0.25">
      <c r="A19" s="4" t="s">
        <v>43</v>
      </c>
      <c r="B19" s="4" t="s">
        <v>141</v>
      </c>
      <c r="C19" s="2">
        <v>1000</v>
      </c>
      <c r="D19" s="2" t="s">
        <v>79</v>
      </c>
      <c r="E19" s="2"/>
      <c r="F19" s="2"/>
      <c r="G19" s="2"/>
      <c r="H19" s="4"/>
      <c r="I19" s="4"/>
      <c r="J19" s="4"/>
    </row>
    <row r="20" spans="1:11" x14ac:dyDescent="0.25">
      <c r="A20" s="4" t="s">
        <v>71</v>
      </c>
      <c r="B20" s="4" t="s">
        <v>142</v>
      </c>
      <c r="C20" s="2">
        <v>500</v>
      </c>
      <c r="D20" s="2" t="s">
        <v>144</v>
      </c>
      <c r="E20" s="2"/>
      <c r="F20" s="2"/>
      <c r="G20" s="2"/>
      <c r="H20" s="4"/>
      <c r="I20" s="4"/>
      <c r="J20" s="4"/>
    </row>
    <row r="21" spans="1:11" x14ac:dyDescent="0.25">
      <c r="A21" s="4" t="s">
        <v>44</v>
      </c>
      <c r="B21" s="4" t="s">
        <v>174</v>
      </c>
      <c r="C21" s="2">
        <v>200</v>
      </c>
      <c r="D21" s="2" t="s">
        <v>79</v>
      </c>
      <c r="E21" s="2"/>
      <c r="F21" s="2"/>
      <c r="G21" s="2"/>
      <c r="H21" s="4"/>
      <c r="I21" s="4"/>
      <c r="J21" s="4"/>
    </row>
    <row r="22" spans="1:11" x14ac:dyDescent="0.25">
      <c r="A22" s="4" t="s">
        <v>61</v>
      </c>
      <c r="B22" s="4" t="s">
        <v>174</v>
      </c>
      <c r="C22" s="2">
        <v>200</v>
      </c>
      <c r="D22" s="2" t="s">
        <v>79</v>
      </c>
      <c r="E22" s="2"/>
      <c r="F22" s="2"/>
      <c r="G22" s="2"/>
      <c r="H22" s="4"/>
      <c r="I22" s="4"/>
      <c r="J22" s="4"/>
    </row>
    <row r="23" spans="1:11" x14ac:dyDescent="0.25">
      <c r="A23" s="4"/>
      <c r="B23" s="4"/>
      <c r="C23" s="2"/>
      <c r="D23" s="2"/>
      <c r="E23" s="2"/>
      <c r="F23" s="2"/>
      <c r="G23" s="2"/>
      <c r="H23" s="4"/>
      <c r="I23" s="4"/>
      <c r="J23" s="4"/>
    </row>
    <row r="24" spans="1:11" x14ac:dyDescent="0.25">
      <c r="A24" s="4"/>
      <c r="B24" s="4" t="s">
        <v>175</v>
      </c>
      <c r="C24" s="2"/>
      <c r="D24" s="2"/>
      <c r="E24" s="2"/>
      <c r="F24" s="2"/>
      <c r="G24" s="2"/>
      <c r="H24" s="4"/>
      <c r="I24" s="4"/>
      <c r="J24" s="4"/>
    </row>
    <row r="25" spans="1:11" x14ac:dyDescent="0.25">
      <c r="A25" s="13"/>
      <c r="B25" s="13"/>
      <c r="C25" s="14">
        <f>SUM(C3:C24)</f>
        <v>11600</v>
      </c>
      <c r="D25" s="14">
        <f t="shared" ref="D25:G25" si="0">SUM(D3:D24)</f>
        <v>9702</v>
      </c>
      <c r="E25" s="14">
        <f t="shared" si="0"/>
        <v>2000</v>
      </c>
      <c r="F25" s="14">
        <f t="shared" si="0"/>
        <v>3000</v>
      </c>
      <c r="G25" s="14">
        <f t="shared" si="0"/>
        <v>2000</v>
      </c>
      <c r="H25" s="4"/>
      <c r="I25" s="4"/>
      <c r="J25" s="4"/>
    </row>
    <row r="26" spans="1:11" x14ac:dyDescent="0.25">
      <c r="A26" s="4"/>
      <c r="B26" s="4" t="s">
        <v>81</v>
      </c>
      <c r="C26" s="2"/>
      <c r="D26" s="2"/>
      <c r="E26" s="2"/>
      <c r="F26" s="2"/>
      <c r="G26" s="2">
        <v>1628</v>
      </c>
      <c r="H26" s="4"/>
      <c r="I26" s="4"/>
      <c r="J26" s="4"/>
    </row>
    <row r="27" spans="1:11" x14ac:dyDescent="0.25">
      <c r="A27" s="4"/>
      <c r="B27" s="4" t="s">
        <v>80</v>
      </c>
      <c r="C27" s="3"/>
      <c r="D27" s="2"/>
      <c r="E27" s="2"/>
      <c r="F27" s="2"/>
      <c r="G27" s="2">
        <v>2493</v>
      </c>
      <c r="H27" s="4"/>
      <c r="I27" s="4"/>
      <c r="J27" s="4"/>
    </row>
    <row r="28" spans="1:11" x14ac:dyDescent="0.25">
      <c r="A28" s="4"/>
      <c r="B28" s="4" t="s">
        <v>83</v>
      </c>
      <c r="C28" s="3"/>
      <c r="D28" s="2"/>
      <c r="E28" s="2"/>
      <c r="F28" s="2"/>
      <c r="G28" s="2">
        <f>G27-G26</f>
        <v>865</v>
      </c>
      <c r="H28" s="4"/>
      <c r="I28" s="4"/>
      <c r="J28" s="4"/>
    </row>
    <row r="29" spans="1:11" x14ac:dyDescent="0.25">
      <c r="A29" s="4"/>
      <c r="B29" s="4" t="s">
        <v>82</v>
      </c>
      <c r="C29" s="2"/>
      <c r="D29" s="2"/>
      <c r="E29" s="2"/>
      <c r="F29" s="2"/>
      <c r="G29" s="2">
        <f>G28/8</f>
        <v>108.125</v>
      </c>
      <c r="H29" s="4"/>
      <c r="I29" s="4"/>
      <c r="J29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7A5-C46E-4A5C-BD7E-9E6AA0970E9C}">
  <dimension ref="A1:E13"/>
  <sheetViews>
    <sheetView workbookViewId="0">
      <selection activeCell="H5" sqref="H5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47.28515625" style="16" bestFit="1" customWidth="1"/>
    <col min="4" max="4" width="18.42578125" customWidth="1"/>
    <col min="5" max="5" width="8.140625" bestFit="1" customWidth="1"/>
  </cols>
  <sheetData>
    <row r="1" spans="1:5" x14ac:dyDescent="0.25">
      <c r="A1" s="19" t="s">
        <v>146</v>
      </c>
      <c r="B1" s="19" t="s">
        <v>151</v>
      </c>
      <c r="C1" s="20" t="s">
        <v>149</v>
      </c>
      <c r="D1" s="19" t="s">
        <v>152</v>
      </c>
      <c r="E1" s="19" t="s">
        <v>58</v>
      </c>
    </row>
    <row r="2" spans="1:5" ht="90" x14ac:dyDescent="0.25">
      <c r="A2" s="21" t="s">
        <v>157</v>
      </c>
      <c r="B2" s="21" t="s">
        <v>158</v>
      </c>
      <c r="C2" s="22" t="s">
        <v>159</v>
      </c>
      <c r="D2" s="22" t="s">
        <v>164</v>
      </c>
      <c r="E2" s="21" t="s">
        <v>169</v>
      </c>
    </row>
    <row r="3" spans="1:5" ht="45" x14ac:dyDescent="0.25">
      <c r="A3" s="21" t="s">
        <v>160</v>
      </c>
      <c r="B3" s="21" t="s">
        <v>161</v>
      </c>
      <c r="C3" s="22" t="s">
        <v>173</v>
      </c>
      <c r="D3" s="22" t="s">
        <v>166</v>
      </c>
      <c r="E3" s="21" t="s">
        <v>169</v>
      </c>
    </row>
    <row r="4" spans="1:5" ht="30" x14ac:dyDescent="0.25">
      <c r="A4" s="21" t="s">
        <v>162</v>
      </c>
      <c r="B4" s="21" t="s">
        <v>163</v>
      </c>
      <c r="C4" s="22" t="s">
        <v>172</v>
      </c>
      <c r="D4" s="21" t="s">
        <v>165</v>
      </c>
      <c r="E4" s="21" t="s">
        <v>168</v>
      </c>
    </row>
    <row r="5" spans="1:5" ht="105" x14ac:dyDescent="0.25">
      <c r="A5" s="21" t="s">
        <v>147</v>
      </c>
      <c r="B5" s="21" t="s">
        <v>148</v>
      </c>
      <c r="C5" s="22" t="s">
        <v>150</v>
      </c>
      <c r="D5" s="22" t="s">
        <v>167</v>
      </c>
      <c r="E5" s="21" t="s">
        <v>170</v>
      </c>
    </row>
    <row r="6" spans="1:5" x14ac:dyDescent="0.25">
      <c r="A6" s="21" t="s">
        <v>153</v>
      </c>
      <c r="B6" s="21" t="s">
        <v>154</v>
      </c>
      <c r="C6" s="22" t="s">
        <v>155</v>
      </c>
      <c r="D6" s="21" t="s">
        <v>156</v>
      </c>
      <c r="E6" s="21" t="s">
        <v>171</v>
      </c>
    </row>
    <row r="7" spans="1:5" x14ac:dyDescent="0.25">
      <c r="A7" s="17"/>
      <c r="B7" s="17"/>
      <c r="C7" s="18"/>
      <c r="D7" s="17"/>
      <c r="E7" s="17"/>
    </row>
    <row r="8" spans="1:5" x14ac:dyDescent="0.25">
      <c r="A8" s="17"/>
      <c r="B8" s="17"/>
      <c r="C8" s="18"/>
      <c r="D8" s="17"/>
      <c r="E8" s="17"/>
    </row>
    <row r="9" spans="1:5" x14ac:dyDescent="0.25">
      <c r="A9" s="17"/>
      <c r="B9" s="17"/>
      <c r="C9" s="18"/>
      <c r="D9" s="17"/>
      <c r="E9" s="17"/>
    </row>
    <row r="10" spans="1:5" x14ac:dyDescent="0.25">
      <c r="A10" s="17"/>
      <c r="B10" s="17"/>
      <c r="C10" s="18"/>
      <c r="D10" s="17"/>
      <c r="E10" s="17"/>
    </row>
    <row r="11" spans="1:5" x14ac:dyDescent="0.25">
      <c r="A11" s="17"/>
      <c r="B11" s="17"/>
      <c r="C11" s="18"/>
      <c r="D11" s="17"/>
      <c r="E11" s="17"/>
    </row>
    <row r="12" spans="1:5" x14ac:dyDescent="0.25">
      <c r="A12" s="17"/>
      <c r="B12" s="17"/>
      <c r="C12" s="18"/>
      <c r="D12" s="17"/>
      <c r="E12" s="17"/>
    </row>
    <row r="13" spans="1:5" x14ac:dyDescent="0.25">
      <c r="A13" s="17"/>
      <c r="B13" s="17"/>
      <c r="C13" s="18"/>
      <c r="D13" s="17"/>
      <c r="E1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1EA3-7C3E-4F08-B231-6C4689224A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77C7-3D45-4308-8295-23CF29436ECF}">
  <dimension ref="A1:I22"/>
  <sheetViews>
    <sheetView zoomScaleNormal="100" workbookViewId="0">
      <selection activeCell="F15" sqref="F15"/>
    </sheetView>
  </sheetViews>
  <sheetFormatPr defaultRowHeight="15" x14ac:dyDescent="0.25"/>
  <cols>
    <col min="1" max="1" width="13.28515625" customWidth="1"/>
    <col min="2" max="2" width="12.7109375" customWidth="1"/>
    <col min="3" max="3" width="11.140625" bestFit="1" customWidth="1"/>
    <col min="8" max="8" width="10" bestFit="1" customWidth="1"/>
    <col min="9" max="9" width="12.7109375" bestFit="1" customWidth="1"/>
  </cols>
  <sheetData>
    <row r="1" spans="1:9" x14ac:dyDescent="0.25">
      <c r="A1" s="1" t="s">
        <v>0</v>
      </c>
      <c r="B1" s="1" t="s">
        <v>58</v>
      </c>
      <c r="C1" s="1" t="s">
        <v>86</v>
      </c>
      <c r="D1" s="1"/>
    </row>
    <row r="2" spans="1:9" x14ac:dyDescent="0.25">
      <c r="A2" s="2" t="s">
        <v>1</v>
      </c>
      <c r="B2" s="2">
        <v>500</v>
      </c>
      <c r="C2" s="2">
        <v>500</v>
      </c>
      <c r="D2" s="2"/>
    </row>
    <row r="3" spans="1:9" x14ac:dyDescent="0.25">
      <c r="A3" s="2" t="s">
        <v>71</v>
      </c>
      <c r="B3" s="2">
        <v>500</v>
      </c>
      <c r="C3" s="2">
        <v>500</v>
      </c>
      <c r="D3" s="2"/>
    </row>
    <row r="4" spans="1:9" x14ac:dyDescent="0.25">
      <c r="A4" s="2" t="s">
        <v>60</v>
      </c>
      <c r="B4" s="2">
        <v>500</v>
      </c>
      <c r="C4" s="2">
        <v>500</v>
      </c>
      <c r="D4" s="2"/>
    </row>
    <row r="5" spans="1:9" x14ac:dyDescent="0.25">
      <c r="A5" s="2" t="s">
        <v>43</v>
      </c>
      <c r="B5" s="2">
        <v>500</v>
      </c>
      <c r="C5" s="2">
        <v>500</v>
      </c>
      <c r="D5" s="2"/>
      <c r="H5" s="12">
        <v>45519</v>
      </c>
      <c r="I5" t="s">
        <v>89</v>
      </c>
    </row>
    <row r="6" spans="1:9" x14ac:dyDescent="0.25">
      <c r="A6" s="2" t="s">
        <v>37</v>
      </c>
      <c r="B6" s="2">
        <v>500</v>
      </c>
      <c r="C6" s="2">
        <v>500</v>
      </c>
      <c r="D6" s="2"/>
      <c r="H6" s="12">
        <v>45520</v>
      </c>
      <c r="I6" t="s">
        <v>92</v>
      </c>
    </row>
    <row r="7" spans="1:9" x14ac:dyDescent="0.25">
      <c r="A7" s="2" t="s">
        <v>44</v>
      </c>
      <c r="B7" s="2">
        <v>500</v>
      </c>
      <c r="C7" s="2">
        <v>500</v>
      </c>
      <c r="D7" s="2"/>
      <c r="H7" s="12">
        <v>45521</v>
      </c>
      <c r="I7" t="s">
        <v>90</v>
      </c>
    </row>
    <row r="8" spans="1:9" x14ac:dyDescent="0.25">
      <c r="A8" s="2" t="s">
        <v>61</v>
      </c>
      <c r="B8" s="2">
        <v>500</v>
      </c>
      <c r="C8" s="2">
        <v>500</v>
      </c>
      <c r="D8" s="2"/>
      <c r="H8" s="12">
        <v>45522</v>
      </c>
      <c r="I8" t="s">
        <v>91</v>
      </c>
    </row>
    <row r="9" spans="1:9" x14ac:dyDescent="0.25">
      <c r="A9" s="2" t="s">
        <v>84</v>
      </c>
      <c r="B9" s="2">
        <v>500</v>
      </c>
      <c r="C9" s="2">
        <v>500</v>
      </c>
      <c r="D9" s="2"/>
      <c r="H9" s="12">
        <v>45523</v>
      </c>
      <c r="I9" t="s">
        <v>92</v>
      </c>
    </row>
    <row r="10" spans="1:9" x14ac:dyDescent="0.25">
      <c r="A10" s="2" t="s">
        <v>10</v>
      </c>
      <c r="B10" s="2">
        <v>500</v>
      </c>
      <c r="C10" s="2">
        <v>500</v>
      </c>
      <c r="D10" s="2"/>
      <c r="H10" s="12"/>
    </row>
    <row r="11" spans="1:9" x14ac:dyDescent="0.25">
      <c r="A11" s="2" t="s">
        <v>13</v>
      </c>
      <c r="B11" s="2">
        <v>500</v>
      </c>
      <c r="C11" s="2">
        <v>500</v>
      </c>
      <c r="D11" s="2"/>
      <c r="H11" s="12"/>
    </row>
    <row r="12" spans="1:9" x14ac:dyDescent="0.25">
      <c r="A12" s="2" t="s">
        <v>3</v>
      </c>
      <c r="B12" s="2">
        <v>500</v>
      </c>
      <c r="C12" s="2">
        <v>500</v>
      </c>
      <c r="D12" s="2"/>
      <c r="H12" s="12"/>
    </row>
    <row r="13" spans="1:9" x14ac:dyDescent="0.25">
      <c r="A13" s="2" t="s">
        <v>2</v>
      </c>
      <c r="B13" s="2">
        <v>500</v>
      </c>
      <c r="C13" s="2">
        <v>500</v>
      </c>
      <c r="D13" s="2"/>
    </row>
    <row r="14" spans="1:9" x14ac:dyDescent="0.25">
      <c r="A14" s="2" t="s">
        <v>85</v>
      </c>
      <c r="B14" s="2">
        <v>200</v>
      </c>
      <c r="C14" s="2">
        <v>200</v>
      </c>
      <c r="D14" s="2"/>
    </row>
    <row r="15" spans="1:9" x14ac:dyDescent="0.25">
      <c r="A15" s="2" t="s">
        <v>15</v>
      </c>
      <c r="B15" s="2">
        <v>250</v>
      </c>
      <c r="C15" s="2">
        <v>250</v>
      </c>
      <c r="D15" s="2"/>
    </row>
    <row r="16" spans="1:9" x14ac:dyDescent="0.25">
      <c r="A16" s="2" t="s">
        <v>87</v>
      </c>
      <c r="B16" s="2">
        <v>250</v>
      </c>
      <c r="C16" s="2">
        <v>250</v>
      </c>
      <c r="D16" s="2"/>
    </row>
    <row r="17" spans="1:4" x14ac:dyDescent="0.25">
      <c r="A17" s="2" t="s">
        <v>28</v>
      </c>
      <c r="B17" s="2">
        <v>250</v>
      </c>
      <c r="C17" s="2">
        <v>250</v>
      </c>
      <c r="D17" s="2"/>
    </row>
    <row r="18" spans="1:4" x14ac:dyDescent="0.25">
      <c r="A18" s="2" t="s">
        <v>49</v>
      </c>
      <c r="B18" s="2">
        <v>250</v>
      </c>
      <c r="C18" s="2">
        <v>250</v>
      </c>
      <c r="D18" s="2"/>
    </row>
    <row r="19" spans="1:4" x14ac:dyDescent="0.25">
      <c r="A19" s="2" t="s">
        <v>88</v>
      </c>
      <c r="B19" s="2">
        <v>250</v>
      </c>
      <c r="C19" s="2">
        <v>250</v>
      </c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 t="s">
        <v>7</v>
      </c>
      <c r="B22" s="2">
        <f>SUM(B2:B19)</f>
        <v>7450</v>
      </c>
      <c r="C22" s="2">
        <f>SUM(C2:C19)</f>
        <v>7450</v>
      </c>
      <c r="D22" s="2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22C8-0B38-4757-9727-1EC349C7E7D7}">
  <dimension ref="A1:F34"/>
  <sheetViews>
    <sheetView zoomScale="70" zoomScaleNormal="70" workbookViewId="0">
      <selection activeCell="F3" sqref="F3"/>
    </sheetView>
  </sheetViews>
  <sheetFormatPr defaultRowHeight="15" x14ac:dyDescent="0.25"/>
  <cols>
    <col min="2" max="2" width="29.7109375" bestFit="1" customWidth="1"/>
    <col min="5" max="5" width="38.140625" bestFit="1" customWidth="1"/>
    <col min="6" max="6" width="8.85546875" bestFit="1" customWidth="1"/>
  </cols>
  <sheetData>
    <row r="1" spans="1:6" x14ac:dyDescent="0.25">
      <c r="A1" s="6" t="s">
        <v>94</v>
      </c>
      <c r="B1" s="6" t="s">
        <v>95</v>
      </c>
      <c r="C1" s="6" t="s">
        <v>58</v>
      </c>
      <c r="E1" s="4" t="s">
        <v>126</v>
      </c>
      <c r="F1" s="4">
        <v>2372</v>
      </c>
    </row>
    <row r="2" spans="1:6" x14ac:dyDescent="0.25">
      <c r="A2" s="4" t="s">
        <v>93</v>
      </c>
      <c r="B2" s="4" t="s">
        <v>135</v>
      </c>
      <c r="C2" s="4">
        <v>90</v>
      </c>
      <c r="E2" s="4" t="s">
        <v>127</v>
      </c>
      <c r="F2" s="4">
        <v>1665</v>
      </c>
    </row>
    <row r="3" spans="1:6" x14ac:dyDescent="0.25">
      <c r="A3" s="4"/>
      <c r="B3" s="4" t="s">
        <v>96</v>
      </c>
      <c r="C3" s="4">
        <v>140</v>
      </c>
      <c r="E3" s="4" t="s">
        <v>136</v>
      </c>
      <c r="F3" s="4">
        <v>400</v>
      </c>
    </row>
    <row r="4" spans="1:6" x14ac:dyDescent="0.25">
      <c r="A4" s="4"/>
      <c r="B4" s="4" t="s">
        <v>97</v>
      </c>
      <c r="C4" s="4">
        <v>30</v>
      </c>
      <c r="E4" s="6" t="s">
        <v>130</v>
      </c>
      <c r="F4" s="6">
        <f>SUM(F1:F3)</f>
        <v>4437</v>
      </c>
    </row>
    <row r="5" spans="1:6" x14ac:dyDescent="0.25">
      <c r="A5" s="4"/>
      <c r="B5" s="4" t="s">
        <v>125</v>
      </c>
      <c r="C5" s="4">
        <v>70</v>
      </c>
      <c r="E5" s="6" t="s">
        <v>128</v>
      </c>
      <c r="F5" s="6">
        <f>C34</f>
        <v>6230</v>
      </c>
    </row>
    <row r="6" spans="1:6" x14ac:dyDescent="0.25">
      <c r="A6" s="4"/>
      <c r="B6" s="4" t="s">
        <v>98</v>
      </c>
      <c r="C6" s="4">
        <v>30</v>
      </c>
      <c r="E6" s="6" t="s">
        <v>120</v>
      </c>
      <c r="F6" s="6">
        <f>SUM(F4:F5)</f>
        <v>10667</v>
      </c>
    </row>
    <row r="7" spans="1:6" x14ac:dyDescent="0.25">
      <c r="A7" s="4"/>
      <c r="B7" s="4" t="s">
        <v>99</v>
      </c>
      <c r="C7" s="4">
        <v>450</v>
      </c>
      <c r="E7" s="4" t="s">
        <v>82</v>
      </c>
      <c r="F7" s="4">
        <f>F6/2</f>
        <v>5333.5</v>
      </c>
    </row>
    <row r="8" spans="1:6" x14ac:dyDescent="0.25">
      <c r="A8" s="4" t="s">
        <v>100</v>
      </c>
      <c r="B8" s="4" t="s">
        <v>101</v>
      </c>
      <c r="C8" s="4">
        <v>20</v>
      </c>
      <c r="E8" s="6" t="s">
        <v>138</v>
      </c>
      <c r="F8" s="6">
        <f>F7-F4</f>
        <v>896.5</v>
      </c>
    </row>
    <row r="9" spans="1:6" x14ac:dyDescent="0.25">
      <c r="A9" s="4"/>
      <c r="B9" s="4" t="s">
        <v>102</v>
      </c>
      <c r="C9" s="4">
        <v>80</v>
      </c>
      <c r="E9" s="4" t="s">
        <v>124</v>
      </c>
      <c r="F9" s="4">
        <v>500</v>
      </c>
    </row>
    <row r="10" spans="1:6" x14ac:dyDescent="0.25">
      <c r="A10" s="4"/>
      <c r="B10" s="4" t="s">
        <v>103</v>
      </c>
      <c r="C10" s="4">
        <v>40</v>
      </c>
      <c r="E10" s="6" t="s">
        <v>129</v>
      </c>
      <c r="F10" s="6">
        <f>SUM(F8:F9)</f>
        <v>1396.5</v>
      </c>
    </row>
    <row r="11" spans="1:6" x14ac:dyDescent="0.25">
      <c r="A11" s="4"/>
      <c r="B11" s="4" t="s">
        <v>104</v>
      </c>
      <c r="C11" s="4">
        <v>200</v>
      </c>
    </row>
    <row r="12" spans="1:6" x14ac:dyDescent="0.25">
      <c r="A12" s="4"/>
      <c r="B12" s="4" t="s">
        <v>121</v>
      </c>
      <c r="C12" s="4">
        <v>120</v>
      </c>
    </row>
    <row r="13" spans="1:6" x14ac:dyDescent="0.25">
      <c r="A13" s="4"/>
      <c r="B13" s="4" t="s">
        <v>122</v>
      </c>
      <c r="C13" s="4">
        <v>50</v>
      </c>
    </row>
    <row r="14" spans="1:6" x14ac:dyDescent="0.25">
      <c r="A14" s="4"/>
      <c r="B14" s="4" t="s">
        <v>105</v>
      </c>
      <c r="C14" s="4">
        <v>280</v>
      </c>
    </row>
    <row r="15" spans="1:6" x14ac:dyDescent="0.25">
      <c r="A15" s="4"/>
      <c r="B15" s="4" t="s">
        <v>106</v>
      </c>
      <c r="C15" s="4">
        <v>40</v>
      </c>
    </row>
    <row r="16" spans="1:6" x14ac:dyDescent="0.25">
      <c r="A16" s="4"/>
      <c r="B16" s="4" t="s">
        <v>107</v>
      </c>
      <c r="C16" s="4">
        <v>40</v>
      </c>
    </row>
    <row r="17" spans="1:3" x14ac:dyDescent="0.25">
      <c r="A17" s="4"/>
      <c r="B17" s="4" t="s">
        <v>131</v>
      </c>
      <c r="C17" s="4">
        <v>20</v>
      </c>
    </row>
    <row r="18" spans="1:3" x14ac:dyDescent="0.25">
      <c r="A18" s="4"/>
      <c r="B18" s="4" t="s">
        <v>108</v>
      </c>
      <c r="C18" s="4">
        <v>40</v>
      </c>
    </row>
    <row r="19" spans="1:3" x14ac:dyDescent="0.25">
      <c r="A19" s="4"/>
      <c r="B19" s="4" t="s">
        <v>123</v>
      </c>
      <c r="C19" s="4">
        <v>210</v>
      </c>
    </row>
    <row r="20" spans="1:3" x14ac:dyDescent="0.25">
      <c r="A20" s="4"/>
      <c r="B20" s="4" t="s">
        <v>109</v>
      </c>
      <c r="C20" s="4">
        <v>100</v>
      </c>
    </row>
    <row r="21" spans="1:3" x14ac:dyDescent="0.25">
      <c r="A21" s="4" t="s">
        <v>114</v>
      </c>
      <c r="B21" s="4" t="s">
        <v>118</v>
      </c>
      <c r="C21" s="4">
        <v>110</v>
      </c>
    </row>
    <row r="22" spans="1:3" x14ac:dyDescent="0.25">
      <c r="A22" s="4"/>
      <c r="B22" s="4" t="s">
        <v>133</v>
      </c>
      <c r="C22" s="4">
        <v>500</v>
      </c>
    </row>
    <row r="23" spans="1:3" x14ac:dyDescent="0.25">
      <c r="A23" s="4"/>
      <c r="B23" s="4" t="s">
        <v>137</v>
      </c>
      <c r="C23" s="4">
        <v>90</v>
      </c>
    </row>
    <row r="24" spans="1:3" x14ac:dyDescent="0.25">
      <c r="A24" s="4"/>
      <c r="B24" s="4" t="s">
        <v>134</v>
      </c>
      <c r="C24" s="4">
        <v>90</v>
      </c>
    </row>
    <row r="25" spans="1:3" x14ac:dyDescent="0.25">
      <c r="A25" s="4"/>
      <c r="B25" s="4" t="s">
        <v>111</v>
      </c>
      <c r="C25" s="4">
        <v>100</v>
      </c>
    </row>
    <row r="26" spans="1:3" x14ac:dyDescent="0.25">
      <c r="A26" s="4"/>
      <c r="B26" s="4" t="s">
        <v>132</v>
      </c>
      <c r="C26" s="4">
        <v>60</v>
      </c>
    </row>
    <row r="27" spans="1:3" x14ac:dyDescent="0.25">
      <c r="A27" s="4"/>
      <c r="B27" s="4" t="s">
        <v>110</v>
      </c>
      <c r="C27" s="4">
        <v>60</v>
      </c>
    </row>
    <row r="28" spans="1:3" x14ac:dyDescent="0.25">
      <c r="A28" s="4"/>
      <c r="B28" s="4" t="s">
        <v>112</v>
      </c>
      <c r="C28" s="4">
        <v>40</v>
      </c>
    </row>
    <row r="29" spans="1:3" x14ac:dyDescent="0.25">
      <c r="A29" s="4"/>
      <c r="B29" s="4" t="s">
        <v>117</v>
      </c>
      <c r="C29" s="4">
        <v>1800</v>
      </c>
    </row>
    <row r="30" spans="1:3" x14ac:dyDescent="0.25">
      <c r="A30" s="4"/>
      <c r="B30" s="4" t="s">
        <v>119</v>
      </c>
      <c r="C30" s="4">
        <v>80</v>
      </c>
    </row>
    <row r="31" spans="1:3" x14ac:dyDescent="0.25">
      <c r="A31" s="4"/>
      <c r="B31" s="4" t="s">
        <v>113</v>
      </c>
      <c r="C31" s="4">
        <v>900</v>
      </c>
    </row>
    <row r="32" spans="1:3" x14ac:dyDescent="0.25">
      <c r="A32" s="4"/>
      <c r="B32" s="4" t="s">
        <v>115</v>
      </c>
      <c r="C32" s="4">
        <v>100</v>
      </c>
    </row>
    <row r="33" spans="1:3" x14ac:dyDescent="0.25">
      <c r="A33" s="4"/>
      <c r="B33" s="4" t="s">
        <v>116</v>
      </c>
      <c r="C33" s="4">
        <v>250</v>
      </c>
    </row>
    <row r="34" spans="1:3" x14ac:dyDescent="0.25">
      <c r="A34" s="4"/>
      <c r="B34" s="6" t="s">
        <v>120</v>
      </c>
      <c r="C34" s="6">
        <f>SUM(C2:C33)</f>
        <v>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Party</vt:lpstr>
      <vt:lpstr>Budget</vt:lpstr>
      <vt:lpstr>Certifications</vt:lpstr>
      <vt:lpstr>Rules</vt:lpstr>
      <vt:lpstr>Hemangi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Shailendra Jain</cp:lastModifiedBy>
  <cp:lastPrinted>2023-07-24T10:47:06Z</cp:lastPrinted>
  <dcterms:created xsi:type="dcterms:W3CDTF">2015-06-05T18:17:20Z</dcterms:created>
  <dcterms:modified xsi:type="dcterms:W3CDTF">2024-08-14T10:10:11Z</dcterms:modified>
</cp:coreProperties>
</file>